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omments1.xml" ContentType="application/vnd.openxmlformats-officedocument.spreadsheetml.comments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omments2.xml" ContentType="application/vnd.openxmlformats-officedocument.spreadsheetml.comments+xml"/>
  <Override PartName="/xl/customProperty24.bin" ContentType="application/vnd.openxmlformats-officedocument.spreadsheetml.customProperty"/>
  <Override PartName="/xl/comments3.xml" ContentType="application/vnd.openxmlformats-officedocument.spreadsheetml.comments+xml"/>
  <Override PartName="/xl/customProperty25.bin" ContentType="application/vnd.openxmlformats-officedocument.spreadsheetml.customProperty"/>
  <Override PartName="/xl/comments4.xml" ContentType="application/vnd.openxmlformats-officedocument.spreadsheetml.comments+xml"/>
  <Override PartName="/xl/customProperty26.bin" ContentType="application/vnd.openxmlformats-officedocument.spreadsheetml.customProperty"/>
  <Override PartName="/xl/comments5.xml" ContentType="application/vnd.openxmlformats-officedocument.spreadsheetml.comments+xml"/>
  <Override PartName="/xl/customProperty27.bin" ContentType="application/vnd.openxmlformats-officedocument.spreadsheetml.customProperty"/>
  <Override PartName="/xl/comments6.xml" ContentType="application/vnd.openxmlformats-officedocument.spreadsheetml.comments+xml"/>
  <Override PartName="/xl/customProperty28.bin" ContentType="application/vnd.openxmlformats-officedocument.spreadsheetml.customProperty"/>
  <Override PartName="/xl/comments7.xml" ContentType="application/vnd.openxmlformats-officedocument.spreadsheetml.comments+xml"/>
  <Override PartName="/xl/customProperty29.bin" ContentType="application/vnd.openxmlformats-officedocument.spreadsheetml.customProperty"/>
  <Override PartName="/xl/comments8.xml" ContentType="application/vnd.openxmlformats-officedocument.spreadsheetml.comments+xml"/>
  <Override PartName="/xl/customProperty30.bin" ContentType="application/vnd.openxmlformats-officedocument.spreadsheetml.customProperty"/>
  <Override PartName="/xl/comments9.xml" ContentType="application/vnd.openxmlformats-officedocument.spreadsheetml.comments+xml"/>
  <Override PartName="/xl/customProperty31.bin" ContentType="application/vnd.openxmlformats-officedocument.spreadsheetml.customProperty"/>
  <Override PartName="/xl/comments10.xml" ContentType="application/vnd.openxmlformats-officedocument.spreadsheetml.comments+xml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omments1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33.bin" ContentType="application/vnd.openxmlformats-officedocument.spreadsheetml.customProperty"/>
  <Override PartName="/xl/drawings/drawing2.xml" ContentType="application/vnd.openxmlformats-officedocument.drawing+xml"/>
  <Override PartName="/xl/comments12.xml" ContentType="application/vnd.openxmlformats-officedocument.spreadsheetml.comments+xml"/>
  <Override PartName="/xl/charts/chart2.xml" ContentType="application/vnd.openxmlformats-officedocument.drawingml.chart+xml"/>
  <Override PartName="/xl/customProperty34.bin" ContentType="application/vnd.openxmlformats-officedocument.spreadsheetml.customProperty"/>
  <Override PartName="/xl/drawings/drawing3.xml" ContentType="application/vnd.openxmlformats-officedocument.drawing+xml"/>
  <Override PartName="/xl/comments13.xml" ContentType="application/vnd.openxmlformats-officedocument.spreadsheetml.comments+xml"/>
  <Override PartName="/xl/charts/chart3.xml" ContentType="application/vnd.openxmlformats-officedocument.drawingml.chart+xml"/>
  <Override PartName="/xl/customProperty35.bin" ContentType="application/vnd.openxmlformats-officedocument.spreadsheetml.customProperty"/>
  <Override PartName="/xl/drawings/drawing4.xml" ContentType="application/vnd.openxmlformats-officedocument.drawing+xml"/>
  <Override PartName="/xl/comments14.xml" ContentType="application/vnd.openxmlformats-officedocument.spreadsheetml.comments+xml"/>
  <Override PartName="/xl/charts/chart4.xml" ContentType="application/vnd.openxmlformats-officedocument.drawingml.chart+xml"/>
  <Override PartName="/xl/customProperty36.bin" ContentType="application/vnd.openxmlformats-officedocument.spreadsheetml.customProperty"/>
  <Override PartName="/xl/drawings/drawing5.xml" ContentType="application/vnd.openxmlformats-officedocument.drawing+xml"/>
  <Override PartName="/xl/comments15.xml" ContentType="application/vnd.openxmlformats-officedocument.spreadsheetml.comments+xml"/>
  <Override PartName="/xl/charts/chart5.xml" ContentType="application/vnd.openxmlformats-officedocument.drawingml.chart+xml"/>
  <Override PartName="/xl/customProperty37.bin" ContentType="application/vnd.openxmlformats-officedocument.spreadsheetml.customProperty"/>
  <Override PartName="/xl/drawings/drawing6.xml" ContentType="application/vnd.openxmlformats-officedocument.drawing+xml"/>
  <Override PartName="/xl/comments16.xml" ContentType="application/vnd.openxmlformats-officedocument.spreadsheetml.comments+xml"/>
  <Override PartName="/xl/charts/chart6.xml" ContentType="application/vnd.openxmlformats-officedocument.drawingml.chart+xml"/>
  <Override PartName="/xl/customProperty38.bin" ContentType="application/vnd.openxmlformats-officedocument.spreadsheetml.customProperty"/>
  <Override PartName="/xl/drawings/drawing7.xml" ContentType="application/vnd.openxmlformats-officedocument.drawing+xml"/>
  <Override PartName="/xl/comments17.xml" ContentType="application/vnd.openxmlformats-officedocument.spreadsheetml.comments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39.bin" ContentType="application/vnd.openxmlformats-officedocument.spreadsheetml.customProperty"/>
  <Override PartName="/xl/drawings/drawing8.xml" ContentType="application/vnd.openxmlformats-officedocument.drawing+xml"/>
  <Override PartName="/xl/comments18.xml" ContentType="application/vnd.openxmlformats-officedocument.spreadsheetml.comments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ustomProperty40.bin" ContentType="application/vnd.openxmlformats-officedocument.spreadsheetml.customProperty"/>
  <Override PartName="/xl/drawings/drawing9.xml" ContentType="application/vnd.openxmlformats-officedocument.drawing+xml"/>
  <Override PartName="/xl/comments19.xml" ContentType="application/vnd.openxmlformats-officedocument.spreadsheetml.comments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41.bin" ContentType="application/vnd.openxmlformats-officedocument.spreadsheetml.customProperty"/>
  <Override PartName="/xl/drawings/drawing10.xml" ContentType="application/vnd.openxmlformats-officedocument.drawing+xml"/>
  <Override PartName="/xl/comments20.xml" ContentType="application/vnd.openxmlformats-officedocument.spreadsheetml.comments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42.bin" ContentType="application/vnd.openxmlformats-officedocument.spreadsheetml.customProperty"/>
  <Override PartName="/xl/drawings/drawing11.xml" ContentType="application/vnd.openxmlformats-officedocument.drawing+xml"/>
  <Override PartName="/xl/comments21.xml" ContentType="application/vnd.openxmlformats-officedocument.spreadsheetml.comments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omments22.xml" ContentType="application/vnd.openxmlformats-officedocument.spreadsheetml.comments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omments23.xml" ContentType="application/vnd.openxmlformats-officedocument.spreadsheetml.comments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+xml"/>
  <Override PartName="/xl/comments24.xml" ContentType="application/vnd.openxmlformats-officedocument.spreadsheetml.comments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omments25.xml" ContentType="application/vnd.openxmlformats-officedocument.spreadsheetml.comments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omments26.xml" ContentType="application/vnd.openxmlformats-officedocument.spreadsheetml.comments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+xml"/>
  <Override PartName="/xl/comments27.xml" ContentType="application/vnd.openxmlformats-officedocument.spreadsheetml.comments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omments28.xml" ContentType="application/vnd.openxmlformats-officedocument.spreadsheetml.comments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+xml"/>
  <Override PartName="/xl/comments29.xml" ContentType="application/vnd.openxmlformats-officedocument.spreadsheetml.comments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omments30.xml" ContentType="application/vnd.openxmlformats-officedocument.spreadsheetml.comments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+xml"/>
  <Override PartName="/xl/comments31.xml" ContentType="application/vnd.openxmlformats-officedocument.spreadsheetml.comments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omments32.xml" ContentType="application/vnd.openxmlformats-officedocument.spreadsheetml.comments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omments33.xml" ContentType="application/vnd.openxmlformats-officedocument.spreadsheetml.comments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omments34.xml" ContentType="application/vnd.openxmlformats-officedocument.spreadsheetml.comments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omments35.xml" ContentType="application/vnd.openxmlformats-officedocument.spreadsheetml.comments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omments36.xml" ContentType="application/vnd.openxmlformats-officedocument.spreadsheetml.comments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omments37.xml" ContentType="application/vnd.openxmlformats-officedocument.spreadsheetml.comments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D:\IDAP -DPIP\SBDK\April 2023\"/>
    </mc:Choice>
  </mc:AlternateContent>
  <xr:revisionPtr revIDLastSave="0" documentId="13_ncr:1_{53422B9F-7896-408C-94E1-D688BC6935D0}" xr6:coauthVersionLast="36" xr6:coauthVersionMax="47" xr10:uidLastSave="{00000000-0000-0000-0000-000000000000}"/>
  <bookViews>
    <workbookView xWindow="0" yWindow="0" windowWidth="23040" windowHeight="8484" tabRatio="821" firstSheet="51" activeTab="57" xr2:uid="{00000000-000D-0000-FFFF-FFFF00000000}"/>
  </bookViews>
  <sheets>
    <sheet name="Jul 2018" sheetId="1" r:id="rId1"/>
    <sheet name="Ags 2018" sheetId="2" r:id="rId2"/>
    <sheet name="Sep 2018" sheetId="3" r:id="rId3"/>
    <sheet name="Okt 2018" sheetId="4" r:id="rId4"/>
    <sheet name="Nov 2018" sheetId="5" r:id="rId5"/>
    <sheet name="Des 2018" sheetId="6" r:id="rId6"/>
    <sheet name="Jan 2019" sheetId="7" r:id="rId7"/>
    <sheet name="Feb 2019" sheetId="9" r:id="rId8"/>
    <sheet name="Mar 2019" sheetId="10" r:id="rId9"/>
    <sheet name="April 2019" sheetId="11" r:id="rId10"/>
    <sheet name="Mei 2019" sheetId="12" r:id="rId11"/>
    <sheet name="Jun 2019" sheetId="13" r:id="rId12"/>
    <sheet name="Jul 2019 " sheetId="15" r:id="rId13"/>
    <sheet name="Agustus 2019" sheetId="16" r:id="rId14"/>
    <sheet name="September 2019" sheetId="19" r:id="rId15"/>
    <sheet name="Oktober 2019" sheetId="20" r:id="rId16"/>
    <sheet name="November 2019 " sheetId="21" r:id="rId17"/>
    <sheet name="Desember 19" sheetId="22" r:id="rId18"/>
    <sheet name="Januari 20" sheetId="23" r:id="rId19"/>
    <sheet name="Februari 20" sheetId="24" r:id="rId20"/>
    <sheet name="Maret 20" sheetId="26" r:id="rId21"/>
    <sheet name="April 20" sheetId="29" r:id="rId22"/>
    <sheet name="Mei 20" sheetId="37" r:id="rId23"/>
    <sheet name="Juni 20" sheetId="39" r:id="rId24"/>
    <sheet name="Juli 20" sheetId="40" r:id="rId25"/>
    <sheet name="Agustus 20" sheetId="42" r:id="rId26"/>
    <sheet name="September 20" sheetId="43" r:id="rId27"/>
    <sheet name="Oktober 2020" sheetId="44" r:id="rId28"/>
    <sheet name="November 2020" sheetId="45" r:id="rId29"/>
    <sheet name="Desember 2020" sheetId="46" r:id="rId30"/>
    <sheet name="Jan 21 " sheetId="48" r:id="rId31"/>
    <sheet name="Feb 2021" sheetId="49" r:id="rId32"/>
    <sheet name="Maret 2021" sheetId="51" r:id="rId33"/>
    <sheet name="April 21" sheetId="52" r:id="rId34"/>
    <sheet name="Mei 21" sheetId="53" r:id="rId35"/>
    <sheet name="Juni 21" sheetId="54" r:id="rId36"/>
    <sheet name="Juli 21" sheetId="55" r:id="rId37"/>
    <sheet name="Agustus 21" sheetId="56" r:id="rId38"/>
    <sheet name="September 21" sheetId="57" r:id="rId39"/>
    <sheet name="Oktober 21" sheetId="58" r:id="rId40"/>
    <sheet name="November 21" sheetId="59" r:id="rId41"/>
    <sheet name="Desember 2021" sheetId="60" r:id="rId42"/>
    <sheet name="Januari 2022" sheetId="61" r:id="rId43"/>
    <sheet name="Februari 2022" sheetId="62" r:id="rId44"/>
    <sheet name="Maret 2022" sheetId="63" r:id="rId45"/>
    <sheet name="April 2022" sheetId="64" r:id="rId46"/>
    <sheet name="Mei 2022" sheetId="65" r:id="rId47"/>
    <sheet name="Juni 2022" sheetId="66" r:id="rId48"/>
    <sheet name="Juli 2022" sheetId="68" r:id="rId49"/>
    <sheet name="Agustus 2022" sheetId="67" r:id="rId50"/>
    <sheet name="September 2022" sheetId="69" r:id="rId51"/>
    <sheet name="Oktober 2022" sheetId="70" r:id="rId52"/>
    <sheet name="November 2022 " sheetId="71" r:id="rId53"/>
    <sheet name="Desember 2022" sheetId="72" r:id="rId54"/>
    <sheet name="Januari 2023" sheetId="73" r:id="rId55"/>
    <sheet name="Februari 2023" sheetId="74" r:id="rId56"/>
    <sheet name="Maret 2023" sheetId="75" r:id="rId57"/>
    <sheet name="April 2023" sheetId="77" r:id="rId58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xlnm._FilterDatabase" localSheetId="25" hidden="1">'Agustus 20'!$C$3:$G$102</definedName>
    <definedName name="_xlnm._FilterDatabase" localSheetId="49" hidden="1">'Agustus 2022'!$B$6:$H$105</definedName>
    <definedName name="_xlnm._FilterDatabase" localSheetId="37" hidden="1">'Agustus 21'!$D$5:$H$104</definedName>
    <definedName name="_xlnm._FilterDatabase" localSheetId="21" hidden="1">'April 20'!$C$3:$G$106</definedName>
    <definedName name="_xlnm._FilterDatabase" localSheetId="45" hidden="1">'April 2022'!$B$6:$H$104</definedName>
    <definedName name="_xlnm._FilterDatabase" localSheetId="57" hidden="1">'April 2023'!$B$6:$H$105</definedName>
    <definedName name="_xlnm._FilterDatabase" localSheetId="33" hidden="1">'April 21'!$C$5:$G$101</definedName>
    <definedName name="_xlnm._FilterDatabase" localSheetId="17" hidden="1">'Desember 19'!$A$3:$R$98</definedName>
    <definedName name="_xlnm._FilterDatabase" localSheetId="29" hidden="1">'Desember 2020'!$C$3:$G$105</definedName>
    <definedName name="_xlnm._FilterDatabase" localSheetId="41" hidden="1">'Desember 2021'!$B$6:$H$104</definedName>
    <definedName name="_xlnm._FilterDatabase" localSheetId="53" hidden="1">'Desember 2022'!$B$6:$H$105</definedName>
    <definedName name="_xlnm._FilterDatabase" localSheetId="31" hidden="1">'Feb 2021'!$C$5:$G$102</definedName>
    <definedName name="_xlnm._FilterDatabase" localSheetId="19" hidden="1">'Februari 20'!$C$3:$G$100</definedName>
    <definedName name="_xlnm._FilterDatabase" localSheetId="43" hidden="1">'Februari 2022'!$B$6:$H$104</definedName>
    <definedName name="_xlnm._FilterDatabase" localSheetId="55" hidden="1">'Februari 2023'!$B$6:$H$105</definedName>
    <definedName name="_xlnm._FilterDatabase" localSheetId="30" hidden="1">'Jan 21 '!$A$4:$G$101</definedName>
    <definedName name="_xlnm._FilterDatabase" localSheetId="42" hidden="1">'Januari 2022'!$B$6:$H$6</definedName>
    <definedName name="_xlnm._FilterDatabase" localSheetId="54" hidden="1">'Januari 2023'!$B$6:$H$105</definedName>
    <definedName name="_xlnm._FilterDatabase" localSheetId="24" hidden="1">'Juli 20'!$C$3:$G$102</definedName>
    <definedName name="_xlnm._FilterDatabase" localSheetId="48" hidden="1">'Juli 2022'!$B$6:$H$104</definedName>
    <definedName name="_xlnm._FilterDatabase" localSheetId="36" hidden="1">'Juli 21'!$C$6:$G$105</definedName>
    <definedName name="_xlnm._FilterDatabase" localSheetId="23" hidden="1">'Juni 20'!$C$3:$G$102</definedName>
    <definedName name="_xlnm._FilterDatabase" localSheetId="47" hidden="1">'Juni 2022'!$B$6:$H$104</definedName>
    <definedName name="_xlnm._FilterDatabase" localSheetId="35" hidden="1">'Juni 21'!$A$6:$G$105</definedName>
    <definedName name="_xlnm._FilterDatabase" localSheetId="20" hidden="1">'Maret 20'!$C$3:$G$105</definedName>
    <definedName name="_xlnm._FilterDatabase" localSheetId="32" hidden="1">'Maret 2021'!$A$5:$G$102</definedName>
    <definedName name="_xlnm._FilterDatabase" localSheetId="44" hidden="1">'Maret 2022'!$B$6:$H$104</definedName>
    <definedName name="_xlnm._FilterDatabase" localSheetId="56" hidden="1">'Maret 2023'!$B$6:$H$105</definedName>
    <definedName name="_xlnm._FilterDatabase" localSheetId="46" hidden="1">'Mei 2022'!$B$6:$H$104</definedName>
    <definedName name="_xlnm._FilterDatabase" localSheetId="34" hidden="1">'Mei 21'!$C$5:$G$101</definedName>
    <definedName name="_xlnm._FilterDatabase" localSheetId="16" hidden="1">'November 2019 '!$A$3:$R$100</definedName>
    <definedName name="_xlnm._FilterDatabase" localSheetId="28" hidden="1">'November 2020'!$C$3:$G$106</definedName>
    <definedName name="_xlnm._FilterDatabase" localSheetId="52" hidden="1">'November 2022 '!$B$6:$H$105</definedName>
    <definedName name="_xlnm._FilterDatabase" localSheetId="40" hidden="1">'November 21'!$A$6:$S$104</definedName>
    <definedName name="_xlnm._FilterDatabase" localSheetId="15" hidden="1">'Oktober 2019'!$A$3:$R$100</definedName>
    <definedName name="_xlnm._FilterDatabase" localSheetId="27" hidden="1">'Oktober 2020'!$C$3:$G$104</definedName>
    <definedName name="_xlnm._FilterDatabase" localSheetId="51" hidden="1">'Oktober 2022'!$B$6:$H$105</definedName>
    <definedName name="_xlnm._FilterDatabase" localSheetId="39" hidden="1">'Oktober 21'!$A$6:$O$104</definedName>
    <definedName name="_xlnm._FilterDatabase" localSheetId="26" hidden="1">'September 20'!$C$3:$G$102</definedName>
    <definedName name="_xlnm._FilterDatabase" localSheetId="14" hidden="1">'September 2019'!$A$3:$R$101</definedName>
    <definedName name="_xlnm._FilterDatabase" localSheetId="50" hidden="1">'September 2022'!$B$6:$H$105</definedName>
    <definedName name="_xlnm._FilterDatabase" localSheetId="38" hidden="1">'September 21'!$B$6:$H$105</definedName>
    <definedName name="bank" localSheetId="49">'[1]data ref nama Bank update'!$A$1:$B$123</definedName>
    <definedName name="bank" localSheetId="37">'[1]data ref nama Bank update'!$A$1:$B$123</definedName>
    <definedName name="bank" localSheetId="45">'[1]data ref nama Bank update'!$A$1:$B$123</definedName>
    <definedName name="bank" localSheetId="57">'[1]data ref nama Bank update'!$A$1:$B$123</definedName>
    <definedName name="bank" localSheetId="33">'[1]data ref nama Bank update'!$A$1:$B$123</definedName>
    <definedName name="bank" localSheetId="41">'[1]data ref nama Bank update'!$A$1:$B$123</definedName>
    <definedName name="bank" localSheetId="53">'[1]data ref nama Bank update'!$A$1:$B$123</definedName>
    <definedName name="bank" localSheetId="43">'[1]data ref nama Bank update'!$A$1:$B$123</definedName>
    <definedName name="bank" localSheetId="55">'[1]data ref nama Bank update'!$A$1:$B$123</definedName>
    <definedName name="bank" localSheetId="42">'[1]data ref nama Bank update'!$A$1:$B$123</definedName>
    <definedName name="bank" localSheetId="54">'[1]data ref nama Bank update'!$A$1:$B$123</definedName>
    <definedName name="bank" localSheetId="48">'[1]data ref nama Bank update'!$A$1:$B$123</definedName>
    <definedName name="bank" localSheetId="36">'[1]data ref nama Bank update'!$A$1:$B$123</definedName>
    <definedName name="bank" localSheetId="47">'[1]data ref nama Bank update'!$A$1:$B$123</definedName>
    <definedName name="bank" localSheetId="44">'[1]data ref nama Bank update'!$A$1:$B$123</definedName>
    <definedName name="bank" localSheetId="56">'[1]data ref nama Bank update'!$A$1:$B$123</definedName>
    <definedName name="bank" localSheetId="46">'[1]data ref nama Bank update'!$A$1:$B$123</definedName>
    <definedName name="bank" localSheetId="52">'[1]data ref nama Bank update'!$A$1:$B$123</definedName>
    <definedName name="bank" localSheetId="40">'[1]data ref nama Bank update'!$A$1:$B$123</definedName>
    <definedName name="bank" localSheetId="51">'[1]data ref nama Bank update'!$A$1:$B$123</definedName>
    <definedName name="bank" localSheetId="39">'[1]data ref nama Bank update'!$A$1:$B$123</definedName>
    <definedName name="bank" localSheetId="50">'[1]data ref nama Bank update'!$A$1:$B$123</definedName>
    <definedName name="bank" localSheetId="38">'[1]data ref nama Bank update'!$A$1:$B$123</definedName>
    <definedName name="bank">'[2]data ref nama Bank update'!$A$1:$B$123</definedName>
    <definedName name="_xlnm.Print_Area" localSheetId="13">'Agustus 2019'!$A$1:$G$101</definedName>
    <definedName name="_xlnm.Print_Area" localSheetId="49">'Agustus 2022'!$B$1:$H$105</definedName>
    <definedName name="_xlnm.Print_Area" localSheetId="37">'Agustus 21'!$B$1:$H$104</definedName>
    <definedName name="_xlnm.Print_Area" localSheetId="21">'April 20'!$A$1:$G$102</definedName>
    <definedName name="_xlnm.Print_Area" localSheetId="9">'April 2019'!$A$1:$G$102</definedName>
    <definedName name="_xlnm.Print_Area" localSheetId="45">'April 2022'!$B$1:$H$104</definedName>
    <definedName name="_xlnm.Print_Area" localSheetId="57">'April 2023'!$B$1:$H$105</definedName>
    <definedName name="_xlnm.Print_Area" localSheetId="33">'April 21'!$A$1:$G$101</definedName>
    <definedName name="_xlnm.Print_Area" localSheetId="5">'Des 2018'!$A$1:$I$104</definedName>
    <definedName name="_xlnm.Print_Area" localSheetId="17">'Desember 19'!$A$1:$G$104</definedName>
    <definedName name="_xlnm.Print_Area" localSheetId="29">'Desember 2020'!$A$1:$G$101</definedName>
    <definedName name="_xlnm.Print_Area" localSheetId="41">'Desember 2021'!$B$1:$H$104</definedName>
    <definedName name="_xlnm.Print_Area" localSheetId="53">'Desember 2022'!$B$1:$H$105</definedName>
    <definedName name="_xlnm.Print_Area" localSheetId="7">'Feb 2019'!$A$1:$I$103</definedName>
    <definedName name="_xlnm.Print_Area" localSheetId="31">'Feb 2021'!$A$1:$G$103</definedName>
    <definedName name="_xlnm.Print_Area" localSheetId="43">'Februari 2022'!$B$1:$H$104</definedName>
    <definedName name="_xlnm.Print_Area" localSheetId="55">'Februari 2023'!$B$1:$H$105</definedName>
    <definedName name="_xlnm.Print_Area" localSheetId="6">'Jan 2019'!$A$1:$D$104</definedName>
    <definedName name="_xlnm.Print_Area" localSheetId="30">'Jan 21 '!$A$1:$G$102</definedName>
    <definedName name="_xlnm.Print_Area" localSheetId="42">'Januari 2022'!$B$1:$H$104</definedName>
    <definedName name="_xlnm.Print_Area" localSheetId="54">'Januari 2023'!$B$1:$H$105</definedName>
    <definedName name="_xlnm.Print_Area" localSheetId="12">'Jul 2019 '!$A$1:$G$101</definedName>
    <definedName name="_xlnm.Print_Area" localSheetId="48">'Juli 2022'!$B$1:$H$104</definedName>
    <definedName name="_xlnm.Print_Area" localSheetId="36">'Juli 21'!$A$1:$G$105</definedName>
    <definedName name="_xlnm.Print_Area" localSheetId="11">'Jun 2019'!$A$1:$G$102</definedName>
    <definedName name="_xlnm.Print_Area" localSheetId="47">'Juni 2022'!$B$1:$H$104</definedName>
    <definedName name="_xlnm.Print_Area" localSheetId="35">'Juni 21'!$A$1:$G$105</definedName>
    <definedName name="_xlnm.Print_Area" localSheetId="8">'Mar 2019'!$A$1:$G$103</definedName>
    <definedName name="_xlnm.Print_Area" localSheetId="32">'Maret 2021'!$A$1:$G$101</definedName>
    <definedName name="_xlnm.Print_Area" localSheetId="44">'Maret 2022'!$B$1:$H$104</definedName>
    <definedName name="_xlnm.Print_Area" localSheetId="56">'Maret 2023'!$B$1:$H$105</definedName>
    <definedName name="_xlnm.Print_Area" localSheetId="10">'Mei 2019'!$A$1:$G$102</definedName>
    <definedName name="_xlnm.Print_Area" localSheetId="46">'Mei 2022'!$B$1:$H$104</definedName>
    <definedName name="_xlnm.Print_Area" localSheetId="34">'Mei 21'!$A$1:$G$101</definedName>
    <definedName name="_xlnm.Print_Area" localSheetId="16">'November 2019 '!$A$1:$G$100</definedName>
    <definedName name="_xlnm.Print_Area" localSheetId="28">'November 2020'!$A$1:$G$101</definedName>
    <definedName name="_xlnm.Print_Area" localSheetId="52">'November 2022 '!$B$1:$H$105</definedName>
    <definedName name="_xlnm.Print_Area" localSheetId="40">'November 21'!$B$1:$H$104</definedName>
    <definedName name="_xlnm.Print_Area" localSheetId="15">'Oktober 2019'!$A$1:$G$100</definedName>
    <definedName name="_xlnm.Print_Area" localSheetId="27">'Oktober 2020'!$A$1:$G$104</definedName>
    <definedName name="_xlnm.Print_Area" localSheetId="51">'Oktober 2022'!$B$1:$H$105</definedName>
    <definedName name="_xlnm.Print_Area" localSheetId="39">'Oktober 21'!$A$1:$H$104</definedName>
    <definedName name="_xlnm.Print_Area" localSheetId="14">'September 2019'!$A$1:$G$101</definedName>
    <definedName name="_xlnm.Print_Area" localSheetId="50">'September 2022'!$B$1:$H$105</definedName>
    <definedName name="_xlnm.Print_Area" localSheetId="38">'September 21'!$B$1:$H$105</definedName>
    <definedName name="_xlnm.Print_Titles" localSheetId="1">'Ags 2018'!$3:$3</definedName>
    <definedName name="_xlnm.Print_Titles" localSheetId="25">'Agustus 20'!$1:$2</definedName>
    <definedName name="_xlnm.Print_Titles" localSheetId="13">'Agustus 2019'!$3:$3</definedName>
    <definedName name="_xlnm.Print_Titles" localSheetId="49">'Agustus 2022'!$4:$6</definedName>
    <definedName name="_xlnm.Print_Titles" localSheetId="37">'Agustus 21'!$4:$5</definedName>
    <definedName name="_xlnm.Print_Titles" localSheetId="9">'April 2019'!$3:$3</definedName>
    <definedName name="_xlnm.Print_Titles" localSheetId="45">'April 2022'!$4:$6</definedName>
    <definedName name="_xlnm.Print_Titles" localSheetId="57">'April 2023'!$4:$6</definedName>
    <definedName name="_xlnm.Print_Titles" localSheetId="33">'April 21'!$1:$5</definedName>
    <definedName name="_xlnm.Print_Titles" localSheetId="5">'Des 2018'!$3:$3</definedName>
    <definedName name="_xlnm.Print_Titles" localSheetId="17">'Desember 19'!$3:$3</definedName>
    <definedName name="_xlnm.Print_Titles" localSheetId="29">'Desember 2020'!$1:$2</definedName>
    <definedName name="_xlnm.Print_Titles" localSheetId="41">'Desember 2021'!$4:$6</definedName>
    <definedName name="_xlnm.Print_Titles" localSheetId="53">'Desember 2022'!$4:$6</definedName>
    <definedName name="_xlnm.Print_Titles" localSheetId="7">'Feb 2019'!$3:$3</definedName>
    <definedName name="_xlnm.Print_Titles" localSheetId="31">'Feb 2021'!$3:$5</definedName>
    <definedName name="_xlnm.Print_Titles" localSheetId="43">'Februari 2022'!$4:$6</definedName>
    <definedName name="_xlnm.Print_Titles" localSheetId="55">'Februari 2023'!$4:$6</definedName>
    <definedName name="_xlnm.Print_Titles" localSheetId="6">'Jan 2019'!$3:$3</definedName>
    <definedName name="_xlnm.Print_Titles" localSheetId="30">'Jan 21 '!$4:$5</definedName>
    <definedName name="_xlnm.Print_Titles" localSheetId="42">'Januari 2022'!$4:$6</definedName>
    <definedName name="_xlnm.Print_Titles" localSheetId="54">'Januari 2023'!$4:$6</definedName>
    <definedName name="_xlnm.Print_Titles" localSheetId="0">'Jul 2018'!$3:$3</definedName>
    <definedName name="_xlnm.Print_Titles" localSheetId="12">'Jul 2019 '!$3:$3</definedName>
    <definedName name="_xlnm.Print_Titles" localSheetId="24">'Juli 20'!$1:$2</definedName>
    <definedName name="_xlnm.Print_Titles" localSheetId="48">'Juli 2022'!$4:$6</definedName>
    <definedName name="_xlnm.Print_Titles" localSheetId="36">'Juli 21'!$5:$6</definedName>
    <definedName name="_xlnm.Print_Titles" localSheetId="11">'Jun 2019'!$3:$3</definedName>
    <definedName name="_xlnm.Print_Titles" localSheetId="23">'Juni 20'!$1:$2</definedName>
    <definedName name="_xlnm.Print_Titles" localSheetId="47">'Juni 2022'!$4:$6</definedName>
    <definedName name="_xlnm.Print_Titles" localSheetId="35">'Juni 21'!$5:$6</definedName>
    <definedName name="_xlnm.Print_Titles" localSheetId="8">'Mar 2019'!$3:$3</definedName>
    <definedName name="_xlnm.Print_Titles" localSheetId="32">'Maret 2021'!$1:$5</definedName>
    <definedName name="_xlnm.Print_Titles" localSheetId="44">'Maret 2022'!$4:$6</definedName>
    <definedName name="_xlnm.Print_Titles" localSheetId="56">'Maret 2023'!$4:$6</definedName>
    <definedName name="_xlnm.Print_Titles" localSheetId="10">'Mei 2019'!$3:$3</definedName>
    <definedName name="_xlnm.Print_Titles" localSheetId="46">'Mei 2022'!$4:$6</definedName>
    <definedName name="_xlnm.Print_Titles" localSheetId="34">'Mei 21'!$1:$5</definedName>
    <definedName name="_xlnm.Print_Titles" localSheetId="4">'Nov 2018'!$3:$3</definedName>
    <definedName name="_xlnm.Print_Titles" localSheetId="16">'November 2019 '!$3:$3</definedName>
    <definedName name="_xlnm.Print_Titles" localSheetId="28">'November 2020'!$1:$2</definedName>
    <definedName name="_xlnm.Print_Titles" localSheetId="52">'November 2022 '!$4:$6</definedName>
    <definedName name="_xlnm.Print_Titles" localSheetId="40">'November 21'!$4:$6</definedName>
    <definedName name="_xlnm.Print_Titles" localSheetId="3">'Okt 2018'!$3:$3</definedName>
    <definedName name="_xlnm.Print_Titles" localSheetId="15">'Oktober 2019'!$3:$3</definedName>
    <definedName name="_xlnm.Print_Titles" localSheetId="27">'Oktober 2020'!$1:$2</definedName>
    <definedName name="_xlnm.Print_Titles" localSheetId="51">'Oktober 2022'!$4:$6</definedName>
    <definedName name="_xlnm.Print_Titles" localSheetId="39">'Oktober 21'!$1:$6</definedName>
    <definedName name="_xlnm.Print_Titles" localSheetId="2">'Sep 2018'!$3:$3</definedName>
    <definedName name="_xlnm.Print_Titles" localSheetId="26">'September 20'!$1:$2</definedName>
    <definedName name="_xlnm.Print_Titles" localSheetId="14">'September 2019'!$3:$3</definedName>
    <definedName name="_xlnm.Print_Titles" localSheetId="50">'September 2022'!$4:$6</definedName>
    <definedName name="_xlnm.Print_Titles" localSheetId="38">'September 21'!$4:$6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8" i="77" l="1"/>
  <c r="G118" i="77"/>
  <c r="F118" i="77"/>
  <c r="E118" i="77"/>
  <c r="D118" i="77"/>
  <c r="H117" i="77"/>
  <c r="G117" i="77"/>
  <c r="F117" i="77"/>
  <c r="E117" i="77"/>
  <c r="D117" i="77"/>
  <c r="H116" i="77"/>
  <c r="G116" i="77"/>
  <c r="F116" i="77"/>
  <c r="E116" i="77"/>
  <c r="D116" i="77"/>
  <c r="H115" i="77"/>
  <c r="G115" i="77"/>
  <c r="F115" i="77"/>
  <c r="E115" i="77"/>
  <c r="D115" i="77"/>
  <c r="H110" i="77"/>
  <c r="G110" i="77"/>
  <c r="F110" i="77"/>
  <c r="E110" i="77"/>
  <c r="D110" i="77"/>
  <c r="B10" i="77"/>
  <c r="B11" i="77" s="1"/>
  <c r="B12" i="77" s="1"/>
  <c r="B13" i="77" s="1"/>
  <c r="B14" i="77" s="1"/>
  <c r="B15" i="77" s="1"/>
  <c r="B16" i="77" s="1"/>
  <c r="B17" i="77" s="1"/>
  <c r="B18" i="77" s="1"/>
  <c r="B19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B41" i="77" s="1"/>
  <c r="B42" i="77" s="1"/>
  <c r="B43" i="77" s="1"/>
  <c r="B44" i="77" s="1"/>
  <c r="B45" i="77" s="1"/>
  <c r="B46" i="77" s="1"/>
  <c r="B47" i="77" s="1"/>
  <c r="B48" i="77" s="1"/>
  <c r="B49" i="77" s="1"/>
  <c r="B50" i="77" s="1"/>
  <c r="B51" i="77" s="1"/>
  <c r="B52" i="77" s="1"/>
  <c r="B53" i="77" s="1"/>
  <c r="B55" i="77" s="1"/>
  <c r="B56" i="77" s="1"/>
  <c r="B57" i="77" s="1"/>
  <c r="B58" i="77" s="1"/>
  <c r="B59" i="77" s="1"/>
  <c r="B60" i="77" s="1"/>
  <c r="B61" i="77" s="1"/>
  <c r="B62" i="77" s="1"/>
  <c r="B63" i="77" s="1"/>
  <c r="B64" i="77" s="1"/>
  <c r="B65" i="77" s="1"/>
  <c r="B66" i="77" s="1"/>
  <c r="B67" i="77" s="1"/>
  <c r="B68" i="77" s="1"/>
  <c r="B69" i="77" s="1"/>
  <c r="B70" i="77" s="1"/>
  <c r="B71" i="77" s="1"/>
  <c r="B72" i="77" s="1"/>
  <c r="B73" i="77" s="1"/>
  <c r="B74" i="77" s="1"/>
  <c r="B75" i="77" s="1"/>
  <c r="B76" i="77" s="1"/>
  <c r="B77" i="77" s="1"/>
  <c r="B78" i="77" s="1"/>
  <c r="B79" i="77" s="1"/>
  <c r="B80" i="77" s="1"/>
  <c r="B81" i="77" s="1"/>
  <c r="B82" i="77" s="1"/>
  <c r="B83" i="77" s="1"/>
  <c r="B84" i="77" s="1"/>
  <c r="B85" i="77" s="1"/>
  <c r="B86" i="77" s="1"/>
  <c r="B87" i="77" s="1"/>
  <c r="B88" i="77" s="1"/>
  <c r="B89" i="77" s="1"/>
  <c r="B90" i="77" s="1"/>
  <c r="B91" i="77" s="1"/>
  <c r="B92" i="77" s="1"/>
  <c r="B93" i="77" s="1"/>
  <c r="B94" i="77" s="1"/>
  <c r="B95" i="77" s="1"/>
  <c r="B96" i="77" s="1"/>
  <c r="B97" i="77" s="1"/>
  <c r="B98" i="77" s="1"/>
  <c r="B99" i="77" s="1"/>
  <c r="B100" i="77" s="1"/>
  <c r="B101" i="77" s="1"/>
  <c r="B102" i="77" s="1"/>
  <c r="B9" i="77"/>
  <c r="H118" i="75"/>
  <c r="G118" i="75"/>
  <c r="F118" i="75"/>
  <c r="E118" i="75"/>
  <c r="D118" i="75"/>
  <c r="H117" i="75"/>
  <c r="G117" i="75"/>
  <c r="F117" i="75"/>
  <c r="E117" i="75"/>
  <c r="D117" i="75"/>
  <c r="H116" i="75"/>
  <c r="G116" i="75"/>
  <c r="F116" i="75"/>
  <c r="E116" i="75"/>
  <c r="D116" i="75"/>
  <c r="H115" i="75"/>
  <c r="G115" i="75"/>
  <c r="F115" i="75"/>
  <c r="E115" i="75"/>
  <c r="D115" i="75"/>
  <c r="H110" i="75"/>
  <c r="G110" i="75"/>
  <c r="F110" i="75"/>
  <c r="E110" i="75"/>
  <c r="D110" i="75"/>
  <c r="B9" i="75"/>
  <c r="B10" i="75" s="1"/>
  <c r="B11" i="75" s="1"/>
  <c r="B12" i="75" s="1"/>
  <c r="B13" i="75" s="1"/>
  <c r="B14" i="75" s="1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27" i="75" s="1"/>
  <c r="B28" i="75" s="1"/>
  <c r="B29" i="75" s="1"/>
  <c r="B30" i="75" s="1"/>
  <c r="B31" i="75" s="1"/>
  <c r="B32" i="75" s="1"/>
  <c r="B33" i="75" s="1"/>
  <c r="B34" i="75" s="1"/>
  <c r="B35" i="75" s="1"/>
  <c r="B36" i="75" s="1"/>
  <c r="B37" i="75" s="1"/>
  <c r="B38" i="75" s="1"/>
  <c r="B39" i="75" s="1"/>
  <c r="B40" i="75" s="1"/>
  <c r="B41" i="75" s="1"/>
  <c r="B42" i="75" s="1"/>
  <c r="B43" i="75" s="1"/>
  <c r="B44" i="75" s="1"/>
  <c r="B45" i="75" s="1"/>
  <c r="B46" i="75" s="1"/>
  <c r="B47" i="75" s="1"/>
  <c r="B48" i="75" s="1"/>
  <c r="B49" i="75" s="1"/>
  <c r="B50" i="75" s="1"/>
  <c r="B51" i="75" s="1"/>
  <c r="B52" i="75" s="1"/>
  <c r="B53" i="75" s="1"/>
  <c r="B55" i="75" s="1"/>
  <c r="B56" i="75" s="1"/>
  <c r="B57" i="75" s="1"/>
  <c r="B58" i="75" s="1"/>
  <c r="B59" i="75" s="1"/>
  <c r="B60" i="75" s="1"/>
  <c r="B61" i="75" s="1"/>
  <c r="B62" i="75" s="1"/>
  <c r="B63" i="75" s="1"/>
  <c r="B64" i="75" s="1"/>
  <c r="B65" i="75" s="1"/>
  <c r="B66" i="75" s="1"/>
  <c r="B67" i="75" s="1"/>
  <c r="B68" i="75" s="1"/>
  <c r="B69" i="75" s="1"/>
  <c r="B70" i="75" s="1"/>
  <c r="B71" i="75" s="1"/>
  <c r="B72" i="75" s="1"/>
  <c r="B73" i="75" s="1"/>
  <c r="B74" i="75" s="1"/>
  <c r="B75" i="75" s="1"/>
  <c r="B76" i="75" s="1"/>
  <c r="B77" i="75" s="1"/>
  <c r="B78" i="75" s="1"/>
  <c r="B79" i="75" s="1"/>
  <c r="B80" i="75" s="1"/>
  <c r="B81" i="75" s="1"/>
  <c r="B82" i="75" s="1"/>
  <c r="B83" i="75" s="1"/>
  <c r="B84" i="75" s="1"/>
  <c r="B85" i="75" s="1"/>
  <c r="B86" i="75" s="1"/>
  <c r="B87" i="75" s="1"/>
  <c r="B88" i="75" s="1"/>
  <c r="B89" i="75" s="1"/>
  <c r="B90" i="75" s="1"/>
  <c r="B91" i="75" s="1"/>
  <c r="B92" i="75" s="1"/>
  <c r="B93" i="75" s="1"/>
  <c r="B94" i="75" s="1"/>
  <c r="B95" i="75" s="1"/>
  <c r="B96" i="75" s="1"/>
  <c r="B97" i="75" s="1"/>
  <c r="B98" i="75" s="1"/>
  <c r="B99" i="75" s="1"/>
  <c r="B100" i="75" s="1"/>
  <c r="B101" i="75" s="1"/>
  <c r="B102" i="75" s="1"/>
  <c r="H110" i="74"/>
  <c r="D110" i="74"/>
  <c r="H118" i="74"/>
  <c r="G118" i="74"/>
  <c r="F118" i="74"/>
  <c r="E118" i="74"/>
  <c r="D118" i="74"/>
  <c r="H117" i="74"/>
  <c r="G117" i="74"/>
  <c r="F117" i="74"/>
  <c r="E117" i="74"/>
  <c r="D117" i="74"/>
  <c r="H116" i="74"/>
  <c r="G116" i="74"/>
  <c r="F116" i="74"/>
  <c r="E116" i="74"/>
  <c r="D116" i="74"/>
  <c r="H115" i="74"/>
  <c r="G115" i="74"/>
  <c r="F115" i="74"/>
  <c r="E115" i="74"/>
  <c r="D115" i="74"/>
  <c r="G110" i="74"/>
  <c r="F110" i="74"/>
  <c r="E110" i="74"/>
  <c r="B9" i="74"/>
  <c r="B10" i="74" s="1"/>
  <c r="B11" i="74" s="1"/>
  <c r="B12" i="74" s="1"/>
  <c r="B13" i="74" s="1"/>
  <c r="B14" i="74" s="1"/>
  <c r="B15" i="74" s="1"/>
  <c r="B16" i="74" s="1"/>
  <c r="B17" i="74" s="1"/>
  <c r="B18" i="74" s="1"/>
  <c r="B19" i="74" s="1"/>
  <c r="B20" i="74" s="1"/>
  <c r="B21" i="74" s="1"/>
  <c r="B22" i="74" s="1"/>
  <c r="B23" i="74" s="1"/>
  <c r="B24" i="74" s="1"/>
  <c r="B25" i="74" s="1"/>
  <c r="B26" i="74" s="1"/>
  <c r="B27" i="74" s="1"/>
  <c r="B28" i="74" s="1"/>
  <c r="B29" i="74" s="1"/>
  <c r="B30" i="74" s="1"/>
  <c r="B31" i="74" s="1"/>
  <c r="B32" i="74" s="1"/>
  <c r="B33" i="74" s="1"/>
  <c r="B34" i="74" s="1"/>
  <c r="B35" i="74" s="1"/>
  <c r="B36" i="74" s="1"/>
  <c r="B37" i="74" s="1"/>
  <c r="B38" i="74" s="1"/>
  <c r="B39" i="74" s="1"/>
  <c r="B40" i="74" s="1"/>
  <c r="B41" i="74" s="1"/>
  <c r="B42" i="74" s="1"/>
  <c r="B43" i="74" s="1"/>
  <c r="B44" i="74" s="1"/>
  <c r="B45" i="74" s="1"/>
  <c r="B46" i="74" s="1"/>
  <c r="B47" i="74" s="1"/>
  <c r="B48" i="74" s="1"/>
  <c r="B49" i="74" s="1"/>
  <c r="B50" i="74" s="1"/>
  <c r="B51" i="74" s="1"/>
  <c r="B52" i="74" s="1"/>
  <c r="B53" i="74" s="1"/>
  <c r="B55" i="74" s="1"/>
  <c r="B56" i="74" s="1"/>
  <c r="B57" i="74" s="1"/>
  <c r="B58" i="74" s="1"/>
  <c r="B59" i="74" s="1"/>
  <c r="B60" i="74" s="1"/>
  <c r="B61" i="74" s="1"/>
  <c r="B62" i="74" s="1"/>
  <c r="B63" i="74" s="1"/>
  <c r="B64" i="74" s="1"/>
  <c r="B65" i="74" s="1"/>
  <c r="B66" i="74" s="1"/>
  <c r="B67" i="74" s="1"/>
  <c r="B68" i="74" s="1"/>
  <c r="B69" i="74" s="1"/>
  <c r="B70" i="74" s="1"/>
  <c r="B71" i="74" s="1"/>
  <c r="B72" i="74" s="1"/>
  <c r="B73" i="74" s="1"/>
  <c r="B74" i="74" s="1"/>
  <c r="B75" i="74" s="1"/>
  <c r="B76" i="74" s="1"/>
  <c r="B77" i="74" s="1"/>
  <c r="B78" i="74" s="1"/>
  <c r="B79" i="74" s="1"/>
  <c r="B80" i="74" s="1"/>
  <c r="B81" i="74" s="1"/>
  <c r="B82" i="74" s="1"/>
  <c r="B83" i="74" s="1"/>
  <c r="B84" i="74" s="1"/>
  <c r="B85" i="74" s="1"/>
  <c r="B86" i="74" s="1"/>
  <c r="B87" i="74" s="1"/>
  <c r="B88" i="74" s="1"/>
  <c r="B89" i="74" s="1"/>
  <c r="B90" i="74" s="1"/>
  <c r="B91" i="74" s="1"/>
  <c r="B92" i="74" s="1"/>
  <c r="B93" i="74" s="1"/>
  <c r="B94" i="74" s="1"/>
  <c r="B95" i="74" s="1"/>
  <c r="B96" i="74" s="1"/>
  <c r="B97" i="74" s="1"/>
  <c r="B98" i="74" s="1"/>
  <c r="B99" i="74" s="1"/>
  <c r="B100" i="74" s="1"/>
  <c r="B101" i="74" s="1"/>
  <c r="B102" i="74" s="1"/>
  <c r="E118" i="73"/>
  <c r="F118" i="73"/>
  <c r="G118" i="73"/>
  <c r="H118" i="73"/>
  <c r="D118" i="73"/>
  <c r="D117" i="73"/>
  <c r="E117" i="73"/>
  <c r="F117" i="73"/>
  <c r="G117" i="73"/>
  <c r="H117" i="73"/>
  <c r="H110" i="72"/>
  <c r="D115" i="73"/>
  <c r="D110" i="73"/>
  <c r="B9" i="73"/>
  <c r="B10" i="73" s="1"/>
  <c r="B11" i="73" s="1"/>
  <c r="B12" i="73" s="1"/>
  <c r="B13" i="73" s="1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32" i="73" s="1"/>
  <c r="B33" i="73" s="1"/>
  <c r="B34" i="73" s="1"/>
  <c r="B35" i="73" s="1"/>
  <c r="B36" i="73" s="1"/>
  <c r="B37" i="73" s="1"/>
  <c r="B38" i="73" s="1"/>
  <c r="B39" i="73" s="1"/>
  <c r="B40" i="73" s="1"/>
  <c r="B41" i="73" s="1"/>
  <c r="B42" i="73" s="1"/>
  <c r="B43" i="73" s="1"/>
  <c r="B44" i="73" s="1"/>
  <c r="B45" i="73" s="1"/>
  <c r="B46" i="73" s="1"/>
  <c r="B47" i="73" s="1"/>
  <c r="B48" i="73" s="1"/>
  <c r="B49" i="73" s="1"/>
  <c r="B50" i="73" s="1"/>
  <c r="B51" i="73" s="1"/>
  <c r="B52" i="73" s="1"/>
  <c r="B53" i="73" s="1"/>
  <c r="B55" i="73" s="1"/>
  <c r="B56" i="73" s="1"/>
  <c r="B57" i="73" s="1"/>
  <c r="B58" i="73" s="1"/>
  <c r="B59" i="73" s="1"/>
  <c r="B60" i="73" s="1"/>
  <c r="B61" i="73" s="1"/>
  <c r="B62" i="73" s="1"/>
  <c r="B63" i="73" s="1"/>
  <c r="B64" i="73" s="1"/>
  <c r="B65" i="73" s="1"/>
  <c r="B66" i="73" s="1"/>
  <c r="B67" i="73" s="1"/>
  <c r="B68" i="73" s="1"/>
  <c r="B69" i="73" s="1"/>
  <c r="B70" i="73" s="1"/>
  <c r="B71" i="73" s="1"/>
  <c r="B72" i="73" s="1"/>
  <c r="B73" i="73" s="1"/>
  <c r="B74" i="73" s="1"/>
  <c r="B75" i="73" s="1"/>
  <c r="B76" i="73" s="1"/>
  <c r="B77" i="73" s="1"/>
  <c r="B78" i="73" s="1"/>
  <c r="B79" i="73" s="1"/>
  <c r="B80" i="73" s="1"/>
  <c r="B81" i="73" s="1"/>
  <c r="B82" i="73" s="1"/>
  <c r="B83" i="73" s="1"/>
  <c r="B84" i="73" s="1"/>
  <c r="B85" i="73" s="1"/>
  <c r="B86" i="73" s="1"/>
  <c r="B87" i="73" s="1"/>
  <c r="B88" i="73" s="1"/>
  <c r="B89" i="73" s="1"/>
  <c r="B90" i="73" s="1"/>
  <c r="B91" i="73" s="1"/>
  <c r="B92" i="73" s="1"/>
  <c r="B93" i="73" s="1"/>
  <c r="B94" i="73" s="1"/>
  <c r="B95" i="73" s="1"/>
  <c r="B96" i="73" s="1"/>
  <c r="B97" i="73" s="1"/>
  <c r="B98" i="73" s="1"/>
  <c r="B99" i="73" s="1"/>
  <c r="B100" i="73" s="1"/>
  <c r="B101" i="73" s="1"/>
  <c r="B102" i="73" s="1"/>
  <c r="E110" i="73"/>
  <c r="H110" i="73"/>
  <c r="F110" i="73"/>
  <c r="E116" i="73"/>
  <c r="F116" i="73"/>
  <c r="G116" i="73"/>
  <c r="H116" i="73"/>
  <c r="D116" i="73"/>
  <c r="E115" i="73"/>
  <c r="F115" i="73"/>
  <c r="G115" i="73"/>
  <c r="H115" i="73"/>
  <c r="G110" i="73"/>
  <c r="H110" i="70"/>
  <c r="H110" i="71"/>
  <c r="G110" i="72" l="1"/>
  <c r="F110" i="72"/>
  <c r="E110" i="72"/>
  <c r="D110" i="72"/>
  <c r="B9" i="72" l="1"/>
  <c r="B10" i="72" s="1"/>
  <c r="B11" i="72" s="1"/>
  <c r="B12" i="72" s="1"/>
  <c r="B13" i="72" s="1"/>
  <c r="B14" i="72" s="1"/>
  <c r="B15" i="72" s="1"/>
  <c r="B16" i="72" s="1"/>
  <c r="B17" i="72" s="1"/>
  <c r="B18" i="72" s="1"/>
  <c r="B19" i="72" s="1"/>
  <c r="B20" i="72" s="1"/>
  <c r="B21" i="72" s="1"/>
  <c r="B22" i="72" s="1"/>
  <c r="B23" i="72" s="1"/>
  <c r="B24" i="72" s="1"/>
  <c r="B25" i="72" s="1"/>
  <c r="B26" i="72" s="1"/>
  <c r="B27" i="72" s="1"/>
  <c r="B28" i="72" s="1"/>
  <c r="B29" i="72" s="1"/>
  <c r="B30" i="72" s="1"/>
  <c r="B31" i="72" s="1"/>
  <c r="B32" i="72" s="1"/>
  <c r="B33" i="72" s="1"/>
  <c r="B34" i="72" s="1"/>
  <c r="B35" i="72" s="1"/>
  <c r="B36" i="72" s="1"/>
  <c r="B37" i="72" s="1"/>
  <c r="B38" i="72" s="1"/>
  <c r="B39" i="72" s="1"/>
  <c r="B40" i="72" s="1"/>
  <c r="B41" i="72" s="1"/>
  <c r="B42" i="72" s="1"/>
  <c r="B43" i="72" s="1"/>
  <c r="B44" i="72" s="1"/>
  <c r="B45" i="72" s="1"/>
  <c r="B46" i="72" s="1"/>
  <c r="B47" i="72" s="1"/>
  <c r="B48" i="72" s="1"/>
  <c r="B49" i="72" s="1"/>
  <c r="B50" i="72" s="1"/>
  <c r="B51" i="72" s="1"/>
  <c r="B52" i="72" s="1"/>
  <c r="B53" i="72" s="1"/>
  <c r="B55" i="72" s="1"/>
  <c r="B56" i="72" s="1"/>
  <c r="B57" i="72" s="1"/>
  <c r="B58" i="72" s="1"/>
  <c r="B59" i="72" s="1"/>
  <c r="B60" i="72" s="1"/>
  <c r="B61" i="72" s="1"/>
  <c r="B62" i="72" s="1"/>
  <c r="B63" i="72" s="1"/>
  <c r="B64" i="72" s="1"/>
  <c r="B65" i="72" s="1"/>
  <c r="B66" i="72" s="1"/>
  <c r="B67" i="72" s="1"/>
  <c r="B68" i="72" s="1"/>
  <c r="B69" i="72" s="1"/>
  <c r="B70" i="72" s="1"/>
  <c r="B71" i="72" s="1"/>
  <c r="B72" i="72" s="1"/>
  <c r="B73" i="72" s="1"/>
  <c r="B74" i="72" s="1"/>
  <c r="B75" i="72" s="1"/>
  <c r="B76" i="72" s="1"/>
  <c r="B77" i="72" s="1"/>
  <c r="B78" i="72" s="1"/>
  <c r="B79" i="72" s="1"/>
  <c r="B80" i="72" s="1"/>
  <c r="B81" i="72" s="1"/>
  <c r="B82" i="72" s="1"/>
  <c r="B83" i="72" s="1"/>
  <c r="B84" i="72" s="1"/>
  <c r="B85" i="72" s="1"/>
  <c r="B86" i="72" s="1"/>
  <c r="B87" i="72" s="1"/>
  <c r="B88" i="72" s="1"/>
  <c r="B89" i="72" s="1"/>
  <c r="B90" i="72" s="1"/>
  <c r="B91" i="72" s="1"/>
  <c r="B92" i="72" s="1"/>
  <c r="B93" i="72" s="1"/>
  <c r="B94" i="72" s="1"/>
  <c r="B95" i="72" s="1"/>
  <c r="B96" i="72" s="1"/>
  <c r="B97" i="72" s="1"/>
  <c r="B98" i="72" s="1"/>
  <c r="B99" i="72" s="1"/>
  <c r="B100" i="72" s="1"/>
  <c r="B101" i="72" s="1"/>
  <c r="B102" i="72" s="1"/>
  <c r="G110" i="71" l="1"/>
  <c r="F110" i="71"/>
  <c r="E110" i="71"/>
  <c r="D110" i="71"/>
  <c r="B9" i="71" l="1"/>
  <c r="B10" i="71" s="1"/>
  <c r="B11" i="71" s="1"/>
  <c r="B12" i="71" s="1"/>
  <c r="B13" i="71" s="1"/>
  <c r="B14" i="71" s="1"/>
  <c r="B15" i="71" s="1"/>
  <c r="B16" i="71" s="1"/>
  <c r="B17" i="71" s="1"/>
  <c r="B18" i="71" s="1"/>
  <c r="B19" i="71" s="1"/>
  <c r="B20" i="71" s="1"/>
  <c r="B21" i="71" s="1"/>
  <c r="B22" i="71" s="1"/>
  <c r="B23" i="71" s="1"/>
  <c r="B24" i="71" s="1"/>
  <c r="B25" i="71" s="1"/>
  <c r="B26" i="71" s="1"/>
  <c r="B27" i="71" s="1"/>
  <c r="B28" i="71" s="1"/>
  <c r="B29" i="71" s="1"/>
  <c r="B30" i="71" s="1"/>
  <c r="B31" i="71" s="1"/>
  <c r="B32" i="71" s="1"/>
  <c r="B33" i="71" s="1"/>
  <c r="B34" i="71" s="1"/>
  <c r="B35" i="71" s="1"/>
  <c r="B36" i="71" s="1"/>
  <c r="B37" i="71" s="1"/>
  <c r="B38" i="71" s="1"/>
  <c r="B39" i="71" s="1"/>
  <c r="B40" i="71" s="1"/>
  <c r="B41" i="71" s="1"/>
  <c r="B42" i="71" s="1"/>
  <c r="B43" i="71" s="1"/>
  <c r="B44" i="71" s="1"/>
  <c r="B45" i="71" s="1"/>
  <c r="B46" i="71" s="1"/>
  <c r="B47" i="71" s="1"/>
  <c r="B48" i="71" s="1"/>
  <c r="B49" i="71" s="1"/>
  <c r="B50" i="71" s="1"/>
  <c r="B51" i="71" s="1"/>
  <c r="B52" i="71" s="1"/>
  <c r="B53" i="71" s="1"/>
  <c r="B55" i="71" s="1"/>
  <c r="B56" i="71" s="1"/>
  <c r="B57" i="71" s="1"/>
  <c r="B58" i="71" s="1"/>
  <c r="B59" i="71" s="1"/>
  <c r="B60" i="71" s="1"/>
  <c r="B61" i="71" s="1"/>
  <c r="B62" i="71" s="1"/>
  <c r="B63" i="71" s="1"/>
  <c r="B64" i="71" s="1"/>
  <c r="B65" i="71" s="1"/>
  <c r="B66" i="71" s="1"/>
  <c r="B67" i="71" s="1"/>
  <c r="B68" i="71" s="1"/>
  <c r="B69" i="71" s="1"/>
  <c r="B70" i="71" s="1"/>
  <c r="B71" i="71" s="1"/>
  <c r="B72" i="71" s="1"/>
  <c r="B73" i="71" s="1"/>
  <c r="B74" i="71" s="1"/>
  <c r="B75" i="71" s="1"/>
  <c r="B76" i="71" s="1"/>
  <c r="B77" i="71" s="1"/>
  <c r="B78" i="71" s="1"/>
  <c r="B79" i="71" s="1"/>
  <c r="B80" i="71" s="1"/>
  <c r="B81" i="71" s="1"/>
  <c r="B82" i="71" s="1"/>
  <c r="B83" i="71" s="1"/>
  <c r="B84" i="71" s="1"/>
  <c r="B85" i="71" s="1"/>
  <c r="B86" i="71" s="1"/>
  <c r="B87" i="71" s="1"/>
  <c r="B88" i="71" s="1"/>
  <c r="B89" i="71" s="1"/>
  <c r="B90" i="71" s="1"/>
  <c r="B91" i="71" s="1"/>
  <c r="B92" i="71" s="1"/>
  <c r="B93" i="71" s="1"/>
  <c r="B94" i="71" s="1"/>
  <c r="B95" i="71" s="1"/>
  <c r="B96" i="71" s="1"/>
  <c r="B97" i="71" s="1"/>
  <c r="B98" i="71" s="1"/>
  <c r="B99" i="71" s="1"/>
  <c r="B100" i="71" s="1"/>
  <c r="B101" i="71" s="1"/>
  <c r="B102" i="71" s="1"/>
  <c r="F110" i="70" l="1"/>
  <c r="G110" i="70"/>
  <c r="E110" i="70" l="1"/>
  <c r="D110" i="70"/>
  <c r="B9" i="70" l="1"/>
  <c r="B10" i="70" s="1"/>
  <c r="B11" i="70" s="1"/>
  <c r="B12" i="70" s="1"/>
  <c r="B13" i="70" s="1"/>
  <c r="B14" i="70" s="1"/>
  <c r="B15" i="70" s="1"/>
  <c r="B16" i="70" s="1"/>
  <c r="B17" i="70" s="1"/>
  <c r="B18" i="70" s="1"/>
  <c r="B19" i="70" s="1"/>
  <c r="B20" i="70" s="1"/>
  <c r="B21" i="70" s="1"/>
  <c r="B22" i="70" s="1"/>
  <c r="B23" i="70" s="1"/>
  <c r="B24" i="70" s="1"/>
  <c r="B25" i="70" s="1"/>
  <c r="B26" i="70" s="1"/>
  <c r="B27" i="70" s="1"/>
  <c r="B28" i="70" s="1"/>
  <c r="B29" i="70" s="1"/>
  <c r="B30" i="70" s="1"/>
  <c r="B31" i="70" s="1"/>
  <c r="B32" i="70" s="1"/>
  <c r="B33" i="70" s="1"/>
  <c r="B34" i="70" s="1"/>
  <c r="B35" i="70" s="1"/>
  <c r="B36" i="70" s="1"/>
  <c r="B37" i="70" s="1"/>
  <c r="B38" i="70" s="1"/>
  <c r="B39" i="70" s="1"/>
  <c r="B40" i="70" s="1"/>
  <c r="B41" i="70" s="1"/>
  <c r="B42" i="70" s="1"/>
  <c r="B43" i="70" s="1"/>
  <c r="B44" i="70" s="1"/>
  <c r="B45" i="70" s="1"/>
  <c r="B46" i="70" s="1"/>
  <c r="B47" i="70" s="1"/>
  <c r="B48" i="70" s="1"/>
  <c r="B49" i="70" s="1"/>
  <c r="B50" i="70" s="1"/>
  <c r="B51" i="70" s="1"/>
  <c r="B52" i="70" s="1"/>
  <c r="B53" i="70" s="1"/>
  <c r="B55" i="70" s="1"/>
  <c r="B56" i="70" s="1"/>
  <c r="B57" i="70" s="1"/>
  <c r="B58" i="70" s="1"/>
  <c r="B59" i="70" s="1"/>
  <c r="B60" i="70" s="1"/>
  <c r="B61" i="70" s="1"/>
  <c r="B62" i="70" s="1"/>
  <c r="B63" i="70" s="1"/>
  <c r="B64" i="70" s="1"/>
  <c r="B65" i="70" s="1"/>
  <c r="B66" i="70" s="1"/>
  <c r="B67" i="70" s="1"/>
  <c r="B68" i="70" s="1"/>
  <c r="B69" i="70" s="1"/>
  <c r="B70" i="70" s="1"/>
  <c r="B71" i="70" s="1"/>
  <c r="B72" i="70" s="1"/>
  <c r="B73" i="70" s="1"/>
  <c r="B74" i="70" s="1"/>
  <c r="B75" i="70" s="1"/>
  <c r="B76" i="70" s="1"/>
  <c r="B77" i="70" s="1"/>
  <c r="B78" i="70" s="1"/>
  <c r="B79" i="70" s="1"/>
  <c r="B80" i="70" s="1"/>
  <c r="B81" i="70" s="1"/>
  <c r="B82" i="70" s="1"/>
  <c r="B83" i="70" s="1"/>
  <c r="B84" i="70" s="1"/>
  <c r="B85" i="70" s="1"/>
  <c r="B86" i="70" s="1"/>
  <c r="B87" i="70" s="1"/>
  <c r="B88" i="70" s="1"/>
  <c r="B89" i="70" s="1"/>
  <c r="B90" i="70" s="1"/>
  <c r="B91" i="70" s="1"/>
  <c r="B92" i="70" s="1"/>
  <c r="B93" i="70" s="1"/>
  <c r="B94" i="70" s="1"/>
  <c r="B95" i="70" s="1"/>
  <c r="B96" i="70" s="1"/>
  <c r="B97" i="70" s="1"/>
  <c r="B98" i="70" s="1"/>
  <c r="B99" i="70" s="1"/>
  <c r="B100" i="70" s="1"/>
  <c r="B101" i="70" s="1"/>
  <c r="B102" i="70" s="1"/>
  <c r="H110" i="69" l="1"/>
  <c r="G110" i="69"/>
  <c r="F110" i="69"/>
  <c r="E110" i="69"/>
  <c r="D110" i="69"/>
  <c r="B9" i="69" l="1"/>
  <c r="B10" i="69" s="1"/>
  <c r="B11" i="69" s="1"/>
  <c r="B12" i="69" s="1"/>
  <c r="B13" i="69" s="1"/>
  <c r="B14" i="69" s="1"/>
  <c r="B15" i="69" s="1"/>
  <c r="B16" i="69" s="1"/>
  <c r="B17" i="69" s="1"/>
  <c r="B18" i="69" s="1"/>
  <c r="B19" i="69" s="1"/>
  <c r="B20" i="69" s="1"/>
  <c r="B21" i="69" s="1"/>
  <c r="B22" i="69" s="1"/>
  <c r="B23" i="69" s="1"/>
  <c r="B24" i="69" s="1"/>
  <c r="B25" i="69" s="1"/>
  <c r="B26" i="69" s="1"/>
  <c r="B27" i="69" s="1"/>
  <c r="B28" i="69" s="1"/>
  <c r="B29" i="69" s="1"/>
  <c r="B30" i="69" s="1"/>
  <c r="B31" i="69" s="1"/>
  <c r="B32" i="69" s="1"/>
  <c r="B33" i="69" s="1"/>
  <c r="B34" i="69" s="1"/>
  <c r="B35" i="69" s="1"/>
  <c r="B36" i="69" s="1"/>
  <c r="B37" i="69" s="1"/>
  <c r="B38" i="69" s="1"/>
  <c r="B39" i="69" s="1"/>
  <c r="B40" i="69" s="1"/>
  <c r="B41" i="69" s="1"/>
  <c r="B42" i="69" s="1"/>
  <c r="B43" i="69" s="1"/>
  <c r="B44" i="69" s="1"/>
  <c r="B45" i="69" s="1"/>
  <c r="B46" i="69" s="1"/>
  <c r="B47" i="69" s="1"/>
  <c r="B48" i="69" s="1"/>
  <c r="B49" i="69" s="1"/>
  <c r="B50" i="69" s="1"/>
  <c r="B51" i="69" s="1"/>
  <c r="B52" i="69" s="1"/>
  <c r="B53" i="69" s="1"/>
  <c r="B55" i="69" s="1"/>
  <c r="B56" i="69" s="1"/>
  <c r="B57" i="69" s="1"/>
  <c r="B58" i="69" s="1"/>
  <c r="B59" i="69" s="1"/>
  <c r="B60" i="69" s="1"/>
  <c r="B61" i="69" s="1"/>
  <c r="B62" i="69" s="1"/>
  <c r="B63" i="69" s="1"/>
  <c r="B64" i="69" s="1"/>
  <c r="B65" i="69" s="1"/>
  <c r="B66" i="69" s="1"/>
  <c r="B67" i="69" s="1"/>
  <c r="B68" i="69" s="1"/>
  <c r="B69" i="69" s="1"/>
  <c r="B70" i="69" s="1"/>
  <c r="B71" i="69" s="1"/>
  <c r="B72" i="69" s="1"/>
  <c r="B73" i="69" s="1"/>
  <c r="B74" i="69" s="1"/>
  <c r="B75" i="69" s="1"/>
  <c r="B76" i="69" s="1"/>
  <c r="B77" i="69" s="1"/>
  <c r="B78" i="69" s="1"/>
  <c r="B79" i="69" s="1"/>
  <c r="B80" i="69" s="1"/>
  <c r="B81" i="69" s="1"/>
  <c r="B82" i="69" s="1"/>
  <c r="B83" i="69" s="1"/>
  <c r="B84" i="69" s="1"/>
  <c r="B85" i="69" s="1"/>
  <c r="B86" i="69" s="1"/>
  <c r="B87" i="69" s="1"/>
  <c r="B88" i="69" s="1"/>
  <c r="B89" i="69" s="1"/>
  <c r="B90" i="69" s="1"/>
  <c r="B91" i="69" s="1"/>
  <c r="B92" i="69" s="1"/>
  <c r="B93" i="69" s="1"/>
  <c r="B94" i="69" s="1"/>
  <c r="B95" i="69" s="1"/>
  <c r="B96" i="69" s="1"/>
  <c r="B97" i="69" s="1"/>
  <c r="B98" i="69" s="1"/>
  <c r="B99" i="69" s="1"/>
  <c r="B100" i="69" s="1"/>
  <c r="B101" i="69" s="1"/>
  <c r="B102" i="69" s="1"/>
  <c r="H110" i="67" l="1"/>
  <c r="G110" i="67"/>
  <c r="F110" i="67"/>
  <c r="E110" i="67"/>
  <c r="D110" i="67"/>
  <c r="H109" i="68" l="1"/>
  <c r="G109" i="68"/>
  <c r="F109" i="68"/>
  <c r="E109" i="68"/>
  <c r="D109" i="68"/>
  <c r="B9" i="68"/>
  <c r="B10" i="68" s="1"/>
  <c r="B11" i="68" s="1"/>
  <c r="B12" i="68" s="1"/>
  <c r="B13" i="68" s="1"/>
  <c r="B14" i="68" s="1"/>
  <c r="B15" i="68" s="1"/>
  <c r="B16" i="68" s="1"/>
  <c r="B17" i="68" s="1"/>
  <c r="B18" i="68" s="1"/>
  <c r="B19" i="68" s="1"/>
  <c r="B20" i="68" s="1"/>
  <c r="B21" i="68" s="1"/>
  <c r="B22" i="68" s="1"/>
  <c r="B23" i="68" s="1"/>
  <c r="B24" i="68" s="1"/>
  <c r="B25" i="68" s="1"/>
  <c r="B26" i="68" s="1"/>
  <c r="B27" i="68" s="1"/>
  <c r="B28" i="68" s="1"/>
  <c r="B29" i="68" s="1"/>
  <c r="B30" i="68" s="1"/>
  <c r="B31" i="68" s="1"/>
  <c r="B32" i="68" s="1"/>
  <c r="B33" i="68" s="1"/>
  <c r="B34" i="68" s="1"/>
  <c r="B35" i="68" s="1"/>
  <c r="B36" i="68" s="1"/>
  <c r="B37" i="68" s="1"/>
  <c r="B38" i="68" s="1"/>
  <c r="B39" i="68" s="1"/>
  <c r="B40" i="68" s="1"/>
  <c r="B41" i="68" s="1"/>
  <c r="B42" i="68" s="1"/>
  <c r="B43" i="68" s="1"/>
  <c r="B44" i="68" s="1"/>
  <c r="B45" i="68" s="1"/>
  <c r="B46" i="68" s="1"/>
  <c r="B47" i="68" s="1"/>
  <c r="B48" i="68" s="1"/>
  <c r="B49" i="68" s="1"/>
  <c r="B50" i="68" s="1"/>
  <c r="B51" i="68" s="1"/>
  <c r="B52" i="68" s="1"/>
  <c r="B53" i="68" s="1"/>
  <c r="B55" i="68" s="1"/>
  <c r="B56" i="68" s="1"/>
  <c r="B57" i="68" s="1"/>
  <c r="B58" i="68" s="1"/>
  <c r="B59" i="68" s="1"/>
  <c r="B60" i="68" s="1"/>
  <c r="B61" i="68" s="1"/>
  <c r="B62" i="68" s="1"/>
  <c r="B63" i="68" s="1"/>
  <c r="B64" i="68" s="1"/>
  <c r="B65" i="68" s="1"/>
  <c r="B66" i="68" s="1"/>
  <c r="B67" i="68" s="1"/>
  <c r="B68" i="68" s="1"/>
  <c r="B69" i="68" s="1"/>
  <c r="B70" i="68" s="1"/>
  <c r="B71" i="68" s="1"/>
  <c r="B72" i="68" s="1"/>
  <c r="B73" i="68" s="1"/>
  <c r="B74" i="68" s="1"/>
  <c r="B75" i="68" s="1"/>
  <c r="B76" i="68" s="1"/>
  <c r="B77" i="68" s="1"/>
  <c r="B78" i="68" s="1"/>
  <c r="B79" i="68" s="1"/>
  <c r="B80" i="68" s="1"/>
  <c r="B81" i="68" s="1"/>
  <c r="B82" i="68" s="1"/>
  <c r="B83" i="68" s="1"/>
  <c r="B84" i="68" s="1"/>
  <c r="B85" i="68" s="1"/>
  <c r="B86" i="68" s="1"/>
  <c r="B87" i="68" s="1"/>
  <c r="B88" i="68" s="1"/>
  <c r="B89" i="68" s="1"/>
  <c r="B90" i="68" s="1"/>
  <c r="B91" i="68" s="1"/>
  <c r="B92" i="68" s="1"/>
  <c r="B93" i="68" s="1"/>
  <c r="B94" i="68" s="1"/>
  <c r="B95" i="68" s="1"/>
  <c r="B96" i="68" s="1"/>
  <c r="B97" i="68" s="1"/>
  <c r="B98" i="68" s="1"/>
  <c r="B99" i="68" s="1"/>
  <c r="B100" i="68" s="1"/>
  <c r="B101" i="68" s="1"/>
  <c r="B102" i="68" s="1"/>
  <c r="B9" i="67" l="1"/>
  <c r="B10" i="67" s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B21" i="67" s="1"/>
  <c r="B22" i="67" s="1"/>
  <c r="B23" i="67" s="1"/>
  <c r="B24" i="67" s="1"/>
  <c r="B25" i="67" s="1"/>
  <c r="B26" i="67" s="1"/>
  <c r="B27" i="67" s="1"/>
  <c r="B28" i="67" s="1"/>
  <c r="B29" i="67" s="1"/>
  <c r="B30" i="67" s="1"/>
  <c r="B31" i="67" s="1"/>
  <c r="B32" i="67" s="1"/>
  <c r="B33" i="67" s="1"/>
  <c r="B34" i="67" s="1"/>
  <c r="B35" i="67" s="1"/>
  <c r="B36" i="67" s="1"/>
  <c r="B37" i="67" s="1"/>
  <c r="B38" i="67" s="1"/>
  <c r="B39" i="67" s="1"/>
  <c r="B40" i="67" s="1"/>
  <c r="B41" i="67" s="1"/>
  <c r="B42" i="67" s="1"/>
  <c r="B43" i="67" s="1"/>
  <c r="B44" i="67" s="1"/>
  <c r="B45" i="67" s="1"/>
  <c r="B46" i="67" s="1"/>
  <c r="B47" i="67" s="1"/>
  <c r="B48" i="67" s="1"/>
  <c r="B49" i="67" s="1"/>
  <c r="B50" i="67" s="1"/>
  <c r="B51" i="67" s="1"/>
  <c r="B52" i="67" s="1"/>
  <c r="B53" i="67" s="1"/>
  <c r="B55" i="67" s="1"/>
  <c r="B56" i="67" s="1"/>
  <c r="B57" i="67" s="1"/>
  <c r="B58" i="67" s="1"/>
  <c r="B59" i="67" s="1"/>
  <c r="B60" i="67" s="1"/>
  <c r="B61" i="67" s="1"/>
  <c r="B62" i="67" s="1"/>
  <c r="B63" i="67" s="1"/>
  <c r="B64" i="67" s="1"/>
  <c r="B65" i="67" s="1"/>
  <c r="B66" i="67" s="1"/>
  <c r="B67" i="67" s="1"/>
  <c r="B68" i="67" s="1"/>
  <c r="B69" i="67" s="1"/>
  <c r="B70" i="67" s="1"/>
  <c r="B71" i="67" s="1"/>
  <c r="B72" i="67" s="1"/>
  <c r="B73" i="67" s="1"/>
  <c r="B74" i="67" s="1"/>
  <c r="B75" i="67" s="1"/>
  <c r="B76" i="67" s="1"/>
  <c r="B77" i="67" s="1"/>
  <c r="B78" i="67" s="1"/>
  <c r="B79" i="67" s="1"/>
  <c r="B80" i="67" s="1"/>
  <c r="B81" i="67" s="1"/>
  <c r="B82" i="67" s="1"/>
  <c r="B83" i="67" s="1"/>
  <c r="B84" i="67" s="1"/>
  <c r="B85" i="67" s="1"/>
  <c r="B86" i="67" s="1"/>
  <c r="B87" i="67" s="1"/>
  <c r="B88" i="67" s="1"/>
  <c r="B89" i="67" s="1"/>
  <c r="B90" i="67" s="1"/>
  <c r="B91" i="67" s="1"/>
  <c r="B92" i="67" s="1"/>
  <c r="B93" i="67" s="1"/>
  <c r="B94" i="67" s="1"/>
  <c r="B95" i="67" s="1"/>
  <c r="B96" i="67" s="1"/>
  <c r="B97" i="67" s="1"/>
  <c r="B98" i="67" s="1"/>
  <c r="B99" i="67" s="1"/>
  <c r="B100" i="67" s="1"/>
  <c r="B101" i="67" s="1"/>
  <c r="B102" i="67" s="1"/>
  <c r="H109" i="66" l="1"/>
  <c r="G109" i="66"/>
  <c r="F109" i="66"/>
  <c r="E109" i="66"/>
  <c r="D109" i="66"/>
  <c r="B9" i="66" l="1"/>
  <c r="B10" i="66" s="1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33" i="66" s="1"/>
  <c r="B34" i="66" s="1"/>
  <c r="B35" i="66" s="1"/>
  <c r="B36" i="66" s="1"/>
  <c r="B37" i="66" s="1"/>
  <c r="B38" i="66" s="1"/>
  <c r="B39" i="66" s="1"/>
  <c r="B40" i="66" s="1"/>
  <c r="B41" i="66" s="1"/>
  <c r="B42" i="66" s="1"/>
  <c r="B43" i="66" s="1"/>
  <c r="B44" i="66" s="1"/>
  <c r="B45" i="66" s="1"/>
  <c r="B46" i="66" s="1"/>
  <c r="B47" i="66" s="1"/>
  <c r="B48" i="66" s="1"/>
  <c r="B49" i="66" s="1"/>
  <c r="B50" i="66" s="1"/>
  <c r="B51" i="66" s="1"/>
  <c r="B52" i="66" s="1"/>
  <c r="B53" i="66" s="1"/>
  <c r="B55" i="66" s="1"/>
  <c r="B56" i="66" s="1"/>
  <c r="B57" i="66" s="1"/>
  <c r="B58" i="66" s="1"/>
  <c r="B59" i="66" s="1"/>
  <c r="B60" i="66" s="1"/>
  <c r="B61" i="66" s="1"/>
  <c r="B62" i="66" s="1"/>
  <c r="B63" i="66" s="1"/>
  <c r="B64" i="66" s="1"/>
  <c r="B65" i="66" s="1"/>
  <c r="B66" i="66" s="1"/>
  <c r="B67" i="66" s="1"/>
  <c r="B68" i="66" s="1"/>
  <c r="B69" i="66" s="1"/>
  <c r="B70" i="66" s="1"/>
  <c r="B71" i="66" s="1"/>
  <c r="B72" i="66" s="1"/>
  <c r="B73" i="66" s="1"/>
  <c r="B74" i="66" s="1"/>
  <c r="B75" i="66" s="1"/>
  <c r="B76" i="66" s="1"/>
  <c r="B77" i="66" s="1"/>
  <c r="B78" i="66" s="1"/>
  <c r="B79" i="66" s="1"/>
  <c r="B80" i="66" s="1"/>
  <c r="B81" i="66" s="1"/>
  <c r="B82" i="66" s="1"/>
  <c r="B83" i="66" s="1"/>
  <c r="B84" i="66" s="1"/>
  <c r="B85" i="66" s="1"/>
  <c r="B86" i="66" s="1"/>
  <c r="B87" i="66" s="1"/>
  <c r="B88" i="66" s="1"/>
  <c r="B89" i="66" s="1"/>
  <c r="B90" i="66" s="1"/>
  <c r="B91" i="66" s="1"/>
  <c r="B92" i="66" s="1"/>
  <c r="B93" i="66" s="1"/>
  <c r="B94" i="66" s="1"/>
  <c r="B95" i="66" s="1"/>
  <c r="B96" i="66" s="1"/>
  <c r="B97" i="66" s="1"/>
  <c r="B98" i="66" s="1"/>
  <c r="B99" i="66" s="1"/>
  <c r="B100" i="66" s="1"/>
  <c r="B101" i="66" s="1"/>
  <c r="B102" i="66" s="1"/>
  <c r="H109" i="65" l="1"/>
  <c r="G109" i="65"/>
  <c r="F109" i="65"/>
  <c r="E109" i="65"/>
  <c r="D109" i="65"/>
  <c r="B9" i="65" l="1"/>
  <c r="B10" i="65" s="1"/>
  <c r="B11" i="65" s="1"/>
  <c r="B12" i="65" s="1"/>
  <c r="B13" i="65" s="1"/>
  <c r="B14" i="65" s="1"/>
  <c r="B15" i="65" s="1"/>
  <c r="B16" i="65" s="1"/>
  <c r="B17" i="65" s="1"/>
  <c r="B18" i="65" s="1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H109" i="64" l="1"/>
  <c r="G109" i="64"/>
  <c r="F109" i="64"/>
  <c r="E109" i="64"/>
  <c r="D109" i="64"/>
  <c r="B9" i="64" l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B37" i="64" s="1"/>
  <c r="B38" i="64" s="1"/>
  <c r="B39" i="64" s="1"/>
  <c r="B40" i="64" s="1"/>
  <c r="B41" i="64" s="1"/>
  <c r="B42" i="64" s="1"/>
  <c r="B43" i="64" s="1"/>
  <c r="B44" i="64" s="1"/>
  <c r="B45" i="64" s="1"/>
  <c r="B46" i="64" s="1"/>
  <c r="B47" i="64" s="1"/>
  <c r="B48" i="64" s="1"/>
  <c r="B49" i="64" s="1"/>
  <c r="B50" i="64" s="1"/>
  <c r="B51" i="64" s="1"/>
  <c r="B52" i="64" s="1"/>
  <c r="B53" i="64" s="1"/>
  <c r="B55" i="64" s="1"/>
  <c r="B56" i="64" s="1"/>
  <c r="B57" i="64" s="1"/>
  <c r="B58" i="64" s="1"/>
  <c r="B59" i="64" s="1"/>
  <c r="B60" i="64" s="1"/>
  <c r="B61" i="64" s="1"/>
  <c r="B62" i="64" s="1"/>
  <c r="B63" i="64" s="1"/>
  <c r="B64" i="64" s="1"/>
  <c r="B65" i="64" s="1"/>
  <c r="B66" i="64" s="1"/>
  <c r="B67" i="64" s="1"/>
  <c r="B68" i="64" s="1"/>
  <c r="B69" i="64" s="1"/>
  <c r="B70" i="64" s="1"/>
  <c r="B71" i="64" s="1"/>
  <c r="B72" i="64" s="1"/>
  <c r="B73" i="64" s="1"/>
  <c r="B74" i="64" s="1"/>
  <c r="B75" i="64" s="1"/>
  <c r="B76" i="64" s="1"/>
  <c r="B77" i="64" s="1"/>
  <c r="B78" i="64" s="1"/>
  <c r="B79" i="64" s="1"/>
  <c r="B80" i="64" s="1"/>
  <c r="B81" i="64" s="1"/>
  <c r="B82" i="64" s="1"/>
  <c r="B83" i="64" s="1"/>
  <c r="B84" i="64" s="1"/>
  <c r="B85" i="64" s="1"/>
  <c r="B86" i="64" s="1"/>
  <c r="B87" i="64" s="1"/>
  <c r="B88" i="64" s="1"/>
  <c r="B89" i="64" s="1"/>
  <c r="B90" i="64" s="1"/>
  <c r="B91" i="64" s="1"/>
  <c r="B92" i="64" s="1"/>
  <c r="B93" i="64" s="1"/>
  <c r="B94" i="64" s="1"/>
  <c r="B95" i="64" s="1"/>
  <c r="B96" i="64" s="1"/>
  <c r="B97" i="64" s="1"/>
  <c r="B98" i="64" s="1"/>
  <c r="B99" i="64" s="1"/>
  <c r="B100" i="64" s="1"/>
  <c r="B101" i="64" s="1"/>
  <c r="B102" i="64" s="1"/>
  <c r="H109" i="63" l="1"/>
  <c r="G109" i="63"/>
  <c r="F109" i="63"/>
  <c r="D109" i="63"/>
  <c r="E109" i="63" l="1"/>
  <c r="B9" i="63" l="1"/>
  <c r="B10" i="63" s="1"/>
  <c r="B11" i="63" s="1"/>
  <c r="B12" i="63" s="1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37" i="63" s="1"/>
  <c r="B38" i="63" s="1"/>
  <c r="B39" i="63" s="1"/>
  <c r="B40" i="63" s="1"/>
  <c r="B41" i="63" s="1"/>
  <c r="B42" i="63" s="1"/>
  <c r="B43" i="63" s="1"/>
  <c r="B44" i="63" s="1"/>
  <c r="B45" i="63" s="1"/>
  <c r="B46" i="63" s="1"/>
  <c r="B47" i="63" s="1"/>
  <c r="B48" i="63" s="1"/>
  <c r="B49" i="63" s="1"/>
  <c r="B50" i="63" s="1"/>
  <c r="B51" i="63" s="1"/>
  <c r="B52" i="63" s="1"/>
  <c r="B53" i="63" s="1"/>
  <c r="B55" i="63" s="1"/>
  <c r="B56" i="63" s="1"/>
  <c r="B57" i="63" s="1"/>
  <c r="B58" i="63" s="1"/>
  <c r="B59" i="63" s="1"/>
  <c r="B60" i="63" s="1"/>
  <c r="B61" i="63" s="1"/>
  <c r="B62" i="63" s="1"/>
  <c r="B63" i="63" s="1"/>
  <c r="B64" i="63" s="1"/>
  <c r="B65" i="63" s="1"/>
  <c r="B66" i="63" s="1"/>
  <c r="B67" i="63" s="1"/>
  <c r="B68" i="63" s="1"/>
  <c r="B69" i="63" s="1"/>
  <c r="B70" i="63" s="1"/>
  <c r="B71" i="63" s="1"/>
  <c r="B72" i="63" s="1"/>
  <c r="B73" i="63" s="1"/>
  <c r="B74" i="63" s="1"/>
  <c r="B75" i="63" s="1"/>
  <c r="B76" i="63" s="1"/>
  <c r="B77" i="63" s="1"/>
  <c r="B78" i="63" s="1"/>
  <c r="B79" i="63" s="1"/>
  <c r="B80" i="63" s="1"/>
  <c r="B81" i="63" s="1"/>
  <c r="B82" i="63" s="1"/>
  <c r="B83" i="63" s="1"/>
  <c r="B84" i="63" s="1"/>
  <c r="B85" i="63" s="1"/>
  <c r="B86" i="63" s="1"/>
  <c r="B87" i="63" s="1"/>
  <c r="B88" i="63" s="1"/>
  <c r="B89" i="63" s="1"/>
  <c r="B90" i="63" s="1"/>
  <c r="B91" i="63" s="1"/>
  <c r="B92" i="63" s="1"/>
  <c r="B93" i="63" s="1"/>
  <c r="B94" i="63" s="1"/>
  <c r="B95" i="63" s="1"/>
  <c r="B96" i="63" s="1"/>
  <c r="B97" i="63" s="1"/>
  <c r="B98" i="63" s="1"/>
  <c r="B99" i="63" s="1"/>
  <c r="B100" i="63" s="1"/>
  <c r="B101" i="63" s="1"/>
  <c r="B102" i="63" s="1"/>
  <c r="D109" i="61" l="1"/>
  <c r="H109" i="61"/>
  <c r="G109" i="61"/>
  <c r="F109" i="61"/>
  <c r="E109" i="61"/>
  <c r="H109" i="62" l="1"/>
  <c r="G109" i="62"/>
  <c r="F109" i="62"/>
  <c r="E109" i="62"/>
  <c r="D109" i="62"/>
  <c r="B9" i="62" l="1"/>
  <c r="B10" i="62" s="1"/>
  <c r="B11" i="62" s="1"/>
  <c r="B12" i="62" s="1"/>
  <c r="B13" i="62" s="1"/>
  <c r="B14" i="62" s="1"/>
  <c r="B15" i="62" s="1"/>
  <c r="B16" i="62" s="1"/>
  <c r="B17" i="62" s="1"/>
  <c r="B18" i="62" s="1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37" i="62" s="1"/>
  <c r="B38" i="62" s="1"/>
  <c r="B39" i="62" s="1"/>
  <c r="B40" i="62" s="1"/>
  <c r="B41" i="62" s="1"/>
  <c r="B42" i="62" s="1"/>
  <c r="B43" i="62" s="1"/>
  <c r="B44" i="62" s="1"/>
  <c r="B45" i="62" s="1"/>
  <c r="B46" i="62" s="1"/>
  <c r="B47" i="62" s="1"/>
  <c r="B48" i="62" s="1"/>
  <c r="B49" i="62" s="1"/>
  <c r="B50" i="62" s="1"/>
  <c r="B51" i="62" s="1"/>
  <c r="B52" i="62" s="1"/>
  <c r="B53" i="62" s="1"/>
  <c r="B55" i="62" s="1"/>
  <c r="B56" i="62" s="1"/>
  <c r="B57" i="62" s="1"/>
  <c r="B58" i="62" s="1"/>
  <c r="B59" i="62" s="1"/>
  <c r="B60" i="62" s="1"/>
  <c r="B61" i="62" s="1"/>
  <c r="B62" i="62" s="1"/>
  <c r="B63" i="62" s="1"/>
  <c r="B64" i="62" s="1"/>
  <c r="B65" i="62" s="1"/>
  <c r="B66" i="62" s="1"/>
  <c r="B67" i="62" s="1"/>
  <c r="B68" i="62" s="1"/>
  <c r="B69" i="62" s="1"/>
  <c r="B70" i="62" s="1"/>
  <c r="B71" i="62" s="1"/>
  <c r="B72" i="62" s="1"/>
  <c r="B73" i="62" s="1"/>
  <c r="B74" i="62" s="1"/>
  <c r="B75" i="62" s="1"/>
  <c r="B76" i="62" s="1"/>
  <c r="B77" i="62" s="1"/>
  <c r="B78" i="62" s="1"/>
  <c r="B79" i="62" s="1"/>
  <c r="B80" i="62" s="1"/>
  <c r="B81" i="62" s="1"/>
  <c r="B82" i="62" s="1"/>
  <c r="B83" i="62" s="1"/>
  <c r="B84" i="62" s="1"/>
  <c r="B85" i="62" s="1"/>
  <c r="B86" i="62" s="1"/>
  <c r="B87" i="62" s="1"/>
  <c r="B88" i="62" s="1"/>
  <c r="B89" i="62" s="1"/>
  <c r="B90" i="62" s="1"/>
  <c r="B91" i="62" s="1"/>
  <c r="B92" i="62" s="1"/>
  <c r="B93" i="62" s="1"/>
  <c r="B94" i="62" s="1"/>
  <c r="B95" i="62" s="1"/>
  <c r="B96" i="62" s="1"/>
  <c r="B97" i="62" s="1"/>
  <c r="B98" i="62" s="1"/>
  <c r="B99" i="62" s="1"/>
  <c r="B100" i="62" s="1"/>
  <c r="B101" i="62" s="1"/>
  <c r="B102" i="62" s="1"/>
  <c r="D109" i="60" l="1"/>
  <c r="B9" i="61" l="1"/>
  <c r="B10" i="61" s="1"/>
  <c r="B11" i="61" s="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B37" i="61" s="1"/>
  <c r="B38" i="61" s="1"/>
  <c r="B39" i="61" s="1"/>
  <c r="B40" i="61" s="1"/>
  <c r="B41" i="61" s="1"/>
  <c r="B42" i="61" s="1"/>
  <c r="B43" i="61" s="1"/>
  <c r="B44" i="61" s="1"/>
  <c r="B45" i="61" s="1"/>
  <c r="B46" i="61" s="1"/>
  <c r="B47" i="61" s="1"/>
  <c r="B48" i="61" s="1"/>
  <c r="B49" i="61" s="1"/>
  <c r="B50" i="61" s="1"/>
  <c r="B51" i="61" s="1"/>
  <c r="B52" i="61" s="1"/>
  <c r="B53" i="61" s="1"/>
  <c r="B55" i="61" s="1"/>
  <c r="B56" i="61" s="1"/>
  <c r="B57" i="61" s="1"/>
  <c r="B58" i="61" s="1"/>
  <c r="B59" i="61" s="1"/>
  <c r="B60" i="61" s="1"/>
  <c r="B61" i="61" s="1"/>
  <c r="B62" i="61" s="1"/>
  <c r="B63" i="61" s="1"/>
  <c r="B64" i="61" s="1"/>
  <c r="B65" i="61" s="1"/>
  <c r="B66" i="61" s="1"/>
  <c r="B67" i="61" s="1"/>
  <c r="B68" i="61" s="1"/>
  <c r="B69" i="61" s="1"/>
  <c r="B70" i="61" s="1"/>
  <c r="B71" i="61" s="1"/>
  <c r="B72" i="61" s="1"/>
  <c r="B73" i="61" s="1"/>
  <c r="B74" i="61" s="1"/>
  <c r="B75" i="61" s="1"/>
  <c r="B76" i="61" s="1"/>
  <c r="B77" i="61" s="1"/>
  <c r="B78" i="61" s="1"/>
  <c r="B79" i="61" s="1"/>
  <c r="B80" i="61" s="1"/>
  <c r="B81" i="61" s="1"/>
  <c r="B82" i="61" s="1"/>
  <c r="B83" i="61" s="1"/>
  <c r="B84" i="61" s="1"/>
  <c r="B85" i="61" s="1"/>
  <c r="B86" i="61" s="1"/>
  <c r="B87" i="61" s="1"/>
  <c r="B88" i="61" s="1"/>
  <c r="B89" i="61" s="1"/>
  <c r="B90" i="61" s="1"/>
  <c r="B91" i="61" s="1"/>
  <c r="B92" i="61" s="1"/>
  <c r="B93" i="61" s="1"/>
  <c r="B94" i="61" s="1"/>
  <c r="B95" i="61" s="1"/>
  <c r="B96" i="61" s="1"/>
  <c r="B97" i="61" s="1"/>
  <c r="B98" i="61" s="1"/>
  <c r="B99" i="61" s="1"/>
  <c r="B100" i="61" s="1"/>
  <c r="B101" i="61" s="1"/>
  <c r="B102" i="61" s="1"/>
  <c r="H109" i="60" l="1"/>
  <c r="G109" i="60"/>
  <c r="F109" i="60"/>
  <c r="E109" i="60"/>
  <c r="B9" i="60"/>
  <c r="B10" i="60" s="1"/>
  <c r="B11" i="60" s="1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B37" i="60" s="1"/>
  <c r="B38" i="60" s="1"/>
  <c r="B39" i="60" s="1"/>
  <c r="B40" i="60" s="1"/>
  <c r="B41" i="60" s="1"/>
  <c r="B42" i="60" s="1"/>
  <c r="B43" i="60" s="1"/>
  <c r="B44" i="60" s="1"/>
  <c r="B45" i="60" s="1"/>
  <c r="B46" i="60" s="1"/>
  <c r="B47" i="60" s="1"/>
  <c r="B48" i="60" s="1"/>
  <c r="B49" i="60" s="1"/>
  <c r="B50" i="60" s="1"/>
  <c r="B51" i="60" s="1"/>
  <c r="B52" i="60" s="1"/>
  <c r="B53" i="60" s="1"/>
  <c r="B55" i="60" s="1"/>
  <c r="B56" i="60" s="1"/>
  <c r="B57" i="60" s="1"/>
  <c r="B58" i="60" s="1"/>
  <c r="B59" i="60" s="1"/>
  <c r="B60" i="60" s="1"/>
  <c r="B61" i="60" s="1"/>
  <c r="B62" i="60" s="1"/>
  <c r="B63" i="60" s="1"/>
  <c r="B64" i="60" s="1"/>
  <c r="B65" i="60" s="1"/>
  <c r="B66" i="60" s="1"/>
  <c r="B67" i="60" s="1"/>
  <c r="B68" i="60" s="1"/>
  <c r="B69" i="60" s="1"/>
  <c r="B70" i="60" s="1"/>
  <c r="B71" i="60" s="1"/>
  <c r="B72" i="60" s="1"/>
  <c r="B73" i="60" s="1"/>
  <c r="B74" i="60" s="1"/>
  <c r="B75" i="60" s="1"/>
  <c r="B76" i="60" s="1"/>
  <c r="B77" i="60" s="1"/>
  <c r="B78" i="60" s="1"/>
  <c r="B79" i="60" s="1"/>
  <c r="B80" i="60" s="1"/>
  <c r="B81" i="60" s="1"/>
  <c r="B82" i="60" s="1"/>
  <c r="B83" i="60" s="1"/>
  <c r="B84" i="60" s="1"/>
  <c r="B85" i="60" s="1"/>
  <c r="B86" i="60" s="1"/>
  <c r="B87" i="60" s="1"/>
  <c r="B88" i="60" s="1"/>
  <c r="B89" i="60" s="1"/>
  <c r="B90" i="60" s="1"/>
  <c r="B91" i="60" s="1"/>
  <c r="B92" i="60" s="1"/>
  <c r="B93" i="60" s="1"/>
  <c r="B94" i="60" s="1"/>
  <c r="B95" i="60" s="1"/>
  <c r="B96" i="60" s="1"/>
  <c r="B97" i="60" s="1"/>
  <c r="B98" i="60" s="1"/>
  <c r="B99" i="60" s="1"/>
  <c r="B100" i="60" s="1"/>
  <c r="B101" i="60" s="1"/>
  <c r="B102" i="60" s="1"/>
  <c r="H109" i="59" l="1"/>
  <c r="G109" i="59"/>
  <c r="F109" i="59"/>
  <c r="E109" i="59"/>
  <c r="D109" i="59"/>
  <c r="B9" i="59"/>
  <c r="B10" i="59" s="1"/>
  <c r="B11" i="59" s="1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B37" i="59" s="1"/>
  <c r="B38" i="59" s="1"/>
  <c r="B39" i="59" s="1"/>
  <c r="B40" i="59" s="1"/>
  <c r="B41" i="59" s="1"/>
  <c r="B42" i="59" s="1"/>
  <c r="B43" i="59" s="1"/>
  <c r="B44" i="59" s="1"/>
  <c r="B45" i="59" s="1"/>
  <c r="B46" i="59" s="1"/>
  <c r="B47" i="59" s="1"/>
  <c r="B48" i="59" s="1"/>
  <c r="B49" i="59" s="1"/>
  <c r="B50" i="59" s="1"/>
  <c r="B51" i="59" s="1"/>
  <c r="B52" i="59" s="1"/>
  <c r="B53" i="59" s="1"/>
  <c r="B55" i="59" s="1"/>
  <c r="B56" i="59" s="1"/>
  <c r="B57" i="59" s="1"/>
  <c r="B58" i="59" s="1"/>
  <c r="B59" i="59" s="1"/>
  <c r="B60" i="59" s="1"/>
  <c r="B61" i="59" s="1"/>
  <c r="B62" i="59" s="1"/>
  <c r="B63" i="59" s="1"/>
  <c r="B64" i="59" s="1"/>
  <c r="B65" i="59" s="1"/>
  <c r="B66" i="59" s="1"/>
  <c r="B67" i="59" s="1"/>
  <c r="B68" i="59" s="1"/>
  <c r="B69" i="59" s="1"/>
  <c r="B70" i="59" s="1"/>
  <c r="B71" i="59" s="1"/>
  <c r="B72" i="59" s="1"/>
  <c r="B73" i="59" s="1"/>
  <c r="B74" i="59" s="1"/>
  <c r="B75" i="59" s="1"/>
  <c r="B76" i="59" s="1"/>
  <c r="B77" i="59" s="1"/>
  <c r="B78" i="59" s="1"/>
  <c r="B79" i="59" s="1"/>
  <c r="B80" i="59" s="1"/>
  <c r="B81" i="59" s="1"/>
  <c r="B82" i="59" s="1"/>
  <c r="B83" i="59" s="1"/>
  <c r="B84" i="59" s="1"/>
  <c r="B85" i="59" s="1"/>
  <c r="B86" i="59" s="1"/>
  <c r="B87" i="59" s="1"/>
  <c r="B88" i="59" s="1"/>
  <c r="B89" i="59" s="1"/>
  <c r="B90" i="59" s="1"/>
  <c r="B91" i="59" s="1"/>
  <c r="B92" i="59" s="1"/>
  <c r="B93" i="59" s="1"/>
  <c r="B94" i="59" s="1"/>
  <c r="B95" i="59" s="1"/>
  <c r="B96" i="59" s="1"/>
  <c r="B97" i="59" s="1"/>
  <c r="B98" i="59" s="1"/>
  <c r="B99" i="59" s="1"/>
  <c r="B100" i="59" s="1"/>
  <c r="B101" i="59" s="1"/>
  <c r="B102" i="59" s="1"/>
  <c r="H109" i="58" l="1"/>
  <c r="G109" i="58"/>
  <c r="F109" i="58"/>
  <c r="E109" i="58"/>
  <c r="D109" i="58"/>
  <c r="B9" i="58"/>
  <c r="B10" i="58" s="1"/>
  <c r="B11" i="58" s="1"/>
  <c r="B12" i="58" s="1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B37" i="58" s="1"/>
  <c r="B38" i="58" s="1"/>
  <c r="B39" i="58" s="1"/>
  <c r="B40" i="58" s="1"/>
  <c r="B41" i="58" s="1"/>
  <c r="B42" i="58" s="1"/>
  <c r="B43" i="58" s="1"/>
  <c r="B44" i="58" s="1"/>
  <c r="B45" i="58" s="1"/>
  <c r="B46" i="58" s="1"/>
  <c r="B47" i="58" s="1"/>
  <c r="B48" i="58" s="1"/>
  <c r="B49" i="58" s="1"/>
  <c r="B50" i="58" s="1"/>
  <c r="B51" i="58" s="1"/>
  <c r="B52" i="58" s="1"/>
  <c r="B53" i="58" s="1"/>
  <c r="B55" i="58" s="1"/>
  <c r="B56" i="58" s="1"/>
  <c r="B57" i="58" s="1"/>
  <c r="B58" i="58" s="1"/>
  <c r="B59" i="58" s="1"/>
  <c r="B60" i="58" s="1"/>
  <c r="B61" i="58" s="1"/>
  <c r="B62" i="58" s="1"/>
  <c r="B63" i="58" s="1"/>
  <c r="B64" i="58" s="1"/>
  <c r="B65" i="58" s="1"/>
  <c r="B66" i="58" s="1"/>
  <c r="B67" i="58" s="1"/>
  <c r="B68" i="58" s="1"/>
  <c r="B69" i="58" s="1"/>
  <c r="B70" i="58" s="1"/>
  <c r="B71" i="58" s="1"/>
  <c r="B72" i="58" s="1"/>
  <c r="B73" i="58" s="1"/>
  <c r="B74" i="58" s="1"/>
  <c r="B75" i="58" s="1"/>
  <c r="B76" i="58" s="1"/>
  <c r="B77" i="58" s="1"/>
  <c r="B78" i="58" s="1"/>
  <c r="B79" i="58" s="1"/>
  <c r="B80" i="58" s="1"/>
  <c r="B81" i="58" s="1"/>
  <c r="B82" i="58" s="1"/>
  <c r="B83" i="58" s="1"/>
  <c r="B84" i="58" s="1"/>
  <c r="B85" i="58" s="1"/>
  <c r="B86" i="58" s="1"/>
  <c r="B87" i="58" s="1"/>
  <c r="B88" i="58" s="1"/>
  <c r="B89" i="58" s="1"/>
  <c r="B90" i="58" s="1"/>
  <c r="B91" i="58" s="1"/>
  <c r="B92" i="58" s="1"/>
  <c r="B93" i="58" s="1"/>
  <c r="B94" i="58" s="1"/>
  <c r="B95" i="58" s="1"/>
  <c r="B96" i="58" s="1"/>
  <c r="B97" i="58" s="1"/>
  <c r="B98" i="58" s="1"/>
  <c r="B99" i="58" s="1"/>
  <c r="B100" i="58" s="1"/>
  <c r="B101" i="58" s="1"/>
  <c r="B102" i="58" s="1"/>
  <c r="H111" i="57" l="1"/>
  <c r="G111" i="57"/>
  <c r="F111" i="57"/>
  <c r="E111" i="57"/>
  <c r="D111" i="57"/>
  <c r="B9" i="57"/>
  <c r="B10" i="57" s="1"/>
  <c r="B11" i="57" s="1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B37" i="57" s="1"/>
  <c r="B38" i="57" s="1"/>
  <c r="B39" i="57" s="1"/>
  <c r="B40" i="57" s="1"/>
  <c r="B41" i="57" s="1"/>
  <c r="B42" i="57" s="1"/>
  <c r="B43" i="57" s="1"/>
  <c r="B44" i="57" s="1"/>
  <c r="B45" i="57" s="1"/>
  <c r="B46" i="57" s="1"/>
  <c r="B47" i="57" s="1"/>
  <c r="B48" i="57" s="1"/>
  <c r="B49" i="57" s="1"/>
  <c r="B50" i="57" s="1"/>
  <c r="B51" i="57" s="1"/>
  <c r="B52" i="57" s="1"/>
  <c r="B53" i="57" s="1"/>
  <c r="B55" i="57" s="1"/>
  <c r="B56" i="57" s="1"/>
  <c r="B57" i="57" s="1"/>
  <c r="B58" i="57" s="1"/>
  <c r="B59" i="57" s="1"/>
  <c r="B60" i="57" s="1"/>
  <c r="B61" i="57" s="1"/>
  <c r="B62" i="57" s="1"/>
  <c r="B63" i="57" s="1"/>
  <c r="B64" i="57" s="1"/>
  <c r="B65" i="57" s="1"/>
  <c r="B66" i="57" s="1"/>
  <c r="B67" i="57" s="1"/>
  <c r="B68" i="57" s="1"/>
  <c r="B69" i="57" s="1"/>
  <c r="B70" i="57" s="1"/>
  <c r="B71" i="57" s="1"/>
  <c r="B72" i="57" s="1"/>
  <c r="B73" i="57" s="1"/>
  <c r="B74" i="57" s="1"/>
  <c r="B75" i="57" s="1"/>
  <c r="B76" i="57" s="1"/>
  <c r="B77" i="57" s="1"/>
  <c r="B78" i="57" s="1"/>
  <c r="B79" i="57" s="1"/>
  <c r="B80" i="57" s="1"/>
  <c r="B81" i="57" s="1"/>
  <c r="B82" i="57" s="1"/>
  <c r="B83" i="57" s="1"/>
  <c r="B84" i="57" s="1"/>
  <c r="B85" i="57" s="1"/>
  <c r="B86" i="57" s="1"/>
  <c r="B87" i="57" s="1"/>
  <c r="B88" i="57" s="1"/>
  <c r="B89" i="57" s="1"/>
  <c r="B90" i="57" s="1"/>
  <c r="B91" i="57" s="1"/>
  <c r="B92" i="57" s="1"/>
  <c r="B93" i="57" s="1"/>
  <c r="B94" i="57" s="1"/>
  <c r="B95" i="57" s="1"/>
  <c r="B96" i="57" s="1"/>
  <c r="B97" i="57" s="1"/>
  <c r="B98" i="57" s="1"/>
  <c r="B99" i="57" s="1"/>
  <c r="B100" i="57" s="1"/>
  <c r="B101" i="57" s="1"/>
  <c r="B102" i="57" s="1"/>
  <c r="H110" i="56" l="1"/>
  <c r="G110" i="56"/>
  <c r="F110" i="56"/>
  <c r="E110" i="56"/>
  <c r="D110" i="56"/>
  <c r="B8" i="56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B37" i="56" s="1"/>
  <c r="B38" i="56" s="1"/>
  <c r="B39" i="56" s="1"/>
  <c r="B40" i="56" s="1"/>
  <c r="B41" i="56" s="1"/>
  <c r="B42" i="56" s="1"/>
  <c r="B43" i="56" s="1"/>
  <c r="B44" i="56" s="1"/>
  <c r="B45" i="56" s="1"/>
  <c r="B46" i="56" s="1"/>
  <c r="B47" i="56" s="1"/>
  <c r="B48" i="56" s="1"/>
  <c r="B49" i="56" s="1"/>
  <c r="B50" i="56" s="1"/>
  <c r="B51" i="56" s="1"/>
  <c r="B52" i="56" s="1"/>
  <c r="B54" i="56" s="1"/>
  <c r="B55" i="56" s="1"/>
  <c r="B56" i="56" s="1"/>
  <c r="B57" i="56" s="1"/>
  <c r="B58" i="56" s="1"/>
  <c r="B59" i="56" s="1"/>
  <c r="B60" i="56" s="1"/>
  <c r="B61" i="56" s="1"/>
  <c r="B62" i="56" s="1"/>
  <c r="B63" i="56" s="1"/>
  <c r="B64" i="56" s="1"/>
  <c r="B65" i="56" s="1"/>
  <c r="B66" i="56" s="1"/>
  <c r="B67" i="56" s="1"/>
  <c r="B68" i="56" s="1"/>
  <c r="B69" i="56" s="1"/>
  <c r="B70" i="56" s="1"/>
  <c r="B71" i="56" s="1"/>
  <c r="B72" i="56" s="1"/>
  <c r="B73" i="56" s="1"/>
  <c r="B74" i="56" s="1"/>
  <c r="B75" i="56" s="1"/>
  <c r="B76" i="56" s="1"/>
  <c r="B77" i="56" s="1"/>
  <c r="B78" i="56" s="1"/>
  <c r="B79" i="56" s="1"/>
  <c r="B80" i="56" s="1"/>
  <c r="B81" i="56" s="1"/>
  <c r="B82" i="56" s="1"/>
  <c r="B83" i="56" s="1"/>
  <c r="B84" i="56" s="1"/>
  <c r="B85" i="56" s="1"/>
  <c r="B86" i="56" s="1"/>
  <c r="B87" i="56" s="1"/>
  <c r="B88" i="56" s="1"/>
  <c r="B89" i="56" s="1"/>
  <c r="B90" i="56" s="1"/>
  <c r="B91" i="56" s="1"/>
  <c r="B92" i="56" s="1"/>
  <c r="B93" i="56" s="1"/>
  <c r="B94" i="56" s="1"/>
  <c r="B95" i="56" s="1"/>
  <c r="B96" i="56" s="1"/>
  <c r="B97" i="56" s="1"/>
  <c r="B98" i="56" s="1"/>
  <c r="B99" i="56" s="1"/>
  <c r="B100" i="56" s="1"/>
  <c r="B101" i="56" s="1"/>
  <c r="G110" i="55" l="1"/>
  <c r="F110" i="55"/>
  <c r="E110" i="55"/>
  <c r="D110" i="55"/>
  <c r="C110" i="55"/>
  <c r="A9" i="55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G110" i="54" l="1"/>
  <c r="F110" i="54"/>
  <c r="E110" i="54"/>
  <c r="D110" i="54"/>
  <c r="C110" i="54"/>
  <c r="A9" i="54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G104" i="53" l="1"/>
  <c r="F104" i="53"/>
  <c r="E104" i="53"/>
  <c r="D104" i="53"/>
  <c r="C104" i="53"/>
  <c r="A8" i="53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G104" i="52" l="1"/>
  <c r="F104" i="52"/>
  <c r="E104" i="52"/>
  <c r="D104" i="52"/>
  <c r="C104" i="52"/>
  <c r="A8" i="52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C105" i="51" l="1"/>
  <c r="G105" i="51" l="1"/>
  <c r="F105" i="51"/>
  <c r="E105" i="51"/>
  <c r="D105" i="51"/>
  <c r="A8" i="5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D106" i="49"/>
  <c r="G106" i="49" l="1"/>
  <c r="F106" i="49"/>
  <c r="E106" i="49"/>
  <c r="C106" i="49"/>
  <c r="A8" i="49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G104" i="48" l="1"/>
  <c r="F104" i="48"/>
  <c r="E104" i="48"/>
  <c r="D104" i="48"/>
  <c r="C104" i="48"/>
  <c r="A8" i="48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C103" i="46"/>
  <c r="D15" i="46"/>
  <c r="D103" i="46" s="1"/>
  <c r="G103" i="46"/>
  <c r="F103" i="46"/>
  <c r="E103" i="46"/>
  <c r="A6" i="46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D104" i="45" l="1"/>
  <c r="E104" i="45"/>
  <c r="G104" i="45" l="1"/>
  <c r="F104" i="45"/>
  <c r="C104" i="45"/>
  <c r="A6" i="45" l="1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C102" i="44" l="1"/>
  <c r="G102" i="44"/>
  <c r="F102" i="44"/>
  <c r="E102" i="44"/>
  <c r="D102" i="44"/>
  <c r="A6" i="44" l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C104" i="42"/>
  <c r="D104" i="42"/>
  <c r="E104" i="42"/>
  <c r="F104" i="42"/>
  <c r="G104" i="42"/>
  <c r="G104" i="43"/>
  <c r="F104" i="43"/>
  <c r="E104" i="43"/>
  <c r="D104" i="43"/>
  <c r="C104" i="43"/>
  <c r="Q98" i="43"/>
  <c r="P98" i="43"/>
  <c r="O98" i="43"/>
  <c r="N98" i="43"/>
  <c r="M98" i="43"/>
  <c r="Q97" i="43"/>
  <c r="P97" i="43"/>
  <c r="O97" i="43"/>
  <c r="N97" i="43"/>
  <c r="M97" i="43"/>
  <c r="Q96" i="43"/>
  <c r="P96" i="43"/>
  <c r="O96" i="43"/>
  <c r="N96" i="43"/>
  <c r="M96" i="43"/>
  <c r="Q95" i="43"/>
  <c r="P95" i="43"/>
  <c r="O95" i="43"/>
  <c r="N95" i="43"/>
  <c r="M95" i="43"/>
  <c r="Q94" i="43"/>
  <c r="P94" i="43"/>
  <c r="O94" i="43"/>
  <c r="N94" i="43"/>
  <c r="M94" i="43"/>
  <c r="Q93" i="43"/>
  <c r="P93" i="43"/>
  <c r="O93" i="43"/>
  <c r="N93" i="43"/>
  <c r="M93" i="43"/>
  <c r="Q92" i="43"/>
  <c r="P92" i="43"/>
  <c r="O92" i="43"/>
  <c r="N92" i="43"/>
  <c r="M92" i="43"/>
  <c r="Q91" i="43"/>
  <c r="P91" i="43"/>
  <c r="O91" i="43"/>
  <c r="N91" i="43"/>
  <c r="M91" i="43"/>
  <c r="Q90" i="43"/>
  <c r="P90" i="43"/>
  <c r="O90" i="43"/>
  <c r="N90" i="43"/>
  <c r="M90" i="43"/>
  <c r="Q89" i="43"/>
  <c r="P89" i="43"/>
  <c r="O89" i="43"/>
  <c r="N89" i="43"/>
  <c r="M89" i="43"/>
  <c r="Q88" i="43"/>
  <c r="P88" i="43"/>
  <c r="O88" i="43"/>
  <c r="N88" i="43"/>
  <c r="M88" i="43"/>
  <c r="Q87" i="43"/>
  <c r="P87" i="43"/>
  <c r="O87" i="43"/>
  <c r="N87" i="43"/>
  <c r="M87" i="43"/>
  <c r="Q86" i="43"/>
  <c r="P86" i="43"/>
  <c r="O86" i="43"/>
  <c r="N86" i="43"/>
  <c r="M86" i="43"/>
  <c r="Q85" i="43"/>
  <c r="P85" i="43"/>
  <c r="O85" i="43"/>
  <c r="N85" i="43"/>
  <c r="M85" i="43"/>
  <c r="Q84" i="43"/>
  <c r="P84" i="43"/>
  <c r="O84" i="43"/>
  <c r="N84" i="43"/>
  <c r="M84" i="43"/>
  <c r="Q83" i="43"/>
  <c r="P83" i="43"/>
  <c r="O83" i="43"/>
  <c r="N83" i="43"/>
  <c r="M83" i="43"/>
  <c r="Q82" i="43"/>
  <c r="P82" i="43"/>
  <c r="O82" i="43"/>
  <c r="N82" i="43"/>
  <c r="M82" i="43"/>
  <c r="Q81" i="43"/>
  <c r="P81" i="43"/>
  <c r="O81" i="43"/>
  <c r="N81" i="43"/>
  <c r="M81" i="43"/>
  <c r="Q80" i="43"/>
  <c r="P80" i="43"/>
  <c r="O80" i="43"/>
  <c r="N80" i="43"/>
  <c r="M80" i="43"/>
  <c r="Q79" i="43"/>
  <c r="P79" i="43"/>
  <c r="O79" i="43"/>
  <c r="N79" i="43"/>
  <c r="M79" i="43"/>
  <c r="Q78" i="43"/>
  <c r="P78" i="43"/>
  <c r="O78" i="43"/>
  <c r="N78" i="43"/>
  <c r="M78" i="43"/>
  <c r="Q77" i="43"/>
  <c r="P77" i="43"/>
  <c r="O77" i="43"/>
  <c r="N77" i="43"/>
  <c r="M77" i="43"/>
  <c r="Q76" i="43"/>
  <c r="P76" i="43"/>
  <c r="O76" i="43"/>
  <c r="N76" i="43"/>
  <c r="M76" i="43"/>
  <c r="Q75" i="43"/>
  <c r="P75" i="43"/>
  <c r="O75" i="43"/>
  <c r="N75" i="43"/>
  <c r="M75" i="43"/>
  <c r="Q74" i="43"/>
  <c r="P74" i="43"/>
  <c r="O74" i="43"/>
  <c r="N74" i="43"/>
  <c r="M74" i="43"/>
  <c r="Q73" i="43"/>
  <c r="P73" i="43"/>
  <c r="O73" i="43"/>
  <c r="N73" i="43"/>
  <c r="M73" i="43"/>
  <c r="Q72" i="43"/>
  <c r="P72" i="43"/>
  <c r="O72" i="43"/>
  <c r="N72" i="43"/>
  <c r="M72" i="43"/>
  <c r="Q71" i="43"/>
  <c r="P71" i="43"/>
  <c r="O71" i="43"/>
  <c r="N71" i="43"/>
  <c r="M71" i="43"/>
  <c r="Q70" i="43"/>
  <c r="P70" i="43"/>
  <c r="O70" i="43"/>
  <c r="N70" i="43"/>
  <c r="M70" i="43"/>
  <c r="Q69" i="43"/>
  <c r="P69" i="43"/>
  <c r="O69" i="43"/>
  <c r="N69" i="43"/>
  <c r="M69" i="43"/>
  <c r="Q68" i="43"/>
  <c r="P68" i="43"/>
  <c r="O68" i="43"/>
  <c r="N68" i="43"/>
  <c r="M68" i="43"/>
  <c r="Q67" i="43"/>
  <c r="P67" i="43"/>
  <c r="O67" i="43"/>
  <c r="N67" i="43"/>
  <c r="M67" i="43"/>
  <c r="Q66" i="43"/>
  <c r="P66" i="43"/>
  <c r="O66" i="43"/>
  <c r="N66" i="43"/>
  <c r="M66" i="43"/>
  <c r="Q65" i="43"/>
  <c r="P65" i="43"/>
  <c r="O65" i="43"/>
  <c r="N65" i="43"/>
  <c r="M65" i="43"/>
  <c r="Q64" i="43"/>
  <c r="P64" i="43"/>
  <c r="O64" i="43"/>
  <c r="N64" i="43"/>
  <c r="M64" i="43"/>
  <c r="Q63" i="43"/>
  <c r="P63" i="43"/>
  <c r="O63" i="43"/>
  <c r="N63" i="43"/>
  <c r="M63" i="43"/>
  <c r="Q62" i="43"/>
  <c r="P62" i="43"/>
  <c r="O62" i="43"/>
  <c r="N62" i="43"/>
  <c r="M62" i="43"/>
  <c r="Q61" i="43"/>
  <c r="P61" i="43"/>
  <c r="O61" i="43"/>
  <c r="N61" i="43"/>
  <c r="M61" i="43"/>
  <c r="Q60" i="43"/>
  <c r="P60" i="43"/>
  <c r="O60" i="43"/>
  <c r="N60" i="43"/>
  <c r="M60" i="43"/>
  <c r="Q59" i="43"/>
  <c r="P59" i="43"/>
  <c r="O59" i="43"/>
  <c r="N59" i="43"/>
  <c r="M59" i="43"/>
  <c r="Q58" i="43"/>
  <c r="P58" i="43"/>
  <c r="O58" i="43"/>
  <c r="N58" i="43"/>
  <c r="M58" i="43"/>
  <c r="Q57" i="43"/>
  <c r="P57" i="43"/>
  <c r="O57" i="43"/>
  <c r="N57" i="43"/>
  <c r="M57" i="43"/>
  <c r="Q56" i="43"/>
  <c r="P56" i="43"/>
  <c r="O56" i="43"/>
  <c r="N56" i="43"/>
  <c r="M56" i="43"/>
  <c r="Q55" i="43"/>
  <c r="P55" i="43"/>
  <c r="O55" i="43"/>
  <c r="N55" i="43"/>
  <c r="M55" i="43"/>
  <c r="Q54" i="43"/>
  <c r="P54" i="43"/>
  <c r="O54" i="43"/>
  <c r="N54" i="43"/>
  <c r="M54" i="43"/>
  <c r="Q53" i="43"/>
  <c r="P53" i="43"/>
  <c r="O53" i="43"/>
  <c r="N53" i="43"/>
  <c r="M53" i="43"/>
  <c r="Q52" i="43"/>
  <c r="P52" i="43"/>
  <c r="O52" i="43"/>
  <c r="N52" i="43"/>
  <c r="M52" i="43"/>
  <c r="Q51" i="43"/>
  <c r="P51" i="43"/>
  <c r="O51" i="43"/>
  <c r="N51" i="43"/>
  <c r="M51" i="43"/>
  <c r="Q50" i="43"/>
  <c r="P50" i="43"/>
  <c r="O50" i="43"/>
  <c r="N50" i="43"/>
  <c r="M50" i="43"/>
  <c r="Q49" i="43"/>
  <c r="P49" i="43"/>
  <c r="O49" i="43"/>
  <c r="N49" i="43"/>
  <c r="M49" i="43"/>
  <c r="Q48" i="43"/>
  <c r="P48" i="43"/>
  <c r="O48" i="43"/>
  <c r="N48" i="43"/>
  <c r="M48" i="43"/>
  <c r="Q47" i="43"/>
  <c r="P47" i="43"/>
  <c r="O47" i="43"/>
  <c r="N47" i="43"/>
  <c r="M47" i="43"/>
  <c r="Q46" i="43"/>
  <c r="P46" i="43"/>
  <c r="O46" i="43"/>
  <c r="N46" i="43"/>
  <c r="M46" i="43"/>
  <c r="Q45" i="43"/>
  <c r="P45" i="43"/>
  <c r="O45" i="43"/>
  <c r="N45" i="43"/>
  <c r="M45" i="43"/>
  <c r="Q44" i="43"/>
  <c r="P44" i="43"/>
  <c r="O44" i="43"/>
  <c r="N44" i="43"/>
  <c r="M44" i="43"/>
  <c r="Q43" i="43"/>
  <c r="P43" i="43"/>
  <c r="O43" i="43"/>
  <c r="N43" i="43"/>
  <c r="M43" i="43"/>
  <c r="Q42" i="43"/>
  <c r="P42" i="43"/>
  <c r="O42" i="43"/>
  <c r="N42" i="43"/>
  <c r="M42" i="43"/>
  <c r="Q41" i="43"/>
  <c r="P41" i="43"/>
  <c r="O41" i="43"/>
  <c r="N41" i="43"/>
  <c r="M41" i="43"/>
  <c r="Q40" i="43"/>
  <c r="P40" i="43"/>
  <c r="O40" i="43"/>
  <c r="N40" i="43"/>
  <c r="M40" i="43"/>
  <c r="Q39" i="43"/>
  <c r="P39" i="43"/>
  <c r="O39" i="43"/>
  <c r="N39" i="43"/>
  <c r="M39" i="43"/>
  <c r="Q38" i="43"/>
  <c r="P38" i="43"/>
  <c r="O38" i="43"/>
  <c r="N38" i="43"/>
  <c r="M38" i="43"/>
  <c r="Q37" i="43"/>
  <c r="P37" i="43"/>
  <c r="O37" i="43"/>
  <c r="N37" i="43"/>
  <c r="M37" i="43"/>
  <c r="Q36" i="43"/>
  <c r="P36" i="43"/>
  <c r="O36" i="43"/>
  <c r="N36" i="43"/>
  <c r="M36" i="43"/>
  <c r="Q35" i="43"/>
  <c r="P35" i="43"/>
  <c r="O35" i="43"/>
  <c r="N35" i="43"/>
  <c r="M35" i="43"/>
  <c r="Q34" i="43"/>
  <c r="P34" i="43"/>
  <c r="O34" i="43"/>
  <c r="N34" i="43"/>
  <c r="M34" i="43"/>
  <c r="Q33" i="43"/>
  <c r="P33" i="43"/>
  <c r="O33" i="43"/>
  <c r="N33" i="43"/>
  <c r="M33" i="43"/>
  <c r="Q32" i="43"/>
  <c r="P32" i="43"/>
  <c r="O32" i="43"/>
  <c r="N32" i="43"/>
  <c r="M32" i="43"/>
  <c r="Q31" i="43"/>
  <c r="P31" i="43"/>
  <c r="O31" i="43"/>
  <c r="N31" i="43"/>
  <c r="M31" i="43"/>
  <c r="Q30" i="43"/>
  <c r="P30" i="43"/>
  <c r="O30" i="43"/>
  <c r="N30" i="43"/>
  <c r="M30" i="43"/>
  <c r="Q29" i="43"/>
  <c r="P29" i="43"/>
  <c r="O29" i="43"/>
  <c r="N29" i="43"/>
  <c r="M29" i="43"/>
  <c r="Q28" i="43"/>
  <c r="P28" i="43"/>
  <c r="O28" i="43"/>
  <c r="N28" i="43"/>
  <c r="M28" i="43"/>
  <c r="Q27" i="43"/>
  <c r="P27" i="43"/>
  <c r="O27" i="43"/>
  <c r="N27" i="43"/>
  <c r="M27" i="43"/>
  <c r="Q26" i="43"/>
  <c r="P26" i="43"/>
  <c r="O26" i="43"/>
  <c r="N26" i="43"/>
  <c r="M26" i="43"/>
  <c r="Q25" i="43"/>
  <c r="P25" i="43"/>
  <c r="O25" i="43"/>
  <c r="N25" i="43"/>
  <c r="M25" i="43"/>
  <c r="Q24" i="43"/>
  <c r="P24" i="43"/>
  <c r="O24" i="43"/>
  <c r="N24" i="43"/>
  <c r="M24" i="43"/>
  <c r="Q23" i="43"/>
  <c r="P23" i="43"/>
  <c r="O23" i="43"/>
  <c r="N23" i="43"/>
  <c r="M23" i="43"/>
  <c r="Q22" i="43"/>
  <c r="P22" i="43"/>
  <c r="O22" i="43"/>
  <c r="N22" i="43"/>
  <c r="M22" i="43"/>
  <c r="Q21" i="43"/>
  <c r="P21" i="43"/>
  <c r="O21" i="43"/>
  <c r="N21" i="43"/>
  <c r="M21" i="43"/>
  <c r="Q20" i="43"/>
  <c r="P20" i="43"/>
  <c r="O20" i="43"/>
  <c r="N20" i="43"/>
  <c r="M20" i="43"/>
  <c r="Q19" i="43"/>
  <c r="P19" i="43"/>
  <c r="O19" i="43"/>
  <c r="N19" i="43"/>
  <c r="M19" i="43"/>
  <c r="Q18" i="43"/>
  <c r="P18" i="43"/>
  <c r="O18" i="43"/>
  <c r="N18" i="43"/>
  <c r="M18" i="43"/>
  <c r="Q17" i="43"/>
  <c r="P17" i="43"/>
  <c r="O17" i="43"/>
  <c r="N17" i="43"/>
  <c r="M17" i="43"/>
  <c r="Q16" i="43"/>
  <c r="P16" i="43"/>
  <c r="O16" i="43"/>
  <c r="N16" i="43"/>
  <c r="M16" i="43"/>
  <c r="Q15" i="43"/>
  <c r="P15" i="43"/>
  <c r="O15" i="43"/>
  <c r="N15" i="43"/>
  <c r="M15" i="43"/>
  <c r="Q14" i="43"/>
  <c r="P14" i="43"/>
  <c r="O14" i="43"/>
  <c r="N14" i="43"/>
  <c r="M14" i="43"/>
  <c r="Q13" i="43"/>
  <c r="P13" i="43"/>
  <c r="O13" i="43"/>
  <c r="N13" i="43"/>
  <c r="M13" i="43"/>
  <c r="Q12" i="43"/>
  <c r="P12" i="43"/>
  <c r="O12" i="43"/>
  <c r="N12" i="43"/>
  <c r="M12" i="43"/>
  <c r="Q11" i="43"/>
  <c r="P11" i="43"/>
  <c r="O11" i="43"/>
  <c r="N11" i="43"/>
  <c r="M11" i="43"/>
  <c r="Q10" i="43"/>
  <c r="P10" i="43"/>
  <c r="O10" i="43"/>
  <c r="N10" i="43"/>
  <c r="M10" i="43"/>
  <c r="Q9" i="43"/>
  <c r="P9" i="43"/>
  <c r="O9" i="43"/>
  <c r="N9" i="43"/>
  <c r="M9" i="43"/>
  <c r="Q8" i="43"/>
  <c r="P8" i="43"/>
  <c r="O8" i="43"/>
  <c r="N8" i="43"/>
  <c r="M8" i="43"/>
  <c r="Q7" i="43"/>
  <c r="P7" i="43"/>
  <c r="O7" i="43"/>
  <c r="N7" i="43"/>
  <c r="M7" i="43"/>
  <c r="Q6" i="43"/>
  <c r="P6" i="43"/>
  <c r="O6" i="43"/>
  <c r="N6" i="43"/>
  <c r="M6" i="43"/>
  <c r="A6" i="43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Q5" i="43"/>
  <c r="P5" i="43"/>
  <c r="O5" i="43"/>
  <c r="N5" i="43"/>
  <c r="M5" i="43"/>
  <c r="Q4" i="43"/>
  <c r="P4" i="43"/>
  <c r="O4" i="43"/>
  <c r="N4" i="43"/>
  <c r="M4" i="43"/>
  <c r="Q98" i="42"/>
  <c r="P98" i="42"/>
  <c r="O98" i="42"/>
  <c r="N98" i="42"/>
  <c r="M98" i="42"/>
  <c r="Q97" i="42"/>
  <c r="P97" i="42"/>
  <c r="O97" i="42"/>
  <c r="N97" i="42"/>
  <c r="M97" i="42"/>
  <c r="Q96" i="42"/>
  <c r="P96" i="42"/>
  <c r="O96" i="42"/>
  <c r="N96" i="42"/>
  <c r="M96" i="42"/>
  <c r="Q95" i="42"/>
  <c r="P95" i="42"/>
  <c r="O95" i="42"/>
  <c r="N95" i="42"/>
  <c r="M95" i="42"/>
  <c r="Q94" i="42"/>
  <c r="P94" i="42"/>
  <c r="O94" i="42"/>
  <c r="N94" i="42"/>
  <c r="M94" i="42"/>
  <c r="Q93" i="42"/>
  <c r="P93" i="42"/>
  <c r="O93" i="42"/>
  <c r="N93" i="42"/>
  <c r="M93" i="42"/>
  <c r="Q92" i="42"/>
  <c r="P92" i="42"/>
  <c r="O92" i="42"/>
  <c r="N92" i="42"/>
  <c r="M92" i="42"/>
  <c r="Q91" i="42"/>
  <c r="P91" i="42"/>
  <c r="O91" i="42"/>
  <c r="N91" i="42"/>
  <c r="M91" i="42"/>
  <c r="Q90" i="42"/>
  <c r="P90" i="42"/>
  <c r="O90" i="42"/>
  <c r="N90" i="42"/>
  <c r="M90" i="42"/>
  <c r="Q89" i="42"/>
  <c r="P89" i="42"/>
  <c r="O89" i="42"/>
  <c r="N89" i="42"/>
  <c r="M89" i="42"/>
  <c r="Q88" i="42"/>
  <c r="P88" i="42"/>
  <c r="O88" i="42"/>
  <c r="N88" i="42"/>
  <c r="M88" i="42"/>
  <c r="Q87" i="42"/>
  <c r="P87" i="42"/>
  <c r="O87" i="42"/>
  <c r="N87" i="42"/>
  <c r="M87" i="42"/>
  <c r="Q86" i="42"/>
  <c r="P86" i="42"/>
  <c r="O86" i="42"/>
  <c r="N86" i="42"/>
  <c r="M86" i="42"/>
  <c r="Q85" i="42"/>
  <c r="P85" i="42"/>
  <c r="O85" i="42"/>
  <c r="N85" i="42"/>
  <c r="M85" i="42"/>
  <c r="Q84" i="42"/>
  <c r="P84" i="42"/>
  <c r="O84" i="42"/>
  <c r="N84" i="42"/>
  <c r="M84" i="42"/>
  <c r="Q83" i="42"/>
  <c r="P83" i="42"/>
  <c r="O83" i="42"/>
  <c r="N83" i="42"/>
  <c r="M83" i="42"/>
  <c r="Q82" i="42"/>
  <c r="P82" i="42"/>
  <c r="O82" i="42"/>
  <c r="N82" i="42"/>
  <c r="M82" i="42"/>
  <c r="Q81" i="42"/>
  <c r="P81" i="42"/>
  <c r="O81" i="42"/>
  <c r="N81" i="42"/>
  <c r="M81" i="42"/>
  <c r="Q80" i="42"/>
  <c r="P80" i="42"/>
  <c r="O80" i="42"/>
  <c r="N80" i="42"/>
  <c r="M80" i="42"/>
  <c r="Q79" i="42"/>
  <c r="P79" i="42"/>
  <c r="O79" i="42"/>
  <c r="N79" i="42"/>
  <c r="M79" i="42"/>
  <c r="Q78" i="42"/>
  <c r="P78" i="42"/>
  <c r="O78" i="42"/>
  <c r="N78" i="42"/>
  <c r="M78" i="42"/>
  <c r="Q77" i="42"/>
  <c r="P77" i="42"/>
  <c r="O77" i="42"/>
  <c r="N77" i="42"/>
  <c r="M77" i="42"/>
  <c r="Q76" i="42"/>
  <c r="P76" i="42"/>
  <c r="O76" i="42"/>
  <c r="N76" i="42"/>
  <c r="M76" i="42"/>
  <c r="Q75" i="42"/>
  <c r="P75" i="42"/>
  <c r="O75" i="42"/>
  <c r="N75" i="42"/>
  <c r="M75" i="42"/>
  <c r="Q74" i="42"/>
  <c r="P74" i="42"/>
  <c r="O74" i="42"/>
  <c r="N74" i="42"/>
  <c r="M74" i="42"/>
  <c r="Q73" i="42"/>
  <c r="P73" i="42"/>
  <c r="O73" i="42"/>
  <c r="N73" i="42"/>
  <c r="M73" i="42"/>
  <c r="Q72" i="42"/>
  <c r="P72" i="42"/>
  <c r="O72" i="42"/>
  <c r="N72" i="42"/>
  <c r="M72" i="42"/>
  <c r="Q71" i="42"/>
  <c r="P71" i="42"/>
  <c r="O71" i="42"/>
  <c r="N71" i="42"/>
  <c r="M71" i="42"/>
  <c r="Q70" i="42"/>
  <c r="P70" i="42"/>
  <c r="O70" i="42"/>
  <c r="N70" i="42"/>
  <c r="M70" i="42"/>
  <c r="Q69" i="42"/>
  <c r="P69" i="42"/>
  <c r="O69" i="42"/>
  <c r="N69" i="42"/>
  <c r="M69" i="42"/>
  <c r="Q68" i="42"/>
  <c r="P68" i="42"/>
  <c r="O68" i="42"/>
  <c r="N68" i="42"/>
  <c r="M68" i="42"/>
  <c r="Q67" i="42"/>
  <c r="P67" i="42"/>
  <c r="O67" i="42"/>
  <c r="N67" i="42"/>
  <c r="M67" i="42"/>
  <c r="Q66" i="42"/>
  <c r="P66" i="42"/>
  <c r="O66" i="42"/>
  <c r="N66" i="42"/>
  <c r="M66" i="42"/>
  <c r="Q65" i="42"/>
  <c r="P65" i="42"/>
  <c r="O65" i="42"/>
  <c r="N65" i="42"/>
  <c r="M65" i="42"/>
  <c r="Q64" i="42"/>
  <c r="P64" i="42"/>
  <c r="O64" i="42"/>
  <c r="N64" i="42"/>
  <c r="M64" i="42"/>
  <c r="Q63" i="42"/>
  <c r="P63" i="42"/>
  <c r="O63" i="42"/>
  <c r="N63" i="42"/>
  <c r="M63" i="42"/>
  <c r="Q62" i="42"/>
  <c r="P62" i="42"/>
  <c r="O62" i="42"/>
  <c r="N62" i="42"/>
  <c r="M62" i="42"/>
  <c r="Q61" i="42"/>
  <c r="P61" i="42"/>
  <c r="O61" i="42"/>
  <c r="N61" i="42"/>
  <c r="M61" i="42"/>
  <c r="Q60" i="42"/>
  <c r="P60" i="42"/>
  <c r="O60" i="42"/>
  <c r="N60" i="42"/>
  <c r="M60" i="42"/>
  <c r="Q59" i="42"/>
  <c r="P59" i="42"/>
  <c r="O59" i="42"/>
  <c r="N59" i="42"/>
  <c r="M59" i="42"/>
  <c r="Q58" i="42"/>
  <c r="P58" i="42"/>
  <c r="O58" i="42"/>
  <c r="N58" i="42"/>
  <c r="M58" i="42"/>
  <c r="Q57" i="42"/>
  <c r="P57" i="42"/>
  <c r="O57" i="42"/>
  <c r="N57" i="42"/>
  <c r="M57" i="42"/>
  <c r="Q56" i="42"/>
  <c r="P56" i="42"/>
  <c r="O56" i="42"/>
  <c r="N56" i="42"/>
  <c r="M56" i="42"/>
  <c r="Q55" i="42"/>
  <c r="P55" i="42"/>
  <c r="O55" i="42"/>
  <c r="N55" i="42"/>
  <c r="M55" i="42"/>
  <c r="Q54" i="42"/>
  <c r="P54" i="42"/>
  <c r="O54" i="42"/>
  <c r="N54" i="42"/>
  <c r="M54" i="42"/>
  <c r="Q53" i="42"/>
  <c r="P53" i="42"/>
  <c r="O53" i="42"/>
  <c r="N53" i="42"/>
  <c r="M53" i="42"/>
  <c r="Q52" i="42"/>
  <c r="P52" i="42"/>
  <c r="O52" i="42"/>
  <c r="N52" i="42"/>
  <c r="M52" i="42"/>
  <c r="Q51" i="42"/>
  <c r="P51" i="42"/>
  <c r="O51" i="42"/>
  <c r="N51" i="42"/>
  <c r="M51" i="42"/>
  <c r="Q50" i="42"/>
  <c r="P50" i="42"/>
  <c r="O50" i="42"/>
  <c r="N50" i="42"/>
  <c r="M50" i="42"/>
  <c r="Q49" i="42"/>
  <c r="P49" i="42"/>
  <c r="O49" i="42"/>
  <c r="N49" i="42"/>
  <c r="M49" i="42"/>
  <c r="Q48" i="42"/>
  <c r="P48" i="42"/>
  <c r="O48" i="42"/>
  <c r="N48" i="42"/>
  <c r="M48" i="42"/>
  <c r="Q47" i="42"/>
  <c r="P47" i="42"/>
  <c r="O47" i="42"/>
  <c r="N47" i="42"/>
  <c r="M47" i="42"/>
  <c r="Q46" i="42"/>
  <c r="P46" i="42"/>
  <c r="O46" i="42"/>
  <c r="N46" i="42"/>
  <c r="M46" i="42"/>
  <c r="Q45" i="42"/>
  <c r="P45" i="42"/>
  <c r="O45" i="42"/>
  <c r="N45" i="42"/>
  <c r="M45" i="42"/>
  <c r="Q44" i="42"/>
  <c r="P44" i="42"/>
  <c r="O44" i="42"/>
  <c r="N44" i="42"/>
  <c r="M44" i="42"/>
  <c r="Q43" i="42"/>
  <c r="P43" i="42"/>
  <c r="O43" i="42"/>
  <c r="N43" i="42"/>
  <c r="M43" i="42"/>
  <c r="Q42" i="42"/>
  <c r="P42" i="42"/>
  <c r="O42" i="42"/>
  <c r="N42" i="42"/>
  <c r="M42" i="42"/>
  <c r="Q41" i="42"/>
  <c r="P41" i="42"/>
  <c r="O41" i="42"/>
  <c r="N41" i="42"/>
  <c r="M41" i="42"/>
  <c r="Q40" i="42"/>
  <c r="P40" i="42"/>
  <c r="O40" i="42"/>
  <c r="N40" i="42"/>
  <c r="M40" i="42"/>
  <c r="Q39" i="42"/>
  <c r="P39" i="42"/>
  <c r="O39" i="42"/>
  <c r="N39" i="42"/>
  <c r="M39" i="42"/>
  <c r="Q38" i="42"/>
  <c r="P38" i="42"/>
  <c r="O38" i="42"/>
  <c r="N38" i="42"/>
  <c r="M38" i="42"/>
  <c r="Q37" i="42"/>
  <c r="P37" i="42"/>
  <c r="O37" i="42"/>
  <c r="N37" i="42"/>
  <c r="M37" i="42"/>
  <c r="Q36" i="42"/>
  <c r="P36" i="42"/>
  <c r="O36" i="42"/>
  <c r="N36" i="42"/>
  <c r="M36" i="42"/>
  <c r="Q35" i="42"/>
  <c r="P35" i="42"/>
  <c r="O35" i="42"/>
  <c r="N35" i="42"/>
  <c r="M35" i="42"/>
  <c r="Q34" i="42"/>
  <c r="P34" i="42"/>
  <c r="O34" i="42"/>
  <c r="N34" i="42"/>
  <c r="M34" i="42"/>
  <c r="Q33" i="42"/>
  <c r="P33" i="42"/>
  <c r="O33" i="42"/>
  <c r="N33" i="42"/>
  <c r="M33" i="42"/>
  <c r="Q32" i="42"/>
  <c r="P32" i="42"/>
  <c r="O32" i="42"/>
  <c r="N32" i="42"/>
  <c r="M32" i="42"/>
  <c r="Q31" i="42"/>
  <c r="P31" i="42"/>
  <c r="O31" i="42"/>
  <c r="N31" i="42"/>
  <c r="M31" i="42"/>
  <c r="Q30" i="42"/>
  <c r="P30" i="42"/>
  <c r="O30" i="42"/>
  <c r="N30" i="42"/>
  <c r="M30" i="42"/>
  <c r="Q29" i="42"/>
  <c r="P29" i="42"/>
  <c r="O29" i="42"/>
  <c r="N29" i="42"/>
  <c r="M29" i="42"/>
  <c r="Q28" i="42"/>
  <c r="P28" i="42"/>
  <c r="O28" i="42"/>
  <c r="N28" i="42"/>
  <c r="M28" i="42"/>
  <c r="Q27" i="42"/>
  <c r="P27" i="42"/>
  <c r="O27" i="42"/>
  <c r="N27" i="42"/>
  <c r="M27" i="42"/>
  <c r="Q26" i="42"/>
  <c r="P26" i="42"/>
  <c r="O26" i="42"/>
  <c r="N26" i="42"/>
  <c r="M26" i="42"/>
  <c r="Q25" i="42"/>
  <c r="P25" i="42"/>
  <c r="O25" i="42"/>
  <c r="N25" i="42"/>
  <c r="M25" i="42"/>
  <c r="Q24" i="42"/>
  <c r="P24" i="42"/>
  <c r="O24" i="42"/>
  <c r="N24" i="42"/>
  <c r="M24" i="42"/>
  <c r="Q23" i="42"/>
  <c r="P23" i="42"/>
  <c r="O23" i="42"/>
  <c r="N23" i="42"/>
  <c r="M23" i="42"/>
  <c r="Q22" i="42"/>
  <c r="P22" i="42"/>
  <c r="O22" i="42"/>
  <c r="N22" i="42"/>
  <c r="M22" i="42"/>
  <c r="Q21" i="42"/>
  <c r="P21" i="42"/>
  <c r="O21" i="42"/>
  <c r="N21" i="42"/>
  <c r="M21" i="42"/>
  <c r="Q20" i="42"/>
  <c r="P20" i="42"/>
  <c r="O20" i="42"/>
  <c r="N20" i="42"/>
  <c r="M20" i="42"/>
  <c r="Q19" i="42"/>
  <c r="P19" i="42"/>
  <c r="O19" i="42"/>
  <c r="N19" i="42"/>
  <c r="M19" i="42"/>
  <c r="Q18" i="42"/>
  <c r="P18" i="42"/>
  <c r="O18" i="42"/>
  <c r="N18" i="42"/>
  <c r="M18" i="42"/>
  <c r="Q17" i="42"/>
  <c r="P17" i="42"/>
  <c r="O17" i="42"/>
  <c r="N17" i="42"/>
  <c r="M17" i="42"/>
  <c r="Q16" i="42"/>
  <c r="P16" i="42"/>
  <c r="O16" i="42"/>
  <c r="N16" i="42"/>
  <c r="M16" i="42"/>
  <c r="Q15" i="42"/>
  <c r="P15" i="42"/>
  <c r="O15" i="42"/>
  <c r="N15" i="42"/>
  <c r="M15" i="42"/>
  <c r="Q14" i="42"/>
  <c r="P14" i="42"/>
  <c r="O14" i="42"/>
  <c r="N14" i="42"/>
  <c r="M14" i="42"/>
  <c r="Q13" i="42"/>
  <c r="P13" i="42"/>
  <c r="O13" i="42"/>
  <c r="N13" i="42"/>
  <c r="M13" i="42"/>
  <c r="Q12" i="42"/>
  <c r="P12" i="42"/>
  <c r="O12" i="42"/>
  <c r="N12" i="42"/>
  <c r="M12" i="42"/>
  <c r="Q11" i="42"/>
  <c r="P11" i="42"/>
  <c r="O11" i="42"/>
  <c r="N11" i="42"/>
  <c r="M11" i="42"/>
  <c r="Q10" i="42"/>
  <c r="P10" i="42"/>
  <c r="O10" i="42"/>
  <c r="N10" i="42"/>
  <c r="M10" i="42"/>
  <c r="Q9" i="42"/>
  <c r="P9" i="42"/>
  <c r="O9" i="42"/>
  <c r="N9" i="42"/>
  <c r="M9" i="42"/>
  <c r="Q8" i="42"/>
  <c r="P8" i="42"/>
  <c r="O8" i="42"/>
  <c r="N8" i="42"/>
  <c r="M8" i="42"/>
  <c r="Q7" i="42"/>
  <c r="P7" i="42"/>
  <c r="O7" i="42"/>
  <c r="N7" i="42"/>
  <c r="M7" i="42"/>
  <c r="Q6" i="42"/>
  <c r="P6" i="42"/>
  <c r="O6" i="42"/>
  <c r="N6" i="42"/>
  <c r="M6" i="42"/>
  <c r="A6" i="42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Q5" i="42"/>
  <c r="P5" i="42"/>
  <c r="O5" i="42"/>
  <c r="N5" i="42"/>
  <c r="M5" i="42"/>
  <c r="Q4" i="42"/>
  <c r="P4" i="42"/>
  <c r="O4" i="42"/>
  <c r="N4" i="42"/>
  <c r="M4" i="42"/>
  <c r="G103" i="40"/>
  <c r="F103" i="40"/>
  <c r="E103" i="40"/>
  <c r="D103" i="40"/>
  <c r="C103" i="40"/>
  <c r="Q98" i="40"/>
  <c r="P98" i="40"/>
  <c r="O98" i="40"/>
  <c r="N98" i="40"/>
  <c r="M98" i="40"/>
  <c r="Q97" i="40"/>
  <c r="P97" i="40"/>
  <c r="O97" i="40"/>
  <c r="N97" i="40"/>
  <c r="M97" i="40"/>
  <c r="Q96" i="40"/>
  <c r="P96" i="40"/>
  <c r="O96" i="40"/>
  <c r="N96" i="40"/>
  <c r="M96" i="40"/>
  <c r="Q95" i="40"/>
  <c r="P95" i="40"/>
  <c r="O95" i="40"/>
  <c r="N95" i="40"/>
  <c r="M95" i="40"/>
  <c r="Q94" i="40"/>
  <c r="P94" i="40"/>
  <c r="O94" i="40"/>
  <c r="N94" i="40"/>
  <c r="M94" i="40"/>
  <c r="Q93" i="40"/>
  <c r="P93" i="40"/>
  <c r="O93" i="40"/>
  <c r="N93" i="40"/>
  <c r="M93" i="40"/>
  <c r="Q92" i="40"/>
  <c r="P92" i="40"/>
  <c r="O92" i="40"/>
  <c r="N92" i="40"/>
  <c r="M92" i="40"/>
  <c r="Q91" i="40"/>
  <c r="P91" i="40"/>
  <c r="O91" i="40"/>
  <c r="N91" i="40"/>
  <c r="M91" i="40"/>
  <c r="Q90" i="40"/>
  <c r="P90" i="40"/>
  <c r="O90" i="40"/>
  <c r="N90" i="40"/>
  <c r="M90" i="40"/>
  <c r="Q89" i="40"/>
  <c r="P89" i="40"/>
  <c r="O89" i="40"/>
  <c r="N89" i="40"/>
  <c r="M89" i="40"/>
  <c r="Q88" i="40"/>
  <c r="P88" i="40"/>
  <c r="O88" i="40"/>
  <c r="N88" i="40"/>
  <c r="M88" i="40"/>
  <c r="Q87" i="40"/>
  <c r="P87" i="40"/>
  <c r="O87" i="40"/>
  <c r="N87" i="40"/>
  <c r="M87" i="40"/>
  <c r="Q86" i="40"/>
  <c r="P86" i="40"/>
  <c r="O86" i="40"/>
  <c r="N86" i="40"/>
  <c r="M86" i="40"/>
  <c r="Q85" i="40"/>
  <c r="P85" i="40"/>
  <c r="O85" i="40"/>
  <c r="N85" i="40"/>
  <c r="M85" i="40"/>
  <c r="Q84" i="40"/>
  <c r="P84" i="40"/>
  <c r="O84" i="40"/>
  <c r="N84" i="40"/>
  <c r="M84" i="40"/>
  <c r="Q83" i="40"/>
  <c r="P83" i="40"/>
  <c r="O83" i="40"/>
  <c r="N83" i="40"/>
  <c r="M83" i="40"/>
  <c r="Q82" i="40"/>
  <c r="P82" i="40"/>
  <c r="O82" i="40"/>
  <c r="N82" i="40"/>
  <c r="M82" i="40"/>
  <c r="Q81" i="40"/>
  <c r="P81" i="40"/>
  <c r="O81" i="40"/>
  <c r="N81" i="40"/>
  <c r="M81" i="40"/>
  <c r="Q80" i="40"/>
  <c r="P80" i="40"/>
  <c r="O80" i="40"/>
  <c r="N80" i="40"/>
  <c r="M80" i="40"/>
  <c r="Q79" i="40"/>
  <c r="P79" i="40"/>
  <c r="O79" i="40"/>
  <c r="N79" i="40"/>
  <c r="M79" i="40"/>
  <c r="Q78" i="40"/>
  <c r="P78" i="40"/>
  <c r="O78" i="40"/>
  <c r="N78" i="40"/>
  <c r="M78" i="40"/>
  <c r="Q77" i="40"/>
  <c r="P77" i="40"/>
  <c r="O77" i="40"/>
  <c r="N77" i="40"/>
  <c r="M77" i="40"/>
  <c r="Q76" i="40"/>
  <c r="P76" i="40"/>
  <c r="O76" i="40"/>
  <c r="N76" i="40"/>
  <c r="M76" i="40"/>
  <c r="Q75" i="40"/>
  <c r="P75" i="40"/>
  <c r="O75" i="40"/>
  <c r="N75" i="40"/>
  <c r="M75" i="40"/>
  <c r="Q74" i="40"/>
  <c r="P74" i="40"/>
  <c r="O74" i="40"/>
  <c r="N74" i="40"/>
  <c r="M74" i="40"/>
  <c r="Q73" i="40"/>
  <c r="P73" i="40"/>
  <c r="O73" i="40"/>
  <c r="N73" i="40"/>
  <c r="M73" i="40"/>
  <c r="Q72" i="40"/>
  <c r="P72" i="40"/>
  <c r="O72" i="40"/>
  <c r="N72" i="40"/>
  <c r="M72" i="40"/>
  <c r="Q71" i="40"/>
  <c r="P71" i="40"/>
  <c r="O71" i="40"/>
  <c r="N71" i="40"/>
  <c r="M71" i="40"/>
  <c r="Q70" i="40"/>
  <c r="P70" i="40"/>
  <c r="O70" i="40"/>
  <c r="N70" i="40"/>
  <c r="M70" i="40"/>
  <c r="Q69" i="40"/>
  <c r="P69" i="40"/>
  <c r="O69" i="40"/>
  <c r="N69" i="40"/>
  <c r="M69" i="40"/>
  <c r="Q68" i="40"/>
  <c r="P68" i="40"/>
  <c r="O68" i="40"/>
  <c r="N68" i="40"/>
  <c r="M68" i="40"/>
  <c r="Q67" i="40"/>
  <c r="P67" i="40"/>
  <c r="O67" i="40"/>
  <c r="N67" i="40"/>
  <c r="M67" i="40"/>
  <c r="Q66" i="40"/>
  <c r="P66" i="40"/>
  <c r="O66" i="40"/>
  <c r="N66" i="40"/>
  <c r="M66" i="40"/>
  <c r="Q65" i="40"/>
  <c r="P65" i="40"/>
  <c r="O65" i="40"/>
  <c r="N65" i="40"/>
  <c r="M65" i="40"/>
  <c r="Q64" i="40"/>
  <c r="P64" i="40"/>
  <c r="O64" i="40"/>
  <c r="N64" i="40"/>
  <c r="M64" i="40"/>
  <c r="Q63" i="40"/>
  <c r="P63" i="40"/>
  <c r="O63" i="40"/>
  <c r="N63" i="40"/>
  <c r="M63" i="40"/>
  <c r="Q62" i="40"/>
  <c r="P62" i="40"/>
  <c r="O62" i="40"/>
  <c r="N62" i="40"/>
  <c r="M62" i="40"/>
  <c r="Q61" i="40"/>
  <c r="P61" i="40"/>
  <c r="O61" i="40"/>
  <c r="N61" i="40"/>
  <c r="M61" i="40"/>
  <c r="Q60" i="40"/>
  <c r="P60" i="40"/>
  <c r="O60" i="40"/>
  <c r="N60" i="40"/>
  <c r="M60" i="40"/>
  <c r="Q59" i="40"/>
  <c r="P59" i="40"/>
  <c r="O59" i="40"/>
  <c r="N59" i="40"/>
  <c r="M59" i="40"/>
  <c r="Q58" i="40"/>
  <c r="P58" i="40"/>
  <c r="O58" i="40"/>
  <c r="N58" i="40"/>
  <c r="M58" i="40"/>
  <c r="Q57" i="40"/>
  <c r="P57" i="40"/>
  <c r="O57" i="40"/>
  <c r="N57" i="40"/>
  <c r="M57" i="40"/>
  <c r="Q56" i="40"/>
  <c r="P56" i="40"/>
  <c r="O56" i="40"/>
  <c r="N56" i="40"/>
  <c r="M56" i="40"/>
  <c r="Q55" i="40"/>
  <c r="P55" i="40"/>
  <c r="O55" i="40"/>
  <c r="N55" i="40"/>
  <c r="M55" i="40"/>
  <c r="Q54" i="40"/>
  <c r="P54" i="40"/>
  <c r="O54" i="40"/>
  <c r="N54" i="40"/>
  <c r="M54" i="40"/>
  <c r="Q53" i="40"/>
  <c r="P53" i="40"/>
  <c r="O53" i="40"/>
  <c r="N53" i="40"/>
  <c r="M53" i="40"/>
  <c r="Q52" i="40"/>
  <c r="P52" i="40"/>
  <c r="O52" i="40"/>
  <c r="N52" i="40"/>
  <c r="M52" i="40"/>
  <c r="Q51" i="40"/>
  <c r="P51" i="40"/>
  <c r="O51" i="40"/>
  <c r="N51" i="40"/>
  <c r="M51" i="40"/>
  <c r="Q50" i="40"/>
  <c r="P50" i="40"/>
  <c r="O50" i="40"/>
  <c r="N50" i="40"/>
  <c r="M50" i="40"/>
  <c r="Q49" i="40"/>
  <c r="P49" i="40"/>
  <c r="O49" i="40"/>
  <c r="N49" i="40"/>
  <c r="M49" i="40"/>
  <c r="Q48" i="40"/>
  <c r="P48" i="40"/>
  <c r="O48" i="40"/>
  <c r="N48" i="40"/>
  <c r="M48" i="40"/>
  <c r="Q47" i="40"/>
  <c r="P47" i="40"/>
  <c r="O47" i="40"/>
  <c r="N47" i="40"/>
  <c r="M47" i="40"/>
  <c r="Q46" i="40"/>
  <c r="P46" i="40"/>
  <c r="O46" i="40"/>
  <c r="N46" i="40"/>
  <c r="M46" i="40"/>
  <c r="Q45" i="40"/>
  <c r="P45" i="40"/>
  <c r="O45" i="40"/>
  <c r="N45" i="40"/>
  <c r="M45" i="40"/>
  <c r="Q44" i="40"/>
  <c r="P44" i="40"/>
  <c r="O44" i="40"/>
  <c r="N44" i="40"/>
  <c r="M44" i="40"/>
  <c r="Q43" i="40"/>
  <c r="P43" i="40"/>
  <c r="O43" i="40"/>
  <c r="N43" i="40"/>
  <c r="M43" i="40"/>
  <c r="Q42" i="40"/>
  <c r="P42" i="40"/>
  <c r="O42" i="40"/>
  <c r="N42" i="40"/>
  <c r="M42" i="40"/>
  <c r="Q41" i="40"/>
  <c r="P41" i="40"/>
  <c r="O41" i="40"/>
  <c r="N41" i="40"/>
  <c r="M41" i="40"/>
  <c r="Q40" i="40"/>
  <c r="P40" i="40"/>
  <c r="O40" i="40"/>
  <c r="N40" i="40"/>
  <c r="M40" i="40"/>
  <c r="Q39" i="40"/>
  <c r="P39" i="40"/>
  <c r="O39" i="40"/>
  <c r="N39" i="40"/>
  <c r="M39" i="40"/>
  <c r="Q38" i="40"/>
  <c r="P38" i="40"/>
  <c r="O38" i="40"/>
  <c r="N38" i="40"/>
  <c r="M38" i="40"/>
  <c r="Q37" i="40"/>
  <c r="P37" i="40"/>
  <c r="O37" i="40"/>
  <c r="N37" i="40"/>
  <c r="M37" i="40"/>
  <c r="Q36" i="40"/>
  <c r="P36" i="40"/>
  <c r="O36" i="40"/>
  <c r="N36" i="40"/>
  <c r="M36" i="40"/>
  <c r="Q35" i="40"/>
  <c r="P35" i="40"/>
  <c r="O35" i="40"/>
  <c r="N35" i="40"/>
  <c r="M35" i="40"/>
  <c r="Q34" i="40"/>
  <c r="P34" i="40"/>
  <c r="O34" i="40"/>
  <c r="N34" i="40"/>
  <c r="M34" i="40"/>
  <c r="Q33" i="40"/>
  <c r="P33" i="40"/>
  <c r="O33" i="40"/>
  <c r="N33" i="40"/>
  <c r="M33" i="40"/>
  <c r="Q32" i="40"/>
  <c r="P32" i="40"/>
  <c r="O32" i="40"/>
  <c r="N32" i="40"/>
  <c r="M32" i="40"/>
  <c r="Q31" i="40"/>
  <c r="P31" i="40"/>
  <c r="O31" i="40"/>
  <c r="N31" i="40"/>
  <c r="M31" i="40"/>
  <c r="Q30" i="40"/>
  <c r="P30" i="40"/>
  <c r="O30" i="40"/>
  <c r="N30" i="40"/>
  <c r="M30" i="40"/>
  <c r="Q29" i="40"/>
  <c r="P29" i="40"/>
  <c r="O29" i="40"/>
  <c r="N29" i="40"/>
  <c r="M29" i="40"/>
  <c r="Q28" i="40"/>
  <c r="P28" i="40"/>
  <c r="O28" i="40"/>
  <c r="N28" i="40"/>
  <c r="M28" i="40"/>
  <c r="Q27" i="40"/>
  <c r="P27" i="40"/>
  <c r="O27" i="40"/>
  <c r="N27" i="40"/>
  <c r="M27" i="40"/>
  <c r="Q26" i="40"/>
  <c r="P26" i="40"/>
  <c r="O26" i="40"/>
  <c r="N26" i="40"/>
  <c r="M26" i="40"/>
  <c r="Q25" i="40"/>
  <c r="P25" i="40"/>
  <c r="O25" i="40"/>
  <c r="N25" i="40"/>
  <c r="M25" i="40"/>
  <c r="Q24" i="40"/>
  <c r="P24" i="40"/>
  <c r="O24" i="40"/>
  <c r="N24" i="40"/>
  <c r="M24" i="40"/>
  <c r="Q23" i="40"/>
  <c r="P23" i="40"/>
  <c r="O23" i="40"/>
  <c r="N23" i="40"/>
  <c r="M23" i="40"/>
  <c r="Q22" i="40"/>
  <c r="P22" i="40"/>
  <c r="O22" i="40"/>
  <c r="N22" i="40"/>
  <c r="M22" i="40"/>
  <c r="Q21" i="40"/>
  <c r="P21" i="40"/>
  <c r="O21" i="40"/>
  <c r="N21" i="40"/>
  <c r="M21" i="40"/>
  <c r="Q20" i="40"/>
  <c r="P20" i="40"/>
  <c r="O20" i="40"/>
  <c r="N20" i="40"/>
  <c r="M20" i="40"/>
  <c r="Q19" i="40"/>
  <c r="P19" i="40"/>
  <c r="O19" i="40"/>
  <c r="N19" i="40"/>
  <c r="M19" i="40"/>
  <c r="Q18" i="40"/>
  <c r="P18" i="40"/>
  <c r="O18" i="40"/>
  <c r="N18" i="40"/>
  <c r="M18" i="40"/>
  <c r="Q17" i="40"/>
  <c r="P17" i="40"/>
  <c r="O17" i="40"/>
  <c r="N17" i="40"/>
  <c r="M17" i="40"/>
  <c r="Q16" i="40"/>
  <c r="P16" i="40"/>
  <c r="O16" i="40"/>
  <c r="N16" i="40"/>
  <c r="M16" i="40"/>
  <c r="Q15" i="40"/>
  <c r="P15" i="40"/>
  <c r="O15" i="40"/>
  <c r="N15" i="40"/>
  <c r="M15" i="40"/>
  <c r="Q14" i="40"/>
  <c r="P14" i="40"/>
  <c r="O14" i="40"/>
  <c r="N14" i="40"/>
  <c r="M14" i="40"/>
  <c r="Q13" i="40"/>
  <c r="P13" i="40"/>
  <c r="O13" i="40"/>
  <c r="N13" i="40"/>
  <c r="M13" i="40"/>
  <c r="Q12" i="40"/>
  <c r="P12" i="40"/>
  <c r="O12" i="40"/>
  <c r="N12" i="40"/>
  <c r="M12" i="40"/>
  <c r="Q11" i="40"/>
  <c r="P11" i="40"/>
  <c r="O11" i="40"/>
  <c r="N11" i="40"/>
  <c r="M11" i="40"/>
  <c r="Q10" i="40"/>
  <c r="P10" i="40"/>
  <c r="O10" i="40"/>
  <c r="N10" i="40"/>
  <c r="M10" i="40"/>
  <c r="Q9" i="40"/>
  <c r="P9" i="40"/>
  <c r="O9" i="40"/>
  <c r="N9" i="40"/>
  <c r="M9" i="40"/>
  <c r="Q8" i="40"/>
  <c r="P8" i="40"/>
  <c r="O8" i="40"/>
  <c r="N8" i="40"/>
  <c r="M8" i="40"/>
  <c r="Q7" i="40"/>
  <c r="P7" i="40"/>
  <c r="O7" i="40"/>
  <c r="N7" i="40"/>
  <c r="M7" i="40"/>
  <c r="Q6" i="40"/>
  <c r="P6" i="40"/>
  <c r="O6" i="40"/>
  <c r="N6" i="40"/>
  <c r="M6" i="40"/>
  <c r="A6" i="40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Q5" i="40"/>
  <c r="P5" i="40"/>
  <c r="O5" i="40"/>
  <c r="N5" i="40"/>
  <c r="M5" i="40"/>
  <c r="Q4" i="40"/>
  <c r="P4" i="40"/>
  <c r="O4" i="40"/>
  <c r="N4" i="40"/>
  <c r="M4" i="40"/>
  <c r="G104" i="39"/>
  <c r="F104" i="39"/>
  <c r="E104" i="39"/>
  <c r="D104" i="39"/>
  <c r="C105" i="37"/>
  <c r="C104" i="39"/>
  <c r="Q98" i="39"/>
  <c r="P98" i="39"/>
  <c r="O98" i="39"/>
  <c r="N98" i="39"/>
  <c r="M98" i="39"/>
  <c r="Q97" i="39"/>
  <c r="P97" i="39"/>
  <c r="O97" i="39"/>
  <c r="N97" i="39"/>
  <c r="M97" i="39"/>
  <c r="Q96" i="39"/>
  <c r="P96" i="39"/>
  <c r="O96" i="39"/>
  <c r="N96" i="39"/>
  <c r="M96" i="39"/>
  <c r="Q95" i="39"/>
  <c r="P95" i="39"/>
  <c r="O95" i="39"/>
  <c r="N95" i="39"/>
  <c r="M95" i="39"/>
  <c r="Q94" i="39"/>
  <c r="P94" i="39"/>
  <c r="O94" i="39"/>
  <c r="N94" i="39"/>
  <c r="M94" i="39"/>
  <c r="Q93" i="39"/>
  <c r="P93" i="39"/>
  <c r="O93" i="39"/>
  <c r="N93" i="39"/>
  <c r="M93" i="39"/>
  <c r="Q92" i="39"/>
  <c r="P92" i="39"/>
  <c r="O92" i="39"/>
  <c r="N92" i="39"/>
  <c r="M92" i="39"/>
  <c r="Q91" i="39"/>
  <c r="P91" i="39"/>
  <c r="O91" i="39"/>
  <c r="N91" i="39"/>
  <c r="M91" i="39"/>
  <c r="Q90" i="39"/>
  <c r="P90" i="39"/>
  <c r="O90" i="39"/>
  <c r="N90" i="39"/>
  <c r="M90" i="39"/>
  <c r="Q89" i="39"/>
  <c r="P89" i="39"/>
  <c r="O89" i="39"/>
  <c r="N89" i="39"/>
  <c r="M89" i="39"/>
  <c r="Q88" i="39"/>
  <c r="P88" i="39"/>
  <c r="O88" i="39"/>
  <c r="N88" i="39"/>
  <c r="M88" i="39"/>
  <c r="Q87" i="39"/>
  <c r="P87" i="39"/>
  <c r="O87" i="39"/>
  <c r="N87" i="39"/>
  <c r="M87" i="39"/>
  <c r="Q86" i="39"/>
  <c r="P86" i="39"/>
  <c r="O86" i="39"/>
  <c r="N86" i="39"/>
  <c r="M86" i="39"/>
  <c r="Q85" i="39"/>
  <c r="P85" i="39"/>
  <c r="O85" i="39"/>
  <c r="N85" i="39"/>
  <c r="M85" i="39"/>
  <c r="Q84" i="39"/>
  <c r="P84" i="39"/>
  <c r="O84" i="39"/>
  <c r="N84" i="39"/>
  <c r="M84" i="39"/>
  <c r="Q83" i="39"/>
  <c r="P83" i="39"/>
  <c r="O83" i="39"/>
  <c r="N83" i="39"/>
  <c r="M83" i="39"/>
  <c r="Q82" i="39"/>
  <c r="P82" i="39"/>
  <c r="O82" i="39"/>
  <c r="N82" i="39"/>
  <c r="M82" i="39"/>
  <c r="Q81" i="39"/>
  <c r="P81" i="39"/>
  <c r="O81" i="39"/>
  <c r="N81" i="39"/>
  <c r="M81" i="39"/>
  <c r="Q80" i="39"/>
  <c r="P80" i="39"/>
  <c r="O80" i="39"/>
  <c r="N80" i="39"/>
  <c r="M80" i="39"/>
  <c r="Q79" i="39"/>
  <c r="P79" i="39"/>
  <c r="O79" i="39"/>
  <c r="N79" i="39"/>
  <c r="M79" i="39"/>
  <c r="Q78" i="39"/>
  <c r="P78" i="39"/>
  <c r="O78" i="39"/>
  <c r="N78" i="39"/>
  <c r="M78" i="39"/>
  <c r="Q77" i="39"/>
  <c r="P77" i="39"/>
  <c r="O77" i="39"/>
  <c r="N77" i="39"/>
  <c r="M77" i="39"/>
  <c r="Q76" i="39"/>
  <c r="P76" i="39"/>
  <c r="O76" i="39"/>
  <c r="N76" i="39"/>
  <c r="M76" i="39"/>
  <c r="Q75" i="39"/>
  <c r="P75" i="39"/>
  <c r="O75" i="39"/>
  <c r="N75" i="39"/>
  <c r="M75" i="39"/>
  <c r="Q74" i="39"/>
  <c r="P74" i="39"/>
  <c r="O74" i="39"/>
  <c r="N74" i="39"/>
  <c r="M74" i="39"/>
  <c r="Q73" i="39"/>
  <c r="P73" i="39"/>
  <c r="O73" i="39"/>
  <c r="N73" i="39"/>
  <c r="M73" i="39"/>
  <c r="Q72" i="39"/>
  <c r="P72" i="39"/>
  <c r="O72" i="39"/>
  <c r="N72" i="39"/>
  <c r="M72" i="39"/>
  <c r="Q71" i="39"/>
  <c r="P71" i="39"/>
  <c r="O71" i="39"/>
  <c r="N71" i="39"/>
  <c r="M71" i="39"/>
  <c r="Q70" i="39"/>
  <c r="P70" i="39"/>
  <c r="O70" i="39"/>
  <c r="N70" i="39"/>
  <c r="M70" i="39"/>
  <c r="Q69" i="39"/>
  <c r="P69" i="39"/>
  <c r="O69" i="39"/>
  <c r="N69" i="39"/>
  <c r="M69" i="39"/>
  <c r="Q68" i="39"/>
  <c r="P68" i="39"/>
  <c r="O68" i="39"/>
  <c r="N68" i="39"/>
  <c r="M68" i="39"/>
  <c r="Q67" i="39"/>
  <c r="P67" i="39"/>
  <c r="O67" i="39"/>
  <c r="N67" i="39"/>
  <c r="M67" i="39"/>
  <c r="Q66" i="39"/>
  <c r="P66" i="39"/>
  <c r="O66" i="39"/>
  <c r="N66" i="39"/>
  <c r="M66" i="39"/>
  <c r="Q65" i="39"/>
  <c r="P65" i="39"/>
  <c r="O65" i="39"/>
  <c r="N65" i="39"/>
  <c r="M65" i="39"/>
  <c r="Q64" i="39"/>
  <c r="P64" i="39"/>
  <c r="O64" i="39"/>
  <c r="N64" i="39"/>
  <c r="M64" i="39"/>
  <c r="Q63" i="39"/>
  <c r="P63" i="39"/>
  <c r="O63" i="39"/>
  <c r="N63" i="39"/>
  <c r="M63" i="39"/>
  <c r="Q62" i="39"/>
  <c r="P62" i="39"/>
  <c r="O62" i="39"/>
  <c r="N62" i="39"/>
  <c r="M62" i="39"/>
  <c r="Q61" i="39"/>
  <c r="P61" i="39"/>
  <c r="O61" i="39"/>
  <c r="N61" i="39"/>
  <c r="M61" i="39"/>
  <c r="Q60" i="39"/>
  <c r="P60" i="39"/>
  <c r="O60" i="39"/>
  <c r="N60" i="39"/>
  <c r="M60" i="39"/>
  <c r="Q59" i="39"/>
  <c r="P59" i="39"/>
  <c r="O59" i="39"/>
  <c r="N59" i="39"/>
  <c r="M59" i="39"/>
  <c r="Q58" i="39"/>
  <c r="P58" i="39"/>
  <c r="O58" i="39"/>
  <c r="N58" i="39"/>
  <c r="M58" i="39"/>
  <c r="Q57" i="39"/>
  <c r="P57" i="39"/>
  <c r="O57" i="39"/>
  <c r="N57" i="39"/>
  <c r="M57" i="39"/>
  <c r="Q56" i="39"/>
  <c r="P56" i="39"/>
  <c r="O56" i="39"/>
  <c r="N56" i="39"/>
  <c r="M56" i="39"/>
  <c r="Q55" i="39"/>
  <c r="P55" i="39"/>
  <c r="O55" i="39"/>
  <c r="N55" i="39"/>
  <c r="M55" i="39"/>
  <c r="Q54" i="39"/>
  <c r="P54" i="39"/>
  <c r="O54" i="39"/>
  <c r="N54" i="39"/>
  <c r="M54" i="39"/>
  <c r="Q53" i="39"/>
  <c r="P53" i="39"/>
  <c r="O53" i="39"/>
  <c r="N53" i="39"/>
  <c r="M53" i="39"/>
  <c r="Q52" i="39"/>
  <c r="P52" i="39"/>
  <c r="O52" i="39"/>
  <c r="N52" i="39"/>
  <c r="M52" i="39"/>
  <c r="Q51" i="39"/>
  <c r="P51" i="39"/>
  <c r="O51" i="39"/>
  <c r="N51" i="39"/>
  <c r="M51" i="39"/>
  <c r="Q50" i="39"/>
  <c r="P50" i="39"/>
  <c r="O50" i="39"/>
  <c r="N50" i="39"/>
  <c r="M50" i="39"/>
  <c r="Q49" i="39"/>
  <c r="P49" i="39"/>
  <c r="O49" i="39"/>
  <c r="N49" i="39"/>
  <c r="M49" i="39"/>
  <c r="Q48" i="39"/>
  <c r="P48" i="39"/>
  <c r="O48" i="39"/>
  <c r="N48" i="39"/>
  <c r="M48" i="39"/>
  <c r="Q47" i="39"/>
  <c r="P47" i="39"/>
  <c r="O47" i="39"/>
  <c r="N47" i="39"/>
  <c r="M47" i="39"/>
  <c r="Q46" i="39"/>
  <c r="P46" i="39"/>
  <c r="O46" i="39"/>
  <c r="N46" i="39"/>
  <c r="M46" i="39"/>
  <c r="Q45" i="39"/>
  <c r="P45" i="39"/>
  <c r="O45" i="39"/>
  <c r="N45" i="39"/>
  <c r="M45" i="39"/>
  <c r="Q44" i="39"/>
  <c r="P44" i="39"/>
  <c r="O44" i="39"/>
  <c r="N44" i="39"/>
  <c r="M44" i="39"/>
  <c r="Q43" i="39"/>
  <c r="P43" i="39"/>
  <c r="O43" i="39"/>
  <c r="N43" i="39"/>
  <c r="M43" i="39"/>
  <c r="Q42" i="39"/>
  <c r="P42" i="39"/>
  <c r="O42" i="39"/>
  <c r="N42" i="39"/>
  <c r="M42" i="39"/>
  <c r="Q41" i="39"/>
  <c r="P41" i="39"/>
  <c r="O41" i="39"/>
  <c r="N41" i="39"/>
  <c r="M41" i="39"/>
  <c r="Q40" i="39"/>
  <c r="P40" i="39"/>
  <c r="O40" i="39"/>
  <c r="N40" i="39"/>
  <c r="M40" i="39"/>
  <c r="Q39" i="39"/>
  <c r="P39" i="39"/>
  <c r="O39" i="39"/>
  <c r="N39" i="39"/>
  <c r="M39" i="39"/>
  <c r="Q38" i="39"/>
  <c r="P38" i="39"/>
  <c r="O38" i="39"/>
  <c r="N38" i="39"/>
  <c r="M38" i="39"/>
  <c r="Q37" i="39"/>
  <c r="P37" i="39"/>
  <c r="O37" i="39"/>
  <c r="N37" i="39"/>
  <c r="M37" i="39"/>
  <c r="Q36" i="39"/>
  <c r="P36" i="39"/>
  <c r="O36" i="39"/>
  <c r="N36" i="39"/>
  <c r="M36" i="39"/>
  <c r="Q35" i="39"/>
  <c r="P35" i="39"/>
  <c r="O35" i="39"/>
  <c r="N35" i="39"/>
  <c r="M35" i="39"/>
  <c r="Q34" i="39"/>
  <c r="P34" i="39"/>
  <c r="O34" i="39"/>
  <c r="N34" i="39"/>
  <c r="M34" i="39"/>
  <c r="Q33" i="39"/>
  <c r="P33" i="39"/>
  <c r="O33" i="39"/>
  <c r="N33" i="39"/>
  <c r="M33" i="39"/>
  <c r="Q32" i="39"/>
  <c r="P32" i="39"/>
  <c r="O32" i="39"/>
  <c r="N32" i="39"/>
  <c r="M32" i="39"/>
  <c r="Q31" i="39"/>
  <c r="P31" i="39"/>
  <c r="O31" i="39"/>
  <c r="N31" i="39"/>
  <c r="M31" i="39"/>
  <c r="Q30" i="39"/>
  <c r="P30" i="39"/>
  <c r="O30" i="39"/>
  <c r="N30" i="39"/>
  <c r="M30" i="39"/>
  <c r="Q29" i="39"/>
  <c r="P29" i="39"/>
  <c r="O29" i="39"/>
  <c r="N29" i="39"/>
  <c r="M29" i="39"/>
  <c r="Q28" i="39"/>
  <c r="P28" i="39"/>
  <c r="O28" i="39"/>
  <c r="N28" i="39"/>
  <c r="M28" i="39"/>
  <c r="Q27" i="39"/>
  <c r="P27" i="39"/>
  <c r="O27" i="39"/>
  <c r="N27" i="39"/>
  <c r="M27" i="39"/>
  <c r="Q26" i="39"/>
  <c r="P26" i="39"/>
  <c r="O26" i="39"/>
  <c r="N26" i="39"/>
  <c r="M26" i="39"/>
  <c r="Q25" i="39"/>
  <c r="P25" i="39"/>
  <c r="O25" i="39"/>
  <c r="N25" i="39"/>
  <c r="M25" i="39"/>
  <c r="Q24" i="39"/>
  <c r="P24" i="39"/>
  <c r="O24" i="39"/>
  <c r="N24" i="39"/>
  <c r="M24" i="39"/>
  <c r="Q23" i="39"/>
  <c r="P23" i="39"/>
  <c r="O23" i="39"/>
  <c r="N23" i="39"/>
  <c r="M23" i="39"/>
  <c r="Q22" i="39"/>
  <c r="P22" i="39"/>
  <c r="O22" i="39"/>
  <c r="N22" i="39"/>
  <c r="M22" i="39"/>
  <c r="Q21" i="39"/>
  <c r="P21" i="39"/>
  <c r="O21" i="39"/>
  <c r="N21" i="39"/>
  <c r="M21" i="39"/>
  <c r="Q20" i="39"/>
  <c r="P20" i="39"/>
  <c r="O20" i="39"/>
  <c r="N20" i="39"/>
  <c r="M20" i="39"/>
  <c r="Q19" i="39"/>
  <c r="P19" i="39"/>
  <c r="O19" i="39"/>
  <c r="N19" i="39"/>
  <c r="M19" i="39"/>
  <c r="Q18" i="39"/>
  <c r="P18" i="39"/>
  <c r="O18" i="39"/>
  <c r="N18" i="39"/>
  <c r="M18" i="39"/>
  <c r="Q17" i="39"/>
  <c r="P17" i="39"/>
  <c r="O17" i="39"/>
  <c r="N17" i="39"/>
  <c r="M17" i="39"/>
  <c r="Q16" i="39"/>
  <c r="P16" i="39"/>
  <c r="O16" i="39"/>
  <c r="N16" i="39"/>
  <c r="M16" i="39"/>
  <c r="Q15" i="39"/>
  <c r="P15" i="39"/>
  <c r="O15" i="39"/>
  <c r="N15" i="39"/>
  <c r="M15" i="39"/>
  <c r="Q14" i="39"/>
  <c r="P14" i="39"/>
  <c r="O14" i="39"/>
  <c r="N14" i="39"/>
  <c r="M14" i="39"/>
  <c r="Q13" i="39"/>
  <c r="P13" i="39"/>
  <c r="O13" i="39"/>
  <c r="N13" i="39"/>
  <c r="M13" i="39"/>
  <c r="Q12" i="39"/>
  <c r="P12" i="39"/>
  <c r="O12" i="39"/>
  <c r="N12" i="39"/>
  <c r="M12" i="39"/>
  <c r="Q11" i="39"/>
  <c r="P11" i="39"/>
  <c r="O11" i="39"/>
  <c r="N11" i="39"/>
  <c r="M11" i="39"/>
  <c r="Q10" i="39"/>
  <c r="P10" i="39"/>
  <c r="O10" i="39"/>
  <c r="N10" i="39"/>
  <c r="M10" i="39"/>
  <c r="Q9" i="39"/>
  <c r="P9" i="39"/>
  <c r="O9" i="39"/>
  <c r="N9" i="39"/>
  <c r="M9" i="39"/>
  <c r="Q8" i="39"/>
  <c r="P8" i="39"/>
  <c r="O8" i="39"/>
  <c r="N8" i="39"/>
  <c r="M8" i="39"/>
  <c r="Q7" i="39"/>
  <c r="P7" i="39"/>
  <c r="O7" i="39"/>
  <c r="N7" i="39"/>
  <c r="M7" i="39"/>
  <c r="Q6" i="39"/>
  <c r="P6" i="39"/>
  <c r="O6" i="39"/>
  <c r="N6" i="39"/>
  <c r="M6" i="39"/>
  <c r="A6" i="39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Q5" i="39"/>
  <c r="P5" i="39"/>
  <c r="O5" i="39"/>
  <c r="N5" i="39"/>
  <c r="M5" i="39"/>
  <c r="Q4" i="39"/>
  <c r="P4" i="39"/>
  <c r="O4" i="39"/>
  <c r="N4" i="39"/>
  <c r="M4" i="39"/>
  <c r="L105" i="37" l="1"/>
  <c r="K105" i="37"/>
  <c r="J105" i="37"/>
  <c r="I105" i="37"/>
  <c r="H105" i="37"/>
  <c r="G105" i="37"/>
  <c r="F105" i="37"/>
  <c r="E105" i="37"/>
  <c r="D105" i="37"/>
  <c r="Q98" i="37"/>
  <c r="P98" i="37"/>
  <c r="O98" i="37"/>
  <c r="N98" i="37"/>
  <c r="M98" i="37"/>
  <c r="Q97" i="37"/>
  <c r="P97" i="37"/>
  <c r="O97" i="37"/>
  <c r="N97" i="37"/>
  <c r="M97" i="37"/>
  <c r="Q96" i="37"/>
  <c r="P96" i="37"/>
  <c r="O96" i="37"/>
  <c r="N96" i="37"/>
  <c r="M96" i="37"/>
  <c r="Q95" i="37"/>
  <c r="P95" i="37"/>
  <c r="O95" i="37"/>
  <c r="N95" i="37"/>
  <c r="M95" i="37"/>
  <c r="Q94" i="37"/>
  <c r="P94" i="37"/>
  <c r="O94" i="37"/>
  <c r="N94" i="37"/>
  <c r="M94" i="37"/>
  <c r="Q93" i="37"/>
  <c r="P93" i="37"/>
  <c r="O93" i="37"/>
  <c r="N93" i="37"/>
  <c r="M93" i="37"/>
  <c r="Q92" i="37"/>
  <c r="P92" i="37"/>
  <c r="O92" i="37"/>
  <c r="N92" i="37"/>
  <c r="M92" i="37"/>
  <c r="Q91" i="37"/>
  <c r="P91" i="37"/>
  <c r="O91" i="37"/>
  <c r="N91" i="37"/>
  <c r="M91" i="37"/>
  <c r="Q90" i="37"/>
  <c r="P90" i="37"/>
  <c r="O90" i="37"/>
  <c r="N90" i="37"/>
  <c r="M90" i="37"/>
  <c r="Q89" i="37"/>
  <c r="P89" i="37"/>
  <c r="O89" i="37"/>
  <c r="N89" i="37"/>
  <c r="M89" i="37"/>
  <c r="Q88" i="37"/>
  <c r="P88" i="37"/>
  <c r="O88" i="37"/>
  <c r="N88" i="37"/>
  <c r="M88" i="37"/>
  <c r="Q87" i="37"/>
  <c r="P87" i="37"/>
  <c r="O87" i="37"/>
  <c r="N87" i="37"/>
  <c r="M87" i="37"/>
  <c r="Q86" i="37"/>
  <c r="P86" i="37"/>
  <c r="O86" i="37"/>
  <c r="N86" i="37"/>
  <c r="M86" i="37"/>
  <c r="Q85" i="37"/>
  <c r="P85" i="37"/>
  <c r="O85" i="37"/>
  <c r="N85" i="37"/>
  <c r="M85" i="37"/>
  <c r="Q84" i="37"/>
  <c r="P84" i="37"/>
  <c r="O84" i="37"/>
  <c r="N84" i="37"/>
  <c r="M84" i="37"/>
  <c r="Q83" i="37"/>
  <c r="P83" i="37"/>
  <c r="O83" i="37"/>
  <c r="N83" i="37"/>
  <c r="M83" i="37"/>
  <c r="Q82" i="37"/>
  <c r="P82" i="37"/>
  <c r="O82" i="37"/>
  <c r="N82" i="37"/>
  <c r="M82" i="37"/>
  <c r="Q81" i="37"/>
  <c r="P81" i="37"/>
  <c r="O81" i="37"/>
  <c r="N81" i="37"/>
  <c r="M81" i="37"/>
  <c r="Q80" i="37"/>
  <c r="P80" i="37"/>
  <c r="O80" i="37"/>
  <c r="N80" i="37"/>
  <c r="M80" i="37"/>
  <c r="Q79" i="37"/>
  <c r="P79" i="37"/>
  <c r="O79" i="37"/>
  <c r="N79" i="37"/>
  <c r="M79" i="37"/>
  <c r="Q78" i="37"/>
  <c r="P78" i="37"/>
  <c r="O78" i="37"/>
  <c r="N78" i="37"/>
  <c r="M78" i="37"/>
  <c r="Q77" i="37"/>
  <c r="P77" i="37"/>
  <c r="O77" i="37"/>
  <c r="N77" i="37"/>
  <c r="M77" i="37"/>
  <c r="Q76" i="37"/>
  <c r="P76" i="37"/>
  <c r="O76" i="37"/>
  <c r="N76" i="37"/>
  <c r="M76" i="37"/>
  <c r="Q75" i="37"/>
  <c r="P75" i="37"/>
  <c r="O75" i="37"/>
  <c r="N75" i="37"/>
  <c r="M75" i="37"/>
  <c r="Q74" i="37"/>
  <c r="P74" i="37"/>
  <c r="O74" i="37"/>
  <c r="N74" i="37"/>
  <c r="M74" i="37"/>
  <c r="Q73" i="37"/>
  <c r="P73" i="37"/>
  <c r="O73" i="37"/>
  <c r="N73" i="37"/>
  <c r="M73" i="37"/>
  <c r="Q72" i="37"/>
  <c r="P72" i="37"/>
  <c r="O72" i="37"/>
  <c r="N72" i="37"/>
  <c r="M72" i="37"/>
  <c r="Q71" i="37"/>
  <c r="P71" i="37"/>
  <c r="O71" i="37"/>
  <c r="N71" i="37"/>
  <c r="M71" i="37"/>
  <c r="Q70" i="37"/>
  <c r="P70" i="37"/>
  <c r="O70" i="37"/>
  <c r="N70" i="37"/>
  <c r="M70" i="37"/>
  <c r="Q69" i="37"/>
  <c r="P69" i="37"/>
  <c r="O69" i="37"/>
  <c r="N69" i="37"/>
  <c r="M69" i="37"/>
  <c r="Q68" i="37"/>
  <c r="P68" i="37"/>
  <c r="O68" i="37"/>
  <c r="N68" i="37"/>
  <c r="M68" i="37"/>
  <c r="Q67" i="37"/>
  <c r="P67" i="37"/>
  <c r="O67" i="37"/>
  <c r="N67" i="37"/>
  <c r="M67" i="37"/>
  <c r="Q66" i="37"/>
  <c r="P66" i="37"/>
  <c r="O66" i="37"/>
  <c r="N66" i="37"/>
  <c r="M66" i="37"/>
  <c r="Q65" i="37"/>
  <c r="P65" i="37"/>
  <c r="O65" i="37"/>
  <c r="N65" i="37"/>
  <c r="M65" i="37"/>
  <c r="Q64" i="37"/>
  <c r="P64" i="37"/>
  <c r="O64" i="37"/>
  <c r="N64" i="37"/>
  <c r="M64" i="37"/>
  <c r="Q63" i="37"/>
  <c r="P63" i="37"/>
  <c r="O63" i="37"/>
  <c r="N63" i="37"/>
  <c r="M63" i="37"/>
  <c r="Q62" i="37"/>
  <c r="P62" i="37"/>
  <c r="O62" i="37"/>
  <c r="N62" i="37"/>
  <c r="M62" i="37"/>
  <c r="Q61" i="37"/>
  <c r="P61" i="37"/>
  <c r="O61" i="37"/>
  <c r="N61" i="37"/>
  <c r="M61" i="37"/>
  <c r="Q60" i="37"/>
  <c r="P60" i="37"/>
  <c r="O60" i="37"/>
  <c r="N60" i="37"/>
  <c r="M60" i="37"/>
  <c r="Q59" i="37"/>
  <c r="P59" i="37"/>
  <c r="O59" i="37"/>
  <c r="N59" i="37"/>
  <c r="M59" i="37"/>
  <c r="Q58" i="37"/>
  <c r="P58" i="37"/>
  <c r="O58" i="37"/>
  <c r="N58" i="37"/>
  <c r="M58" i="37"/>
  <c r="Q57" i="37"/>
  <c r="P57" i="37"/>
  <c r="O57" i="37"/>
  <c r="N57" i="37"/>
  <c r="M57" i="37"/>
  <c r="Q56" i="37"/>
  <c r="P56" i="37"/>
  <c r="O56" i="37"/>
  <c r="N56" i="37"/>
  <c r="M56" i="37"/>
  <c r="Q55" i="37"/>
  <c r="P55" i="37"/>
  <c r="O55" i="37"/>
  <c r="N55" i="37"/>
  <c r="M55" i="37"/>
  <c r="Q54" i="37"/>
  <c r="P54" i="37"/>
  <c r="O54" i="37"/>
  <c r="N54" i="37"/>
  <c r="M54" i="37"/>
  <c r="Q53" i="37"/>
  <c r="P53" i="37"/>
  <c r="O53" i="37"/>
  <c r="N53" i="37"/>
  <c r="M53" i="37"/>
  <c r="Q52" i="37"/>
  <c r="P52" i="37"/>
  <c r="O52" i="37"/>
  <c r="N52" i="37"/>
  <c r="M52" i="37"/>
  <c r="Q51" i="37"/>
  <c r="P51" i="37"/>
  <c r="O51" i="37"/>
  <c r="N51" i="37"/>
  <c r="M51" i="37"/>
  <c r="Q50" i="37"/>
  <c r="P50" i="37"/>
  <c r="O50" i="37"/>
  <c r="N50" i="37"/>
  <c r="M50" i="37"/>
  <c r="Q49" i="37"/>
  <c r="P49" i="37"/>
  <c r="O49" i="37"/>
  <c r="N49" i="37"/>
  <c r="M49" i="37"/>
  <c r="Q48" i="37"/>
  <c r="P48" i="37"/>
  <c r="O48" i="37"/>
  <c r="N48" i="37"/>
  <c r="M48" i="37"/>
  <c r="Q47" i="37"/>
  <c r="P47" i="37"/>
  <c r="O47" i="37"/>
  <c r="N47" i="37"/>
  <c r="M47" i="37"/>
  <c r="Q46" i="37"/>
  <c r="P46" i="37"/>
  <c r="O46" i="37"/>
  <c r="N46" i="37"/>
  <c r="M46" i="37"/>
  <c r="Q45" i="37"/>
  <c r="P45" i="37"/>
  <c r="O45" i="37"/>
  <c r="N45" i="37"/>
  <c r="M45" i="37"/>
  <c r="Q44" i="37"/>
  <c r="P44" i="37"/>
  <c r="O44" i="37"/>
  <c r="N44" i="37"/>
  <c r="M44" i="37"/>
  <c r="Q43" i="37"/>
  <c r="P43" i="37"/>
  <c r="O43" i="37"/>
  <c r="N43" i="37"/>
  <c r="M43" i="37"/>
  <c r="Q42" i="37"/>
  <c r="P42" i="37"/>
  <c r="O42" i="37"/>
  <c r="N42" i="37"/>
  <c r="M42" i="37"/>
  <c r="Q41" i="37"/>
  <c r="P41" i="37"/>
  <c r="O41" i="37"/>
  <c r="N41" i="37"/>
  <c r="M41" i="37"/>
  <c r="Q40" i="37"/>
  <c r="P40" i="37"/>
  <c r="O40" i="37"/>
  <c r="N40" i="37"/>
  <c r="M40" i="37"/>
  <c r="Q39" i="37"/>
  <c r="P39" i="37"/>
  <c r="O39" i="37"/>
  <c r="N39" i="37"/>
  <c r="M39" i="37"/>
  <c r="Q38" i="37"/>
  <c r="P38" i="37"/>
  <c r="O38" i="37"/>
  <c r="N38" i="37"/>
  <c r="M38" i="37"/>
  <c r="Q37" i="37"/>
  <c r="P37" i="37"/>
  <c r="O37" i="37"/>
  <c r="N37" i="37"/>
  <c r="M37" i="37"/>
  <c r="Q36" i="37"/>
  <c r="P36" i="37"/>
  <c r="O36" i="37"/>
  <c r="N36" i="37"/>
  <c r="M36" i="37"/>
  <c r="Q35" i="37"/>
  <c r="P35" i="37"/>
  <c r="O35" i="37"/>
  <c r="N35" i="37"/>
  <c r="M35" i="37"/>
  <c r="Q34" i="37"/>
  <c r="P34" i="37"/>
  <c r="O34" i="37"/>
  <c r="N34" i="37"/>
  <c r="M34" i="37"/>
  <c r="Q33" i="37"/>
  <c r="P33" i="37"/>
  <c r="O33" i="37"/>
  <c r="N33" i="37"/>
  <c r="M33" i="37"/>
  <c r="Q32" i="37"/>
  <c r="P32" i="37"/>
  <c r="O32" i="37"/>
  <c r="N32" i="37"/>
  <c r="M32" i="37"/>
  <c r="Q31" i="37"/>
  <c r="P31" i="37"/>
  <c r="O31" i="37"/>
  <c r="N31" i="37"/>
  <c r="M31" i="37"/>
  <c r="Q30" i="37"/>
  <c r="P30" i="37"/>
  <c r="O30" i="37"/>
  <c r="N30" i="37"/>
  <c r="M30" i="37"/>
  <c r="Q29" i="37"/>
  <c r="P29" i="37"/>
  <c r="O29" i="37"/>
  <c r="N29" i="37"/>
  <c r="M29" i="37"/>
  <c r="Q28" i="37"/>
  <c r="P28" i="37"/>
  <c r="O28" i="37"/>
  <c r="N28" i="37"/>
  <c r="M28" i="37"/>
  <c r="Q27" i="37"/>
  <c r="P27" i="37"/>
  <c r="O27" i="37"/>
  <c r="N27" i="37"/>
  <c r="M27" i="37"/>
  <c r="Q26" i="37"/>
  <c r="P26" i="37"/>
  <c r="O26" i="37"/>
  <c r="N26" i="37"/>
  <c r="M26" i="37"/>
  <c r="Q25" i="37"/>
  <c r="P25" i="37"/>
  <c r="O25" i="37"/>
  <c r="N25" i="37"/>
  <c r="M25" i="37"/>
  <c r="Q24" i="37"/>
  <c r="P24" i="37"/>
  <c r="O24" i="37"/>
  <c r="N24" i="37"/>
  <c r="M24" i="37"/>
  <c r="Q23" i="37"/>
  <c r="P23" i="37"/>
  <c r="O23" i="37"/>
  <c r="N23" i="37"/>
  <c r="M23" i="37"/>
  <c r="Q22" i="37"/>
  <c r="P22" i="37"/>
  <c r="O22" i="37"/>
  <c r="N22" i="37"/>
  <c r="M22" i="37"/>
  <c r="Q21" i="37"/>
  <c r="P21" i="37"/>
  <c r="O21" i="37"/>
  <c r="N21" i="37"/>
  <c r="M21" i="37"/>
  <c r="Q20" i="37"/>
  <c r="P20" i="37"/>
  <c r="O20" i="37"/>
  <c r="N20" i="37"/>
  <c r="M20" i="37"/>
  <c r="Q19" i="37"/>
  <c r="P19" i="37"/>
  <c r="O19" i="37"/>
  <c r="N19" i="37"/>
  <c r="M19" i="37"/>
  <c r="Q18" i="37"/>
  <c r="P18" i="37"/>
  <c r="O18" i="37"/>
  <c r="N18" i="37"/>
  <c r="M18" i="37"/>
  <c r="Q17" i="37"/>
  <c r="P17" i="37"/>
  <c r="O17" i="37"/>
  <c r="N17" i="37"/>
  <c r="M17" i="37"/>
  <c r="Q16" i="37"/>
  <c r="P16" i="37"/>
  <c r="O16" i="37"/>
  <c r="N16" i="37"/>
  <c r="M16" i="37"/>
  <c r="Q15" i="37"/>
  <c r="P15" i="37"/>
  <c r="O15" i="37"/>
  <c r="N15" i="37"/>
  <c r="M15" i="37"/>
  <c r="Q14" i="37"/>
  <c r="P14" i="37"/>
  <c r="O14" i="37"/>
  <c r="N14" i="37"/>
  <c r="M14" i="37"/>
  <c r="Q13" i="37"/>
  <c r="P13" i="37"/>
  <c r="O13" i="37"/>
  <c r="N13" i="37"/>
  <c r="M13" i="37"/>
  <c r="Q12" i="37"/>
  <c r="P12" i="37"/>
  <c r="O12" i="37"/>
  <c r="N12" i="37"/>
  <c r="M12" i="37"/>
  <c r="Q11" i="37"/>
  <c r="P11" i="37"/>
  <c r="O11" i="37"/>
  <c r="N11" i="37"/>
  <c r="M11" i="37"/>
  <c r="Q10" i="37"/>
  <c r="P10" i="37"/>
  <c r="O10" i="37"/>
  <c r="N10" i="37"/>
  <c r="M10" i="37"/>
  <c r="Q9" i="37"/>
  <c r="P9" i="37"/>
  <c r="O9" i="37"/>
  <c r="N9" i="37"/>
  <c r="M9" i="37"/>
  <c r="Q8" i="37"/>
  <c r="P8" i="37"/>
  <c r="O8" i="37"/>
  <c r="N8" i="37"/>
  <c r="M8" i="37"/>
  <c r="Q7" i="37"/>
  <c r="P7" i="37"/>
  <c r="O7" i="37"/>
  <c r="N7" i="37"/>
  <c r="M7" i="37"/>
  <c r="Q6" i="37"/>
  <c r="P6" i="37"/>
  <c r="O6" i="37"/>
  <c r="N6" i="37"/>
  <c r="M6" i="37"/>
  <c r="A6" i="37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Q5" i="37"/>
  <c r="P5" i="37"/>
  <c r="O5" i="37"/>
  <c r="N5" i="37"/>
  <c r="M5" i="37"/>
  <c r="Q4" i="37"/>
  <c r="Q105" i="37" s="1"/>
  <c r="P4" i="37"/>
  <c r="P105" i="37" s="1"/>
  <c r="O4" i="37"/>
  <c r="O105" i="37" s="1"/>
  <c r="N4" i="37"/>
  <c r="N105" i="37" s="1"/>
  <c r="M4" i="37"/>
  <c r="M105" i="37" s="1"/>
  <c r="C105" i="26" l="1"/>
  <c r="C103" i="26"/>
  <c r="E105" i="29"/>
  <c r="E104" i="29"/>
  <c r="G106" i="29"/>
  <c r="G105" i="29"/>
  <c r="G104" i="29"/>
  <c r="F104" i="29"/>
  <c r="F106" i="29"/>
  <c r="F105" i="29"/>
  <c r="E106" i="29"/>
  <c r="D106" i="29"/>
  <c r="D105" i="29"/>
  <c r="D104" i="29"/>
  <c r="C106" i="29"/>
  <c r="C105" i="29"/>
  <c r="C104" i="29"/>
  <c r="M4" i="29"/>
  <c r="N4" i="29"/>
  <c r="N106" i="29" s="1"/>
  <c r="O4" i="29"/>
  <c r="O106" i="29" s="1"/>
  <c r="P4" i="29"/>
  <c r="P106" i="29" s="1"/>
  <c r="Q4" i="29"/>
  <c r="Q106" i="29" s="1"/>
  <c r="M5" i="29"/>
  <c r="N5" i="29"/>
  <c r="O5" i="29"/>
  <c r="P5" i="29"/>
  <c r="Q5" i="29"/>
  <c r="M6" i="29"/>
  <c r="N6" i="29"/>
  <c r="O6" i="29"/>
  <c r="P6" i="29"/>
  <c r="Q6" i="29"/>
  <c r="M7" i="29"/>
  <c r="N7" i="29"/>
  <c r="O7" i="29"/>
  <c r="P7" i="29"/>
  <c r="Q7" i="29"/>
  <c r="M8" i="29"/>
  <c r="N8" i="29"/>
  <c r="O8" i="29"/>
  <c r="P8" i="29"/>
  <c r="Q8" i="29"/>
  <c r="M9" i="29"/>
  <c r="N9" i="29"/>
  <c r="O9" i="29"/>
  <c r="P9" i="29"/>
  <c r="Q9" i="29"/>
  <c r="M10" i="29"/>
  <c r="N10" i="29"/>
  <c r="O10" i="29"/>
  <c r="P10" i="29"/>
  <c r="Q10" i="29"/>
  <c r="M11" i="29"/>
  <c r="N11" i="29"/>
  <c r="O11" i="29"/>
  <c r="P11" i="29"/>
  <c r="Q11" i="29"/>
  <c r="M12" i="29"/>
  <c r="N12" i="29"/>
  <c r="O12" i="29"/>
  <c r="P12" i="29"/>
  <c r="Q12" i="29"/>
  <c r="M13" i="29"/>
  <c r="N13" i="29"/>
  <c r="O13" i="29"/>
  <c r="P13" i="29"/>
  <c r="Q13" i="29"/>
  <c r="M14" i="29"/>
  <c r="N14" i="29"/>
  <c r="O14" i="29"/>
  <c r="P14" i="29"/>
  <c r="Q14" i="29"/>
  <c r="M15" i="29"/>
  <c r="N15" i="29"/>
  <c r="O15" i="29"/>
  <c r="P15" i="29"/>
  <c r="Q15" i="29"/>
  <c r="M16" i="29"/>
  <c r="N16" i="29"/>
  <c r="O16" i="29"/>
  <c r="P16" i="29"/>
  <c r="Q16" i="29"/>
  <c r="M17" i="29"/>
  <c r="N17" i="29"/>
  <c r="O17" i="29"/>
  <c r="P17" i="29"/>
  <c r="Q17" i="29"/>
  <c r="M18" i="29"/>
  <c r="N18" i="29"/>
  <c r="O18" i="29"/>
  <c r="P18" i="29"/>
  <c r="Q18" i="29"/>
  <c r="M19" i="29"/>
  <c r="N19" i="29"/>
  <c r="O19" i="29"/>
  <c r="P19" i="29"/>
  <c r="Q19" i="29"/>
  <c r="M20" i="29"/>
  <c r="N20" i="29"/>
  <c r="O20" i="29"/>
  <c r="P20" i="29"/>
  <c r="Q20" i="29"/>
  <c r="M21" i="29"/>
  <c r="N21" i="29"/>
  <c r="O21" i="29"/>
  <c r="P21" i="29"/>
  <c r="Q21" i="29"/>
  <c r="M22" i="29"/>
  <c r="N22" i="29"/>
  <c r="O22" i="29"/>
  <c r="P22" i="29"/>
  <c r="Q22" i="29"/>
  <c r="M23" i="29"/>
  <c r="N23" i="29"/>
  <c r="O23" i="29"/>
  <c r="P23" i="29"/>
  <c r="Q23" i="29"/>
  <c r="M24" i="29"/>
  <c r="N24" i="29"/>
  <c r="O24" i="29"/>
  <c r="P24" i="29"/>
  <c r="Q24" i="29"/>
  <c r="M25" i="29"/>
  <c r="N25" i="29"/>
  <c r="O25" i="29"/>
  <c r="P25" i="29"/>
  <c r="Q25" i="29"/>
  <c r="M26" i="29"/>
  <c r="N26" i="29"/>
  <c r="O26" i="29"/>
  <c r="P26" i="29"/>
  <c r="Q26" i="29"/>
  <c r="M27" i="29"/>
  <c r="N27" i="29"/>
  <c r="O27" i="29"/>
  <c r="P27" i="29"/>
  <c r="Q27" i="29"/>
  <c r="M28" i="29"/>
  <c r="N28" i="29"/>
  <c r="O28" i="29"/>
  <c r="P28" i="29"/>
  <c r="Q28" i="29"/>
  <c r="M29" i="29"/>
  <c r="N29" i="29"/>
  <c r="O29" i="29"/>
  <c r="P29" i="29"/>
  <c r="Q29" i="29"/>
  <c r="M30" i="29"/>
  <c r="N30" i="29"/>
  <c r="O30" i="29"/>
  <c r="P30" i="29"/>
  <c r="Q30" i="29"/>
  <c r="M31" i="29"/>
  <c r="N31" i="29"/>
  <c r="O31" i="29"/>
  <c r="P31" i="29"/>
  <c r="Q31" i="29"/>
  <c r="M32" i="29"/>
  <c r="N32" i="29"/>
  <c r="O32" i="29"/>
  <c r="P32" i="29"/>
  <c r="Q32" i="29"/>
  <c r="M33" i="29"/>
  <c r="N33" i="29"/>
  <c r="O33" i="29"/>
  <c r="P33" i="29"/>
  <c r="Q33" i="29"/>
  <c r="M34" i="29"/>
  <c r="N34" i="29"/>
  <c r="O34" i="29"/>
  <c r="P34" i="29"/>
  <c r="Q34" i="29"/>
  <c r="M35" i="29"/>
  <c r="N35" i="29"/>
  <c r="O35" i="29"/>
  <c r="P35" i="29"/>
  <c r="Q35" i="29"/>
  <c r="M36" i="29"/>
  <c r="N36" i="29"/>
  <c r="O36" i="29"/>
  <c r="P36" i="29"/>
  <c r="Q36" i="29"/>
  <c r="M37" i="29"/>
  <c r="N37" i="29"/>
  <c r="O37" i="29"/>
  <c r="P37" i="29"/>
  <c r="Q37" i="29"/>
  <c r="M38" i="29"/>
  <c r="N38" i="29"/>
  <c r="O38" i="29"/>
  <c r="P38" i="29"/>
  <c r="Q38" i="29"/>
  <c r="M39" i="29"/>
  <c r="N39" i="29"/>
  <c r="O39" i="29"/>
  <c r="P39" i="29"/>
  <c r="Q39" i="29"/>
  <c r="M40" i="29"/>
  <c r="N40" i="29"/>
  <c r="O40" i="29"/>
  <c r="P40" i="29"/>
  <c r="Q40" i="29"/>
  <c r="M41" i="29"/>
  <c r="N41" i="29"/>
  <c r="O41" i="29"/>
  <c r="P41" i="29"/>
  <c r="Q41" i="29"/>
  <c r="M42" i="29"/>
  <c r="N42" i="29"/>
  <c r="O42" i="29"/>
  <c r="P42" i="29"/>
  <c r="Q42" i="29"/>
  <c r="M43" i="29"/>
  <c r="N43" i="29"/>
  <c r="O43" i="29"/>
  <c r="P43" i="29"/>
  <c r="Q43" i="29"/>
  <c r="M44" i="29"/>
  <c r="N44" i="29"/>
  <c r="O44" i="29"/>
  <c r="P44" i="29"/>
  <c r="Q44" i="29"/>
  <c r="M45" i="29"/>
  <c r="N45" i="29"/>
  <c r="O45" i="29"/>
  <c r="P45" i="29"/>
  <c r="Q45" i="29"/>
  <c r="M46" i="29"/>
  <c r="N46" i="29"/>
  <c r="O46" i="29"/>
  <c r="P46" i="29"/>
  <c r="Q46" i="29"/>
  <c r="M47" i="29"/>
  <c r="N47" i="29"/>
  <c r="O47" i="29"/>
  <c r="P47" i="29"/>
  <c r="Q47" i="29"/>
  <c r="M48" i="29"/>
  <c r="N48" i="29"/>
  <c r="O48" i="29"/>
  <c r="P48" i="29"/>
  <c r="Q48" i="29"/>
  <c r="M49" i="29"/>
  <c r="N49" i="29"/>
  <c r="O49" i="29"/>
  <c r="P49" i="29"/>
  <c r="Q49" i="29"/>
  <c r="M50" i="29"/>
  <c r="N50" i="29"/>
  <c r="O50" i="29"/>
  <c r="P50" i="29"/>
  <c r="Q50" i="29"/>
  <c r="M51" i="29"/>
  <c r="N51" i="29"/>
  <c r="O51" i="29"/>
  <c r="P51" i="29"/>
  <c r="Q51" i="29"/>
  <c r="M52" i="29"/>
  <c r="N52" i="29"/>
  <c r="O52" i="29"/>
  <c r="P52" i="29"/>
  <c r="Q52" i="29"/>
  <c r="M53" i="29"/>
  <c r="N53" i="29"/>
  <c r="O53" i="29"/>
  <c r="P53" i="29"/>
  <c r="Q53" i="29"/>
  <c r="M54" i="29"/>
  <c r="N54" i="29"/>
  <c r="O54" i="29"/>
  <c r="P54" i="29"/>
  <c r="Q54" i="29"/>
  <c r="M55" i="29"/>
  <c r="N55" i="29"/>
  <c r="O55" i="29"/>
  <c r="P55" i="29"/>
  <c r="Q55" i="29"/>
  <c r="M56" i="29"/>
  <c r="N56" i="29"/>
  <c r="O56" i="29"/>
  <c r="P56" i="29"/>
  <c r="Q56" i="29"/>
  <c r="M57" i="29"/>
  <c r="N57" i="29"/>
  <c r="O57" i="29"/>
  <c r="P57" i="29"/>
  <c r="Q57" i="29"/>
  <c r="M58" i="29"/>
  <c r="N58" i="29"/>
  <c r="O58" i="29"/>
  <c r="P58" i="29"/>
  <c r="Q58" i="29"/>
  <c r="M59" i="29"/>
  <c r="N59" i="29"/>
  <c r="O59" i="29"/>
  <c r="P59" i="29"/>
  <c r="Q59" i="29"/>
  <c r="M60" i="29"/>
  <c r="N60" i="29"/>
  <c r="O60" i="29"/>
  <c r="P60" i="29"/>
  <c r="Q60" i="29"/>
  <c r="M61" i="29"/>
  <c r="N61" i="29"/>
  <c r="O61" i="29"/>
  <c r="P61" i="29"/>
  <c r="Q61" i="29"/>
  <c r="M62" i="29"/>
  <c r="N62" i="29"/>
  <c r="O62" i="29"/>
  <c r="P62" i="29"/>
  <c r="Q62" i="29"/>
  <c r="M63" i="29"/>
  <c r="N63" i="29"/>
  <c r="O63" i="29"/>
  <c r="P63" i="29"/>
  <c r="Q63" i="29"/>
  <c r="M64" i="29"/>
  <c r="N64" i="29"/>
  <c r="O64" i="29"/>
  <c r="P64" i="29"/>
  <c r="Q64" i="29"/>
  <c r="M65" i="29"/>
  <c r="N65" i="29"/>
  <c r="O65" i="29"/>
  <c r="P65" i="29"/>
  <c r="Q65" i="29"/>
  <c r="M66" i="29"/>
  <c r="N66" i="29"/>
  <c r="O66" i="29"/>
  <c r="P66" i="29"/>
  <c r="Q66" i="29"/>
  <c r="M67" i="29"/>
  <c r="N67" i="29"/>
  <c r="O67" i="29"/>
  <c r="P67" i="29"/>
  <c r="Q67" i="29"/>
  <c r="M68" i="29"/>
  <c r="N68" i="29"/>
  <c r="O68" i="29"/>
  <c r="P68" i="29"/>
  <c r="Q68" i="29"/>
  <c r="M69" i="29"/>
  <c r="N69" i="29"/>
  <c r="O69" i="29"/>
  <c r="P69" i="29"/>
  <c r="Q69" i="29"/>
  <c r="M70" i="29"/>
  <c r="N70" i="29"/>
  <c r="O70" i="29"/>
  <c r="P70" i="29"/>
  <c r="Q70" i="29"/>
  <c r="M71" i="29"/>
  <c r="N71" i="29"/>
  <c r="O71" i="29"/>
  <c r="P71" i="29"/>
  <c r="Q71" i="29"/>
  <c r="M72" i="29"/>
  <c r="N72" i="29"/>
  <c r="O72" i="29"/>
  <c r="P72" i="29"/>
  <c r="Q72" i="29"/>
  <c r="M73" i="29"/>
  <c r="N73" i="29"/>
  <c r="O73" i="29"/>
  <c r="P73" i="29"/>
  <c r="Q73" i="29"/>
  <c r="M74" i="29"/>
  <c r="N74" i="29"/>
  <c r="O74" i="29"/>
  <c r="P74" i="29"/>
  <c r="Q74" i="29"/>
  <c r="M75" i="29"/>
  <c r="N75" i="29"/>
  <c r="O75" i="29"/>
  <c r="P75" i="29"/>
  <c r="Q75" i="29"/>
  <c r="M76" i="29"/>
  <c r="N76" i="29"/>
  <c r="O76" i="29"/>
  <c r="P76" i="29"/>
  <c r="Q76" i="29"/>
  <c r="M77" i="29"/>
  <c r="N77" i="29"/>
  <c r="O77" i="29"/>
  <c r="P77" i="29"/>
  <c r="Q77" i="29"/>
  <c r="M78" i="29"/>
  <c r="N78" i="29"/>
  <c r="O78" i="29"/>
  <c r="P78" i="29"/>
  <c r="Q78" i="29"/>
  <c r="M79" i="29"/>
  <c r="N79" i="29"/>
  <c r="O79" i="29"/>
  <c r="P79" i="29"/>
  <c r="Q79" i="29"/>
  <c r="M80" i="29"/>
  <c r="N80" i="29"/>
  <c r="O80" i="29"/>
  <c r="P80" i="29"/>
  <c r="Q80" i="29"/>
  <c r="M81" i="29"/>
  <c r="N81" i="29"/>
  <c r="O81" i="29"/>
  <c r="P81" i="29"/>
  <c r="Q81" i="29"/>
  <c r="M82" i="29"/>
  <c r="N82" i="29"/>
  <c r="O82" i="29"/>
  <c r="P82" i="29"/>
  <c r="Q82" i="29"/>
  <c r="M83" i="29"/>
  <c r="N83" i="29"/>
  <c r="O83" i="29"/>
  <c r="P83" i="29"/>
  <c r="Q83" i="29"/>
  <c r="M84" i="29"/>
  <c r="N84" i="29"/>
  <c r="O84" i="29"/>
  <c r="P84" i="29"/>
  <c r="Q84" i="29"/>
  <c r="M85" i="29"/>
  <c r="N85" i="29"/>
  <c r="O85" i="29"/>
  <c r="P85" i="29"/>
  <c r="Q85" i="29"/>
  <c r="M86" i="29"/>
  <c r="N86" i="29"/>
  <c r="O86" i="29"/>
  <c r="P86" i="29"/>
  <c r="Q86" i="29"/>
  <c r="M87" i="29"/>
  <c r="N87" i="29"/>
  <c r="O87" i="29"/>
  <c r="P87" i="29"/>
  <c r="Q87" i="29"/>
  <c r="M88" i="29"/>
  <c r="N88" i="29"/>
  <c r="O88" i="29"/>
  <c r="P88" i="29"/>
  <c r="Q88" i="29"/>
  <c r="M89" i="29"/>
  <c r="N89" i="29"/>
  <c r="O89" i="29"/>
  <c r="P89" i="29"/>
  <c r="Q89" i="29"/>
  <c r="M90" i="29"/>
  <c r="N90" i="29"/>
  <c r="O90" i="29"/>
  <c r="P90" i="29"/>
  <c r="Q90" i="29"/>
  <c r="M91" i="29"/>
  <c r="N91" i="29"/>
  <c r="O91" i="29"/>
  <c r="P91" i="29"/>
  <c r="Q91" i="29"/>
  <c r="M92" i="29"/>
  <c r="N92" i="29"/>
  <c r="O92" i="29"/>
  <c r="P92" i="29"/>
  <c r="Q92" i="29"/>
  <c r="M93" i="29"/>
  <c r="N93" i="29"/>
  <c r="O93" i="29"/>
  <c r="P93" i="29"/>
  <c r="Q93" i="29"/>
  <c r="M94" i="29"/>
  <c r="N94" i="29"/>
  <c r="O94" i="29"/>
  <c r="P94" i="29"/>
  <c r="Q94" i="29"/>
  <c r="M95" i="29"/>
  <c r="N95" i="29"/>
  <c r="O95" i="29"/>
  <c r="P95" i="29"/>
  <c r="Q95" i="29"/>
  <c r="M96" i="29"/>
  <c r="N96" i="29"/>
  <c r="O96" i="29"/>
  <c r="P96" i="29"/>
  <c r="Q96" i="29"/>
  <c r="M97" i="29"/>
  <c r="N97" i="29"/>
  <c r="O97" i="29"/>
  <c r="P97" i="29"/>
  <c r="Q97" i="29"/>
  <c r="M98" i="29"/>
  <c r="N98" i="29"/>
  <c r="O98" i="29"/>
  <c r="P98" i="29"/>
  <c r="Q98" i="29"/>
  <c r="L106" i="29"/>
  <c r="K106" i="29"/>
  <c r="J106" i="29"/>
  <c r="I106" i="29"/>
  <c r="H106" i="29"/>
  <c r="L105" i="29"/>
  <c r="K105" i="29"/>
  <c r="J105" i="29"/>
  <c r="I105" i="29"/>
  <c r="H105" i="29"/>
  <c r="L104" i="29"/>
  <c r="K104" i="29"/>
  <c r="J104" i="29"/>
  <c r="I104" i="29"/>
  <c r="H104" i="29"/>
  <c r="M105" i="29"/>
  <c r="C104" i="26"/>
  <c r="E105" i="26"/>
  <c r="G105" i="26"/>
  <c r="F105" i="26"/>
  <c r="D105" i="26"/>
  <c r="G104" i="26"/>
  <c r="F104" i="26"/>
  <c r="E104" i="26"/>
  <c r="D104" i="26"/>
  <c r="G103" i="26"/>
  <c r="F103" i="26"/>
  <c r="E103" i="26"/>
  <c r="D103" i="26"/>
  <c r="O104" i="29"/>
  <c r="M106" i="29"/>
  <c r="N104" i="29"/>
  <c r="O105" i="29"/>
  <c r="M104" i="29"/>
  <c r="N105" i="29"/>
  <c r="L105" i="26"/>
  <c r="K105" i="26"/>
  <c r="J105" i="26"/>
  <c r="I105" i="26"/>
  <c r="H105" i="26"/>
  <c r="L104" i="26"/>
  <c r="K104" i="26"/>
  <c r="J104" i="26"/>
  <c r="I104" i="26"/>
  <c r="H104" i="26"/>
  <c r="L103" i="26"/>
  <c r="K103" i="26"/>
  <c r="J103" i="26"/>
  <c r="I103" i="26"/>
  <c r="H103" i="26"/>
  <c r="Q98" i="26"/>
  <c r="P98" i="26"/>
  <c r="O98" i="26"/>
  <c r="N98" i="26"/>
  <c r="M98" i="26"/>
  <c r="Q97" i="26"/>
  <c r="P97" i="26"/>
  <c r="O97" i="26"/>
  <c r="N97" i="26"/>
  <c r="M97" i="26"/>
  <c r="Q96" i="26"/>
  <c r="P96" i="26"/>
  <c r="O96" i="26"/>
  <c r="N96" i="26"/>
  <c r="M96" i="26"/>
  <c r="Q95" i="26"/>
  <c r="P95" i="26"/>
  <c r="O95" i="26"/>
  <c r="N95" i="26"/>
  <c r="M95" i="26"/>
  <c r="Q94" i="26"/>
  <c r="P94" i="26"/>
  <c r="O94" i="26"/>
  <c r="N94" i="26"/>
  <c r="M94" i="26"/>
  <c r="Q93" i="26"/>
  <c r="P93" i="26"/>
  <c r="O93" i="26"/>
  <c r="N93" i="26"/>
  <c r="M93" i="26"/>
  <c r="Q92" i="26"/>
  <c r="P92" i="26"/>
  <c r="O92" i="26"/>
  <c r="N92" i="26"/>
  <c r="M92" i="26"/>
  <c r="Q91" i="26"/>
  <c r="P91" i="26"/>
  <c r="O91" i="26"/>
  <c r="N91" i="26"/>
  <c r="M91" i="26"/>
  <c r="Q90" i="26"/>
  <c r="P90" i="26"/>
  <c r="O90" i="26"/>
  <c r="N90" i="26"/>
  <c r="M90" i="26"/>
  <c r="Q89" i="26"/>
  <c r="P89" i="26"/>
  <c r="O89" i="26"/>
  <c r="N89" i="26"/>
  <c r="M89" i="26"/>
  <c r="Q88" i="26"/>
  <c r="P88" i="26"/>
  <c r="O88" i="26"/>
  <c r="N88" i="26"/>
  <c r="M88" i="26"/>
  <c r="Q87" i="26"/>
  <c r="P87" i="26"/>
  <c r="O87" i="26"/>
  <c r="N87" i="26"/>
  <c r="M87" i="26"/>
  <c r="Q86" i="26"/>
  <c r="P86" i="26"/>
  <c r="O86" i="26"/>
  <c r="N86" i="26"/>
  <c r="M86" i="26"/>
  <c r="Q85" i="26"/>
  <c r="P85" i="26"/>
  <c r="O85" i="26"/>
  <c r="N85" i="26"/>
  <c r="M85" i="26"/>
  <c r="Q84" i="26"/>
  <c r="P84" i="26"/>
  <c r="O84" i="26"/>
  <c r="N84" i="26"/>
  <c r="M84" i="26"/>
  <c r="Q83" i="26"/>
  <c r="P83" i="26"/>
  <c r="O83" i="26"/>
  <c r="N83" i="26"/>
  <c r="M83" i="26"/>
  <c r="Q82" i="26"/>
  <c r="P82" i="26"/>
  <c r="O82" i="26"/>
  <c r="N82" i="26"/>
  <c r="M82" i="26"/>
  <c r="Q81" i="26"/>
  <c r="P81" i="26"/>
  <c r="O81" i="26"/>
  <c r="N81" i="26"/>
  <c r="M81" i="26"/>
  <c r="Q80" i="26"/>
  <c r="P80" i="26"/>
  <c r="O80" i="26"/>
  <c r="N80" i="26"/>
  <c r="M80" i="26"/>
  <c r="Q79" i="26"/>
  <c r="P79" i="26"/>
  <c r="O79" i="26"/>
  <c r="N79" i="26"/>
  <c r="M79" i="26"/>
  <c r="Q78" i="26"/>
  <c r="P78" i="26"/>
  <c r="O78" i="26"/>
  <c r="N78" i="26"/>
  <c r="M78" i="26"/>
  <c r="Q77" i="26"/>
  <c r="P77" i="26"/>
  <c r="O77" i="26"/>
  <c r="N77" i="26"/>
  <c r="M77" i="26"/>
  <c r="Q76" i="26"/>
  <c r="P76" i="26"/>
  <c r="O76" i="26"/>
  <c r="N76" i="26"/>
  <c r="M76" i="26"/>
  <c r="Q75" i="26"/>
  <c r="P75" i="26"/>
  <c r="O75" i="26"/>
  <c r="N75" i="26"/>
  <c r="M75" i="26"/>
  <c r="Q74" i="26"/>
  <c r="P74" i="26"/>
  <c r="O74" i="26"/>
  <c r="N74" i="26"/>
  <c r="M74" i="26"/>
  <c r="Q73" i="26"/>
  <c r="P73" i="26"/>
  <c r="O73" i="26"/>
  <c r="N73" i="26"/>
  <c r="M73" i="26"/>
  <c r="Q72" i="26"/>
  <c r="P72" i="26"/>
  <c r="O72" i="26"/>
  <c r="N72" i="26"/>
  <c r="M72" i="26"/>
  <c r="Q71" i="26"/>
  <c r="P71" i="26"/>
  <c r="O71" i="26"/>
  <c r="N71" i="26"/>
  <c r="M71" i="26"/>
  <c r="Q70" i="26"/>
  <c r="P70" i="26"/>
  <c r="O70" i="26"/>
  <c r="N70" i="26"/>
  <c r="M70" i="26"/>
  <c r="Q69" i="26"/>
  <c r="P69" i="26"/>
  <c r="O69" i="26"/>
  <c r="N69" i="26"/>
  <c r="M69" i="26"/>
  <c r="Q68" i="26"/>
  <c r="P68" i="26"/>
  <c r="O68" i="26"/>
  <c r="N68" i="26"/>
  <c r="M68" i="26"/>
  <c r="Q67" i="26"/>
  <c r="P67" i="26"/>
  <c r="O67" i="26"/>
  <c r="N67" i="26"/>
  <c r="M67" i="26"/>
  <c r="Q66" i="26"/>
  <c r="P66" i="26"/>
  <c r="O66" i="26"/>
  <c r="N66" i="26"/>
  <c r="M66" i="26"/>
  <c r="Q65" i="26"/>
  <c r="P65" i="26"/>
  <c r="O65" i="26"/>
  <c r="N65" i="26"/>
  <c r="M65" i="26"/>
  <c r="Q64" i="26"/>
  <c r="P64" i="26"/>
  <c r="O64" i="26"/>
  <c r="N64" i="26"/>
  <c r="M64" i="26"/>
  <c r="Q63" i="26"/>
  <c r="P63" i="26"/>
  <c r="O63" i="26"/>
  <c r="N63" i="26"/>
  <c r="M63" i="26"/>
  <c r="Q62" i="26"/>
  <c r="P62" i="26"/>
  <c r="O62" i="26"/>
  <c r="N62" i="26"/>
  <c r="M62" i="26"/>
  <c r="Q61" i="26"/>
  <c r="P61" i="26"/>
  <c r="O61" i="26"/>
  <c r="N61" i="26"/>
  <c r="M61" i="26"/>
  <c r="Q60" i="26"/>
  <c r="P60" i="26"/>
  <c r="O60" i="26"/>
  <c r="N60" i="26"/>
  <c r="M60" i="26"/>
  <c r="Q59" i="26"/>
  <c r="P59" i="26"/>
  <c r="O59" i="26"/>
  <c r="N59" i="26"/>
  <c r="M59" i="26"/>
  <c r="Q58" i="26"/>
  <c r="P58" i="26"/>
  <c r="O58" i="26"/>
  <c r="N58" i="26"/>
  <c r="M58" i="26"/>
  <c r="Q57" i="26"/>
  <c r="P57" i="26"/>
  <c r="O57" i="26"/>
  <c r="N57" i="26"/>
  <c r="M57" i="26"/>
  <c r="Q56" i="26"/>
  <c r="P56" i="26"/>
  <c r="O56" i="26"/>
  <c r="N56" i="26"/>
  <c r="M56" i="26"/>
  <c r="Q55" i="26"/>
  <c r="P55" i="26"/>
  <c r="O55" i="26"/>
  <c r="N55" i="26"/>
  <c r="M55" i="26"/>
  <c r="Q54" i="26"/>
  <c r="P54" i="26"/>
  <c r="O54" i="26"/>
  <c r="N54" i="26"/>
  <c r="M54" i="26"/>
  <c r="Q53" i="26"/>
  <c r="P53" i="26"/>
  <c r="O53" i="26"/>
  <c r="N53" i="26"/>
  <c r="M53" i="26"/>
  <c r="Q52" i="26"/>
  <c r="P52" i="26"/>
  <c r="O52" i="26"/>
  <c r="N52" i="26"/>
  <c r="M52" i="26"/>
  <c r="Q51" i="26"/>
  <c r="P51" i="26"/>
  <c r="O51" i="26"/>
  <c r="N51" i="26"/>
  <c r="M51" i="26"/>
  <c r="Q50" i="26"/>
  <c r="P50" i="26"/>
  <c r="O50" i="26"/>
  <c r="N50" i="26"/>
  <c r="M50" i="26"/>
  <c r="Q49" i="26"/>
  <c r="P49" i="26"/>
  <c r="O49" i="26"/>
  <c r="N49" i="26"/>
  <c r="M49" i="26"/>
  <c r="Q48" i="26"/>
  <c r="P48" i="26"/>
  <c r="O48" i="26"/>
  <c r="N48" i="26"/>
  <c r="M48" i="26"/>
  <c r="Q47" i="26"/>
  <c r="P47" i="26"/>
  <c r="O47" i="26"/>
  <c r="N47" i="26"/>
  <c r="M47" i="26"/>
  <c r="Q46" i="26"/>
  <c r="P46" i="26"/>
  <c r="O46" i="26"/>
  <c r="N46" i="26"/>
  <c r="M46" i="26"/>
  <c r="Q45" i="26"/>
  <c r="P45" i="26"/>
  <c r="O45" i="26"/>
  <c r="N45" i="26"/>
  <c r="M45" i="26"/>
  <c r="Q44" i="26"/>
  <c r="P44" i="26"/>
  <c r="O44" i="26"/>
  <c r="N44" i="26"/>
  <c r="M44" i="26"/>
  <c r="Q43" i="26"/>
  <c r="P43" i="26"/>
  <c r="O43" i="26"/>
  <c r="N43" i="26"/>
  <c r="M43" i="26"/>
  <c r="Q42" i="26"/>
  <c r="P42" i="26"/>
  <c r="O42" i="26"/>
  <c r="N42" i="26"/>
  <c r="M42" i="26"/>
  <c r="Q41" i="26"/>
  <c r="P41" i="26"/>
  <c r="O41" i="26"/>
  <c r="N41" i="26"/>
  <c r="M41" i="26"/>
  <c r="Q40" i="26"/>
  <c r="P40" i="26"/>
  <c r="O40" i="26"/>
  <c r="N40" i="26"/>
  <c r="M40" i="26"/>
  <c r="Q39" i="26"/>
  <c r="P39" i="26"/>
  <c r="O39" i="26"/>
  <c r="N39" i="26"/>
  <c r="M39" i="26"/>
  <c r="Q38" i="26"/>
  <c r="P38" i="26"/>
  <c r="O38" i="26"/>
  <c r="N38" i="26"/>
  <c r="M38" i="26"/>
  <c r="Q37" i="26"/>
  <c r="P37" i="26"/>
  <c r="O37" i="26"/>
  <c r="N37" i="26"/>
  <c r="M37" i="26"/>
  <c r="Q36" i="26"/>
  <c r="P36" i="26"/>
  <c r="O36" i="26"/>
  <c r="N36" i="26"/>
  <c r="M36" i="26"/>
  <c r="Q35" i="26"/>
  <c r="P35" i="26"/>
  <c r="O35" i="26"/>
  <c r="N35" i="26"/>
  <c r="M35" i="26"/>
  <c r="Q34" i="26"/>
  <c r="P34" i="26"/>
  <c r="O34" i="26"/>
  <c r="N34" i="26"/>
  <c r="M34" i="26"/>
  <c r="Q33" i="26"/>
  <c r="P33" i="26"/>
  <c r="O33" i="26"/>
  <c r="N33" i="26"/>
  <c r="M33" i="26"/>
  <c r="Q32" i="26"/>
  <c r="P32" i="26"/>
  <c r="O32" i="26"/>
  <c r="N32" i="26"/>
  <c r="M32" i="26"/>
  <c r="Q31" i="26"/>
  <c r="P31" i="26"/>
  <c r="O31" i="26"/>
  <c r="N31" i="26"/>
  <c r="M31" i="26"/>
  <c r="Q30" i="26"/>
  <c r="P30" i="26"/>
  <c r="O30" i="26"/>
  <c r="N30" i="26"/>
  <c r="M30" i="26"/>
  <c r="Q29" i="26"/>
  <c r="P29" i="26"/>
  <c r="O29" i="26"/>
  <c r="N29" i="26"/>
  <c r="M29" i="26"/>
  <c r="Q28" i="26"/>
  <c r="P28" i="26"/>
  <c r="O28" i="26"/>
  <c r="N28" i="26"/>
  <c r="M28" i="26"/>
  <c r="Q27" i="26"/>
  <c r="P27" i="26"/>
  <c r="O27" i="26"/>
  <c r="N27" i="26"/>
  <c r="M27" i="26"/>
  <c r="Q26" i="26"/>
  <c r="P26" i="26"/>
  <c r="O26" i="26"/>
  <c r="N26" i="26"/>
  <c r="M26" i="26"/>
  <c r="Q25" i="26"/>
  <c r="P25" i="26"/>
  <c r="O25" i="26"/>
  <c r="N25" i="26"/>
  <c r="M25" i="26"/>
  <c r="Q24" i="26"/>
  <c r="P24" i="26"/>
  <c r="O24" i="26"/>
  <c r="N24" i="26"/>
  <c r="M24" i="26"/>
  <c r="Q23" i="26"/>
  <c r="P23" i="26"/>
  <c r="O23" i="26"/>
  <c r="N23" i="26"/>
  <c r="M23" i="26"/>
  <c r="Q22" i="26"/>
  <c r="P22" i="26"/>
  <c r="O22" i="26"/>
  <c r="N22" i="26"/>
  <c r="M22" i="26"/>
  <c r="Q21" i="26"/>
  <c r="P21" i="26"/>
  <c r="O21" i="26"/>
  <c r="N21" i="26"/>
  <c r="M21" i="26"/>
  <c r="Q20" i="26"/>
  <c r="P20" i="26"/>
  <c r="O20" i="26"/>
  <c r="N20" i="26"/>
  <c r="M20" i="26"/>
  <c r="Q19" i="26"/>
  <c r="P19" i="26"/>
  <c r="O19" i="26"/>
  <c r="N19" i="26"/>
  <c r="M19" i="26"/>
  <c r="Q18" i="26"/>
  <c r="P18" i="26"/>
  <c r="O18" i="26"/>
  <c r="N18" i="26"/>
  <c r="M18" i="26"/>
  <c r="Q17" i="26"/>
  <c r="P17" i="26"/>
  <c r="O17" i="26"/>
  <c r="N17" i="26"/>
  <c r="M17" i="26"/>
  <c r="Q16" i="26"/>
  <c r="P16" i="26"/>
  <c r="O16" i="26"/>
  <c r="N16" i="26"/>
  <c r="M16" i="26"/>
  <c r="Q15" i="26"/>
  <c r="P15" i="26"/>
  <c r="O15" i="26"/>
  <c r="N15" i="26"/>
  <c r="M15" i="26"/>
  <c r="Q14" i="26"/>
  <c r="P14" i="26"/>
  <c r="O14" i="26"/>
  <c r="N14" i="26"/>
  <c r="M14" i="26"/>
  <c r="Q13" i="26"/>
  <c r="P13" i="26"/>
  <c r="O13" i="26"/>
  <c r="N13" i="26"/>
  <c r="M13" i="26"/>
  <c r="Q12" i="26"/>
  <c r="P12" i="26"/>
  <c r="O12" i="26"/>
  <c r="N12" i="26"/>
  <c r="M12" i="26"/>
  <c r="Q11" i="26"/>
  <c r="P11" i="26"/>
  <c r="O11" i="26"/>
  <c r="N11" i="26"/>
  <c r="M11" i="26"/>
  <c r="Q10" i="26"/>
  <c r="P10" i="26"/>
  <c r="O10" i="26"/>
  <c r="N10" i="26"/>
  <c r="M10" i="26"/>
  <c r="Q9" i="26"/>
  <c r="P9" i="26"/>
  <c r="O9" i="26"/>
  <c r="N9" i="26"/>
  <c r="M9" i="26"/>
  <c r="Q8" i="26"/>
  <c r="P8" i="26"/>
  <c r="O8" i="26"/>
  <c r="N8" i="26"/>
  <c r="M8" i="26"/>
  <c r="Q7" i="26"/>
  <c r="P7" i="26"/>
  <c r="O7" i="26"/>
  <c r="N7" i="26"/>
  <c r="M7" i="26"/>
  <c r="Q6" i="26"/>
  <c r="P6" i="26"/>
  <c r="O6" i="26"/>
  <c r="N6" i="26"/>
  <c r="M6" i="26"/>
  <c r="Q5" i="26"/>
  <c r="P5" i="26"/>
  <c r="O5" i="26"/>
  <c r="N5" i="26"/>
  <c r="M5" i="26"/>
  <c r="Q4" i="26"/>
  <c r="Q105" i="26" s="1"/>
  <c r="P4" i="26"/>
  <c r="P105" i="26" s="1"/>
  <c r="O4" i="26"/>
  <c r="O103" i="26" s="1"/>
  <c r="N4" i="26"/>
  <c r="N103" i="26" s="1"/>
  <c r="M4" i="26"/>
  <c r="M105" i="26" s="1"/>
  <c r="D103" i="24"/>
  <c r="E103" i="24"/>
  <c r="F103" i="24"/>
  <c r="G103" i="24"/>
  <c r="H103" i="24"/>
  <c r="I103" i="24"/>
  <c r="J103" i="24"/>
  <c r="K103" i="24"/>
  <c r="L103" i="24"/>
  <c r="D104" i="24"/>
  <c r="E104" i="24"/>
  <c r="F104" i="24"/>
  <c r="G104" i="24"/>
  <c r="H104" i="24"/>
  <c r="I104" i="24"/>
  <c r="J104" i="24"/>
  <c r="K104" i="24"/>
  <c r="L104" i="24"/>
  <c r="D105" i="24"/>
  <c r="E105" i="24"/>
  <c r="F105" i="24"/>
  <c r="G105" i="24"/>
  <c r="H105" i="24"/>
  <c r="I105" i="24"/>
  <c r="J105" i="24"/>
  <c r="K105" i="24"/>
  <c r="L105" i="24"/>
  <c r="C105" i="24"/>
  <c r="C104" i="24"/>
  <c r="C103" i="24"/>
  <c r="Q98" i="24"/>
  <c r="P98" i="24"/>
  <c r="O98" i="24"/>
  <c r="N98" i="24"/>
  <c r="M98" i="24"/>
  <c r="Q97" i="24"/>
  <c r="P97" i="24"/>
  <c r="O97" i="24"/>
  <c r="N97" i="24"/>
  <c r="M97" i="24"/>
  <c r="Q96" i="24"/>
  <c r="P96" i="24"/>
  <c r="O96" i="24"/>
  <c r="N96" i="24"/>
  <c r="M96" i="24"/>
  <c r="Q95" i="24"/>
  <c r="P95" i="24"/>
  <c r="O95" i="24"/>
  <c r="N95" i="24"/>
  <c r="M95" i="24"/>
  <c r="Q94" i="24"/>
  <c r="P94" i="24"/>
  <c r="O94" i="24"/>
  <c r="N94" i="24"/>
  <c r="M94" i="24"/>
  <c r="Q93" i="24"/>
  <c r="P93" i="24"/>
  <c r="O93" i="24"/>
  <c r="N93" i="24"/>
  <c r="M93" i="24"/>
  <c r="Q92" i="24"/>
  <c r="P92" i="24"/>
  <c r="O92" i="24"/>
  <c r="N92" i="24"/>
  <c r="M92" i="24"/>
  <c r="Q91" i="24"/>
  <c r="P91" i="24"/>
  <c r="O91" i="24"/>
  <c r="N91" i="24"/>
  <c r="M91" i="24"/>
  <c r="Q90" i="24"/>
  <c r="P90" i="24"/>
  <c r="O90" i="24"/>
  <c r="N90" i="24"/>
  <c r="M90" i="24"/>
  <c r="Q89" i="24"/>
  <c r="P89" i="24"/>
  <c r="O89" i="24"/>
  <c r="N89" i="24"/>
  <c r="M89" i="24"/>
  <c r="Q88" i="24"/>
  <c r="P88" i="24"/>
  <c r="O88" i="24"/>
  <c r="N88" i="24"/>
  <c r="M88" i="24"/>
  <c r="Q87" i="24"/>
  <c r="P87" i="24"/>
  <c r="O87" i="24"/>
  <c r="N87" i="24"/>
  <c r="M87" i="24"/>
  <c r="Q86" i="24"/>
  <c r="P86" i="24"/>
  <c r="O86" i="24"/>
  <c r="N86" i="24"/>
  <c r="M86" i="24"/>
  <c r="Q85" i="24"/>
  <c r="P85" i="24"/>
  <c r="O85" i="24"/>
  <c r="N85" i="24"/>
  <c r="M85" i="24"/>
  <c r="Q84" i="24"/>
  <c r="P84" i="24"/>
  <c r="O84" i="24"/>
  <c r="N84" i="24"/>
  <c r="M84" i="24"/>
  <c r="Q83" i="24"/>
  <c r="P83" i="24"/>
  <c r="O83" i="24"/>
  <c r="N83" i="24"/>
  <c r="M83" i="24"/>
  <c r="Q82" i="24"/>
  <c r="P82" i="24"/>
  <c r="O82" i="24"/>
  <c r="N82" i="24"/>
  <c r="M82" i="24"/>
  <c r="Q81" i="24"/>
  <c r="P81" i="24"/>
  <c r="O81" i="24"/>
  <c r="N81" i="24"/>
  <c r="M81" i="24"/>
  <c r="Q80" i="24"/>
  <c r="P80" i="24"/>
  <c r="O80" i="24"/>
  <c r="N80" i="24"/>
  <c r="M80" i="24"/>
  <c r="Q79" i="24"/>
  <c r="P79" i="24"/>
  <c r="O79" i="24"/>
  <c r="N79" i="24"/>
  <c r="M79" i="24"/>
  <c r="Q78" i="24"/>
  <c r="P78" i="24"/>
  <c r="O78" i="24"/>
  <c r="N78" i="24"/>
  <c r="M78" i="24"/>
  <c r="Q77" i="24"/>
  <c r="P77" i="24"/>
  <c r="O77" i="24"/>
  <c r="N77" i="24"/>
  <c r="M77" i="24"/>
  <c r="Q76" i="24"/>
  <c r="P76" i="24"/>
  <c r="O76" i="24"/>
  <c r="N76" i="24"/>
  <c r="M76" i="24"/>
  <c r="Q75" i="24"/>
  <c r="P75" i="24"/>
  <c r="O75" i="24"/>
  <c r="N75" i="24"/>
  <c r="M75" i="24"/>
  <c r="Q74" i="24"/>
  <c r="P74" i="24"/>
  <c r="O74" i="24"/>
  <c r="N74" i="24"/>
  <c r="M74" i="24"/>
  <c r="Q73" i="24"/>
  <c r="P73" i="24"/>
  <c r="O73" i="24"/>
  <c r="N73" i="24"/>
  <c r="M73" i="24"/>
  <c r="Q72" i="24"/>
  <c r="P72" i="24"/>
  <c r="O72" i="24"/>
  <c r="N72" i="24"/>
  <c r="M72" i="24"/>
  <c r="Q71" i="24"/>
  <c r="P71" i="24"/>
  <c r="O71" i="24"/>
  <c r="N71" i="24"/>
  <c r="M71" i="24"/>
  <c r="Q70" i="24"/>
  <c r="P70" i="24"/>
  <c r="O70" i="24"/>
  <c r="N70" i="24"/>
  <c r="M70" i="24"/>
  <c r="Q69" i="24"/>
  <c r="P69" i="24"/>
  <c r="O69" i="24"/>
  <c r="N69" i="24"/>
  <c r="M69" i="24"/>
  <c r="Q68" i="24"/>
  <c r="P68" i="24"/>
  <c r="O68" i="24"/>
  <c r="N68" i="24"/>
  <c r="M68" i="24"/>
  <c r="Q67" i="24"/>
  <c r="P67" i="24"/>
  <c r="O67" i="24"/>
  <c r="N67" i="24"/>
  <c r="M67" i="24"/>
  <c r="Q66" i="24"/>
  <c r="P66" i="24"/>
  <c r="O66" i="24"/>
  <c r="N66" i="24"/>
  <c r="M66" i="24"/>
  <c r="Q65" i="24"/>
  <c r="P65" i="24"/>
  <c r="O65" i="24"/>
  <c r="N65" i="24"/>
  <c r="M65" i="24"/>
  <c r="Q64" i="24"/>
  <c r="P64" i="24"/>
  <c r="O64" i="24"/>
  <c r="N64" i="24"/>
  <c r="M64" i="24"/>
  <c r="Q63" i="24"/>
  <c r="P63" i="24"/>
  <c r="O63" i="24"/>
  <c r="N63" i="24"/>
  <c r="M63" i="24"/>
  <c r="Q62" i="24"/>
  <c r="P62" i="24"/>
  <c r="O62" i="24"/>
  <c r="N62" i="24"/>
  <c r="M62" i="24"/>
  <c r="Q61" i="24"/>
  <c r="P61" i="24"/>
  <c r="O61" i="24"/>
  <c r="N61" i="24"/>
  <c r="M61" i="24"/>
  <c r="Q60" i="24"/>
  <c r="P60" i="24"/>
  <c r="O60" i="24"/>
  <c r="N60" i="24"/>
  <c r="M60" i="24"/>
  <c r="Q59" i="24"/>
  <c r="P59" i="24"/>
  <c r="O59" i="24"/>
  <c r="N59" i="24"/>
  <c r="M59" i="24"/>
  <c r="Q58" i="24"/>
  <c r="P58" i="24"/>
  <c r="O58" i="24"/>
  <c r="N58" i="24"/>
  <c r="M58" i="24"/>
  <c r="Q57" i="24"/>
  <c r="P57" i="24"/>
  <c r="O57" i="24"/>
  <c r="N57" i="24"/>
  <c r="M57" i="24"/>
  <c r="Q56" i="24"/>
  <c r="P56" i="24"/>
  <c r="O56" i="24"/>
  <c r="N56" i="24"/>
  <c r="M56" i="24"/>
  <c r="Q55" i="24"/>
  <c r="P55" i="24"/>
  <c r="O55" i="24"/>
  <c r="N55" i="24"/>
  <c r="M55" i="24"/>
  <c r="Q54" i="24"/>
  <c r="P54" i="24"/>
  <c r="O54" i="24"/>
  <c r="N54" i="24"/>
  <c r="M54" i="24"/>
  <c r="Q53" i="24"/>
  <c r="P53" i="24"/>
  <c r="O53" i="24"/>
  <c r="N53" i="24"/>
  <c r="M53" i="24"/>
  <c r="Q52" i="24"/>
  <c r="P52" i="24"/>
  <c r="O52" i="24"/>
  <c r="N52" i="24"/>
  <c r="M52" i="24"/>
  <c r="Q51" i="24"/>
  <c r="P51" i="24"/>
  <c r="O51" i="24"/>
  <c r="N51" i="24"/>
  <c r="M51" i="24"/>
  <c r="Q50" i="24"/>
  <c r="P50" i="24"/>
  <c r="O50" i="24"/>
  <c r="N50" i="24"/>
  <c r="M50" i="24"/>
  <c r="Q49" i="24"/>
  <c r="P49" i="24"/>
  <c r="O49" i="24"/>
  <c r="N49" i="24"/>
  <c r="M49" i="24"/>
  <c r="Q48" i="24"/>
  <c r="P48" i="24"/>
  <c r="O48" i="24"/>
  <c r="N48" i="24"/>
  <c r="M48" i="24"/>
  <c r="Q47" i="24"/>
  <c r="P47" i="24"/>
  <c r="O47" i="24"/>
  <c r="N47" i="24"/>
  <c r="M47" i="24"/>
  <c r="Q46" i="24"/>
  <c r="P46" i="24"/>
  <c r="O46" i="24"/>
  <c r="N46" i="24"/>
  <c r="M46" i="24"/>
  <c r="Q45" i="24"/>
  <c r="P45" i="24"/>
  <c r="O45" i="24"/>
  <c r="N45" i="24"/>
  <c r="M45" i="24"/>
  <c r="Q44" i="24"/>
  <c r="P44" i="24"/>
  <c r="O44" i="24"/>
  <c r="N44" i="24"/>
  <c r="M44" i="24"/>
  <c r="Q43" i="24"/>
  <c r="P43" i="24"/>
  <c r="O43" i="24"/>
  <c r="N43" i="24"/>
  <c r="M43" i="24"/>
  <c r="Q42" i="24"/>
  <c r="P42" i="24"/>
  <c r="O42" i="24"/>
  <c r="N42" i="24"/>
  <c r="M42" i="24"/>
  <c r="Q41" i="24"/>
  <c r="P41" i="24"/>
  <c r="O41" i="24"/>
  <c r="N41" i="24"/>
  <c r="M41" i="24"/>
  <c r="Q40" i="24"/>
  <c r="P40" i="24"/>
  <c r="O40" i="24"/>
  <c r="N40" i="24"/>
  <c r="M40" i="24"/>
  <c r="Q39" i="24"/>
  <c r="P39" i="24"/>
  <c r="O39" i="24"/>
  <c r="N39" i="24"/>
  <c r="M39" i="24"/>
  <c r="Q38" i="24"/>
  <c r="P38" i="24"/>
  <c r="O38" i="24"/>
  <c r="N38" i="24"/>
  <c r="M38" i="24"/>
  <c r="Q37" i="24"/>
  <c r="P37" i="24"/>
  <c r="O37" i="24"/>
  <c r="N37" i="24"/>
  <c r="M37" i="24"/>
  <c r="Q36" i="24"/>
  <c r="P36" i="24"/>
  <c r="O36" i="24"/>
  <c r="N36" i="24"/>
  <c r="M36" i="24"/>
  <c r="Q35" i="24"/>
  <c r="P35" i="24"/>
  <c r="O35" i="24"/>
  <c r="N35" i="24"/>
  <c r="M35" i="24"/>
  <c r="Q34" i="24"/>
  <c r="P34" i="24"/>
  <c r="O34" i="24"/>
  <c r="N34" i="24"/>
  <c r="M34" i="24"/>
  <c r="Q33" i="24"/>
  <c r="P33" i="24"/>
  <c r="O33" i="24"/>
  <c r="N33" i="24"/>
  <c r="M33" i="24"/>
  <c r="Q32" i="24"/>
  <c r="P32" i="24"/>
  <c r="O32" i="24"/>
  <c r="N32" i="24"/>
  <c r="M32" i="24"/>
  <c r="Q31" i="24"/>
  <c r="P31" i="24"/>
  <c r="O31" i="24"/>
  <c r="N31" i="24"/>
  <c r="M31" i="24"/>
  <c r="Q30" i="24"/>
  <c r="P30" i="24"/>
  <c r="O30" i="24"/>
  <c r="N30" i="24"/>
  <c r="M30" i="24"/>
  <c r="Q29" i="24"/>
  <c r="P29" i="24"/>
  <c r="O29" i="24"/>
  <c r="N29" i="24"/>
  <c r="M29" i="24"/>
  <c r="Q28" i="24"/>
  <c r="P28" i="24"/>
  <c r="O28" i="24"/>
  <c r="N28" i="24"/>
  <c r="M28" i="24"/>
  <c r="Q27" i="24"/>
  <c r="P27" i="24"/>
  <c r="O27" i="24"/>
  <c r="N27" i="24"/>
  <c r="M27" i="24"/>
  <c r="Q26" i="24"/>
  <c r="P26" i="24"/>
  <c r="O26" i="24"/>
  <c r="N26" i="24"/>
  <c r="M26" i="24"/>
  <c r="Q25" i="24"/>
  <c r="P25" i="24"/>
  <c r="O25" i="24"/>
  <c r="N25" i="24"/>
  <c r="M25" i="24"/>
  <c r="Q24" i="24"/>
  <c r="P24" i="24"/>
  <c r="O24" i="24"/>
  <c r="N24" i="24"/>
  <c r="M24" i="24"/>
  <c r="Q23" i="24"/>
  <c r="P23" i="24"/>
  <c r="O23" i="24"/>
  <c r="N23" i="24"/>
  <c r="M23" i="24"/>
  <c r="Q22" i="24"/>
  <c r="P22" i="24"/>
  <c r="O22" i="24"/>
  <c r="N22" i="24"/>
  <c r="M22" i="24"/>
  <c r="Q21" i="24"/>
  <c r="P21" i="24"/>
  <c r="O21" i="24"/>
  <c r="N21" i="24"/>
  <c r="M21" i="24"/>
  <c r="Q20" i="24"/>
  <c r="P20" i="24"/>
  <c r="O20" i="24"/>
  <c r="N20" i="24"/>
  <c r="M20" i="24"/>
  <c r="Q19" i="24"/>
  <c r="P19" i="24"/>
  <c r="O19" i="24"/>
  <c r="N19" i="24"/>
  <c r="M19" i="24"/>
  <c r="Q18" i="24"/>
  <c r="P18" i="24"/>
  <c r="O18" i="24"/>
  <c r="N18" i="24"/>
  <c r="M18" i="24"/>
  <c r="Q17" i="24"/>
  <c r="P17" i="24"/>
  <c r="O17" i="24"/>
  <c r="N17" i="24"/>
  <c r="M17" i="24"/>
  <c r="Q16" i="24"/>
  <c r="P16" i="24"/>
  <c r="O16" i="24"/>
  <c r="N16" i="24"/>
  <c r="M16" i="24"/>
  <c r="Q15" i="24"/>
  <c r="P15" i="24"/>
  <c r="O15" i="24"/>
  <c r="N15" i="24"/>
  <c r="M15" i="24"/>
  <c r="Q14" i="24"/>
  <c r="P14" i="24"/>
  <c r="O14" i="24"/>
  <c r="N14" i="24"/>
  <c r="M14" i="24"/>
  <c r="Q13" i="24"/>
  <c r="P13" i="24"/>
  <c r="O13" i="24"/>
  <c r="N13" i="24"/>
  <c r="M13" i="24"/>
  <c r="Q12" i="24"/>
  <c r="P12" i="24"/>
  <c r="O12" i="24"/>
  <c r="N12" i="24"/>
  <c r="M12" i="24"/>
  <c r="Q11" i="24"/>
  <c r="P11" i="24"/>
  <c r="O11" i="24"/>
  <c r="N11" i="24"/>
  <c r="M11" i="24"/>
  <c r="Q10" i="24"/>
  <c r="P10" i="24"/>
  <c r="O10" i="24"/>
  <c r="N10" i="24"/>
  <c r="M10" i="24"/>
  <c r="Q9" i="24"/>
  <c r="P9" i="24"/>
  <c r="O9" i="24"/>
  <c r="N9" i="24"/>
  <c r="M9" i="24"/>
  <c r="Q8" i="24"/>
  <c r="P8" i="24"/>
  <c r="O8" i="24"/>
  <c r="N8" i="24"/>
  <c r="M8" i="24"/>
  <c r="Q7" i="24"/>
  <c r="P7" i="24"/>
  <c r="O7" i="24"/>
  <c r="N7" i="24"/>
  <c r="M7" i="24"/>
  <c r="Q6" i="24"/>
  <c r="P6" i="24"/>
  <c r="O6" i="24"/>
  <c r="N6" i="24"/>
  <c r="M6" i="24"/>
  <c r="Q5" i="24"/>
  <c r="P5" i="24"/>
  <c r="O5" i="24"/>
  <c r="N5" i="24"/>
  <c r="M5" i="24"/>
  <c r="Q4" i="24"/>
  <c r="Q103" i="24" s="1"/>
  <c r="P4" i="24"/>
  <c r="P103" i="24" s="1"/>
  <c r="O4" i="24"/>
  <c r="O104" i="24" s="1"/>
  <c r="N4" i="24"/>
  <c r="N104" i="24" s="1"/>
  <c r="M4" i="24"/>
  <c r="M103" i="24" s="1"/>
  <c r="G102" i="23"/>
  <c r="F102" i="23"/>
  <c r="E102" i="23"/>
  <c r="D102" i="23"/>
  <c r="C102" i="23"/>
  <c r="G101" i="23"/>
  <c r="F101" i="23"/>
  <c r="E101" i="23"/>
  <c r="D101" i="23"/>
  <c r="C101" i="23"/>
  <c r="G100" i="23"/>
  <c r="F100" i="23"/>
  <c r="E100" i="23"/>
  <c r="D100" i="23"/>
  <c r="C100" i="23"/>
  <c r="Q98" i="23"/>
  <c r="P98" i="23"/>
  <c r="O98" i="23"/>
  <c r="N98" i="23"/>
  <c r="M98" i="23"/>
  <c r="Q97" i="23"/>
  <c r="P97" i="23"/>
  <c r="O97" i="23"/>
  <c r="N97" i="23"/>
  <c r="M97" i="23"/>
  <c r="Q96" i="23"/>
  <c r="P96" i="23"/>
  <c r="O96" i="23"/>
  <c r="N96" i="23"/>
  <c r="M96" i="23"/>
  <c r="Q95" i="23"/>
  <c r="P95" i="23"/>
  <c r="O95" i="23"/>
  <c r="N95" i="23"/>
  <c r="M95" i="23"/>
  <c r="Q94" i="23"/>
  <c r="P94" i="23"/>
  <c r="O94" i="23"/>
  <c r="N94" i="23"/>
  <c r="M94" i="23"/>
  <c r="Q93" i="23"/>
  <c r="P93" i="23"/>
  <c r="O93" i="23"/>
  <c r="N93" i="23"/>
  <c r="M93" i="23"/>
  <c r="Q92" i="23"/>
  <c r="P92" i="23"/>
  <c r="O92" i="23"/>
  <c r="N92" i="23"/>
  <c r="M92" i="23"/>
  <c r="Q91" i="23"/>
  <c r="P91" i="23"/>
  <c r="O91" i="23"/>
  <c r="N91" i="23"/>
  <c r="M91" i="23"/>
  <c r="Q90" i="23"/>
  <c r="P90" i="23"/>
  <c r="O90" i="23"/>
  <c r="N90" i="23"/>
  <c r="M90" i="23"/>
  <c r="Q89" i="23"/>
  <c r="P89" i="23"/>
  <c r="O89" i="23"/>
  <c r="N89" i="23"/>
  <c r="M89" i="23"/>
  <c r="Q88" i="23"/>
  <c r="P88" i="23"/>
  <c r="O88" i="23"/>
  <c r="N88" i="23"/>
  <c r="M88" i="23"/>
  <c r="Q87" i="23"/>
  <c r="P87" i="23"/>
  <c r="O87" i="23"/>
  <c r="N87" i="23"/>
  <c r="M87" i="23"/>
  <c r="Q86" i="23"/>
  <c r="P86" i="23"/>
  <c r="O86" i="23"/>
  <c r="N86" i="23"/>
  <c r="M86" i="23"/>
  <c r="Q85" i="23"/>
  <c r="P85" i="23"/>
  <c r="O85" i="23"/>
  <c r="N85" i="23"/>
  <c r="M85" i="23"/>
  <c r="Q84" i="23"/>
  <c r="P84" i="23"/>
  <c r="O84" i="23"/>
  <c r="N84" i="23"/>
  <c r="M84" i="23"/>
  <c r="Q83" i="23"/>
  <c r="P83" i="23"/>
  <c r="O83" i="23"/>
  <c r="N83" i="23"/>
  <c r="M83" i="23"/>
  <c r="Q82" i="23"/>
  <c r="P82" i="23"/>
  <c r="O82" i="23"/>
  <c r="N82" i="23"/>
  <c r="M82" i="23"/>
  <c r="Q81" i="23"/>
  <c r="P81" i="23"/>
  <c r="O81" i="23"/>
  <c r="N81" i="23"/>
  <c r="M81" i="23"/>
  <c r="Q80" i="23"/>
  <c r="P80" i="23"/>
  <c r="O80" i="23"/>
  <c r="N80" i="23"/>
  <c r="M80" i="23"/>
  <c r="Q79" i="23"/>
  <c r="P79" i="23"/>
  <c r="O79" i="23"/>
  <c r="N79" i="23"/>
  <c r="M79" i="23"/>
  <c r="Q78" i="23"/>
  <c r="P78" i="23"/>
  <c r="O78" i="23"/>
  <c r="N78" i="23"/>
  <c r="M78" i="23"/>
  <c r="Q77" i="23"/>
  <c r="P77" i="23"/>
  <c r="O77" i="23"/>
  <c r="N77" i="23"/>
  <c r="M77" i="23"/>
  <c r="Q76" i="23"/>
  <c r="P76" i="23"/>
  <c r="O76" i="23"/>
  <c r="N76" i="23"/>
  <c r="M76" i="23"/>
  <c r="Q75" i="23"/>
  <c r="P75" i="23"/>
  <c r="O75" i="23"/>
  <c r="N75" i="23"/>
  <c r="M75" i="23"/>
  <c r="Q74" i="23"/>
  <c r="P74" i="23"/>
  <c r="O74" i="23"/>
  <c r="N74" i="23"/>
  <c r="M74" i="23"/>
  <c r="Q73" i="23"/>
  <c r="P73" i="23"/>
  <c r="O73" i="23"/>
  <c r="N73" i="23"/>
  <c r="M73" i="23"/>
  <c r="Q72" i="23"/>
  <c r="P72" i="23"/>
  <c r="O72" i="23"/>
  <c r="N72" i="23"/>
  <c r="M72" i="23"/>
  <c r="Q71" i="23"/>
  <c r="P71" i="23"/>
  <c r="O71" i="23"/>
  <c r="N71" i="23"/>
  <c r="M71" i="23"/>
  <c r="Q70" i="23"/>
  <c r="P70" i="23"/>
  <c r="O70" i="23"/>
  <c r="N70" i="23"/>
  <c r="M70" i="23"/>
  <c r="Q69" i="23"/>
  <c r="P69" i="23"/>
  <c r="O69" i="23"/>
  <c r="N69" i="23"/>
  <c r="M69" i="23"/>
  <c r="Q68" i="23"/>
  <c r="P68" i="23"/>
  <c r="O68" i="23"/>
  <c r="N68" i="23"/>
  <c r="M68" i="23"/>
  <c r="Q67" i="23"/>
  <c r="P67" i="23"/>
  <c r="O67" i="23"/>
  <c r="N67" i="23"/>
  <c r="M67" i="23"/>
  <c r="Q66" i="23"/>
  <c r="P66" i="23"/>
  <c r="O66" i="23"/>
  <c r="N66" i="23"/>
  <c r="M66" i="23"/>
  <c r="Q65" i="23"/>
  <c r="P65" i="23"/>
  <c r="O65" i="23"/>
  <c r="N65" i="23"/>
  <c r="M65" i="23"/>
  <c r="Q64" i="23"/>
  <c r="P64" i="23"/>
  <c r="O64" i="23"/>
  <c r="N64" i="23"/>
  <c r="M64" i="23"/>
  <c r="Q63" i="23"/>
  <c r="P63" i="23"/>
  <c r="O63" i="23"/>
  <c r="N63" i="23"/>
  <c r="M63" i="23"/>
  <c r="Q62" i="23"/>
  <c r="P62" i="23"/>
  <c r="O62" i="23"/>
  <c r="N62" i="23"/>
  <c r="M62" i="23"/>
  <c r="Q61" i="23"/>
  <c r="P61" i="23"/>
  <c r="O61" i="23"/>
  <c r="N61" i="23"/>
  <c r="M61" i="23"/>
  <c r="Q60" i="23"/>
  <c r="P60" i="23"/>
  <c r="O60" i="23"/>
  <c r="N60" i="23"/>
  <c r="M60" i="23"/>
  <c r="Q59" i="23"/>
  <c r="P59" i="23"/>
  <c r="O59" i="23"/>
  <c r="N59" i="23"/>
  <c r="M59" i="23"/>
  <c r="Q58" i="23"/>
  <c r="P58" i="23"/>
  <c r="O58" i="23"/>
  <c r="N58" i="23"/>
  <c r="M58" i="23"/>
  <c r="Q57" i="23"/>
  <c r="P57" i="23"/>
  <c r="O57" i="23"/>
  <c r="N57" i="23"/>
  <c r="M57" i="23"/>
  <c r="Q56" i="23"/>
  <c r="P56" i="23"/>
  <c r="O56" i="23"/>
  <c r="N56" i="23"/>
  <c r="M56" i="23"/>
  <c r="Q55" i="23"/>
  <c r="P55" i="23"/>
  <c r="O55" i="23"/>
  <c r="N55" i="23"/>
  <c r="M55" i="23"/>
  <c r="Q54" i="23"/>
  <c r="P54" i="23"/>
  <c r="O54" i="23"/>
  <c r="N54" i="23"/>
  <c r="M54" i="23"/>
  <c r="Q53" i="23"/>
  <c r="P53" i="23"/>
  <c r="O53" i="23"/>
  <c r="N53" i="23"/>
  <c r="M53" i="23"/>
  <c r="Q52" i="23"/>
  <c r="P52" i="23"/>
  <c r="O52" i="23"/>
  <c r="N52" i="23"/>
  <c r="M52" i="23"/>
  <c r="Q51" i="23"/>
  <c r="P51" i="23"/>
  <c r="O51" i="23"/>
  <c r="N51" i="23"/>
  <c r="M51" i="23"/>
  <c r="Q50" i="23"/>
  <c r="P50" i="23"/>
  <c r="O50" i="23"/>
  <c r="N50" i="23"/>
  <c r="M50" i="23"/>
  <c r="Q49" i="23"/>
  <c r="P49" i="23"/>
  <c r="O49" i="23"/>
  <c r="N49" i="23"/>
  <c r="M49" i="23"/>
  <c r="Q48" i="23"/>
  <c r="P48" i="23"/>
  <c r="O48" i="23"/>
  <c r="N48" i="23"/>
  <c r="M48" i="23"/>
  <c r="Q47" i="23"/>
  <c r="P47" i="23"/>
  <c r="O47" i="23"/>
  <c r="N47" i="23"/>
  <c r="M47" i="23"/>
  <c r="Q46" i="23"/>
  <c r="P46" i="23"/>
  <c r="O46" i="23"/>
  <c r="N46" i="23"/>
  <c r="M46" i="23"/>
  <c r="Q45" i="23"/>
  <c r="P45" i="23"/>
  <c r="O45" i="23"/>
  <c r="N45" i="23"/>
  <c r="M45" i="23"/>
  <c r="Q44" i="23"/>
  <c r="P44" i="23"/>
  <c r="O44" i="23"/>
  <c r="N44" i="23"/>
  <c r="M44" i="23"/>
  <c r="Q43" i="23"/>
  <c r="P43" i="23"/>
  <c r="O43" i="23"/>
  <c r="N43" i="23"/>
  <c r="M43" i="23"/>
  <c r="Q42" i="23"/>
  <c r="P42" i="23"/>
  <c r="O42" i="23"/>
  <c r="N42" i="23"/>
  <c r="M42" i="23"/>
  <c r="Q41" i="23"/>
  <c r="P41" i="23"/>
  <c r="O41" i="23"/>
  <c r="N41" i="23"/>
  <c r="M41" i="23"/>
  <c r="Q40" i="23"/>
  <c r="P40" i="23"/>
  <c r="O40" i="23"/>
  <c r="N40" i="23"/>
  <c r="M40" i="23"/>
  <c r="Q39" i="23"/>
  <c r="P39" i="23"/>
  <c r="O39" i="23"/>
  <c r="N39" i="23"/>
  <c r="M39" i="23"/>
  <c r="Q38" i="23"/>
  <c r="P38" i="23"/>
  <c r="O38" i="23"/>
  <c r="N38" i="23"/>
  <c r="M38" i="23"/>
  <c r="Q37" i="23"/>
  <c r="P37" i="23"/>
  <c r="O37" i="23"/>
  <c r="N37" i="23"/>
  <c r="M37" i="23"/>
  <c r="Q36" i="23"/>
  <c r="P36" i="23"/>
  <c r="O36" i="23"/>
  <c r="N36" i="23"/>
  <c r="M36" i="23"/>
  <c r="Q35" i="23"/>
  <c r="P35" i="23"/>
  <c r="O35" i="23"/>
  <c r="N35" i="23"/>
  <c r="M35" i="23"/>
  <c r="Q34" i="23"/>
  <c r="P34" i="23"/>
  <c r="O34" i="23"/>
  <c r="N34" i="23"/>
  <c r="M34" i="23"/>
  <c r="Q33" i="23"/>
  <c r="P33" i="23"/>
  <c r="O33" i="23"/>
  <c r="N33" i="23"/>
  <c r="M33" i="23"/>
  <c r="Q32" i="23"/>
  <c r="P32" i="23"/>
  <c r="O32" i="23"/>
  <c r="N32" i="23"/>
  <c r="M32" i="23"/>
  <c r="Q31" i="23"/>
  <c r="P31" i="23"/>
  <c r="O31" i="23"/>
  <c r="N31" i="23"/>
  <c r="M31" i="23"/>
  <c r="Q30" i="23"/>
  <c r="P30" i="23"/>
  <c r="O30" i="23"/>
  <c r="N30" i="23"/>
  <c r="M30" i="23"/>
  <c r="Q29" i="23"/>
  <c r="P29" i="23"/>
  <c r="O29" i="23"/>
  <c r="N29" i="23"/>
  <c r="M29" i="23"/>
  <c r="Q28" i="23"/>
  <c r="P28" i="23"/>
  <c r="O28" i="23"/>
  <c r="N28" i="23"/>
  <c r="M28" i="23"/>
  <c r="Q27" i="23"/>
  <c r="P27" i="23"/>
  <c r="O27" i="23"/>
  <c r="N27" i="23"/>
  <c r="M27" i="23"/>
  <c r="Q26" i="23"/>
  <c r="P26" i="23"/>
  <c r="O26" i="23"/>
  <c r="N26" i="23"/>
  <c r="M26" i="23"/>
  <c r="Q25" i="23"/>
  <c r="P25" i="23"/>
  <c r="O25" i="23"/>
  <c r="N25" i="23"/>
  <c r="M25" i="23"/>
  <c r="Q24" i="23"/>
  <c r="P24" i="23"/>
  <c r="O24" i="23"/>
  <c r="N24" i="23"/>
  <c r="M24" i="23"/>
  <c r="Q23" i="23"/>
  <c r="P23" i="23"/>
  <c r="O23" i="23"/>
  <c r="N23" i="23"/>
  <c r="M23" i="23"/>
  <c r="Q22" i="23"/>
  <c r="P22" i="23"/>
  <c r="O22" i="23"/>
  <c r="N22" i="23"/>
  <c r="M22" i="23"/>
  <c r="Q21" i="23"/>
  <c r="P21" i="23"/>
  <c r="O21" i="23"/>
  <c r="N21" i="23"/>
  <c r="M21" i="23"/>
  <c r="Q20" i="23"/>
  <c r="P20" i="23"/>
  <c r="O20" i="23"/>
  <c r="N20" i="23"/>
  <c r="M20" i="23"/>
  <c r="Q19" i="23"/>
  <c r="P19" i="23"/>
  <c r="O19" i="23"/>
  <c r="N19" i="23"/>
  <c r="M19" i="23"/>
  <c r="Q18" i="23"/>
  <c r="P18" i="23"/>
  <c r="O18" i="23"/>
  <c r="N18" i="23"/>
  <c r="M18" i="23"/>
  <c r="Q17" i="23"/>
  <c r="P17" i="23"/>
  <c r="O17" i="23"/>
  <c r="N17" i="23"/>
  <c r="M17" i="23"/>
  <c r="Q16" i="23"/>
  <c r="P16" i="23"/>
  <c r="O16" i="23"/>
  <c r="N16" i="23"/>
  <c r="M16" i="23"/>
  <c r="Q15" i="23"/>
  <c r="P15" i="23"/>
  <c r="O15" i="23"/>
  <c r="N15" i="23"/>
  <c r="M15" i="23"/>
  <c r="Q14" i="23"/>
  <c r="P14" i="23"/>
  <c r="O14" i="23"/>
  <c r="N14" i="23"/>
  <c r="M14" i="23"/>
  <c r="Q13" i="23"/>
  <c r="P13" i="23"/>
  <c r="O13" i="23"/>
  <c r="N13" i="23"/>
  <c r="M13" i="23"/>
  <c r="Q12" i="23"/>
  <c r="P12" i="23"/>
  <c r="O12" i="23"/>
  <c r="N12" i="23"/>
  <c r="M12" i="23"/>
  <c r="Q11" i="23"/>
  <c r="P11" i="23"/>
  <c r="O11" i="23"/>
  <c r="N11" i="23"/>
  <c r="M11" i="23"/>
  <c r="Q10" i="23"/>
  <c r="P10" i="23"/>
  <c r="O10" i="23"/>
  <c r="N10" i="23"/>
  <c r="M10" i="23"/>
  <c r="Q9" i="23"/>
  <c r="P9" i="23"/>
  <c r="O9" i="23"/>
  <c r="N9" i="23"/>
  <c r="M9" i="23"/>
  <c r="Q8" i="23"/>
  <c r="P8" i="23"/>
  <c r="O8" i="23"/>
  <c r="N8" i="23"/>
  <c r="M8" i="23"/>
  <c r="Q7" i="23"/>
  <c r="P7" i="23"/>
  <c r="O7" i="23"/>
  <c r="N7" i="23"/>
  <c r="M7" i="23"/>
  <c r="Q6" i="23"/>
  <c r="P6" i="23"/>
  <c r="O6" i="23"/>
  <c r="N6" i="23"/>
  <c r="M6" i="23"/>
  <c r="Q5" i="23"/>
  <c r="P5" i="23"/>
  <c r="O5" i="23"/>
  <c r="N5" i="23"/>
  <c r="M5" i="23"/>
  <c r="Q4" i="23"/>
  <c r="P4" i="23"/>
  <c r="O4" i="23"/>
  <c r="N4" i="23"/>
  <c r="M4" i="23"/>
  <c r="G100" i="22"/>
  <c r="F100" i="22"/>
  <c r="E101" i="22"/>
  <c r="D100" i="22"/>
  <c r="C102" i="22"/>
  <c r="C101" i="22"/>
  <c r="C100" i="22"/>
  <c r="G102" i="22"/>
  <c r="G101" i="22"/>
  <c r="F102" i="22"/>
  <c r="F101" i="22"/>
  <c r="E102" i="22"/>
  <c r="E100" i="22"/>
  <c r="D102" i="22"/>
  <c r="D101" i="22"/>
  <c r="N103" i="24"/>
  <c r="N105" i="24"/>
  <c r="Q98" i="22"/>
  <c r="P98" i="22"/>
  <c r="O98" i="22"/>
  <c r="N98" i="22"/>
  <c r="M98" i="22"/>
  <c r="Q97" i="22"/>
  <c r="P97" i="22"/>
  <c r="O97" i="22"/>
  <c r="N97" i="22"/>
  <c r="M97" i="22"/>
  <c r="Q96" i="22"/>
  <c r="P96" i="22"/>
  <c r="O96" i="22"/>
  <c r="N96" i="22"/>
  <c r="M96" i="22"/>
  <c r="Q95" i="22"/>
  <c r="P95" i="22"/>
  <c r="O95" i="22"/>
  <c r="N95" i="22"/>
  <c r="M95" i="22"/>
  <c r="Q94" i="22"/>
  <c r="P94" i="22"/>
  <c r="O94" i="22"/>
  <c r="N94" i="22"/>
  <c r="M94" i="22"/>
  <c r="Q93" i="22"/>
  <c r="P93" i="22"/>
  <c r="O93" i="22"/>
  <c r="N93" i="22"/>
  <c r="M93" i="22"/>
  <c r="Q92" i="22"/>
  <c r="P92" i="22"/>
  <c r="O92" i="22"/>
  <c r="N92" i="22"/>
  <c r="M92" i="22"/>
  <c r="Q91" i="22"/>
  <c r="P91" i="22"/>
  <c r="O91" i="22"/>
  <c r="N91" i="22"/>
  <c r="M91" i="22"/>
  <c r="Q90" i="22"/>
  <c r="P90" i="22"/>
  <c r="O90" i="22"/>
  <c r="N90" i="22"/>
  <c r="M90" i="22"/>
  <c r="Q89" i="22"/>
  <c r="P89" i="22"/>
  <c r="O89" i="22"/>
  <c r="N89" i="22"/>
  <c r="M89" i="22"/>
  <c r="Q88" i="22"/>
  <c r="P88" i="22"/>
  <c r="O88" i="22"/>
  <c r="N88" i="22"/>
  <c r="M88" i="22"/>
  <c r="Q87" i="22"/>
  <c r="P87" i="22"/>
  <c r="O87" i="22"/>
  <c r="N87" i="22"/>
  <c r="M87" i="22"/>
  <c r="Q86" i="22"/>
  <c r="P86" i="22"/>
  <c r="O86" i="22"/>
  <c r="N86" i="22"/>
  <c r="M86" i="22"/>
  <c r="Q85" i="22"/>
  <c r="P85" i="22"/>
  <c r="O85" i="22"/>
  <c r="N85" i="22"/>
  <c r="M85" i="22"/>
  <c r="Q84" i="22"/>
  <c r="P84" i="22"/>
  <c r="O84" i="22"/>
  <c r="N84" i="22"/>
  <c r="M84" i="22"/>
  <c r="Q83" i="22"/>
  <c r="P83" i="22"/>
  <c r="O83" i="22"/>
  <c r="N83" i="22"/>
  <c r="M83" i="22"/>
  <c r="Q82" i="22"/>
  <c r="P82" i="22"/>
  <c r="O82" i="22"/>
  <c r="N82" i="22"/>
  <c r="M82" i="22"/>
  <c r="Q81" i="22"/>
  <c r="P81" i="22"/>
  <c r="O81" i="22"/>
  <c r="N81" i="22"/>
  <c r="M81" i="22"/>
  <c r="Q80" i="22"/>
  <c r="P80" i="22"/>
  <c r="O80" i="22"/>
  <c r="N80" i="22"/>
  <c r="M80" i="22"/>
  <c r="Q79" i="22"/>
  <c r="P79" i="22"/>
  <c r="O79" i="22"/>
  <c r="N79" i="22"/>
  <c r="M79" i="22"/>
  <c r="Q78" i="22"/>
  <c r="P78" i="22"/>
  <c r="O78" i="22"/>
  <c r="N78" i="22"/>
  <c r="M78" i="22"/>
  <c r="Q77" i="22"/>
  <c r="P77" i="22"/>
  <c r="O77" i="22"/>
  <c r="N77" i="22"/>
  <c r="M77" i="22"/>
  <c r="Q76" i="22"/>
  <c r="P76" i="22"/>
  <c r="O76" i="22"/>
  <c r="N76" i="22"/>
  <c r="M76" i="22"/>
  <c r="Q75" i="22"/>
  <c r="P75" i="22"/>
  <c r="O75" i="22"/>
  <c r="N75" i="22"/>
  <c r="M75" i="22"/>
  <c r="Q74" i="22"/>
  <c r="P74" i="22"/>
  <c r="O74" i="22"/>
  <c r="N74" i="22"/>
  <c r="M74" i="22"/>
  <c r="Q73" i="22"/>
  <c r="P73" i="22"/>
  <c r="O73" i="22"/>
  <c r="N73" i="22"/>
  <c r="M73" i="22"/>
  <c r="Q72" i="22"/>
  <c r="P72" i="22"/>
  <c r="O72" i="22"/>
  <c r="N72" i="22"/>
  <c r="M72" i="22"/>
  <c r="Q71" i="22"/>
  <c r="P71" i="22"/>
  <c r="O71" i="22"/>
  <c r="N71" i="22"/>
  <c r="M71" i="22"/>
  <c r="Q70" i="22"/>
  <c r="P70" i="22"/>
  <c r="O70" i="22"/>
  <c r="N70" i="22"/>
  <c r="M70" i="22"/>
  <c r="Q69" i="22"/>
  <c r="P69" i="22"/>
  <c r="O69" i="22"/>
  <c r="N69" i="22"/>
  <c r="M69" i="22"/>
  <c r="Q68" i="22"/>
  <c r="P68" i="22"/>
  <c r="O68" i="22"/>
  <c r="N68" i="22"/>
  <c r="M68" i="22"/>
  <c r="Q67" i="22"/>
  <c r="P67" i="22"/>
  <c r="O67" i="22"/>
  <c r="N67" i="22"/>
  <c r="M67" i="22"/>
  <c r="Q66" i="22"/>
  <c r="P66" i="22"/>
  <c r="O66" i="22"/>
  <c r="N66" i="22"/>
  <c r="M66" i="22"/>
  <c r="Q65" i="22"/>
  <c r="P65" i="22"/>
  <c r="O65" i="22"/>
  <c r="N65" i="22"/>
  <c r="M65" i="22"/>
  <c r="Q64" i="22"/>
  <c r="P64" i="22"/>
  <c r="O64" i="22"/>
  <c r="N64" i="22"/>
  <c r="M64" i="22"/>
  <c r="Q63" i="22"/>
  <c r="P63" i="22"/>
  <c r="O63" i="22"/>
  <c r="N63" i="22"/>
  <c r="M63" i="22"/>
  <c r="Q62" i="22"/>
  <c r="P62" i="22"/>
  <c r="O62" i="22"/>
  <c r="N62" i="22"/>
  <c r="M62" i="22"/>
  <c r="Q61" i="22"/>
  <c r="P61" i="22"/>
  <c r="O61" i="22"/>
  <c r="N61" i="22"/>
  <c r="M61" i="22"/>
  <c r="Q60" i="22"/>
  <c r="P60" i="22"/>
  <c r="O60" i="22"/>
  <c r="N60" i="22"/>
  <c r="M60" i="22"/>
  <c r="Q59" i="22"/>
  <c r="P59" i="22"/>
  <c r="O59" i="22"/>
  <c r="N59" i="22"/>
  <c r="M59" i="22"/>
  <c r="Q58" i="22"/>
  <c r="P58" i="22"/>
  <c r="O58" i="22"/>
  <c r="N58" i="22"/>
  <c r="M58" i="22"/>
  <c r="Q57" i="22"/>
  <c r="P57" i="22"/>
  <c r="O57" i="22"/>
  <c r="N57" i="22"/>
  <c r="M57" i="22"/>
  <c r="Q56" i="22"/>
  <c r="P56" i="22"/>
  <c r="O56" i="22"/>
  <c r="N56" i="22"/>
  <c r="M56" i="22"/>
  <c r="Q55" i="22"/>
  <c r="P55" i="22"/>
  <c r="O55" i="22"/>
  <c r="N55" i="22"/>
  <c r="M55" i="22"/>
  <c r="Q54" i="22"/>
  <c r="P54" i="22"/>
  <c r="O54" i="22"/>
  <c r="N54" i="22"/>
  <c r="M54" i="22"/>
  <c r="Q53" i="22"/>
  <c r="P53" i="22"/>
  <c r="O53" i="22"/>
  <c r="N53" i="22"/>
  <c r="M53" i="22"/>
  <c r="Q52" i="22"/>
  <c r="P52" i="22"/>
  <c r="O52" i="22"/>
  <c r="N52" i="22"/>
  <c r="M52" i="22"/>
  <c r="Q51" i="22"/>
  <c r="P51" i="22"/>
  <c r="O51" i="22"/>
  <c r="N51" i="22"/>
  <c r="M51" i="22"/>
  <c r="Q50" i="22"/>
  <c r="P50" i="22"/>
  <c r="O50" i="22"/>
  <c r="N50" i="22"/>
  <c r="M50" i="22"/>
  <c r="Q49" i="22"/>
  <c r="P49" i="22"/>
  <c r="O49" i="22"/>
  <c r="N49" i="22"/>
  <c r="M49" i="22"/>
  <c r="Q48" i="22"/>
  <c r="P48" i="22"/>
  <c r="O48" i="22"/>
  <c r="N48" i="22"/>
  <c r="M48" i="22"/>
  <c r="Q47" i="22"/>
  <c r="P47" i="22"/>
  <c r="O47" i="22"/>
  <c r="N47" i="22"/>
  <c r="M47" i="22"/>
  <c r="Q46" i="22"/>
  <c r="P46" i="22"/>
  <c r="O46" i="22"/>
  <c r="N46" i="22"/>
  <c r="M46" i="22"/>
  <c r="Q45" i="22"/>
  <c r="P45" i="22"/>
  <c r="O45" i="22"/>
  <c r="N45" i="22"/>
  <c r="M45" i="22"/>
  <c r="Q44" i="22"/>
  <c r="P44" i="22"/>
  <c r="O44" i="22"/>
  <c r="N44" i="22"/>
  <c r="M44" i="22"/>
  <c r="Q43" i="22"/>
  <c r="P43" i="22"/>
  <c r="O43" i="22"/>
  <c r="N43" i="22"/>
  <c r="M43" i="22"/>
  <c r="Q42" i="22"/>
  <c r="P42" i="22"/>
  <c r="O42" i="22"/>
  <c r="N42" i="22"/>
  <c r="M42" i="22"/>
  <c r="Q41" i="22"/>
  <c r="P41" i="22"/>
  <c r="O41" i="22"/>
  <c r="N41" i="22"/>
  <c r="M41" i="22"/>
  <c r="Q40" i="22"/>
  <c r="P40" i="22"/>
  <c r="O40" i="22"/>
  <c r="N40" i="22"/>
  <c r="M40" i="22"/>
  <c r="Q39" i="22"/>
  <c r="P39" i="22"/>
  <c r="O39" i="22"/>
  <c r="N39" i="22"/>
  <c r="M39" i="22"/>
  <c r="Q38" i="22"/>
  <c r="P38" i="22"/>
  <c r="O38" i="22"/>
  <c r="N38" i="22"/>
  <c r="M38" i="22"/>
  <c r="Q37" i="22"/>
  <c r="P37" i="22"/>
  <c r="O37" i="22"/>
  <c r="N37" i="22"/>
  <c r="M37" i="22"/>
  <c r="Q36" i="22"/>
  <c r="P36" i="22"/>
  <c r="O36" i="22"/>
  <c r="N36" i="22"/>
  <c r="M36" i="22"/>
  <c r="Q35" i="22"/>
  <c r="P35" i="22"/>
  <c r="O35" i="22"/>
  <c r="N35" i="22"/>
  <c r="M35" i="22"/>
  <c r="Q34" i="22"/>
  <c r="P34" i="22"/>
  <c r="O34" i="22"/>
  <c r="N34" i="22"/>
  <c r="M34" i="22"/>
  <c r="Q33" i="22"/>
  <c r="P33" i="22"/>
  <c r="O33" i="22"/>
  <c r="N33" i="22"/>
  <c r="M33" i="22"/>
  <c r="Q32" i="22"/>
  <c r="P32" i="22"/>
  <c r="O32" i="22"/>
  <c r="N32" i="22"/>
  <c r="M32" i="22"/>
  <c r="Q31" i="22"/>
  <c r="P31" i="22"/>
  <c r="O31" i="22"/>
  <c r="N31" i="22"/>
  <c r="M31" i="22"/>
  <c r="Q30" i="22"/>
  <c r="P30" i="22"/>
  <c r="O30" i="22"/>
  <c r="N30" i="22"/>
  <c r="M30" i="22"/>
  <c r="Q29" i="22"/>
  <c r="P29" i="22"/>
  <c r="O29" i="22"/>
  <c r="N29" i="22"/>
  <c r="M29" i="22"/>
  <c r="Q28" i="22"/>
  <c r="P28" i="22"/>
  <c r="O28" i="22"/>
  <c r="N28" i="22"/>
  <c r="M28" i="22"/>
  <c r="Q27" i="22"/>
  <c r="P27" i="22"/>
  <c r="O27" i="22"/>
  <c r="N27" i="22"/>
  <c r="M27" i="22"/>
  <c r="Q26" i="22"/>
  <c r="P26" i="22"/>
  <c r="O26" i="22"/>
  <c r="N26" i="22"/>
  <c r="M26" i="22"/>
  <c r="Q25" i="22"/>
  <c r="P25" i="22"/>
  <c r="O25" i="22"/>
  <c r="N25" i="22"/>
  <c r="M25" i="22"/>
  <c r="Q24" i="22"/>
  <c r="P24" i="22"/>
  <c r="O24" i="22"/>
  <c r="N24" i="22"/>
  <c r="M24" i="22"/>
  <c r="Q23" i="22"/>
  <c r="P23" i="22"/>
  <c r="O23" i="22"/>
  <c r="N23" i="22"/>
  <c r="M23" i="22"/>
  <c r="Q22" i="22"/>
  <c r="P22" i="22"/>
  <c r="O22" i="22"/>
  <c r="N22" i="22"/>
  <c r="M22" i="22"/>
  <c r="Q21" i="22"/>
  <c r="P21" i="22"/>
  <c r="O21" i="22"/>
  <c r="N21" i="22"/>
  <c r="M21" i="22"/>
  <c r="Q20" i="22"/>
  <c r="P20" i="22"/>
  <c r="O20" i="22"/>
  <c r="N20" i="22"/>
  <c r="M20" i="22"/>
  <c r="Q19" i="22"/>
  <c r="P19" i="22"/>
  <c r="O19" i="22"/>
  <c r="N19" i="22"/>
  <c r="M19" i="22"/>
  <c r="Q18" i="22"/>
  <c r="P18" i="22"/>
  <c r="O18" i="22"/>
  <c r="N18" i="22"/>
  <c r="M18" i="22"/>
  <c r="Q17" i="22"/>
  <c r="P17" i="22"/>
  <c r="O17" i="22"/>
  <c r="N17" i="22"/>
  <c r="M17" i="22"/>
  <c r="Q16" i="22"/>
  <c r="P16" i="22"/>
  <c r="O16" i="22"/>
  <c r="N16" i="22"/>
  <c r="M16" i="22"/>
  <c r="Q15" i="22"/>
  <c r="P15" i="22"/>
  <c r="O15" i="22"/>
  <c r="N15" i="22"/>
  <c r="M15" i="22"/>
  <c r="Q14" i="22"/>
  <c r="P14" i="22"/>
  <c r="O14" i="22"/>
  <c r="N14" i="22"/>
  <c r="M14" i="22"/>
  <c r="Q13" i="22"/>
  <c r="P13" i="22"/>
  <c r="O13" i="22"/>
  <c r="N13" i="22"/>
  <c r="M13" i="22"/>
  <c r="Q12" i="22"/>
  <c r="P12" i="22"/>
  <c r="O12" i="22"/>
  <c r="N12" i="22"/>
  <c r="M12" i="22"/>
  <c r="Q11" i="22"/>
  <c r="P11" i="22"/>
  <c r="O11" i="22"/>
  <c r="N11" i="22"/>
  <c r="M11" i="22"/>
  <c r="Q10" i="22"/>
  <c r="P10" i="22"/>
  <c r="O10" i="22"/>
  <c r="N10" i="22"/>
  <c r="M10" i="22"/>
  <c r="Q9" i="22"/>
  <c r="P9" i="22"/>
  <c r="O9" i="22"/>
  <c r="N9" i="22"/>
  <c r="M9" i="22"/>
  <c r="Q8" i="22"/>
  <c r="P8" i="22"/>
  <c r="O8" i="22"/>
  <c r="N8" i="22"/>
  <c r="M8" i="22"/>
  <c r="Q7" i="22"/>
  <c r="P7" i="22"/>
  <c r="O7" i="22"/>
  <c r="N7" i="22"/>
  <c r="M7" i="22"/>
  <c r="Q6" i="22"/>
  <c r="P6" i="22"/>
  <c r="O6" i="22"/>
  <c r="N6" i="22"/>
  <c r="M6" i="22"/>
  <c r="Q5" i="22"/>
  <c r="P5" i="22"/>
  <c r="O5" i="22"/>
  <c r="N5" i="22"/>
  <c r="M5" i="22"/>
  <c r="Q4" i="22"/>
  <c r="P4" i="22"/>
  <c r="O4" i="22"/>
  <c r="N4" i="22"/>
  <c r="M4" i="22"/>
  <c r="G104" i="21"/>
  <c r="G103" i="21"/>
  <c r="F104" i="21"/>
  <c r="F103" i="21"/>
  <c r="E104" i="21"/>
  <c r="E103" i="21"/>
  <c r="D104" i="21"/>
  <c r="D103" i="21"/>
  <c r="C104" i="21"/>
  <c r="C103" i="21"/>
  <c r="G102" i="21"/>
  <c r="F102" i="21"/>
  <c r="E102" i="21"/>
  <c r="D102" i="21"/>
  <c r="C102" i="21"/>
  <c r="H102" i="21"/>
  <c r="I102" i="21"/>
  <c r="J102" i="21"/>
  <c r="K102" i="21"/>
  <c r="L102" i="21"/>
  <c r="Q100" i="21"/>
  <c r="P100" i="21"/>
  <c r="O100" i="21"/>
  <c r="N100" i="21"/>
  <c r="M100" i="21"/>
  <c r="Q99" i="21"/>
  <c r="P99" i="21"/>
  <c r="O99" i="21"/>
  <c r="N99" i="21"/>
  <c r="M99" i="21"/>
  <c r="Q98" i="21"/>
  <c r="P98" i="21"/>
  <c r="O98" i="21"/>
  <c r="N98" i="21"/>
  <c r="M98" i="21"/>
  <c r="Q97" i="21"/>
  <c r="P97" i="21"/>
  <c r="O97" i="21"/>
  <c r="N97" i="21"/>
  <c r="M97" i="21"/>
  <c r="Q96" i="21"/>
  <c r="P96" i="21"/>
  <c r="O96" i="21"/>
  <c r="N96" i="21"/>
  <c r="M96" i="21"/>
  <c r="Q95" i="21"/>
  <c r="P95" i="21"/>
  <c r="O95" i="21"/>
  <c r="N95" i="21"/>
  <c r="M95" i="21"/>
  <c r="Q94" i="21"/>
  <c r="P94" i="21"/>
  <c r="O94" i="21"/>
  <c r="N94" i="21"/>
  <c r="M94" i="21"/>
  <c r="Q93" i="21"/>
  <c r="P93" i="21"/>
  <c r="O93" i="21"/>
  <c r="N93" i="21"/>
  <c r="M93" i="21"/>
  <c r="Q92" i="21"/>
  <c r="P92" i="21"/>
  <c r="O92" i="21"/>
  <c r="N92" i="21"/>
  <c r="M92" i="21"/>
  <c r="Q91" i="21"/>
  <c r="P91" i="21"/>
  <c r="O91" i="21"/>
  <c r="N91" i="21"/>
  <c r="M91" i="21"/>
  <c r="Q90" i="21"/>
  <c r="P90" i="21"/>
  <c r="O90" i="21"/>
  <c r="N90" i="21"/>
  <c r="M90" i="21"/>
  <c r="Q89" i="21"/>
  <c r="P89" i="21"/>
  <c r="O89" i="21"/>
  <c r="N89" i="21"/>
  <c r="M89" i="21"/>
  <c r="Q88" i="21"/>
  <c r="P88" i="21"/>
  <c r="O88" i="21"/>
  <c r="N88" i="21"/>
  <c r="M88" i="21"/>
  <c r="Q87" i="21"/>
  <c r="P87" i="21"/>
  <c r="O87" i="21"/>
  <c r="N87" i="21"/>
  <c r="M87" i="21"/>
  <c r="Q86" i="21"/>
  <c r="P86" i="21"/>
  <c r="O86" i="21"/>
  <c r="N86" i="21"/>
  <c r="M86" i="21"/>
  <c r="Q85" i="21"/>
  <c r="P85" i="21"/>
  <c r="O85" i="21"/>
  <c r="N85" i="21"/>
  <c r="M85" i="21"/>
  <c r="Q84" i="21"/>
  <c r="P84" i="21"/>
  <c r="O84" i="21"/>
  <c r="N84" i="21"/>
  <c r="M84" i="21"/>
  <c r="Q83" i="21"/>
  <c r="P83" i="21"/>
  <c r="O83" i="21"/>
  <c r="N83" i="21"/>
  <c r="M83" i="21"/>
  <c r="Q82" i="21"/>
  <c r="P82" i="21"/>
  <c r="O82" i="21"/>
  <c r="N82" i="21"/>
  <c r="M82" i="21"/>
  <c r="Q81" i="21"/>
  <c r="P81" i="21"/>
  <c r="O81" i="21"/>
  <c r="N81" i="21"/>
  <c r="M81" i="21"/>
  <c r="Q80" i="21"/>
  <c r="P80" i="21"/>
  <c r="O80" i="21"/>
  <c r="N80" i="21"/>
  <c r="M80" i="21"/>
  <c r="Q79" i="21"/>
  <c r="P79" i="21"/>
  <c r="O79" i="21"/>
  <c r="N79" i="21"/>
  <c r="M79" i="21"/>
  <c r="Q78" i="21"/>
  <c r="P78" i="21"/>
  <c r="O78" i="21"/>
  <c r="N78" i="21"/>
  <c r="M78" i="21"/>
  <c r="Q77" i="21"/>
  <c r="P77" i="21"/>
  <c r="O77" i="21"/>
  <c r="N77" i="21"/>
  <c r="M77" i="21"/>
  <c r="Q76" i="21"/>
  <c r="P76" i="21"/>
  <c r="O76" i="21"/>
  <c r="N76" i="21"/>
  <c r="M76" i="21"/>
  <c r="Q75" i="21"/>
  <c r="P75" i="21"/>
  <c r="O75" i="21"/>
  <c r="N75" i="21"/>
  <c r="M75" i="21"/>
  <c r="Q74" i="21"/>
  <c r="P74" i="21"/>
  <c r="O74" i="21"/>
  <c r="N74" i="21"/>
  <c r="M74" i="21"/>
  <c r="Q73" i="21"/>
  <c r="P73" i="21"/>
  <c r="O73" i="21"/>
  <c r="N73" i="21"/>
  <c r="M73" i="21"/>
  <c r="Q72" i="21"/>
  <c r="P72" i="21"/>
  <c r="O72" i="21"/>
  <c r="N72" i="21"/>
  <c r="M72" i="21"/>
  <c r="Q71" i="21"/>
  <c r="P71" i="21"/>
  <c r="O71" i="21"/>
  <c r="N71" i="21"/>
  <c r="M71" i="21"/>
  <c r="Q70" i="21"/>
  <c r="P70" i="21"/>
  <c r="O70" i="21"/>
  <c r="N70" i="21"/>
  <c r="M70" i="21"/>
  <c r="Q69" i="21"/>
  <c r="P69" i="21"/>
  <c r="O69" i="21"/>
  <c r="N69" i="21"/>
  <c r="M69" i="21"/>
  <c r="Q68" i="21"/>
  <c r="P68" i="21"/>
  <c r="O68" i="21"/>
  <c r="N68" i="21"/>
  <c r="M68" i="21"/>
  <c r="Q67" i="21"/>
  <c r="P67" i="21"/>
  <c r="O67" i="21"/>
  <c r="N67" i="21"/>
  <c r="M67" i="21"/>
  <c r="Q66" i="21"/>
  <c r="P66" i="21"/>
  <c r="O66" i="21"/>
  <c r="N66" i="21"/>
  <c r="M66" i="21"/>
  <c r="Q65" i="21"/>
  <c r="P65" i="21"/>
  <c r="O65" i="21"/>
  <c r="N65" i="21"/>
  <c r="M65" i="21"/>
  <c r="Q64" i="21"/>
  <c r="P64" i="21"/>
  <c r="O64" i="21"/>
  <c r="N64" i="21"/>
  <c r="M64" i="21"/>
  <c r="Q63" i="21"/>
  <c r="P63" i="21"/>
  <c r="O63" i="21"/>
  <c r="N63" i="21"/>
  <c r="M63" i="21"/>
  <c r="Q62" i="21"/>
  <c r="P62" i="21"/>
  <c r="O62" i="21"/>
  <c r="N62" i="21"/>
  <c r="M62" i="21"/>
  <c r="Q61" i="21"/>
  <c r="P61" i="21"/>
  <c r="O61" i="21"/>
  <c r="N61" i="21"/>
  <c r="M61" i="21"/>
  <c r="Q60" i="21"/>
  <c r="P60" i="21"/>
  <c r="O60" i="21"/>
  <c r="N60" i="21"/>
  <c r="M60" i="21"/>
  <c r="Q59" i="21"/>
  <c r="P59" i="21"/>
  <c r="O59" i="21"/>
  <c r="N59" i="21"/>
  <c r="M59" i="21"/>
  <c r="Q58" i="21"/>
  <c r="P58" i="21"/>
  <c r="O58" i="21"/>
  <c r="N58" i="21"/>
  <c r="M58" i="21"/>
  <c r="Q57" i="21"/>
  <c r="P57" i="21"/>
  <c r="O57" i="21"/>
  <c r="N57" i="21"/>
  <c r="M57" i="21"/>
  <c r="Q56" i="21"/>
  <c r="P56" i="21"/>
  <c r="O56" i="21"/>
  <c r="N56" i="21"/>
  <c r="M56" i="21"/>
  <c r="Q55" i="21"/>
  <c r="P55" i="21"/>
  <c r="O55" i="21"/>
  <c r="N55" i="21"/>
  <c r="M55" i="21"/>
  <c r="Q54" i="21"/>
  <c r="P54" i="21"/>
  <c r="O54" i="21"/>
  <c r="N54" i="21"/>
  <c r="M54" i="21"/>
  <c r="Q53" i="21"/>
  <c r="P53" i="21"/>
  <c r="O53" i="21"/>
  <c r="N53" i="21"/>
  <c r="M53" i="21"/>
  <c r="Q52" i="21"/>
  <c r="P52" i="21"/>
  <c r="O52" i="21"/>
  <c r="N52" i="21"/>
  <c r="M52" i="21"/>
  <c r="Q51" i="21"/>
  <c r="P51" i="21"/>
  <c r="O51" i="21"/>
  <c r="N51" i="21"/>
  <c r="M51" i="21"/>
  <c r="Q50" i="21"/>
  <c r="P50" i="21"/>
  <c r="O50" i="21"/>
  <c r="N50" i="21"/>
  <c r="M50" i="21"/>
  <c r="Q49" i="21"/>
  <c r="P49" i="21"/>
  <c r="O49" i="21"/>
  <c r="N49" i="21"/>
  <c r="M49" i="21"/>
  <c r="Q48" i="21"/>
  <c r="P48" i="21"/>
  <c r="O48" i="21"/>
  <c r="N48" i="21"/>
  <c r="M48" i="21"/>
  <c r="Q47" i="21"/>
  <c r="P47" i="21"/>
  <c r="O47" i="21"/>
  <c r="N47" i="21"/>
  <c r="M47" i="21"/>
  <c r="Q46" i="21"/>
  <c r="P46" i="21"/>
  <c r="O46" i="21"/>
  <c r="N46" i="21"/>
  <c r="M46" i="21"/>
  <c r="Q45" i="21"/>
  <c r="P45" i="21"/>
  <c r="O45" i="21"/>
  <c r="N45" i="21"/>
  <c r="M45" i="21"/>
  <c r="Q44" i="21"/>
  <c r="P44" i="21"/>
  <c r="O44" i="21"/>
  <c r="N44" i="21"/>
  <c r="M44" i="21"/>
  <c r="Q43" i="21"/>
  <c r="P43" i="21"/>
  <c r="O43" i="21"/>
  <c r="N43" i="21"/>
  <c r="M43" i="21"/>
  <c r="Q42" i="21"/>
  <c r="P42" i="21"/>
  <c r="O42" i="21"/>
  <c r="N42" i="21"/>
  <c r="M42" i="21"/>
  <c r="Q41" i="21"/>
  <c r="P41" i="21"/>
  <c r="O41" i="21"/>
  <c r="N41" i="21"/>
  <c r="M41" i="21"/>
  <c r="Q40" i="21"/>
  <c r="P40" i="21"/>
  <c r="O40" i="21"/>
  <c r="N40" i="21"/>
  <c r="M40" i="21"/>
  <c r="Q39" i="21"/>
  <c r="P39" i="21"/>
  <c r="O39" i="21"/>
  <c r="N39" i="21"/>
  <c r="M39" i="21"/>
  <c r="Q38" i="21"/>
  <c r="P38" i="21"/>
  <c r="O38" i="21"/>
  <c r="N38" i="21"/>
  <c r="M38" i="21"/>
  <c r="Q37" i="21"/>
  <c r="P37" i="21"/>
  <c r="O37" i="21"/>
  <c r="N37" i="21"/>
  <c r="M37" i="21"/>
  <c r="Q36" i="21"/>
  <c r="P36" i="21"/>
  <c r="O36" i="21"/>
  <c r="N36" i="21"/>
  <c r="M36" i="21"/>
  <c r="Q35" i="21"/>
  <c r="P35" i="21"/>
  <c r="O35" i="21"/>
  <c r="N35" i="21"/>
  <c r="M35" i="21"/>
  <c r="Q34" i="21"/>
  <c r="P34" i="21"/>
  <c r="O34" i="21"/>
  <c r="N34" i="21"/>
  <c r="M34" i="21"/>
  <c r="Q33" i="21"/>
  <c r="P33" i="21"/>
  <c r="O33" i="21"/>
  <c r="N33" i="21"/>
  <c r="M33" i="21"/>
  <c r="Q32" i="21"/>
  <c r="P32" i="21"/>
  <c r="O32" i="21"/>
  <c r="N32" i="21"/>
  <c r="M32" i="21"/>
  <c r="Q31" i="21"/>
  <c r="P31" i="21"/>
  <c r="O31" i="21"/>
  <c r="N31" i="21"/>
  <c r="M31" i="21"/>
  <c r="Q30" i="21"/>
  <c r="P30" i="21"/>
  <c r="O30" i="21"/>
  <c r="N30" i="21"/>
  <c r="M30" i="21"/>
  <c r="Q29" i="21"/>
  <c r="P29" i="21"/>
  <c r="O29" i="21"/>
  <c r="N29" i="21"/>
  <c r="M29" i="21"/>
  <c r="Q28" i="21"/>
  <c r="P28" i="21"/>
  <c r="O28" i="21"/>
  <c r="N28" i="21"/>
  <c r="M28" i="21"/>
  <c r="Q27" i="21"/>
  <c r="P27" i="21"/>
  <c r="O27" i="21"/>
  <c r="N27" i="21"/>
  <c r="M27" i="21"/>
  <c r="Q26" i="21"/>
  <c r="P26" i="21"/>
  <c r="O26" i="21"/>
  <c r="N26" i="21"/>
  <c r="M26" i="21"/>
  <c r="Q25" i="21"/>
  <c r="P25" i="21"/>
  <c r="O25" i="21"/>
  <c r="N25" i="21"/>
  <c r="M25" i="21"/>
  <c r="Q24" i="21"/>
  <c r="P24" i="21"/>
  <c r="O24" i="21"/>
  <c r="N24" i="21"/>
  <c r="M24" i="21"/>
  <c r="Q23" i="21"/>
  <c r="P23" i="21"/>
  <c r="O23" i="21"/>
  <c r="N23" i="21"/>
  <c r="M23" i="21"/>
  <c r="Q22" i="21"/>
  <c r="P22" i="21"/>
  <c r="O22" i="21"/>
  <c r="N22" i="21"/>
  <c r="M22" i="21"/>
  <c r="Q21" i="21"/>
  <c r="P21" i="21"/>
  <c r="O21" i="21"/>
  <c r="N21" i="21"/>
  <c r="M21" i="21"/>
  <c r="Q20" i="21"/>
  <c r="P20" i="21"/>
  <c r="O20" i="21"/>
  <c r="N20" i="21"/>
  <c r="M20" i="21"/>
  <c r="Q19" i="21"/>
  <c r="P19" i="21"/>
  <c r="O19" i="21"/>
  <c r="N19" i="21"/>
  <c r="M19" i="21"/>
  <c r="Q18" i="21"/>
  <c r="P18" i="21"/>
  <c r="O18" i="21"/>
  <c r="N18" i="21"/>
  <c r="M18" i="21"/>
  <c r="Q17" i="21"/>
  <c r="P17" i="21"/>
  <c r="O17" i="21"/>
  <c r="N17" i="21"/>
  <c r="M17" i="21"/>
  <c r="Q16" i="21"/>
  <c r="P16" i="21"/>
  <c r="O16" i="21"/>
  <c r="N16" i="21"/>
  <c r="M16" i="21"/>
  <c r="Q15" i="21"/>
  <c r="P15" i="21"/>
  <c r="O15" i="21"/>
  <c r="N15" i="21"/>
  <c r="M15" i="21"/>
  <c r="Q14" i="21"/>
  <c r="P14" i="21"/>
  <c r="O14" i="21"/>
  <c r="N14" i="21"/>
  <c r="M14" i="21"/>
  <c r="Q13" i="21"/>
  <c r="P13" i="21"/>
  <c r="O13" i="21"/>
  <c r="N13" i="21"/>
  <c r="M13" i="21"/>
  <c r="Q12" i="21"/>
  <c r="P12" i="21"/>
  <c r="O12" i="21"/>
  <c r="N12" i="21"/>
  <c r="M12" i="21"/>
  <c r="Q11" i="21"/>
  <c r="P11" i="21"/>
  <c r="O11" i="21"/>
  <c r="N11" i="21"/>
  <c r="M11" i="21"/>
  <c r="Q10" i="21"/>
  <c r="P10" i="21"/>
  <c r="O10" i="21"/>
  <c r="N10" i="21"/>
  <c r="M10" i="21"/>
  <c r="Q9" i="21"/>
  <c r="P9" i="21"/>
  <c r="O9" i="21"/>
  <c r="N9" i="21"/>
  <c r="M9" i="21"/>
  <c r="Q8" i="21"/>
  <c r="P8" i="21"/>
  <c r="O8" i="21"/>
  <c r="N8" i="21"/>
  <c r="M8" i="21"/>
  <c r="Q7" i="21"/>
  <c r="P7" i="21"/>
  <c r="O7" i="21"/>
  <c r="N7" i="21"/>
  <c r="M7" i="21"/>
  <c r="Q6" i="21"/>
  <c r="P6" i="21"/>
  <c r="O6" i="21"/>
  <c r="N6" i="21"/>
  <c r="M6" i="21"/>
  <c r="Q5" i="21"/>
  <c r="P5" i="21"/>
  <c r="O5" i="21"/>
  <c r="N5" i="21"/>
  <c r="M5" i="21"/>
  <c r="Q4" i="21"/>
  <c r="Q102" i="21" s="1"/>
  <c r="P4" i="21"/>
  <c r="P102" i="21" s="1"/>
  <c r="O4" i="21"/>
  <c r="O102" i="21" s="1"/>
  <c r="N4" i="21"/>
  <c r="N102" i="21" s="1"/>
  <c r="M4" i="21"/>
  <c r="M102" i="21" s="1"/>
  <c r="Q10" i="20"/>
  <c r="P10" i="20"/>
  <c r="O10" i="20"/>
  <c r="N10" i="20"/>
  <c r="M10" i="20"/>
  <c r="Q100" i="20"/>
  <c r="P100" i="20"/>
  <c r="O100" i="20"/>
  <c r="N100" i="20"/>
  <c r="M100" i="20"/>
  <c r="Q99" i="20"/>
  <c r="P99" i="20"/>
  <c r="O99" i="20"/>
  <c r="N99" i="20"/>
  <c r="M99" i="20"/>
  <c r="Q98" i="20"/>
  <c r="P98" i="20"/>
  <c r="O98" i="20"/>
  <c r="N98" i="20"/>
  <c r="M98" i="20"/>
  <c r="Q97" i="20"/>
  <c r="P97" i="20"/>
  <c r="O97" i="20"/>
  <c r="N97" i="20"/>
  <c r="M97" i="20"/>
  <c r="Q96" i="20"/>
  <c r="P96" i="20"/>
  <c r="O96" i="20"/>
  <c r="N96" i="20"/>
  <c r="M96" i="20"/>
  <c r="Q95" i="20"/>
  <c r="P95" i="20"/>
  <c r="O95" i="20"/>
  <c r="N95" i="20"/>
  <c r="M95" i="20"/>
  <c r="Q94" i="20"/>
  <c r="P94" i="20"/>
  <c r="O94" i="20"/>
  <c r="N94" i="20"/>
  <c r="M94" i="20"/>
  <c r="Q93" i="20"/>
  <c r="P93" i="20"/>
  <c r="O93" i="20"/>
  <c r="N93" i="20"/>
  <c r="M93" i="20"/>
  <c r="Q92" i="20"/>
  <c r="P92" i="20"/>
  <c r="O92" i="20"/>
  <c r="N92" i="20"/>
  <c r="M92" i="20"/>
  <c r="Q91" i="20"/>
  <c r="P91" i="20"/>
  <c r="O91" i="20"/>
  <c r="N91" i="20"/>
  <c r="M91" i="20"/>
  <c r="Q90" i="20"/>
  <c r="P90" i="20"/>
  <c r="O90" i="20"/>
  <c r="N90" i="20"/>
  <c r="M90" i="20"/>
  <c r="Q89" i="20"/>
  <c r="P89" i="20"/>
  <c r="O89" i="20"/>
  <c r="N89" i="20"/>
  <c r="M89" i="20"/>
  <c r="Q88" i="20"/>
  <c r="P88" i="20"/>
  <c r="O88" i="20"/>
  <c r="N88" i="20"/>
  <c r="M88" i="20"/>
  <c r="Q87" i="20"/>
  <c r="P87" i="20"/>
  <c r="O87" i="20"/>
  <c r="N87" i="20"/>
  <c r="M87" i="20"/>
  <c r="Q86" i="20"/>
  <c r="P86" i="20"/>
  <c r="O86" i="20"/>
  <c r="N86" i="20"/>
  <c r="M86" i="20"/>
  <c r="Q85" i="20"/>
  <c r="P85" i="20"/>
  <c r="O85" i="20"/>
  <c r="N85" i="20"/>
  <c r="M85" i="20"/>
  <c r="Q84" i="20"/>
  <c r="P84" i="20"/>
  <c r="O84" i="20"/>
  <c r="N84" i="20"/>
  <c r="M84" i="20"/>
  <c r="Q83" i="20"/>
  <c r="P83" i="20"/>
  <c r="O83" i="20"/>
  <c r="N83" i="20"/>
  <c r="M83" i="20"/>
  <c r="Q82" i="20"/>
  <c r="P82" i="20"/>
  <c r="O82" i="20"/>
  <c r="N82" i="20"/>
  <c r="M82" i="20"/>
  <c r="Q81" i="20"/>
  <c r="P81" i="20"/>
  <c r="O81" i="20"/>
  <c r="N81" i="20"/>
  <c r="M81" i="20"/>
  <c r="Q80" i="20"/>
  <c r="P80" i="20"/>
  <c r="O80" i="20"/>
  <c r="N80" i="20"/>
  <c r="M80" i="20"/>
  <c r="Q79" i="20"/>
  <c r="P79" i="20"/>
  <c r="O79" i="20"/>
  <c r="N79" i="20"/>
  <c r="M79" i="20"/>
  <c r="Q78" i="20"/>
  <c r="P78" i="20"/>
  <c r="O78" i="20"/>
  <c r="N78" i="20"/>
  <c r="M78" i="20"/>
  <c r="Q77" i="20"/>
  <c r="P77" i="20"/>
  <c r="O77" i="20"/>
  <c r="N77" i="20"/>
  <c r="M77" i="20"/>
  <c r="Q76" i="20"/>
  <c r="P76" i="20"/>
  <c r="O76" i="20"/>
  <c r="N76" i="20"/>
  <c r="M76" i="20"/>
  <c r="Q75" i="20"/>
  <c r="P75" i="20"/>
  <c r="O75" i="20"/>
  <c r="N75" i="20"/>
  <c r="M75" i="20"/>
  <c r="Q74" i="20"/>
  <c r="P74" i="20"/>
  <c r="O74" i="20"/>
  <c r="N74" i="20"/>
  <c r="M74" i="20"/>
  <c r="Q73" i="20"/>
  <c r="P73" i="20"/>
  <c r="O73" i="20"/>
  <c r="N73" i="20"/>
  <c r="M73" i="20"/>
  <c r="Q72" i="20"/>
  <c r="P72" i="20"/>
  <c r="O72" i="20"/>
  <c r="N72" i="20"/>
  <c r="M72" i="20"/>
  <c r="Q71" i="20"/>
  <c r="P71" i="20"/>
  <c r="O71" i="20"/>
  <c r="N71" i="20"/>
  <c r="M71" i="20"/>
  <c r="Q70" i="20"/>
  <c r="P70" i="20"/>
  <c r="O70" i="20"/>
  <c r="N70" i="20"/>
  <c r="M70" i="20"/>
  <c r="Q69" i="20"/>
  <c r="P69" i="20"/>
  <c r="O69" i="20"/>
  <c r="N69" i="20"/>
  <c r="M69" i="20"/>
  <c r="Q68" i="20"/>
  <c r="P68" i="20"/>
  <c r="O68" i="20"/>
  <c r="N68" i="20"/>
  <c r="M68" i="20"/>
  <c r="Q67" i="20"/>
  <c r="P67" i="20"/>
  <c r="O67" i="20"/>
  <c r="N67" i="20"/>
  <c r="M67" i="20"/>
  <c r="Q66" i="20"/>
  <c r="P66" i="20"/>
  <c r="O66" i="20"/>
  <c r="N66" i="20"/>
  <c r="M66" i="20"/>
  <c r="Q65" i="20"/>
  <c r="P65" i="20"/>
  <c r="O65" i="20"/>
  <c r="N65" i="20"/>
  <c r="M65" i="20"/>
  <c r="Q64" i="20"/>
  <c r="P64" i="20"/>
  <c r="O64" i="20"/>
  <c r="N64" i="20"/>
  <c r="M64" i="20"/>
  <c r="Q63" i="20"/>
  <c r="P63" i="20"/>
  <c r="O63" i="20"/>
  <c r="N63" i="20"/>
  <c r="M63" i="20"/>
  <c r="Q62" i="20"/>
  <c r="P62" i="20"/>
  <c r="O62" i="20"/>
  <c r="N62" i="20"/>
  <c r="M62" i="20"/>
  <c r="Q61" i="20"/>
  <c r="P61" i="20"/>
  <c r="O61" i="20"/>
  <c r="N61" i="20"/>
  <c r="M61" i="20"/>
  <c r="Q60" i="20"/>
  <c r="P60" i="20"/>
  <c r="O60" i="20"/>
  <c r="N60" i="20"/>
  <c r="M60" i="20"/>
  <c r="Q59" i="20"/>
  <c r="P59" i="20"/>
  <c r="O59" i="20"/>
  <c r="N59" i="20"/>
  <c r="M59" i="20"/>
  <c r="Q58" i="20"/>
  <c r="P58" i="20"/>
  <c r="O58" i="20"/>
  <c r="N58" i="20"/>
  <c r="M58" i="20"/>
  <c r="Q57" i="20"/>
  <c r="P57" i="20"/>
  <c r="O57" i="20"/>
  <c r="N57" i="20"/>
  <c r="M57" i="20"/>
  <c r="Q56" i="20"/>
  <c r="P56" i="20"/>
  <c r="O56" i="20"/>
  <c r="N56" i="20"/>
  <c r="M56" i="20"/>
  <c r="Q55" i="20"/>
  <c r="P55" i="20"/>
  <c r="O55" i="20"/>
  <c r="N55" i="20"/>
  <c r="M55" i="20"/>
  <c r="Q54" i="20"/>
  <c r="P54" i="20"/>
  <c r="O54" i="20"/>
  <c r="N54" i="20"/>
  <c r="M54" i="20"/>
  <c r="Q53" i="20"/>
  <c r="P53" i="20"/>
  <c r="O53" i="20"/>
  <c r="N53" i="20"/>
  <c r="M53" i="20"/>
  <c r="Q52" i="20"/>
  <c r="P52" i="20"/>
  <c r="O52" i="20"/>
  <c r="N52" i="20"/>
  <c r="M52" i="20"/>
  <c r="Q51" i="20"/>
  <c r="P51" i="20"/>
  <c r="O51" i="20"/>
  <c r="N51" i="20"/>
  <c r="M51" i="20"/>
  <c r="Q50" i="20"/>
  <c r="P50" i="20"/>
  <c r="O50" i="20"/>
  <c r="N50" i="20"/>
  <c r="M50" i="20"/>
  <c r="Q49" i="20"/>
  <c r="P49" i="20"/>
  <c r="O49" i="20"/>
  <c r="N49" i="20"/>
  <c r="M49" i="20"/>
  <c r="Q48" i="20"/>
  <c r="P48" i="20"/>
  <c r="O48" i="20"/>
  <c r="N48" i="20"/>
  <c r="M48" i="20"/>
  <c r="Q47" i="20"/>
  <c r="P47" i="20"/>
  <c r="O47" i="20"/>
  <c r="N47" i="20"/>
  <c r="M47" i="20"/>
  <c r="Q46" i="20"/>
  <c r="P46" i="20"/>
  <c r="O46" i="20"/>
  <c r="N46" i="20"/>
  <c r="M46" i="20"/>
  <c r="Q45" i="20"/>
  <c r="P45" i="20"/>
  <c r="O45" i="20"/>
  <c r="N45" i="20"/>
  <c r="M45" i="20"/>
  <c r="Q44" i="20"/>
  <c r="P44" i="20"/>
  <c r="O44" i="20"/>
  <c r="N44" i="20"/>
  <c r="M44" i="20"/>
  <c r="Q43" i="20"/>
  <c r="P43" i="20"/>
  <c r="O43" i="20"/>
  <c r="N43" i="20"/>
  <c r="M43" i="20"/>
  <c r="Q42" i="20"/>
  <c r="P42" i="20"/>
  <c r="O42" i="20"/>
  <c r="N42" i="20"/>
  <c r="M42" i="20"/>
  <c r="Q41" i="20"/>
  <c r="P41" i="20"/>
  <c r="O41" i="20"/>
  <c r="N41" i="20"/>
  <c r="M41" i="20"/>
  <c r="Q40" i="20"/>
  <c r="P40" i="20"/>
  <c r="O40" i="20"/>
  <c r="N40" i="20"/>
  <c r="M40" i="20"/>
  <c r="Q39" i="20"/>
  <c r="P39" i="20"/>
  <c r="O39" i="20"/>
  <c r="N39" i="20"/>
  <c r="M39" i="20"/>
  <c r="Q38" i="20"/>
  <c r="P38" i="20"/>
  <c r="O38" i="20"/>
  <c r="N38" i="20"/>
  <c r="M38" i="20"/>
  <c r="Q37" i="20"/>
  <c r="P37" i="20"/>
  <c r="O37" i="20"/>
  <c r="N37" i="20"/>
  <c r="M37" i="20"/>
  <c r="Q36" i="20"/>
  <c r="P36" i="20"/>
  <c r="O36" i="20"/>
  <c r="N36" i="20"/>
  <c r="M36" i="20"/>
  <c r="Q35" i="20"/>
  <c r="P35" i="20"/>
  <c r="O35" i="20"/>
  <c r="N35" i="20"/>
  <c r="M35" i="20"/>
  <c r="Q34" i="20"/>
  <c r="P34" i="20"/>
  <c r="O34" i="20"/>
  <c r="N34" i="20"/>
  <c r="M34" i="20"/>
  <c r="Q33" i="20"/>
  <c r="P33" i="20"/>
  <c r="O33" i="20"/>
  <c r="N33" i="20"/>
  <c r="M33" i="20"/>
  <c r="Q32" i="20"/>
  <c r="P32" i="20"/>
  <c r="O32" i="20"/>
  <c r="N32" i="20"/>
  <c r="M32" i="20"/>
  <c r="Q31" i="20"/>
  <c r="P31" i="20"/>
  <c r="O31" i="20"/>
  <c r="N31" i="20"/>
  <c r="M31" i="20"/>
  <c r="Q30" i="20"/>
  <c r="P30" i="20"/>
  <c r="O30" i="20"/>
  <c r="N30" i="20"/>
  <c r="M30" i="20"/>
  <c r="Q29" i="20"/>
  <c r="P29" i="20"/>
  <c r="O29" i="20"/>
  <c r="N29" i="20"/>
  <c r="M29" i="20"/>
  <c r="Q28" i="20"/>
  <c r="P28" i="20"/>
  <c r="O28" i="20"/>
  <c r="N28" i="20"/>
  <c r="M28" i="20"/>
  <c r="Q27" i="20"/>
  <c r="P27" i="20"/>
  <c r="O27" i="20"/>
  <c r="N27" i="20"/>
  <c r="M27" i="20"/>
  <c r="Q26" i="20"/>
  <c r="P26" i="20"/>
  <c r="O26" i="20"/>
  <c r="N26" i="20"/>
  <c r="M26" i="20"/>
  <c r="Q25" i="20"/>
  <c r="P25" i="20"/>
  <c r="O25" i="20"/>
  <c r="N25" i="20"/>
  <c r="M25" i="20"/>
  <c r="Q24" i="20"/>
  <c r="P24" i="20"/>
  <c r="O24" i="20"/>
  <c r="N24" i="20"/>
  <c r="M24" i="20"/>
  <c r="Q23" i="20"/>
  <c r="P23" i="20"/>
  <c r="O23" i="20"/>
  <c r="N23" i="20"/>
  <c r="M23" i="20"/>
  <c r="Q22" i="20"/>
  <c r="P22" i="20"/>
  <c r="O22" i="20"/>
  <c r="N22" i="20"/>
  <c r="M22" i="20"/>
  <c r="Q21" i="20"/>
  <c r="P21" i="20"/>
  <c r="O21" i="20"/>
  <c r="N21" i="20"/>
  <c r="M21" i="20"/>
  <c r="Q20" i="20"/>
  <c r="P20" i="20"/>
  <c r="O20" i="20"/>
  <c r="N20" i="20"/>
  <c r="M20" i="20"/>
  <c r="Q19" i="20"/>
  <c r="P19" i="20"/>
  <c r="O19" i="20"/>
  <c r="N19" i="20"/>
  <c r="M19" i="20"/>
  <c r="Q18" i="20"/>
  <c r="P18" i="20"/>
  <c r="O18" i="20"/>
  <c r="N18" i="20"/>
  <c r="M18" i="20"/>
  <c r="Q17" i="20"/>
  <c r="P17" i="20"/>
  <c r="O17" i="20"/>
  <c r="N17" i="20"/>
  <c r="M17" i="20"/>
  <c r="Q16" i="20"/>
  <c r="P16" i="20"/>
  <c r="O16" i="20"/>
  <c r="N16" i="20"/>
  <c r="M16" i="20"/>
  <c r="Q15" i="20"/>
  <c r="P15" i="20"/>
  <c r="O15" i="20"/>
  <c r="N15" i="20"/>
  <c r="M15" i="20"/>
  <c r="Q14" i="20"/>
  <c r="P14" i="20"/>
  <c r="O14" i="20"/>
  <c r="N14" i="20"/>
  <c r="M14" i="20"/>
  <c r="Q13" i="20"/>
  <c r="P13" i="20"/>
  <c r="O13" i="20"/>
  <c r="N13" i="20"/>
  <c r="M13" i="20"/>
  <c r="Q12" i="20"/>
  <c r="P12" i="20"/>
  <c r="O12" i="20"/>
  <c r="N12" i="20"/>
  <c r="M12" i="20"/>
  <c r="Q11" i="20"/>
  <c r="P11" i="20"/>
  <c r="O11" i="20"/>
  <c r="N11" i="20"/>
  <c r="M11" i="20"/>
  <c r="Q9" i="20"/>
  <c r="P9" i="20"/>
  <c r="O9" i="20"/>
  <c r="N9" i="20"/>
  <c r="M9" i="20"/>
  <c r="Q8" i="20"/>
  <c r="P8" i="20"/>
  <c r="O8" i="20"/>
  <c r="N8" i="20"/>
  <c r="M8" i="20"/>
  <c r="Q7" i="20"/>
  <c r="P7" i="20"/>
  <c r="O7" i="20"/>
  <c r="N7" i="20"/>
  <c r="M7" i="20"/>
  <c r="Q6" i="20"/>
  <c r="P6" i="20"/>
  <c r="O6" i="20"/>
  <c r="N6" i="20"/>
  <c r="M6" i="20"/>
  <c r="Q5" i="20"/>
  <c r="P5" i="20"/>
  <c r="O5" i="20"/>
  <c r="N5" i="20"/>
  <c r="M5" i="20"/>
  <c r="Q4" i="20"/>
  <c r="P4" i="20"/>
  <c r="O4" i="20"/>
  <c r="N4" i="20"/>
  <c r="M4" i="20"/>
  <c r="Q101" i="19"/>
  <c r="P101" i="19"/>
  <c r="O101" i="19"/>
  <c r="N101" i="19"/>
  <c r="M101" i="19"/>
  <c r="Q100" i="19"/>
  <c r="P100" i="19"/>
  <c r="O100" i="19"/>
  <c r="N100" i="19"/>
  <c r="M100" i="19"/>
  <c r="Q99" i="19"/>
  <c r="P99" i="19"/>
  <c r="O99" i="19"/>
  <c r="N99" i="19"/>
  <c r="M99" i="19"/>
  <c r="Q98" i="19"/>
  <c r="P98" i="19"/>
  <c r="O98" i="19"/>
  <c r="N98" i="19"/>
  <c r="M98" i="19"/>
  <c r="Q97" i="19"/>
  <c r="P97" i="19"/>
  <c r="O97" i="19"/>
  <c r="N97" i="19"/>
  <c r="M97" i="19"/>
  <c r="Q96" i="19"/>
  <c r="P96" i="19"/>
  <c r="O96" i="19"/>
  <c r="N96" i="19"/>
  <c r="M96" i="19"/>
  <c r="Q95" i="19"/>
  <c r="P95" i="19"/>
  <c r="O95" i="19"/>
  <c r="N95" i="19"/>
  <c r="M95" i="19"/>
  <c r="Q94" i="19"/>
  <c r="P94" i="19"/>
  <c r="O94" i="19"/>
  <c r="N94" i="19"/>
  <c r="M94" i="19"/>
  <c r="Q93" i="19"/>
  <c r="P93" i="19"/>
  <c r="O93" i="19"/>
  <c r="N93" i="19"/>
  <c r="M93" i="19"/>
  <c r="Q92" i="19"/>
  <c r="P92" i="19"/>
  <c r="O92" i="19"/>
  <c r="N92" i="19"/>
  <c r="M92" i="19"/>
  <c r="Q91" i="19"/>
  <c r="P91" i="19"/>
  <c r="O91" i="19"/>
  <c r="N91" i="19"/>
  <c r="M91" i="19"/>
  <c r="Q90" i="19"/>
  <c r="P90" i="19"/>
  <c r="O90" i="19"/>
  <c r="N90" i="19"/>
  <c r="M90" i="19"/>
  <c r="Q89" i="19"/>
  <c r="P89" i="19"/>
  <c r="O89" i="19"/>
  <c r="N89" i="19"/>
  <c r="M89" i="19"/>
  <c r="Q88" i="19"/>
  <c r="P88" i="19"/>
  <c r="O88" i="19"/>
  <c r="N88" i="19"/>
  <c r="M88" i="19"/>
  <c r="Q87" i="19"/>
  <c r="P87" i="19"/>
  <c r="O87" i="19"/>
  <c r="N87" i="19"/>
  <c r="M87" i="19"/>
  <c r="Q86" i="19"/>
  <c r="P86" i="19"/>
  <c r="O86" i="19"/>
  <c r="N86" i="19"/>
  <c r="M86" i="19"/>
  <c r="Q85" i="19"/>
  <c r="P85" i="19"/>
  <c r="O85" i="19"/>
  <c r="N85" i="19"/>
  <c r="M85" i="19"/>
  <c r="Q84" i="19"/>
  <c r="P84" i="19"/>
  <c r="O84" i="19"/>
  <c r="N84" i="19"/>
  <c r="M84" i="19"/>
  <c r="Q83" i="19"/>
  <c r="P83" i="19"/>
  <c r="O83" i="19"/>
  <c r="N83" i="19"/>
  <c r="M83" i="19"/>
  <c r="Q82" i="19"/>
  <c r="P82" i="19"/>
  <c r="O82" i="19"/>
  <c r="N82" i="19"/>
  <c r="M82" i="19"/>
  <c r="Q81" i="19"/>
  <c r="P81" i="19"/>
  <c r="O81" i="19"/>
  <c r="N81" i="19"/>
  <c r="M81" i="19"/>
  <c r="Q80" i="19"/>
  <c r="P80" i="19"/>
  <c r="O80" i="19"/>
  <c r="N80" i="19"/>
  <c r="M80" i="19"/>
  <c r="Q79" i="19"/>
  <c r="P79" i="19"/>
  <c r="O79" i="19"/>
  <c r="N79" i="19"/>
  <c r="M79" i="19"/>
  <c r="Q78" i="19"/>
  <c r="P78" i="19"/>
  <c r="O78" i="19"/>
  <c r="N78" i="19"/>
  <c r="M78" i="19"/>
  <c r="Q77" i="19"/>
  <c r="P77" i="19"/>
  <c r="O77" i="19"/>
  <c r="N77" i="19"/>
  <c r="M77" i="19"/>
  <c r="Q76" i="19"/>
  <c r="P76" i="19"/>
  <c r="O76" i="19"/>
  <c r="N76" i="19"/>
  <c r="M76" i="19"/>
  <c r="Q75" i="19"/>
  <c r="P75" i="19"/>
  <c r="O75" i="19"/>
  <c r="N75" i="19"/>
  <c r="M75" i="19"/>
  <c r="Q74" i="19"/>
  <c r="P74" i="19"/>
  <c r="O74" i="19"/>
  <c r="N74" i="19"/>
  <c r="M74" i="19"/>
  <c r="Q73" i="19"/>
  <c r="P73" i="19"/>
  <c r="O73" i="19"/>
  <c r="N73" i="19"/>
  <c r="M73" i="19"/>
  <c r="Q72" i="19"/>
  <c r="P72" i="19"/>
  <c r="O72" i="19"/>
  <c r="N72" i="19"/>
  <c r="M72" i="19"/>
  <c r="Q71" i="19"/>
  <c r="P71" i="19"/>
  <c r="O71" i="19"/>
  <c r="N71" i="19"/>
  <c r="M71" i="19"/>
  <c r="Q70" i="19"/>
  <c r="P70" i="19"/>
  <c r="O70" i="19"/>
  <c r="N70" i="19"/>
  <c r="M70" i="19"/>
  <c r="Q69" i="19"/>
  <c r="P69" i="19"/>
  <c r="O69" i="19"/>
  <c r="N69" i="19"/>
  <c r="M69" i="19"/>
  <c r="Q68" i="19"/>
  <c r="P68" i="19"/>
  <c r="O68" i="19"/>
  <c r="N68" i="19"/>
  <c r="M68" i="19"/>
  <c r="Q67" i="19"/>
  <c r="P67" i="19"/>
  <c r="O67" i="19"/>
  <c r="N67" i="19"/>
  <c r="M67" i="19"/>
  <c r="Q66" i="19"/>
  <c r="P66" i="19"/>
  <c r="O66" i="19"/>
  <c r="N66" i="19"/>
  <c r="M66" i="19"/>
  <c r="Q65" i="19"/>
  <c r="P65" i="19"/>
  <c r="O65" i="19"/>
  <c r="N65" i="19"/>
  <c r="M65" i="19"/>
  <c r="Q64" i="19"/>
  <c r="P64" i="19"/>
  <c r="O64" i="19"/>
  <c r="N64" i="19"/>
  <c r="M64" i="19"/>
  <c r="Q63" i="19"/>
  <c r="P63" i="19"/>
  <c r="O63" i="19"/>
  <c r="N63" i="19"/>
  <c r="M63" i="19"/>
  <c r="Q62" i="19"/>
  <c r="P62" i="19"/>
  <c r="O62" i="19"/>
  <c r="N62" i="19"/>
  <c r="M62" i="19"/>
  <c r="Q61" i="19"/>
  <c r="P61" i="19"/>
  <c r="O61" i="19"/>
  <c r="N61" i="19"/>
  <c r="M61" i="19"/>
  <c r="Q60" i="19"/>
  <c r="P60" i="19"/>
  <c r="O60" i="19"/>
  <c r="N60" i="19"/>
  <c r="M60" i="19"/>
  <c r="Q59" i="19"/>
  <c r="P59" i="19"/>
  <c r="O59" i="19"/>
  <c r="N59" i="19"/>
  <c r="M59" i="19"/>
  <c r="Q58" i="19"/>
  <c r="P58" i="19"/>
  <c r="O58" i="19"/>
  <c r="N58" i="19"/>
  <c r="M58" i="19"/>
  <c r="Q57" i="19"/>
  <c r="P57" i="19"/>
  <c r="O57" i="19"/>
  <c r="N57" i="19"/>
  <c r="M57" i="19"/>
  <c r="Q56" i="19"/>
  <c r="P56" i="19"/>
  <c r="O56" i="19"/>
  <c r="N56" i="19"/>
  <c r="M56" i="19"/>
  <c r="Q55" i="19"/>
  <c r="P55" i="19"/>
  <c r="O55" i="19"/>
  <c r="N55" i="19"/>
  <c r="M55" i="19"/>
  <c r="Q54" i="19"/>
  <c r="P54" i="19"/>
  <c r="O54" i="19"/>
  <c r="N54" i="19"/>
  <c r="M54" i="19"/>
  <c r="Q53" i="19"/>
  <c r="P53" i="19"/>
  <c r="O53" i="19"/>
  <c r="N53" i="19"/>
  <c r="M53" i="19"/>
  <c r="Q52" i="19"/>
  <c r="P52" i="19"/>
  <c r="O52" i="19"/>
  <c r="N52" i="19"/>
  <c r="M52" i="19"/>
  <c r="Q51" i="19"/>
  <c r="P51" i="19"/>
  <c r="O51" i="19"/>
  <c r="N51" i="19"/>
  <c r="M51" i="19"/>
  <c r="Q50" i="19"/>
  <c r="P50" i="19"/>
  <c r="O50" i="19"/>
  <c r="N50" i="19"/>
  <c r="M50" i="19"/>
  <c r="Q49" i="19"/>
  <c r="P49" i="19"/>
  <c r="O49" i="19"/>
  <c r="N49" i="19"/>
  <c r="M49" i="19"/>
  <c r="Q48" i="19"/>
  <c r="P48" i="19"/>
  <c r="O48" i="19"/>
  <c r="N48" i="19"/>
  <c r="M48" i="19"/>
  <c r="Q47" i="19"/>
  <c r="P47" i="19"/>
  <c r="O47" i="19"/>
  <c r="N47" i="19"/>
  <c r="M47" i="19"/>
  <c r="Q46" i="19"/>
  <c r="P46" i="19"/>
  <c r="O46" i="19"/>
  <c r="N46" i="19"/>
  <c r="M46" i="19"/>
  <c r="Q45" i="19"/>
  <c r="P45" i="19"/>
  <c r="O45" i="19"/>
  <c r="N45" i="19"/>
  <c r="M45" i="19"/>
  <c r="Q44" i="19"/>
  <c r="P44" i="19"/>
  <c r="O44" i="19"/>
  <c r="N44" i="19"/>
  <c r="M44" i="19"/>
  <c r="Q43" i="19"/>
  <c r="P43" i="19"/>
  <c r="O43" i="19"/>
  <c r="N43" i="19"/>
  <c r="M43" i="19"/>
  <c r="Q42" i="19"/>
  <c r="P42" i="19"/>
  <c r="O42" i="19"/>
  <c r="N42" i="19"/>
  <c r="M42" i="19"/>
  <c r="Q41" i="19"/>
  <c r="P41" i="19"/>
  <c r="O41" i="19"/>
  <c r="N41" i="19"/>
  <c r="M41" i="19"/>
  <c r="Q40" i="19"/>
  <c r="P40" i="19"/>
  <c r="O40" i="19"/>
  <c r="N40" i="19"/>
  <c r="M40" i="19"/>
  <c r="Q39" i="19"/>
  <c r="P39" i="19"/>
  <c r="O39" i="19"/>
  <c r="N39" i="19"/>
  <c r="M39" i="19"/>
  <c r="Q38" i="19"/>
  <c r="P38" i="19"/>
  <c r="O38" i="19"/>
  <c r="N38" i="19"/>
  <c r="M38" i="19"/>
  <c r="Q37" i="19"/>
  <c r="P37" i="19"/>
  <c r="O37" i="19"/>
  <c r="N37" i="19"/>
  <c r="M37" i="19"/>
  <c r="Q36" i="19"/>
  <c r="P36" i="19"/>
  <c r="O36" i="19"/>
  <c r="N36" i="19"/>
  <c r="M36" i="19"/>
  <c r="Q35" i="19"/>
  <c r="P35" i="19"/>
  <c r="O35" i="19"/>
  <c r="N35" i="19"/>
  <c r="M35" i="19"/>
  <c r="Q34" i="19"/>
  <c r="P34" i="19"/>
  <c r="O34" i="19"/>
  <c r="N34" i="19"/>
  <c r="M34" i="19"/>
  <c r="Q33" i="19"/>
  <c r="P33" i="19"/>
  <c r="O33" i="19"/>
  <c r="N33" i="19"/>
  <c r="M33" i="19"/>
  <c r="Q32" i="19"/>
  <c r="P32" i="19"/>
  <c r="O32" i="19"/>
  <c r="N32" i="19"/>
  <c r="M32" i="19"/>
  <c r="Q31" i="19"/>
  <c r="P31" i="19"/>
  <c r="O31" i="19"/>
  <c r="N31" i="19"/>
  <c r="M31" i="19"/>
  <c r="Q30" i="19"/>
  <c r="P30" i="19"/>
  <c r="O30" i="19"/>
  <c r="N30" i="19"/>
  <c r="M30" i="19"/>
  <c r="Q29" i="19"/>
  <c r="P29" i="19"/>
  <c r="O29" i="19"/>
  <c r="N29" i="19"/>
  <c r="M29" i="19"/>
  <c r="Q28" i="19"/>
  <c r="P28" i="19"/>
  <c r="O28" i="19"/>
  <c r="N28" i="19"/>
  <c r="M28" i="19"/>
  <c r="Q27" i="19"/>
  <c r="P27" i="19"/>
  <c r="O27" i="19"/>
  <c r="N27" i="19"/>
  <c r="M27" i="19"/>
  <c r="Q26" i="19"/>
  <c r="P26" i="19"/>
  <c r="O26" i="19"/>
  <c r="N26" i="19"/>
  <c r="M26" i="19"/>
  <c r="Q25" i="19"/>
  <c r="P25" i="19"/>
  <c r="O25" i="19"/>
  <c r="N25" i="19"/>
  <c r="M25" i="19"/>
  <c r="Q24" i="19"/>
  <c r="P24" i="19"/>
  <c r="O24" i="19"/>
  <c r="N24" i="19"/>
  <c r="M24" i="19"/>
  <c r="Q23" i="19"/>
  <c r="P23" i="19"/>
  <c r="O23" i="19"/>
  <c r="N23" i="19"/>
  <c r="M23" i="19"/>
  <c r="Q22" i="19"/>
  <c r="P22" i="19"/>
  <c r="O22" i="19"/>
  <c r="N22" i="19"/>
  <c r="M22" i="19"/>
  <c r="Q21" i="19"/>
  <c r="P21" i="19"/>
  <c r="O21" i="19"/>
  <c r="N21" i="19"/>
  <c r="M21" i="19"/>
  <c r="Q20" i="19"/>
  <c r="P20" i="19"/>
  <c r="O20" i="19"/>
  <c r="N20" i="19"/>
  <c r="M20" i="19"/>
  <c r="Q19" i="19"/>
  <c r="P19" i="19"/>
  <c r="O19" i="19"/>
  <c r="N19" i="19"/>
  <c r="M19" i="19"/>
  <c r="Q18" i="19"/>
  <c r="P18" i="19"/>
  <c r="O18" i="19"/>
  <c r="N18" i="19"/>
  <c r="M18" i="19"/>
  <c r="Q17" i="19"/>
  <c r="P17" i="19"/>
  <c r="O17" i="19"/>
  <c r="N17" i="19"/>
  <c r="M17" i="19"/>
  <c r="Q16" i="19"/>
  <c r="P16" i="19"/>
  <c r="O16" i="19"/>
  <c r="N16" i="19"/>
  <c r="M16" i="19"/>
  <c r="Q15" i="19"/>
  <c r="P15" i="19"/>
  <c r="O15" i="19"/>
  <c r="N15" i="19"/>
  <c r="M15" i="19"/>
  <c r="Q14" i="19"/>
  <c r="P14" i="19"/>
  <c r="O14" i="19"/>
  <c r="N14" i="19"/>
  <c r="M14" i="19"/>
  <c r="Q13" i="19"/>
  <c r="P13" i="19"/>
  <c r="O13" i="19"/>
  <c r="N13" i="19"/>
  <c r="M13" i="19"/>
  <c r="Q12" i="19"/>
  <c r="P12" i="19"/>
  <c r="O12" i="19"/>
  <c r="N12" i="19"/>
  <c r="M12" i="19"/>
  <c r="Q11" i="19"/>
  <c r="P11" i="19"/>
  <c r="O11" i="19"/>
  <c r="N11" i="19"/>
  <c r="M11" i="19"/>
  <c r="Q10" i="19"/>
  <c r="P10" i="19"/>
  <c r="O10" i="19"/>
  <c r="N10" i="19"/>
  <c r="M10" i="19"/>
  <c r="Q9" i="19"/>
  <c r="P9" i="19"/>
  <c r="O9" i="19"/>
  <c r="N9" i="19"/>
  <c r="M9" i="19"/>
  <c r="Q8" i="19"/>
  <c r="P8" i="19"/>
  <c r="O8" i="19"/>
  <c r="N8" i="19"/>
  <c r="M8" i="19"/>
  <c r="Q7" i="19"/>
  <c r="P7" i="19"/>
  <c r="O7" i="19"/>
  <c r="N7" i="19"/>
  <c r="M7" i="19"/>
  <c r="Q6" i="19"/>
  <c r="P6" i="19"/>
  <c r="O6" i="19"/>
  <c r="N6" i="19"/>
  <c r="M6" i="19"/>
  <c r="Q5" i="19"/>
  <c r="P5" i="19"/>
  <c r="O5" i="19"/>
  <c r="N5" i="19"/>
  <c r="M5" i="19"/>
  <c r="Q4" i="19"/>
  <c r="P4" i="19"/>
  <c r="O4" i="19"/>
  <c r="N4" i="19"/>
  <c r="M4" i="19"/>
  <c r="G103" i="12"/>
  <c r="F103" i="12"/>
  <c r="C103" i="12"/>
  <c r="E103" i="12"/>
  <c r="D103" i="12"/>
  <c r="G74" i="16"/>
  <c r="Q74" i="16" s="1"/>
  <c r="F74" i="16"/>
  <c r="P74" i="16" s="1"/>
  <c r="E74" i="16"/>
  <c r="O74" i="16" s="1"/>
  <c r="D74" i="16"/>
  <c r="N74" i="16" s="1"/>
  <c r="F32" i="16"/>
  <c r="P32" i="16" s="1"/>
  <c r="D32" i="16"/>
  <c r="N32" i="16" s="1"/>
  <c r="C74" i="16"/>
  <c r="M74" i="16" s="1"/>
  <c r="C32" i="16"/>
  <c r="M32" i="16" s="1"/>
  <c r="M4" i="16"/>
  <c r="N4" i="16"/>
  <c r="M5" i="16"/>
  <c r="N5" i="16"/>
  <c r="O5" i="16"/>
  <c r="P5" i="16"/>
  <c r="Q5" i="16"/>
  <c r="M6" i="16"/>
  <c r="N6" i="16"/>
  <c r="O6" i="16"/>
  <c r="P6" i="16"/>
  <c r="Q6" i="16"/>
  <c r="M7" i="16"/>
  <c r="N7" i="16"/>
  <c r="O7" i="16"/>
  <c r="P7" i="16"/>
  <c r="Q7" i="16"/>
  <c r="M8" i="16"/>
  <c r="N8" i="16"/>
  <c r="O8" i="16"/>
  <c r="P8" i="16"/>
  <c r="Q8" i="16"/>
  <c r="M9" i="16"/>
  <c r="N9" i="16"/>
  <c r="O9" i="16"/>
  <c r="P9" i="16"/>
  <c r="Q9" i="16"/>
  <c r="M10" i="16"/>
  <c r="N10" i="16"/>
  <c r="O10" i="16"/>
  <c r="P10" i="16"/>
  <c r="Q10" i="16"/>
  <c r="M11" i="16"/>
  <c r="N11" i="16"/>
  <c r="O11" i="16"/>
  <c r="P11" i="16"/>
  <c r="Q11" i="16"/>
  <c r="M12" i="16"/>
  <c r="N12" i="16"/>
  <c r="O12" i="16"/>
  <c r="P12" i="16"/>
  <c r="Q12" i="16"/>
  <c r="M13" i="16"/>
  <c r="N13" i="16"/>
  <c r="O13" i="16"/>
  <c r="P13" i="16"/>
  <c r="Q13" i="16"/>
  <c r="M14" i="16"/>
  <c r="N14" i="16"/>
  <c r="O14" i="16"/>
  <c r="P14" i="16"/>
  <c r="Q14" i="16"/>
  <c r="M15" i="16"/>
  <c r="N15" i="16"/>
  <c r="O15" i="16"/>
  <c r="P15" i="16"/>
  <c r="Q15" i="16"/>
  <c r="M16" i="16"/>
  <c r="N16" i="16"/>
  <c r="O16" i="16"/>
  <c r="P16" i="16"/>
  <c r="Q16" i="16"/>
  <c r="M17" i="16"/>
  <c r="N17" i="16"/>
  <c r="O17" i="16"/>
  <c r="P17" i="16"/>
  <c r="Q17" i="16"/>
  <c r="M18" i="16"/>
  <c r="N18" i="16"/>
  <c r="O18" i="16"/>
  <c r="P18" i="16"/>
  <c r="Q18" i="16"/>
  <c r="M19" i="16"/>
  <c r="N19" i="16"/>
  <c r="O19" i="16"/>
  <c r="P19" i="16"/>
  <c r="Q19" i="16"/>
  <c r="M20" i="16"/>
  <c r="N20" i="16"/>
  <c r="O20" i="16"/>
  <c r="P20" i="16"/>
  <c r="Q20" i="16"/>
  <c r="M21" i="16"/>
  <c r="N21" i="16"/>
  <c r="O21" i="16"/>
  <c r="P21" i="16"/>
  <c r="Q21" i="16"/>
  <c r="M22" i="16"/>
  <c r="N22" i="16"/>
  <c r="O22" i="16"/>
  <c r="P22" i="16"/>
  <c r="Q22" i="16"/>
  <c r="M23" i="16"/>
  <c r="N23" i="16"/>
  <c r="O23" i="16"/>
  <c r="P23" i="16"/>
  <c r="Q23" i="16"/>
  <c r="M24" i="16"/>
  <c r="N24" i="16"/>
  <c r="O24" i="16"/>
  <c r="P24" i="16"/>
  <c r="Q24" i="16"/>
  <c r="M25" i="16"/>
  <c r="N25" i="16"/>
  <c r="O25" i="16"/>
  <c r="P25" i="16"/>
  <c r="Q25" i="16"/>
  <c r="M26" i="16"/>
  <c r="N26" i="16"/>
  <c r="O26" i="16"/>
  <c r="P26" i="16"/>
  <c r="Q26" i="16"/>
  <c r="M27" i="16"/>
  <c r="N27" i="16"/>
  <c r="O27" i="16"/>
  <c r="P27" i="16"/>
  <c r="Q27" i="16"/>
  <c r="M28" i="16"/>
  <c r="N28" i="16"/>
  <c r="O28" i="16"/>
  <c r="P28" i="16"/>
  <c r="Q28" i="16"/>
  <c r="M29" i="16"/>
  <c r="N29" i="16"/>
  <c r="O29" i="16"/>
  <c r="P29" i="16"/>
  <c r="Q29" i="16"/>
  <c r="M30" i="16"/>
  <c r="N30" i="16"/>
  <c r="O30" i="16"/>
  <c r="P30" i="16"/>
  <c r="Q30" i="16"/>
  <c r="M31" i="16"/>
  <c r="N31" i="16"/>
  <c r="O31" i="16"/>
  <c r="P31" i="16"/>
  <c r="Q31" i="16"/>
  <c r="O32" i="16"/>
  <c r="Q32" i="16"/>
  <c r="M33" i="16"/>
  <c r="N33" i="16"/>
  <c r="O33" i="16"/>
  <c r="P33" i="16"/>
  <c r="Q33" i="16"/>
  <c r="M34" i="16"/>
  <c r="N34" i="16"/>
  <c r="O34" i="16"/>
  <c r="P34" i="16"/>
  <c r="Q34" i="16"/>
  <c r="M35" i="16"/>
  <c r="N35" i="16"/>
  <c r="O35" i="16"/>
  <c r="P35" i="16"/>
  <c r="Q35" i="16"/>
  <c r="M36" i="16"/>
  <c r="N36" i="16"/>
  <c r="O36" i="16"/>
  <c r="P36" i="16"/>
  <c r="Q36" i="16"/>
  <c r="M37" i="16"/>
  <c r="N37" i="16"/>
  <c r="O37" i="16"/>
  <c r="P37" i="16"/>
  <c r="Q37" i="16"/>
  <c r="M38" i="16"/>
  <c r="N38" i="16"/>
  <c r="O38" i="16"/>
  <c r="P38" i="16"/>
  <c r="Q38" i="16"/>
  <c r="M39" i="16"/>
  <c r="N39" i="16"/>
  <c r="O39" i="16"/>
  <c r="P39" i="16"/>
  <c r="Q39" i="16"/>
  <c r="M40" i="16"/>
  <c r="N40" i="16"/>
  <c r="O40" i="16"/>
  <c r="P40" i="16"/>
  <c r="Q40" i="16"/>
  <c r="M41" i="16"/>
  <c r="N41" i="16"/>
  <c r="O41" i="16"/>
  <c r="P41" i="16"/>
  <c r="Q41" i="16"/>
  <c r="M42" i="16"/>
  <c r="N42" i="16"/>
  <c r="O42" i="16"/>
  <c r="P42" i="16"/>
  <c r="Q42" i="16"/>
  <c r="M43" i="16"/>
  <c r="N43" i="16"/>
  <c r="O43" i="16"/>
  <c r="P43" i="16"/>
  <c r="Q43" i="16"/>
  <c r="M44" i="16"/>
  <c r="N44" i="16"/>
  <c r="O44" i="16"/>
  <c r="P44" i="16"/>
  <c r="Q44" i="16"/>
  <c r="M45" i="16"/>
  <c r="N45" i="16"/>
  <c r="O45" i="16"/>
  <c r="P45" i="16"/>
  <c r="Q45" i="16"/>
  <c r="M46" i="16"/>
  <c r="N46" i="16"/>
  <c r="O46" i="16"/>
  <c r="P46" i="16"/>
  <c r="Q46" i="16"/>
  <c r="M47" i="16"/>
  <c r="N47" i="16"/>
  <c r="O47" i="16"/>
  <c r="P47" i="16"/>
  <c r="Q47" i="16"/>
  <c r="M48" i="16"/>
  <c r="N48" i="16"/>
  <c r="O48" i="16"/>
  <c r="P48" i="16"/>
  <c r="Q48" i="16"/>
  <c r="M49" i="16"/>
  <c r="N49" i="16"/>
  <c r="O49" i="16"/>
  <c r="P49" i="16"/>
  <c r="Q49" i="16"/>
  <c r="M50" i="16"/>
  <c r="N50" i="16"/>
  <c r="O50" i="16"/>
  <c r="P50" i="16"/>
  <c r="Q50" i="16"/>
  <c r="M51" i="16"/>
  <c r="N51" i="16"/>
  <c r="O51" i="16"/>
  <c r="P51" i="16"/>
  <c r="Q51" i="16"/>
  <c r="M52" i="16"/>
  <c r="N52" i="16"/>
  <c r="O52" i="16"/>
  <c r="P52" i="16"/>
  <c r="Q52" i="16"/>
  <c r="M53" i="16"/>
  <c r="N53" i="16"/>
  <c r="O53" i="16"/>
  <c r="P53" i="16"/>
  <c r="Q53" i="16"/>
  <c r="M54" i="16"/>
  <c r="N54" i="16"/>
  <c r="O54" i="16"/>
  <c r="P54" i="16"/>
  <c r="Q54" i="16"/>
  <c r="M55" i="16"/>
  <c r="N55" i="16"/>
  <c r="O55" i="16"/>
  <c r="P55" i="16"/>
  <c r="Q55" i="16"/>
  <c r="M56" i="16"/>
  <c r="N56" i="16"/>
  <c r="O56" i="16"/>
  <c r="P56" i="16"/>
  <c r="Q56" i="16"/>
  <c r="M57" i="16"/>
  <c r="N57" i="16"/>
  <c r="O57" i="16"/>
  <c r="P57" i="16"/>
  <c r="Q57" i="16"/>
  <c r="M58" i="16"/>
  <c r="N58" i="16"/>
  <c r="O58" i="16"/>
  <c r="P58" i="16"/>
  <c r="Q58" i="16"/>
  <c r="M59" i="16"/>
  <c r="N59" i="16"/>
  <c r="O59" i="16"/>
  <c r="P59" i="16"/>
  <c r="Q59" i="16"/>
  <c r="M60" i="16"/>
  <c r="N60" i="16"/>
  <c r="O60" i="16"/>
  <c r="P60" i="16"/>
  <c r="Q60" i="16"/>
  <c r="M61" i="16"/>
  <c r="N61" i="16"/>
  <c r="O61" i="16"/>
  <c r="P61" i="16"/>
  <c r="Q61" i="16"/>
  <c r="M62" i="16"/>
  <c r="N62" i="16"/>
  <c r="O62" i="16"/>
  <c r="P62" i="16"/>
  <c r="Q62" i="16"/>
  <c r="M63" i="16"/>
  <c r="N63" i="16"/>
  <c r="O63" i="16"/>
  <c r="P63" i="16"/>
  <c r="Q63" i="16"/>
  <c r="M64" i="16"/>
  <c r="N64" i="16"/>
  <c r="O64" i="16"/>
  <c r="P64" i="16"/>
  <c r="Q64" i="16"/>
  <c r="M65" i="16"/>
  <c r="N65" i="16"/>
  <c r="O65" i="16"/>
  <c r="P65" i="16"/>
  <c r="Q65" i="16"/>
  <c r="M66" i="16"/>
  <c r="N66" i="16"/>
  <c r="O66" i="16"/>
  <c r="P66" i="16"/>
  <c r="Q66" i="16"/>
  <c r="M67" i="16"/>
  <c r="N67" i="16"/>
  <c r="O67" i="16"/>
  <c r="P67" i="16"/>
  <c r="Q67" i="16"/>
  <c r="M68" i="16"/>
  <c r="N68" i="16"/>
  <c r="O68" i="16"/>
  <c r="P68" i="16"/>
  <c r="Q68" i="16"/>
  <c r="M69" i="16"/>
  <c r="N69" i="16"/>
  <c r="O69" i="16"/>
  <c r="P69" i="16"/>
  <c r="Q69" i="16"/>
  <c r="M70" i="16"/>
  <c r="N70" i="16"/>
  <c r="O70" i="16"/>
  <c r="P70" i="16"/>
  <c r="Q70" i="16"/>
  <c r="M71" i="16"/>
  <c r="N71" i="16"/>
  <c r="O71" i="16"/>
  <c r="P71" i="16"/>
  <c r="Q71" i="16"/>
  <c r="M72" i="16"/>
  <c r="N72" i="16"/>
  <c r="O72" i="16"/>
  <c r="P72" i="16"/>
  <c r="Q72" i="16"/>
  <c r="M73" i="16"/>
  <c r="N73" i="16"/>
  <c r="O73" i="16"/>
  <c r="P73" i="16"/>
  <c r="Q73" i="16"/>
  <c r="M75" i="16"/>
  <c r="N75" i="16"/>
  <c r="O75" i="16"/>
  <c r="P75" i="16"/>
  <c r="Q75" i="16"/>
  <c r="M76" i="16"/>
  <c r="N76" i="16"/>
  <c r="O76" i="16"/>
  <c r="P76" i="16"/>
  <c r="Q76" i="16"/>
  <c r="M77" i="16"/>
  <c r="N77" i="16"/>
  <c r="O77" i="16"/>
  <c r="P77" i="16"/>
  <c r="Q77" i="16"/>
  <c r="M78" i="16"/>
  <c r="N78" i="16"/>
  <c r="O78" i="16"/>
  <c r="P78" i="16"/>
  <c r="Q78" i="16"/>
  <c r="M79" i="16"/>
  <c r="N79" i="16"/>
  <c r="O79" i="16"/>
  <c r="P79" i="16"/>
  <c r="Q79" i="16"/>
  <c r="M80" i="16"/>
  <c r="N80" i="16"/>
  <c r="O80" i="16"/>
  <c r="P80" i="16"/>
  <c r="Q80" i="16"/>
  <c r="M81" i="16"/>
  <c r="N81" i="16"/>
  <c r="O81" i="16"/>
  <c r="P81" i="16"/>
  <c r="Q81" i="16"/>
  <c r="M82" i="16"/>
  <c r="N82" i="16"/>
  <c r="O82" i="16"/>
  <c r="P82" i="16"/>
  <c r="Q82" i="16"/>
  <c r="M83" i="16"/>
  <c r="N83" i="16"/>
  <c r="O83" i="16"/>
  <c r="P83" i="16"/>
  <c r="Q83" i="16"/>
  <c r="M84" i="16"/>
  <c r="N84" i="16"/>
  <c r="O84" i="16"/>
  <c r="P84" i="16"/>
  <c r="Q84" i="16"/>
  <c r="M85" i="16"/>
  <c r="N85" i="16"/>
  <c r="O85" i="16"/>
  <c r="P85" i="16"/>
  <c r="Q85" i="16"/>
  <c r="M86" i="16"/>
  <c r="N86" i="16"/>
  <c r="O86" i="16"/>
  <c r="P86" i="16"/>
  <c r="Q86" i="16"/>
  <c r="M87" i="16"/>
  <c r="N87" i="16"/>
  <c r="O87" i="16"/>
  <c r="P87" i="16"/>
  <c r="Q87" i="16"/>
  <c r="M88" i="16"/>
  <c r="N88" i="16"/>
  <c r="O88" i="16"/>
  <c r="P88" i="16"/>
  <c r="Q88" i="16"/>
  <c r="M89" i="16"/>
  <c r="N89" i="16"/>
  <c r="O89" i="16"/>
  <c r="P89" i="16"/>
  <c r="Q89" i="16"/>
  <c r="M90" i="16"/>
  <c r="N90" i="16"/>
  <c r="O90" i="16"/>
  <c r="P90" i="16"/>
  <c r="Q90" i="16"/>
  <c r="M91" i="16"/>
  <c r="N91" i="16"/>
  <c r="O91" i="16"/>
  <c r="P91" i="16"/>
  <c r="Q91" i="16"/>
  <c r="M92" i="16"/>
  <c r="N92" i="16"/>
  <c r="O92" i="16"/>
  <c r="P92" i="16"/>
  <c r="Q92" i="16"/>
  <c r="M93" i="16"/>
  <c r="N93" i="16"/>
  <c r="O93" i="16"/>
  <c r="P93" i="16"/>
  <c r="Q93" i="16"/>
  <c r="M94" i="16"/>
  <c r="N94" i="16"/>
  <c r="O94" i="16"/>
  <c r="P94" i="16"/>
  <c r="Q94" i="16"/>
  <c r="M95" i="16"/>
  <c r="N95" i="16"/>
  <c r="O95" i="16"/>
  <c r="P95" i="16"/>
  <c r="Q95" i="16"/>
  <c r="M96" i="16"/>
  <c r="N96" i="16"/>
  <c r="O96" i="16"/>
  <c r="P96" i="16"/>
  <c r="Q96" i="16"/>
  <c r="M97" i="16"/>
  <c r="N97" i="16"/>
  <c r="O97" i="16"/>
  <c r="P97" i="16"/>
  <c r="Q97" i="16"/>
  <c r="M98" i="16"/>
  <c r="N98" i="16"/>
  <c r="O98" i="16"/>
  <c r="P98" i="16"/>
  <c r="Q98" i="16"/>
  <c r="M99" i="16"/>
  <c r="N99" i="16"/>
  <c r="O99" i="16"/>
  <c r="P99" i="16"/>
  <c r="Q99" i="16"/>
  <c r="M100" i="16"/>
  <c r="N100" i="16"/>
  <c r="O100" i="16"/>
  <c r="P100" i="16"/>
  <c r="Q100" i="16"/>
  <c r="M101" i="16"/>
  <c r="N101" i="16"/>
  <c r="O101" i="16"/>
  <c r="P101" i="16"/>
  <c r="Q101" i="16"/>
  <c r="O4" i="16"/>
  <c r="P4" i="16"/>
  <c r="Q4" i="16"/>
  <c r="P104" i="24" l="1"/>
  <c r="O105" i="24"/>
  <c r="O103" i="24"/>
  <c r="P104" i="26"/>
  <c r="O105" i="26"/>
  <c r="P103" i="26"/>
  <c r="N104" i="26"/>
  <c r="Q104" i="26"/>
  <c r="N105" i="26"/>
  <c r="Q105" i="24"/>
  <c r="P105" i="24"/>
  <c r="Q104" i="24"/>
  <c r="O104" i="26"/>
  <c r="P105" i="29"/>
  <c r="P104" i="29"/>
  <c r="M105" i="24"/>
  <c r="Q103" i="26"/>
  <c r="M104" i="26"/>
  <c r="M104" i="24"/>
  <c r="M103" i="26"/>
  <c r="Q104" i="29"/>
  <c r="Q10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81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Koreksi Data SBDK berdasarkan Email Tanggal 6 Juni 2020 dari DIP</t>
        </r>
      </text>
    </comment>
    <comment ref="S81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Data sebelum Koreksi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05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D105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E105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F105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05" authorId="0" shapeId="0" xr:uid="{00000000-0006-0000-1E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C106" authorId="0" shapeId="0" xr:uid="{00000000-0006-0000-1E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 </t>
        </r>
      </text>
    </comment>
    <comment ref="D106" authorId="0" shapeId="0" xr:uid="{00000000-0006-0000-1E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E106" authorId="0" shapeId="0" xr:uid="{00000000-0006-0000-1E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F106" authorId="0" shapeId="0" xr:uid="{00000000-0006-0000-1E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6" authorId="0" shapeId="0" xr:uid="{00000000-0006-0000-1E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DPSIAdm</author>
  </authors>
  <commentList>
    <comment ref="C107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D107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E107" authorId="1" shapeId="0" xr:uid="{00000000-0006-0000-1F00-000003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F107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G107" authorId="1" shapeId="0" xr:uid="{00000000-0006-0000-1F00-000005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C108" authorId="1" shapeId="0" xr:uid="{00000000-0006-0000-1F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JAGO, Tbk </t>
        </r>
      </text>
    </comment>
    <comment ref="D108" authorId="1" shapeId="0" xr:uid="{00000000-0006-0000-1F00-000007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E108" authorId="1" shapeId="0" xr:uid="{00000000-0006-0000-1F00-000008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8" authorId="0" shapeId="0" xr:uid="{00000000-0006-0000-1F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8" authorId="0" shapeId="0" xr:uid="{00000000-0006-0000-1F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DPSIAdm</author>
  </authors>
  <commentList>
    <comment ref="C106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D106" authorId="1" shapeId="0" xr:uid="{00000000-0006-0000-2000-000002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E106" authorId="1" shapeId="0" xr:uid="{00000000-0006-0000-2000-000003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F106" authorId="0" shapeId="0" xr:uid="{00000000-0006-0000-20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G106" authorId="1" shapeId="0" xr:uid="{00000000-0006-0000-2000-000005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C107" authorId="1" shapeId="0" xr:uid="{00000000-0006-0000-20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D107" authorId="1" shapeId="0" xr:uid="{00000000-0006-0000-2000-000007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JAGO, Tbk </t>
        </r>
      </text>
    </comment>
    <comment ref="E107" authorId="1" shapeId="0" xr:uid="{00000000-0006-0000-2000-000008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7" authorId="0" shapeId="0" xr:uid="{00000000-0006-0000-20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7" authorId="0" shapeId="0" xr:uid="{00000000-0006-0000-20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 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DPSIAdm</author>
  </authors>
  <commentList>
    <comment ref="C105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D105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BANK OF CHINA HONGKONG LIMITED</t>
        </r>
      </text>
    </comment>
    <comment ref="E105" authorId="1" shapeId="0" xr:uid="{00000000-0006-0000-2100-000003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F105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G105" authorId="1" shapeId="0" xr:uid="{00000000-0006-0000-2100-000005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C106" authorId="1" shapeId="0" xr:uid="{00000000-0006-0000-21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D106" authorId="1" shapeId="0" xr:uid="{00000000-0006-0000-2100-000007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JAGO, Tbk </t>
        </r>
      </text>
    </comment>
    <comment ref="E106" authorId="1" shapeId="0" xr:uid="{00000000-0006-0000-2100-000008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6" authorId="0" shapeId="0" xr:uid="{00000000-0006-0000-21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6" authorId="0" shapeId="0" xr:uid="{00000000-0006-0000-21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 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DPSIAdm</author>
  </authors>
  <commentList>
    <comment ref="C105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D105" authorId="1" shapeId="0" xr:uid="{00000000-0006-0000-2200-000002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E105" authorId="1" shapeId="0" xr:uid="{00000000-0006-0000-2200-000003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F105" authorId="0" shapeId="0" xr:uid="{00000000-0006-0000-22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G105" authorId="1" shapeId="0" xr:uid="{00000000-0006-0000-2200-000005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C106" authorId="1" shapeId="0" xr:uid="{00000000-0006-0000-22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NTT</t>
        </r>
      </text>
    </comment>
    <comment ref="D106" authorId="1" shapeId="0" xr:uid="{00000000-0006-0000-2200-000007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E106" authorId="1" shapeId="0" xr:uid="{00000000-0006-0000-2200-000008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6" authorId="0" shapeId="0" xr:uid="{00000000-0006-0000-22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6" authorId="0" shapeId="0" xr:uid="{00000000-0006-0000-22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 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DPSIAdm</author>
  </authors>
  <commentList>
    <comment ref="C111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  <comment ref="D111" authorId="1" shapeId="0" xr:uid="{00000000-0006-0000-2300-000002000000}">
      <text>
        <r>
          <rPr>
            <b/>
            <sz val="9"/>
            <color indexed="81"/>
            <rFont val="Tahoma"/>
            <family val="2"/>
          </rPr>
          <t>PT BANK ARTHA GRAHA INTERNASIONAL, Tbk</t>
        </r>
      </text>
    </comment>
    <comment ref="E111" authorId="1" shapeId="0" xr:uid="{00000000-0006-0000-2300-000003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F111" authorId="0" shapeId="0" xr:uid="{00000000-0006-0000-23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G111" authorId="1" shapeId="0" xr:uid="{00000000-0006-0000-2300-000005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  <comment ref="C112" authorId="1" shapeId="0" xr:uid="{00000000-0006-0000-23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YUDHA BHAKTI, Tbk</t>
        </r>
      </text>
    </comment>
    <comment ref="D112" authorId="1" shapeId="0" xr:uid="{00000000-0006-0000-2300-000007000000}">
      <text>
        <r>
          <rPr>
            <b/>
            <sz val="9"/>
            <color indexed="81"/>
            <rFont val="Tahoma"/>
            <family val="2"/>
          </rPr>
          <t>PT BANK YUDHA BHAKTI, Tbk</t>
        </r>
      </text>
    </comment>
    <comment ref="E112" authorId="1" shapeId="0" xr:uid="{00000000-0006-0000-2300-000008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12" authorId="0" shapeId="0" xr:uid="{00000000-0006-0000-23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YUDHA BHAKTI, Tbk
</t>
        </r>
      </text>
    </comment>
    <comment ref="G112" authorId="0" shapeId="0" xr:uid="{00000000-0006-0000-23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YUDHA BHAKTI, Tbk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DPSIAdm</author>
  </authors>
  <commentList>
    <comment ref="C111" authorId="0" shapeId="0" xr:uid="{00000000-0006-0000-24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D111" authorId="0" shapeId="0" xr:uid="{00000000-0006-0000-24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E111" authorId="0" shapeId="0" xr:uid="{00000000-0006-0000-24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F111" authorId="0" shapeId="0" xr:uid="{00000000-0006-0000-24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G111" authorId="0" shapeId="0" xr:uid="{00000000-0006-0000-24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IBK INDONESIA, Tbk </t>
        </r>
      </text>
    </comment>
    <comment ref="C112" authorId="1" shapeId="0" xr:uid="{00000000-0006-0000-24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  <comment ref="D112" authorId="0" shapeId="0" xr:uid="{00000000-0006-0000-24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  <comment ref="E112" authorId="0" shapeId="0" xr:uid="{00000000-0006-0000-24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  <comment ref="F112" authorId="0" shapeId="0" xr:uid="{00000000-0006-0000-24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  <comment ref="G112" authorId="0" shapeId="0" xr:uid="{00000000-0006-0000-24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DPSIAdm</author>
  </authors>
  <commentList>
    <comment ref="D111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E111" authorId="0" shapeId="0" xr:uid="{00000000-0006-0000-25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BANK OF CHINA HONGKONG LIMITED</t>
        </r>
      </text>
    </comment>
    <comment ref="F111" authorId="0" shapeId="0" xr:uid="{00000000-0006-0000-25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1" authorId="0" shapeId="0" xr:uid="{00000000-0006-0000-25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IBK INDONESIA, Tbk </t>
        </r>
      </text>
    </comment>
    <comment ref="H111" authorId="0" shapeId="0" xr:uid="{00000000-0006-0000-25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IBK INDONESIA, Tbk </t>
        </r>
      </text>
    </comment>
    <comment ref="D112" authorId="1" shapeId="0" xr:uid="{00000000-0006-0000-25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  <comment ref="E112" authorId="0" shapeId="0" xr:uid="{00000000-0006-0000-25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  <comment ref="F112" authorId="0" shapeId="0" xr:uid="{00000000-0006-0000-25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2" authorId="0" shapeId="0" xr:uid="{00000000-0006-0000-25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>PT BANK SAHABAT SAMPOERNA</t>
        </r>
      </text>
    </comment>
    <comment ref="H112" authorId="0" shapeId="0" xr:uid="{00000000-0006-0000-25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2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E112" authorId="1" shapeId="0" xr:uid="{00000000-0006-0000-26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BANK OF CHINA HONGKONG LIMITED</t>
        </r>
      </text>
    </comment>
    <comment ref="F112" authorId="1" shapeId="0" xr:uid="{00000000-0006-0000-26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2" authorId="1" shapeId="0" xr:uid="{00000000-0006-0000-26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H112" authorId="1" shapeId="0" xr:uid="{00000000-0006-0000-26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IBK INDONESIA, Tbk </t>
        </r>
      </text>
    </comment>
    <comment ref="D113" authorId="2" shapeId="0" xr:uid="{00000000-0006-0000-26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E113" authorId="1" shapeId="0" xr:uid="{00000000-0006-0000-26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F113" authorId="1" shapeId="0" xr:uid="{00000000-0006-0000-26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3" authorId="1" shapeId="0" xr:uid="{00000000-0006-0000-26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H113" authorId="1" shapeId="0" xr:uid="{00000000-0006-0000-26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7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E110" authorId="1" shapeId="0" xr:uid="{00000000-0006-0000-27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F110" authorId="1" shapeId="0" xr:uid="{00000000-0006-0000-27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0" authorId="1" shapeId="0" xr:uid="{00000000-0006-0000-27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H110" authorId="1" shapeId="0" xr:uid="{00000000-0006-0000-27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D111" authorId="2" shapeId="0" xr:uid="{00000000-0006-0000-27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E111" authorId="1" shapeId="0" xr:uid="{00000000-0006-0000-27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F111" authorId="1" shapeId="0" xr:uid="{00000000-0006-0000-27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1" authorId="1" shapeId="0" xr:uid="{00000000-0006-0000-27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H111" authorId="1" shapeId="0" xr:uid="{00000000-0006-0000-27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0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ROYAL INDONESIA**)</t>
        </r>
      </text>
    </comment>
    <comment ref="D106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ROYAL INDONESIA**)</t>
        </r>
      </text>
    </comment>
    <comment ref="E106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MALUKU DAN MALUKU UTARA</t>
        </r>
      </text>
    </comment>
    <comment ref="F106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ROYAL INDONESIA**)</t>
        </r>
      </text>
    </comment>
    <comment ref="G106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ROYAL INDONESIA**)</t>
        </r>
      </text>
    </comment>
    <comment ref="C107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ARTOS INDONESIA ***)</t>
        </r>
      </text>
    </comment>
    <comment ref="D107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ARTOS INDONESIA ***)</t>
        </r>
      </text>
    </comment>
    <comment ref="E107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7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7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E110" authorId="1" shapeId="0" xr:uid="{00000000-0006-0000-28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F110" authorId="1" shapeId="0" xr:uid="{00000000-0006-0000-28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0" authorId="1" shapeId="0" xr:uid="{00000000-0006-0000-28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H110" authorId="1" shapeId="0" xr:uid="{00000000-0006-0000-28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D111" authorId="2" shapeId="0" xr:uid="{00000000-0006-0000-28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E111" authorId="1" shapeId="0" xr:uid="{00000000-0006-0000-28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F111" authorId="1" shapeId="0" xr:uid="{00000000-0006-0000-28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1" authorId="1" shapeId="0" xr:uid="{00000000-0006-0000-28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H111" authorId="1" shapeId="0" xr:uid="{00000000-0006-0000-28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E110" authorId="1" shapeId="0" xr:uid="{00000000-0006-0000-29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 </t>
        </r>
      </text>
    </comment>
    <comment ref="F110" authorId="1" shapeId="0" xr:uid="{00000000-0006-0000-29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G110" authorId="1" shapeId="0" xr:uid="{00000000-0006-0000-29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 </t>
        </r>
      </text>
    </comment>
    <comment ref="H110" authorId="1" shapeId="0" xr:uid="{00000000-0006-0000-29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</t>
        </r>
      </text>
    </comment>
    <comment ref="D111" authorId="2" shapeId="0" xr:uid="{00000000-0006-0000-29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E111" authorId="1" shapeId="0" xr:uid="{00000000-0006-0000-29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F111" authorId="1" shapeId="0" xr:uid="{00000000-0006-0000-29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1" authorId="1" shapeId="0" xr:uid="{00000000-0006-0000-29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H111" authorId="1" shapeId="0" xr:uid="{00000000-0006-0000-29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E110" authorId="1" shapeId="0" xr:uid="{00000000-0006-0000-2A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 </t>
        </r>
      </text>
    </comment>
    <comment ref="F110" authorId="1" shapeId="0" xr:uid="{00000000-0006-0000-2A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0" authorId="1" shapeId="0" xr:uid="{00000000-0006-0000-2A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H110" authorId="1" shapeId="0" xr:uid="{00000000-0006-0000-2A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IBK INDONESIA, Tbk </t>
        </r>
      </text>
    </comment>
    <comment ref="D111" authorId="2" shapeId="0" xr:uid="{00000000-0006-0000-2A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</t>
        </r>
      </text>
    </comment>
    <comment ref="E111" authorId="1" shapeId="0" xr:uid="{00000000-0006-0000-2A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F111" authorId="1" shapeId="0" xr:uid="{00000000-0006-0000-2A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1" authorId="1" shapeId="0" xr:uid="{00000000-0006-0000-2A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1" authorId="1" shapeId="0" xr:uid="{00000000-0006-0000-2A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E110" authorId="1" shapeId="0" xr:uid="{00000000-0006-0000-2B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 </t>
        </r>
      </text>
    </comment>
    <comment ref="F110" authorId="1" shapeId="0" xr:uid="{00000000-0006-0000-2B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0" authorId="1" shapeId="0" xr:uid="{00000000-0006-0000-2B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H110" authorId="1" shapeId="0" xr:uid="{00000000-0006-0000-2B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D111" authorId="2" shapeId="0" xr:uid="{00000000-0006-0000-2B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</t>
        </r>
      </text>
    </comment>
    <comment ref="E111" authorId="1" shapeId="0" xr:uid="{00000000-0006-0000-2B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F111" authorId="1" shapeId="0" xr:uid="{00000000-0006-0000-2B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1" authorId="1" shapeId="0" xr:uid="{00000000-0006-0000-2B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1" authorId="1" shapeId="0" xr:uid="{00000000-0006-0000-2B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Fama Internasional
</t>
        </r>
      </text>
    </comment>
    <comment ref="E110" authorId="1" shapeId="0" xr:uid="{00000000-0006-0000-2C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</t>
        </r>
      </text>
    </comment>
    <comment ref="F110" authorId="1" shapeId="0" xr:uid="{00000000-0006-0000-2C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</t>
        </r>
      </text>
    </comment>
    <comment ref="G110" authorId="1" shapeId="0" xr:uid="{00000000-0006-0000-2C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</t>
        </r>
      </text>
    </comment>
    <comment ref="H110" authorId="1" shapeId="0" xr:uid="{00000000-0006-0000-2C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</t>
        </r>
      </text>
    </comment>
    <comment ref="D111" authorId="2" shapeId="0" xr:uid="{00000000-0006-0000-2C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</t>
        </r>
      </text>
    </comment>
    <comment ref="E111" authorId="1" shapeId="0" xr:uid="{00000000-0006-0000-2C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F111" authorId="1" shapeId="0" xr:uid="{00000000-0006-0000-2C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1" authorId="1" shapeId="0" xr:uid="{00000000-0006-0000-2C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1" authorId="1" shapeId="0" xr:uid="{00000000-0006-0000-2C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D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
</t>
        </r>
      </text>
    </comment>
    <comment ref="E110" authorId="1" shapeId="0" xr:uid="{00000000-0006-0000-2D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F110" authorId="1" shapeId="0" xr:uid="{00000000-0006-0000-2D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G110" authorId="1" shapeId="0" xr:uid="{00000000-0006-0000-2D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H110" authorId="1" shapeId="0" xr:uid="{00000000-0006-0000-2D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D111" authorId="2" shapeId="0" xr:uid="{00000000-0006-0000-2D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 Tbk</t>
        </r>
      </text>
    </comment>
    <comment ref="E111" authorId="1" shapeId="0" xr:uid="{00000000-0006-0000-2D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F111" authorId="1" shapeId="0" xr:uid="{00000000-0006-0000-2D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JTRUST INDONESIA, Tbk</t>
        </r>
      </text>
    </comment>
    <comment ref="G111" authorId="1" shapeId="0" xr:uid="{00000000-0006-0000-2D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1" authorId="1" shapeId="0" xr:uid="{00000000-0006-0000-2D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E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
</t>
        </r>
      </text>
    </comment>
    <comment ref="E110" authorId="1" shapeId="0" xr:uid="{00000000-0006-0000-2E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F110" authorId="1" shapeId="0" xr:uid="{00000000-0006-0000-2E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G110" authorId="1" shapeId="0" xr:uid="{00000000-0006-0000-2E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H110" authorId="1" shapeId="0" xr:uid="{00000000-0006-0000-2E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D111" authorId="2" shapeId="0" xr:uid="{00000000-0006-0000-2E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 Tbk</t>
        </r>
      </text>
    </comment>
    <comment ref="E111" authorId="1" shapeId="0" xr:uid="{00000000-0006-0000-2E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</t>
        </r>
      </text>
    </comment>
    <comment ref="F111" authorId="1" shapeId="0" xr:uid="{00000000-0006-0000-2E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AMAR INDONESIA
</t>
        </r>
      </text>
    </comment>
    <comment ref="G111" authorId="1" shapeId="0" xr:uid="{00000000-0006-0000-2E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FAMA INTERNASIONAL</t>
        </r>
      </text>
    </comment>
    <comment ref="H111" authorId="1" shapeId="0" xr:uid="{00000000-0006-0000-2E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00000000-0006-0000-2F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
</t>
        </r>
      </text>
    </comment>
    <comment ref="E110" authorId="1" shapeId="0" xr:uid="{00000000-0006-0000-2F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SULAWESI TENGAH
</t>
        </r>
      </text>
    </comment>
    <comment ref="F110" authorId="1" shapeId="0" xr:uid="{00000000-0006-0000-2F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0" authorId="1" shapeId="0" xr:uid="{00000000-0006-0000-2F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H110" authorId="1" shapeId="0" xr:uid="{00000000-0006-0000-2F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D111" authorId="2" shapeId="0" xr:uid="{00000000-0006-0000-2F00-000006000000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 Tbk</t>
        </r>
      </text>
    </comment>
    <comment ref="E111" authorId="1" shapeId="0" xr:uid="{00000000-0006-0000-2F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F111" authorId="1" shapeId="0" xr:uid="{00000000-0006-0000-2F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AMAR INDONESIA
</t>
        </r>
      </text>
    </comment>
    <comment ref="G111" authorId="1" shapeId="0" xr:uid="{00000000-0006-0000-2F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1" authorId="1" shapeId="0" xr:uid="{00000000-0006-0000-2F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0" authorId="0" shapeId="0" xr:uid="{9F943800-F22A-4406-B927-5F8980F8A101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
</t>
        </r>
      </text>
    </comment>
    <comment ref="E110" authorId="1" shapeId="0" xr:uid="{EFA1B610-2E03-4FC6-ADCA-EC19A59FB1C4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SULAWESI TENGAH
</t>
        </r>
      </text>
    </comment>
    <comment ref="F110" authorId="1" shapeId="0" xr:uid="{94397194-4B8C-451E-9323-B4FEF196B771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0" authorId="1" shapeId="0" xr:uid="{0FDEE235-B4FA-4CAE-8FDA-79118763E517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RIAU KEPRI</t>
        </r>
      </text>
    </comment>
    <comment ref="H110" authorId="1" shapeId="0" xr:uid="{DA8FA49A-FEB5-4629-B316-7C2F1041D933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D111" authorId="2" shapeId="0" xr:uid="{FF21DF11-35E9-4445-BD93-2BC926E198F6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 Tbk</t>
        </r>
      </text>
    </comment>
    <comment ref="E111" authorId="1" shapeId="0" xr:uid="{A63D44A4-2CCE-4F3B-914B-8E043E122D5E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F111" authorId="1" shapeId="0" xr:uid="{F4542515-EAA7-40B4-A332-713335A08DB3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AMAR INDONESIA
</t>
        </r>
      </text>
    </comment>
    <comment ref="G111" authorId="1" shapeId="0" xr:uid="{2C5DA381-5E45-4CCF-B9B5-419BF9F7F534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1" authorId="1" shapeId="0" xr:uid="{477C085C-A97A-477D-97AA-3E2725B25191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1" authorId="0" shapeId="0" xr:uid="{A6A86E47-B390-43E6-8775-AFAC23A1AB7C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JP MORGAN CHASE BANK, NA
dan PT BANK CAPITAL INDONESIA, Tbk</t>
        </r>
      </text>
    </comment>
    <comment ref="E111" authorId="1" shapeId="0" xr:uid="{A7924021-A2CE-4837-97EB-827BD294B5D9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SULAWESI TENGAH
</t>
        </r>
      </text>
    </comment>
    <comment ref="F111" authorId="1" shapeId="0" xr:uid="{42D39713-A819-48E8-82A5-BDFE4A52AA8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G111" authorId="1" shapeId="0" xr:uid="{3E46738D-E877-46CE-8F9A-DD41696C1D49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MULTIARTA SENTOSA</t>
        </r>
      </text>
    </comment>
    <comment ref="H111" authorId="1" shapeId="0" xr:uid="{8491D99F-0238-4D01-A7F1-31C0C9EB46AD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D112" authorId="2" shapeId="0" xr:uid="{D7FADB2B-AC1E-44CA-8C51-A5572DD610F8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 Tbk</t>
        </r>
      </text>
    </comment>
    <comment ref="E112" authorId="1" shapeId="0" xr:uid="{9A884435-0EBA-4C79-897A-C50AC6408125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F112" authorId="1" shapeId="0" xr:uid="{C09C1D41-084A-4F26-83BC-79263272015F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AMAR INDONESIA
</t>
        </r>
      </text>
    </comment>
    <comment ref="G112" authorId="1" shapeId="0" xr:uid="{1B6FC16B-A99B-496A-B876-EF17833F5105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2" authorId="1" shapeId="0" xr:uid="{AF9BDD56-9932-41C3-8468-6921BB6299EC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05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D105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E105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MALUKU DAN MALUKU UTARA</t>
        </r>
      </text>
    </comment>
    <comment ref="F105" authorId="0" shapeId="0" xr:uid="{00000000-0006-0000-17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G105" authorId="0" shapeId="0" xr:uid="{00000000-0006-0000-17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C106" authorId="0" shapeId="0" xr:uid="{00000000-0006-0000-17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</t>
        </r>
      </text>
    </comment>
    <comment ref="D106" authorId="0" shapeId="0" xr:uid="{00000000-0006-0000-17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</t>
        </r>
      </text>
    </comment>
    <comment ref="E106" authorId="0" shapeId="0" xr:uid="{00000000-0006-0000-17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6" authorId="0" shapeId="0" xr:uid="{00000000-0006-0000-17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6" authorId="0" shapeId="0" xr:uid="{00000000-0006-0000-17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1" authorId="0" shapeId="0" xr:uid="{2E194474-C97D-4D35-AE6B-CCF8469DF233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ANZ INDONESIA</t>
        </r>
      </text>
    </comment>
    <comment ref="E111" authorId="1" shapeId="0" xr:uid="{9A3F006A-D124-47C1-A266-797FEBD8A283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
</t>
        </r>
      </text>
    </comment>
    <comment ref="F111" authorId="1" shapeId="0" xr:uid="{A9A8698F-2AD8-4804-8AF0-5CC20E943F69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1" authorId="1" shapeId="0" xr:uid="{6382743C-DE28-46D0-AA07-33F4EED346AD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MULTIARTA SENTOSA</t>
        </r>
      </text>
    </comment>
    <comment ref="H111" authorId="1" shapeId="0" xr:uid="{FD204253-A17E-4156-AF05-89E88A0E5039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D112" authorId="2" shapeId="0" xr:uid="{F36F52A9-77A8-45AB-95FE-477348CDF98F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 Tbk</t>
        </r>
      </text>
    </comment>
    <comment ref="E112" authorId="1" shapeId="0" xr:uid="{F6CF370E-B5DB-43CC-B75B-071B579AC1C4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F112" authorId="1" shapeId="0" xr:uid="{9457E6B1-B802-431D-9FE2-C647B6E40CDD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AMAR INDONESIA
</t>
        </r>
      </text>
    </comment>
    <comment ref="G112" authorId="1" shapeId="0" xr:uid="{8397ED3E-040C-4D6A-BBE8-9DEFBE7779C2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2" authorId="1" shapeId="0" xr:uid="{35AA4885-1CCF-491F-9F0A-518FD718C30E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1" authorId="0" shapeId="0" xr:uid="{0168E36B-12AD-4981-91BA-01D115E1679C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ANZ INDONESIA</t>
        </r>
      </text>
    </comment>
    <comment ref="E111" authorId="1" shapeId="0" xr:uid="{167F774D-42D2-4C99-8F87-77A642DF446E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JAMBI
</t>
        </r>
      </text>
    </comment>
    <comment ref="F111" authorId="1" shapeId="0" xr:uid="{EFC8BB1D-4BCA-4F2D-835E-DA10F267D533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JAMBI</t>
        </r>
      </text>
    </comment>
    <comment ref="G111" authorId="1" shapeId="0" xr:uid="{C4F05BCA-0DB9-472E-9B68-0C01B092B8CC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MULTIARTA SENTOSA</t>
        </r>
      </text>
    </comment>
    <comment ref="H111" authorId="1" shapeId="0" xr:uid="{B108A955-DE22-456E-B891-807CB7CBE275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BENGKULU</t>
        </r>
      </text>
    </comment>
    <comment ref="D112" authorId="2" shapeId="0" xr:uid="{F53CEF51-43EA-425F-95E8-F00504CCABE9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 Tbk</t>
        </r>
      </text>
    </comment>
    <comment ref="E112" authorId="1" shapeId="0" xr:uid="{EB32E7DF-FBDF-4B70-8737-27D5B1ED1DDA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BISNIS INTERNASIONAL</t>
        </r>
      </text>
    </comment>
    <comment ref="F112" authorId="1" shapeId="0" xr:uid="{684280AE-AA8C-43EE-AC0B-0741BD1D69B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AMAR INDONESIA
</t>
        </r>
      </text>
    </comment>
    <comment ref="G112" authorId="1" shapeId="0" xr:uid="{74334E69-8DC3-4E63-AA53-F046147DC3EA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NEO COMMERCE, Tbk</t>
        </r>
      </text>
    </comment>
    <comment ref="H112" authorId="1" shapeId="0" xr:uid="{B695BB88-C4A3-4B74-8969-2BC1C665258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1" authorId="0" shapeId="0" xr:uid="{B16E599F-A7B7-40DF-93EF-0C8228FDFAD1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PT BANK ANZ INDONESIA</t>
        </r>
      </text>
    </comment>
    <comment ref="E111" authorId="1" shapeId="0" xr:uid="{AE838F66-1645-4327-AEF5-8CC71B2FCFE9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
</t>
        </r>
      </text>
    </comment>
    <comment ref="F111" authorId="1" shapeId="0" xr:uid="{D0B63663-934B-4983-A7D8-A6D006123B1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1" authorId="1" shapeId="0" xr:uid="{D5BB4F61-C5E5-46F2-BD8F-076EB56D896F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MULTIARTA SENTOSA</t>
        </r>
      </text>
    </comment>
    <comment ref="H111" authorId="1" shapeId="0" xr:uid="{1FB7BA23-C88F-4322-8F2F-D6B71402927F}">
      <text>
        <r>
          <rPr>
            <b/>
            <sz val="9"/>
            <color rgb="FF000000"/>
            <rFont val="Tahoma"/>
            <family val="2"/>
          </rPr>
          <t>Wythesa Ernala K. Sitepu: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PT BPD BENGKULU</t>
        </r>
      </text>
    </comment>
    <comment ref="D112" authorId="2" shapeId="0" xr:uid="{C81C2C52-78CE-4A11-9682-8400A13B4E7C}">
      <text>
        <r>
          <rPr>
            <b/>
            <sz val="9"/>
            <color rgb="FF000000"/>
            <rFont val="Tahoma"/>
            <family val="2"/>
          </rPr>
          <t>DPSIAdm: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PT BANK CAPITAL INDONESIA Tbk</t>
        </r>
      </text>
    </comment>
    <comment ref="E112" authorId="1" shapeId="0" xr:uid="{60C524A7-0497-47C9-8B82-48C3DA188921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BISNIS INTERNASIONAL</t>
        </r>
      </text>
    </comment>
    <comment ref="F112" authorId="1" shapeId="0" xr:uid="{EFC9AD59-91E3-483E-ADB3-E9E9D87BB191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BTPN, Tbk
</t>
        </r>
      </text>
    </comment>
    <comment ref="G112" authorId="1" shapeId="0" xr:uid="{6A51D78D-BBFD-4355-B41E-31F0CA89AB3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CAPITAL INDONESIA, Tbk</t>
        </r>
      </text>
    </comment>
    <comment ref="H112" authorId="1" shapeId="0" xr:uid="{F99CF8C6-F285-412C-AC72-E6E537A5D358}">
      <text>
        <r>
          <rPr>
            <b/>
            <sz val="9"/>
            <color rgb="FF000000"/>
            <rFont val="Tahoma"/>
            <family val="2"/>
          </rPr>
          <t>Wythesa Ernala K. Sitepu: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PT BANK NEO COMMERCE TBK 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Wythesa Ernala K. Sitepu</author>
    <author>DPSIAdm</author>
  </authors>
  <commentList>
    <comment ref="D111" authorId="0" shapeId="0" xr:uid="{F4A4FE85-3FDB-48E6-B27A-01F135CDBA82}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CITIBANK, N.A.</t>
        </r>
      </text>
    </comment>
    <comment ref="E111" authorId="1" shapeId="0" xr:uid="{474CA7B7-750A-4854-922D-38F05873F68F}">
      <text>
        <r>
          <rPr>
            <b/>
            <sz val="9"/>
            <color rgb="FF000000"/>
            <rFont val="Tahoma"/>
            <family val="2"/>
          </rPr>
          <t>Wythesa Ernala K. Sitepu: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PT BPD DAERAH ISTIMEWA YOGYAKARTA
</t>
        </r>
      </text>
    </comment>
    <comment ref="F111" authorId="1" shapeId="0" xr:uid="{964B5811-952B-4610-982D-9D31B75FCADF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DAERAH ISTIMEWA YOGYAKARTA</t>
        </r>
      </text>
    </comment>
    <comment ref="G111" authorId="1" shapeId="0" xr:uid="{A55F855C-F3A5-407F-8E81-CFA47C954D03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MULTIARTA SENTOSA</t>
        </r>
      </text>
    </comment>
    <comment ref="H111" authorId="1" shapeId="0" xr:uid="{46EF273E-BF0A-4FC0-8675-566FE90C9296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MULTIARTA SENTOSA</t>
        </r>
      </text>
    </comment>
    <comment ref="D112" authorId="2" shapeId="0" xr:uid="{7D32CC6A-D1B3-4EE4-BAEE-EF351479F051}">
      <text>
        <r>
          <rPr>
            <b/>
            <sz val="9"/>
            <color indexed="81"/>
            <rFont val="Tahoma"/>
            <family val="2"/>
          </rPr>
          <t>DPSIAdm:</t>
        </r>
        <r>
          <rPr>
            <sz val="9"/>
            <color indexed="81"/>
            <rFont val="Tahoma"/>
            <family val="2"/>
          </rPr>
          <t xml:space="preserve">
PT BANK CAPITAL INDONESIA Tbk</t>
        </r>
      </text>
    </comment>
    <comment ref="E112" authorId="1" shapeId="0" xr:uid="{1B4A8955-42EB-4A5F-AF96-0D5A23BEE088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BISNIS INTERNASIONAL</t>
        </r>
      </text>
    </comment>
    <comment ref="F112" authorId="1" shapeId="0" xr:uid="{EF063574-EEAB-4D2C-9611-B0E7A9CD644E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BTPN, Tbk
</t>
        </r>
      </text>
    </comment>
    <comment ref="G112" authorId="1" shapeId="0" xr:uid="{180E569B-DF1D-44B4-B9AF-F994453CE9EC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ARTHA GRAHA INTERNASIONAL, Tbk</t>
        </r>
      </text>
    </comment>
    <comment ref="H112" authorId="1" shapeId="0" xr:uid="{4740870A-CEA1-4265-AB09-3F80D6283C1D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NEO COMMERCE TBK 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Angelica Christabel</author>
  </authors>
  <commentList>
    <comment ref="D111" authorId="0" shapeId="0" xr:uid="{0EDB5750-5E71-BD45-ACDD-2D0DCCED33A0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E111" authorId="0" shapeId="0" xr:uid="{C8587F44-3F16-A64E-BDAB-59A3ED232D12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F111" authorId="0" shapeId="0" xr:uid="{48419CDB-B04D-054A-872C-DE521598CF61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G111" authorId="0" shapeId="0" xr:uid="{58142750-A0DB-DA45-9F47-AF4C56E1B792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H111" authorId="0" shapeId="0" xr:uid="{E2800AD4-ED94-5643-B69B-22BE5058E8D0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D112" authorId="0" shapeId="0" xr:uid="{1172427C-4CF4-9D4A-82AD-C54E9F3842B6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E112" authorId="0" shapeId="0" xr:uid="{539968A7-7CC7-F44E-979C-6A80D4CD14E2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F112" authorId="0" shapeId="0" xr:uid="{CE15C92B-DE1B-934B-8AE7-948820C3CBF9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BTPN, Tbk</t>
        </r>
      </text>
    </comment>
    <comment ref="G112" authorId="0" shapeId="0" xr:uid="{D35D6885-A587-1748-8DB6-4B79625A7BAD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H112" authorId="0" shapeId="0" xr:uid="{5798590E-B184-1542-B0BF-C7AC088C110D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PT ALLO BANK INDONESIA Tbk 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Angelica Christabel</author>
  </authors>
  <commentList>
    <comment ref="D111" authorId="0" shapeId="0" xr:uid="{CF41C9C4-C053-F642-97A2-D34E696BC2CC}">
      <text>
        <r>
          <rPr>
            <b/>
            <sz val="10"/>
            <color rgb="FF000000"/>
            <rFont val="Tahoma"/>
            <family val="2"/>
          </rPr>
          <t xml:space="preserve">Maria Angelica Christabel:
</t>
        </r>
        <r>
          <rPr>
            <sz val="10"/>
            <color rgb="FF000000"/>
            <rFont val="Tahoma"/>
            <family val="2"/>
          </rPr>
          <t>CITIBANK, N.A.</t>
        </r>
      </text>
    </comment>
    <comment ref="E111" authorId="0" shapeId="0" xr:uid="{7936E238-0C51-5E48-961C-2C7A58B1CA06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F111" authorId="0" shapeId="0" xr:uid="{4FF484DE-6086-5C48-BC69-A60C8009203B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G111" authorId="0" shapeId="0" xr:uid="{39A8A5EC-16DD-6548-AC68-8C18F74813AA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MULTIARTA SENTOSA</t>
        </r>
      </text>
    </comment>
    <comment ref="H111" authorId="0" shapeId="0" xr:uid="{BAFCA0B9-3E96-CF49-8FAE-5C27D29FA0DA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CENTRAL ASIA, Tbk</t>
        </r>
      </text>
    </comment>
    <comment ref="D112" authorId="0" shapeId="0" xr:uid="{78B00F77-03D7-6C4B-BAFD-7C7371193BE0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E112" authorId="0" shapeId="0" xr:uid="{A2FF1F9F-7674-8A4C-AB50-EB846B0AC7F3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F112" authorId="0" shapeId="0" xr:uid="{7EC1E055-2876-1C45-89CE-11A6147EB211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BTPN, Tbk</t>
        </r>
      </text>
    </comment>
    <comment ref="G112" authorId="0" shapeId="0" xr:uid="{8A520478-2D48-F742-9A28-45E6CD9F684A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H112" authorId="0" shapeId="0" xr:uid="{957CB673-A984-4246-B475-442AC876C900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JTRUST INDONESIA, Tbk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Angelica Christabel</author>
  </authors>
  <commentList>
    <comment ref="D111" authorId="0" shapeId="0" xr:uid="{9E25FD9C-E6BB-45BA-B740-F23DF7E06087}">
      <text>
        <r>
          <rPr>
            <b/>
            <sz val="10"/>
            <color rgb="FF000000"/>
            <rFont val="Tahoma"/>
            <family val="2"/>
          </rPr>
          <t xml:space="preserve">Maria Angelica Christabel:
</t>
        </r>
        <r>
          <rPr>
            <sz val="10"/>
            <color rgb="FF000000"/>
            <rFont val="Tahoma"/>
            <family val="2"/>
          </rPr>
          <t>CITIBANK, N.A.</t>
        </r>
      </text>
    </comment>
    <comment ref="E111" authorId="0" shapeId="0" xr:uid="{2B28934C-1B84-45C6-A8E0-41FB802E7461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F111" authorId="0" shapeId="0" xr:uid="{917BB0AD-DD22-4E88-A505-7B7CE591DA2A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G111" authorId="0" shapeId="0" xr:uid="{6E7B66F1-5EA6-47B4-A6CE-5DD80317E649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MULTIARTA SENTOSA</t>
        </r>
      </text>
    </comment>
    <comment ref="H111" authorId="0" shapeId="0" xr:uid="{FD0767E0-9F5A-4C71-9289-5D8C9DC0A854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CENTRAL ASIA, Tbk</t>
        </r>
      </text>
    </comment>
    <comment ref="D112" authorId="0" shapeId="0" xr:uid="{933E164A-9DF7-4E7A-A989-FAFC5A58B992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E112" authorId="0" shapeId="0" xr:uid="{32CBB77C-1643-4719-9E8A-2C50F5887315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F112" authorId="0" shapeId="0" xr:uid="{335D03C2-576D-4595-9BA9-D73F86BB96AA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BTPN, Tbk</t>
        </r>
      </text>
    </comment>
    <comment ref="G112" authorId="0" shapeId="0" xr:uid="{C9CAC0CE-F461-4E08-9F80-BD6078EA2956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H112" authorId="0" shapeId="0" xr:uid="{71FFED94-1327-4FD8-9634-812A3EEF64B3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JTRUST INDONESIA, Tbk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Angelica Christabel</author>
  </authors>
  <commentList>
    <comment ref="D111" authorId="0" shapeId="0" xr:uid="{F1262D3F-872A-8E4A-A3E6-D52BFEABCE1B}">
      <text>
        <r>
          <rPr>
            <b/>
            <sz val="10"/>
            <color rgb="FF000000"/>
            <rFont val="Tahoma"/>
            <family val="2"/>
          </rPr>
          <t xml:space="preserve">Maria Angelica Christabel:
</t>
        </r>
        <r>
          <rPr>
            <sz val="10"/>
            <color rgb="FF000000"/>
            <rFont val="Tahoma"/>
            <family val="2"/>
          </rPr>
          <t>CITIBANK, N.A.</t>
        </r>
      </text>
    </comment>
    <comment ref="E111" authorId="0" shapeId="0" xr:uid="{C992B63F-6E69-EC4A-B1AF-B1A9E8CFFBE9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F111" authorId="0" shapeId="0" xr:uid="{7FB9F633-66BF-5F43-99B2-3E445C0B8C14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BPD DAERAH ISTIMEWA YOGYAKARTA</t>
        </r>
      </text>
    </comment>
    <comment ref="G111" authorId="0" shapeId="0" xr:uid="{FCA3CDDC-4BD5-DB47-AC12-370E6A4E2809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MULTIARTA SENTOSA</t>
        </r>
      </text>
    </comment>
    <comment ref="H111" authorId="0" shapeId="0" xr:uid="{877E086C-5831-964B-A88E-ECF3DB2E7BD6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CENTRAL ASIA, Tbk</t>
        </r>
      </text>
    </comment>
    <comment ref="D112" authorId="0" shapeId="0" xr:uid="{23B77D24-E247-A54B-B8FA-6A5C748C9213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E112" authorId="0" shapeId="0" xr:uid="{E6F6FEDC-04E6-C040-AFFE-6AFF9C2AC2F9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F112" authorId="0" shapeId="0" xr:uid="{765415E1-BE0D-9E40-9A1D-569FD4D2D715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BTPN, Tbk</t>
        </r>
      </text>
    </comment>
    <comment ref="G112" authorId="0" shapeId="0" xr:uid="{A089CF0C-6D74-A14F-9D73-F2E291BED52D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CAPITAL INDONESIA, Tbk</t>
        </r>
      </text>
    </comment>
    <comment ref="H112" authorId="0" shapeId="0" xr:uid="{21B4D259-1648-214B-BC57-95FD584FA7A5}">
      <text>
        <r>
          <rPr>
            <b/>
            <sz val="10"/>
            <color rgb="FF000000"/>
            <rFont val="Tahoma"/>
            <family val="2"/>
          </rPr>
          <t>Maria Angelica Christabel: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PT BANK JTRUST INDONESIA, Tbk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04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D104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E104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MALUKU DAN MALUKU UTARA</t>
        </r>
      </text>
    </comment>
    <comment ref="F104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G104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C105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</t>
        </r>
      </text>
    </comment>
    <comment ref="D105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</t>
        </r>
      </text>
    </comment>
    <comment ref="E105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5" authorId="0" shapeId="0" xr:uid="{00000000-0006-0000-18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5" authorId="0" shapeId="0" xr:uid="{00000000-0006-0000-18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05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D105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E105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MALUKU DAN MALUKU UTARA</t>
        </r>
      </text>
    </comment>
    <comment ref="F105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G105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C106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</t>
        </r>
      </text>
    </comment>
    <comment ref="D106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JAGO, Tbk</t>
        </r>
      </text>
    </comment>
    <comment ref="E106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6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6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05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D105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E105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MALUKU DAN MALUKU UTARA</t>
        </r>
      </text>
    </comment>
    <comment ref="F105" authorId="0" shapeId="0" xr:uid="{00000000-0006-0000-1A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G105" authorId="0" shapeId="0" xr:uid="{00000000-0006-0000-1A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C106" authorId="0" shapeId="0" xr:uid="{00000000-0006-0000-1A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</t>
        </r>
      </text>
    </comment>
    <comment ref="D106" authorId="0" shapeId="0" xr:uid="{00000000-0006-0000-1A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</t>
        </r>
      </text>
    </comment>
    <comment ref="E106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6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6" authorId="0" shapeId="0" xr:uid="{00000000-0006-0000-1A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Wythesa Ernala K. Sitepu</author>
    <author>HP</author>
  </authors>
  <commentList>
    <comment ref="G78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3" authorId="1" shapeId="0" xr:uid="{00000000-0006-0000-1B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D103" authorId="1" shapeId="0" xr:uid="{00000000-0006-0000-1B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E103" authorId="1" shapeId="0" xr:uid="{00000000-0006-0000-1B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MALUKU DAN MALUKU UTARA</t>
        </r>
      </text>
    </comment>
    <comment ref="F103" authorId="1" shapeId="0" xr:uid="{00000000-0006-0000-1B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G103" authorId="1" shapeId="0" xr:uid="{00000000-0006-0000-1B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</t>
        </r>
      </text>
    </comment>
    <comment ref="C104" authorId="1" shapeId="0" xr:uid="{00000000-0006-0000-1B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YUDHA BHAKTI, Tbk</t>
        </r>
      </text>
    </comment>
    <comment ref="D104" authorId="1" shapeId="0" xr:uid="{00000000-0006-0000-1B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Yudha Bhakti</t>
        </r>
      </text>
    </comment>
    <comment ref="E104" authorId="1" shapeId="0" xr:uid="{00000000-0006-0000-1B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4" authorId="1" shapeId="0" xr:uid="{00000000-0006-0000-1B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4" authorId="1" shapeId="0" xr:uid="{00000000-0006-0000-1B00-00000B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YUDHA BHAKTI, Tbk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Wythesa Ernala K. Sitepu</author>
  </authors>
  <commentList>
    <comment ref="C105" authorId="0" shapeId="0" xr:uid="{00000000-0006-0000-1C00-000001000000}">
      <text>
        <r>
          <rPr>
            <sz val="9"/>
            <color indexed="81"/>
            <rFont val="Tahoma"/>
            <family val="2"/>
          </rPr>
          <t xml:space="preserve">
JP MORGAN CHASE BANK, NA</t>
        </r>
      </text>
    </comment>
    <comment ref="D105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E105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BPD MALUKU DAN MALUKU UTARA</t>
        </r>
      </text>
    </comment>
    <comment ref="F105" authorId="0" shapeId="0" xr:uid="{00000000-0006-0000-1C00-000004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G105" authorId="0" shapeId="0" xr:uid="{00000000-0006-0000-1C00-000005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C106" authorId="0" shapeId="0" xr:uid="{00000000-0006-0000-1C00-000006000000}">
      <text>
        <r>
          <rPr>
            <sz val="9"/>
            <color indexed="81"/>
            <rFont val="Tahoma"/>
            <family val="2"/>
          </rPr>
          <t xml:space="preserve">
PT BANK JAGO, Tbk </t>
        </r>
      </text>
    </comment>
    <comment ref="D106" authorId="0" shapeId="0" xr:uid="{00000000-0006-0000-1C00-000007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JAGO, Tbk </t>
        </r>
      </text>
    </comment>
    <comment ref="E106" authorId="0" shapeId="0" xr:uid="{00000000-0006-0000-1C00-000008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J TRUST INDONESIA, Tbk
</t>
        </r>
      </text>
    </comment>
    <comment ref="F106" authorId="0" shapeId="0" xr:uid="{00000000-0006-0000-1C00-000009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6" authorId="0" shapeId="0" xr:uid="{00000000-0006-0000-1C00-00000A000000}">
      <text>
        <r>
          <rPr>
            <b/>
            <sz val="9"/>
            <color indexed="81"/>
            <rFont val="Tahoma"/>
            <family val="2"/>
          </rPr>
          <t>Wythesa Ernala K. Sitepu: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04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D104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E104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BPD SULAWESI TENGAH</t>
        </r>
      </text>
    </comment>
    <comment ref="F104" authorId="0" shapeId="0" xr:uid="{00000000-0006-0000-1D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G104" authorId="0" shapeId="0" xr:uid="{00000000-0006-0000-1D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DIGITAL BCA </t>
        </r>
      </text>
    </comment>
    <comment ref="C105" authorId="0" shapeId="0" xr:uid="{00000000-0006-0000-1D00-000006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Jago</t>
        </r>
      </text>
    </comment>
    <comment ref="D105" authorId="0" shapeId="0" xr:uid="{00000000-0006-0000-1D00-000007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E105" authorId="0" shapeId="0" xr:uid="{00000000-0006-0000-1D00-000008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J TRUST INDONESIA, Tbk</t>
        </r>
      </text>
    </comment>
    <comment ref="F105" authorId="0" shapeId="0" xr:uid="{00000000-0006-0000-1D00-000009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  <comment ref="G105" authorId="0" shapeId="0" xr:uid="{00000000-0006-0000-1D00-00000A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PT BANK SAHABAT SAMPOERNA</t>
        </r>
      </text>
    </comment>
  </commentList>
</comments>
</file>

<file path=xl/sharedStrings.xml><?xml version="1.0" encoding="utf-8"?>
<sst xmlns="http://schemas.openxmlformats.org/spreadsheetml/2006/main" count="11065" uniqueCount="286">
  <si>
    <t>Data SBDK Juli 2018</t>
  </si>
  <si>
    <t>No.</t>
  </si>
  <si>
    <t>Tahun</t>
  </si>
  <si>
    <t>Bulan</t>
  </si>
  <si>
    <t>Nama Bank</t>
  </si>
  <si>
    <t>Korporasi</t>
  </si>
  <si>
    <t>Ritel</t>
  </si>
  <si>
    <t>Mikro</t>
  </si>
  <si>
    <t>KPR</t>
  </si>
  <si>
    <t>Non
KPR</t>
  </si>
  <si>
    <t>2018</t>
  </si>
  <si>
    <t>7</t>
  </si>
  <si>
    <t>PT BANK RAKYAT INDONESIA (PERSERO), Tbk</t>
  </si>
  <si>
    <t>PT BANK MANDIRI (PERSERO), Tbk</t>
  </si>
  <si>
    <t>PT BANK NEGARA INDONESIA (PERSERO), Tbk</t>
  </si>
  <si>
    <t>PT BANK DANAMON INDONESIA, Tbk</t>
  </si>
  <si>
    <t>PT BANK PERMATA, Tbk</t>
  </si>
  <si>
    <t>PT BANK CENTRAL ASIA, Tbk</t>
  </si>
  <si>
    <t>PT BANK MAYBANK INDONESIA, Tbk</t>
  </si>
  <si>
    <t>PT BANK PAN INDONESIA, Tbk</t>
  </si>
  <si>
    <t>PT BANK CIMB NIAGA, Tbk</t>
  </si>
  <si>
    <t>PT BANK UOB INDONESIA</t>
  </si>
  <si>
    <t>PT BANK OCBC NISP, Tbk</t>
  </si>
  <si>
    <t>CITIBANK, N.A.</t>
  </si>
  <si>
    <t>JP MORGAN CHASE BANK, NA</t>
  </si>
  <si>
    <t>BANK OF AMERICA, N.A</t>
  </si>
  <si>
    <t>PT BANK CHINA CONSTRUCTION BANK INDONESIA Tbk</t>
  </si>
  <si>
    <t>PT BANK ARTHA GRAHA INTERNASIONAL, Tbk</t>
  </si>
  <si>
    <t>BANGKOK BANK PCL</t>
  </si>
  <si>
    <t>THE HONGKONG &amp; SHANGHAI B.C, LTD</t>
  </si>
  <si>
    <t>THE BANK OF TOKYO-MITSUBISHI UFJ LTD.</t>
  </si>
  <si>
    <t>PT BANK SUMITOMO MITSUI INDONESIA</t>
  </si>
  <si>
    <t>PT BANK DBS INDONESIA</t>
  </si>
  <si>
    <t>PT BANK RESONA PERDANIA</t>
  </si>
  <si>
    <t>PT BANK MIZUHO INDONESIA</t>
  </si>
  <si>
    <t>STANDARD CHARTERED BANK</t>
  </si>
  <si>
    <t>PT BANK CAPITAL INDONESIA, Tbk</t>
  </si>
  <si>
    <t>PT BANK BNP PARIBAS INDONESIA</t>
  </si>
  <si>
    <t>PT BANK ANZ INDONESIA</t>
  </si>
  <si>
    <t>DEUTSCHE BANK AG</t>
  </si>
  <si>
    <t>BANK OF CHINA HONGKONG LIMITED</t>
  </si>
  <si>
    <t>PT BANK BUMI ARTA, Tbk</t>
  </si>
  <si>
    <t>PT BANK HSBC INDONESIA</t>
  </si>
  <si>
    <t>PT BANK RABOBANK INTERNATIONAL INDONESIA</t>
  </si>
  <si>
    <t>PT BANK J TRUST INDONESIA, Tbk</t>
  </si>
  <si>
    <t>PT BANK MAYAPADA INTERNATIONAL, Tbk</t>
  </si>
  <si>
    <t>PT BPD JAWA BARAT DAN BANTEN, Tbk</t>
  </si>
  <si>
    <t>PT BPD DKI</t>
  </si>
  <si>
    <t>PT BPD DAERAH ISTIMEWA YOGYAKARTA</t>
  </si>
  <si>
    <t>PT BPD JAWA TENGAH</t>
  </si>
  <si>
    <t>PT BPD JAWA TIMUR, Tbk</t>
  </si>
  <si>
    <t>PT BPD JAMBI</t>
  </si>
  <si>
    <t>PT BPD SUMATERA UTARA</t>
  </si>
  <si>
    <t>PT BPD SUMATERA BARAT</t>
  </si>
  <si>
    <t>PT BPD RIAU KEPRI</t>
  </si>
  <si>
    <t>PT BPD SUMATERA SELATAN DAN BANGKA BELITUNG</t>
  </si>
  <si>
    <t>PT BPD LAMPUNG</t>
  </si>
  <si>
    <t>PT BPD KALIMANTAN SELATAN</t>
  </si>
  <si>
    <t>PT BPD KALIMANTAN BARAT</t>
  </si>
  <si>
    <t>PT BPD KALIMANTAN TIMUR DAN KALIMANTAN UTARA</t>
  </si>
  <si>
    <t>PT BPD KALIMANTAN TENGAH</t>
  </si>
  <si>
    <t>PT BPD SULAWESI SELATAN DAN SULAWESI BARAT</t>
  </si>
  <si>
    <t>PT BPD SULAWESI UTARA DAN GORONTALO</t>
  </si>
  <si>
    <t xml:space="preserve">  PT BPD NUSA TENGGARA BARAT</t>
  </si>
  <si>
    <t>PT BPD BALI</t>
  </si>
  <si>
    <t>PT BPD NUSA TENGGARA TIMUR</t>
  </si>
  <si>
    <t>PT BPD MALUKU DAN MALUKU UTARA</t>
  </si>
  <si>
    <t>PT BPD PAPUA</t>
  </si>
  <si>
    <t>PT BPD BENGKULU</t>
  </si>
  <si>
    <t>PT BPD SULAWESI TENGAH</t>
  </si>
  <si>
    <t>PT BPD SULAWESI TENGGARA</t>
  </si>
  <si>
    <t>PT BANK PEMBANGUNAN DAERAH BANTEN</t>
  </si>
  <si>
    <t>PT BANK NUSANTARA PARAHYANGAN, Tbk</t>
  </si>
  <si>
    <t>PT BANK OF INDIA INDONESIA, Tbk</t>
  </si>
  <si>
    <t>PT BANK MESTIKA DHARMA, Tbk</t>
  </si>
  <si>
    <t>PT BANK SHINHAN INDONESIA</t>
  </si>
  <si>
    <t>PT BANK SINARMAS, Tbk</t>
  </si>
  <si>
    <t>PT BANK MASPION INDONESIA, Tbk</t>
  </si>
  <si>
    <t>PT BANK GANESHA</t>
  </si>
  <si>
    <t>PT BANK ICBC INDONESIA</t>
  </si>
  <si>
    <t>PT BANK QNB INDONESIA, Tbk</t>
  </si>
  <si>
    <t>PT BANK TABUNGAN NEGARA (PERSERO), Tbk</t>
  </si>
  <si>
    <t>PT BANK WOORI SAUDARA INDONESIA 1906, Tbk</t>
  </si>
  <si>
    <t>PT BANK TABUNGAN PENSIUNAN NASIONAL, Tbk</t>
  </si>
  <si>
    <t>PT BANK MEGA, Tbk</t>
  </si>
  <si>
    <t>PT BANK BUKOPIN, Tbk</t>
  </si>
  <si>
    <t>PT BANK BISNIS INTERNASIONAL</t>
  </si>
  <si>
    <t>PT BANK OKE INDONESIA</t>
  </si>
  <si>
    <t>PT BANK JASA JAKARTA</t>
  </si>
  <si>
    <t>PT BANK KEB HANA INDONESIA</t>
  </si>
  <si>
    <t>PT BANK MNC INTERNASIONAL, Tbk</t>
  </si>
  <si>
    <t>PT BANK YUDHA BHAKTI, Tbk</t>
  </si>
  <si>
    <t>PT BANK MITRANIAGA, Tbk</t>
  </si>
  <si>
    <t>PT BANK RAKYAT INDONESIA AGRONIAGA, Tbk</t>
  </si>
  <si>
    <t>PT BANK SBI INDONESIA</t>
  </si>
  <si>
    <t>PT BANK ROYAL INDONESIA</t>
  </si>
  <si>
    <t>PT BANK NATIONALNOBU, Tbk</t>
  </si>
  <si>
    <t>PT BANK INA PERDANA, Tbk</t>
  </si>
  <si>
    <t>PT PRIMA MASTER BANK</t>
  </si>
  <si>
    <t>PT BANK SAHABAT SAMPOERNA</t>
  </si>
  <si>
    <t>PT BANK DINAR INDONESIA, Tbk</t>
  </si>
  <si>
    <t>PT BANK AMAR INDONESIA</t>
  </si>
  <si>
    <t>PT BANK KESEJAHTERAAN EKONOMI</t>
  </si>
  <si>
    <t>PT BANK ARTOS INDONESIA</t>
  </si>
  <si>
    <t>PT BANK MULTIARTA SENTOSA</t>
  </si>
  <si>
    <t>PT BANK MAYORA</t>
  </si>
  <si>
    <t>PT BANK INDEX SELINDO</t>
  </si>
  <si>
    <t>PT BANK FAMA INTERNASIONAL</t>
  </si>
  <si>
    <t>PT BANK MANDIRI TASPEN</t>
  </si>
  <si>
    <t>PT BANK VICTORIA INTERNATIONAL, Tbk</t>
  </si>
  <si>
    <t>PT BANK HARDA INTERNASIONAL</t>
  </si>
  <si>
    <t>PT BANK AGRIS, Tbk</t>
  </si>
  <si>
    <t>PT BANK CTBC INDONESIA</t>
  </si>
  <si>
    <t>PT BANK COMMONWEALTH</t>
  </si>
  <si>
    <t>Data SBDK Agustus 2018</t>
  </si>
  <si>
    <t>8</t>
  </si>
  <si>
    <t>Data SBDK September 2018</t>
  </si>
  <si>
    <t>9</t>
  </si>
  <si>
    <t>Data SBDK Oktober 2018</t>
  </si>
  <si>
    <t>10</t>
  </si>
  <si>
    <t>-</t>
  </si>
  <si>
    <t>Data SBDK November 2018</t>
  </si>
  <si>
    <t>11</t>
  </si>
  <si>
    <t>Data SBDK Desember 2018</t>
  </si>
  <si>
    <t>12</t>
  </si>
  <si>
    <t>Data SBDK Januari 2019</t>
  </si>
  <si>
    <t>2019</t>
  </si>
  <si>
    <t>1</t>
  </si>
  <si>
    <t>Data SBDK Februari 2019</t>
  </si>
  <si>
    <t>2</t>
  </si>
  <si>
    <t>Data SBDK Maret 2019</t>
  </si>
  <si>
    <t>PT BANK BTPN, Tbk</t>
  </si>
  <si>
    <t>Data SBDK April 2019</t>
  </si>
  <si>
    <t>Data SBDK Mei 2019</t>
  </si>
  <si>
    <t>Data SBDK Juni 2019</t>
  </si>
  <si>
    <t>Juni 2019</t>
  </si>
  <si>
    <t>Juli 2019</t>
  </si>
  <si>
    <t>Data SBDK Juli 2019</t>
  </si>
  <si>
    <t>Data SBDK Agustus 2019</t>
  </si>
  <si>
    <t>selisih</t>
  </si>
  <si>
    <t>Agustus 2019</t>
  </si>
  <si>
    <t>September 2019</t>
  </si>
  <si>
    <t>Keterangan</t>
  </si>
  <si>
    <t xml:space="preserve">   PT BANK BUKOPIN, Tbk</t>
  </si>
  <si>
    <t>Merger dengan Danamon</t>
  </si>
  <si>
    <t>Data SBDK September 2019</t>
  </si>
  <si>
    <t xml:space="preserve">   PT BANK HSBC INDONESIA</t>
  </si>
  <si>
    <t>Data SBDK Oktober 2019</t>
  </si>
  <si>
    <t xml:space="preserve"> Oktober 2019</t>
  </si>
  <si>
    <t>* PT Bank Nusantara Parahyangan Merger dengan Danamon</t>
  </si>
  <si>
    <t>PT BANK PANIN INDONESIA, Tbk</t>
  </si>
  <si>
    <t>Data SBDK November 2019</t>
  </si>
  <si>
    <t xml:space="preserve"> November 2019</t>
  </si>
  <si>
    <t>MIN</t>
  </si>
  <si>
    <t>MAX</t>
  </si>
  <si>
    <t>AVERAGE</t>
  </si>
  <si>
    <t>PT BANK MAYBANK INDONESIA, Tbk*)</t>
  </si>
  <si>
    <t>Data SBDK Desember 2019</t>
  </si>
  <si>
    <t xml:space="preserve"> Desember 2019</t>
  </si>
  <si>
    <t>PT BANK IBK INDONESIA, Tbk *)</t>
  </si>
  <si>
    <t>*) Per Desember PT IBK Indonesia, Tbk (d/h PT Bank Agris, Tbk) telah merger operasional dengan PT Bank Mitraniaga, Tbk</t>
  </si>
  <si>
    <t>Data SBDK Januari 2020</t>
  </si>
  <si>
    <t xml:space="preserve">  Januari 2020</t>
  </si>
  <si>
    <t>Data SBDK Februari  2020</t>
  </si>
  <si>
    <t xml:space="preserve">  Februari  2020</t>
  </si>
  <si>
    <t>Data SBDK  Maret 2020</t>
  </si>
  <si>
    <t xml:space="preserve">  Maret 2020</t>
  </si>
  <si>
    <t>PT BANK ROYAL INDONESIA**)</t>
  </si>
  <si>
    <t>Data SBDK April  2020</t>
  </si>
  <si>
    <t xml:space="preserve"> April  2020</t>
  </si>
  <si>
    <t>**) Koreksi Data SBDK PT Bank Royal Indonesia berdasarkan Email Tanggal 6 Juni 2020 dari DIP</t>
  </si>
  <si>
    <t>**)Perubahan nama bank dari PT Bank Royal Indonesia menjadi PT Bank Digital BCA  sejak bulan Mei 2020 (berdasarkan KEP-92/PB.1/2020 Tgl 13-05-2020)</t>
  </si>
  <si>
    <t xml:space="preserve"> </t>
  </si>
  <si>
    <t>***) Perubahan nama bank dari PT Bank Artos Indonesia menjadi PT Bank Jago Tbk  sejak bulan Mei 2020 (berdasarkan KEP-95/PB.1/2020 Tgl 27-05-2020)</t>
  </si>
  <si>
    <t>PT BANK ARTOS INDONESIA ***)</t>
  </si>
  <si>
    <t>PT BANK JAGO, Tbk ***)</t>
  </si>
  <si>
    <t xml:space="preserve"> Juni  2020</t>
  </si>
  <si>
    <t>PT BANK DIGITAL BCA **)</t>
  </si>
  <si>
    <t>Rata-rata</t>
  </si>
  <si>
    <t>Terendah</t>
  </si>
  <si>
    <t>Tertinggi</t>
  </si>
  <si>
    <t>DATA SBDK</t>
  </si>
  <si>
    <t>Mei 2020</t>
  </si>
  <si>
    <t xml:space="preserve"> Juli  2020</t>
  </si>
  <si>
    <t xml:space="preserve"> Agustus 2020</t>
  </si>
  <si>
    <t xml:space="preserve"> September 2020</t>
  </si>
  <si>
    <t xml:space="preserve"> Oktober 2020</t>
  </si>
  <si>
    <t>*) Per September 2020 PT Rabobank International Indonesia berubah nama menjadi PT Bank Interim Indonesia sesuai dengan KEP-126/PB.1/2020 Tgl 22 September 2020.</t>
  </si>
  <si>
    <t xml:space="preserve">PT BANK DIGITAL BCA </t>
  </si>
  <si>
    <t xml:space="preserve">PT BANK JAGO, Tbk </t>
  </si>
  <si>
    <t>PT BANK INTERIM INDONESIA*)</t>
  </si>
  <si>
    <t xml:space="preserve">PT BANK IBK INDONESIA, Tbk </t>
  </si>
  <si>
    <t xml:space="preserve"> November 2020</t>
  </si>
  <si>
    <t>10,25</t>
  </si>
  <si>
    <t>9,62</t>
  </si>
  <si>
    <t>13,99</t>
  </si>
  <si>
    <t>8,40</t>
  </si>
  <si>
    <t>10,30</t>
  </si>
  <si>
    <t xml:space="preserve"> Desember 2020</t>
  </si>
  <si>
    <t xml:space="preserve">*) PT Bank Interim Indonesia melakukan Penggabungan  ke dalam PT Bank BCA Syariah sesuai KEP - 182/D.03/2020 tanggal  8 Desember 2020
</t>
  </si>
  <si>
    <t xml:space="preserve">Suku Bunga Dasar Kredit Bank Umum Konvensional di Indonesia </t>
  </si>
  <si>
    <t>Januari 2021</t>
  </si>
  <si>
    <t>(1)</t>
  </si>
  <si>
    <t>(2)</t>
  </si>
  <si>
    <t>(3)</t>
  </si>
  <si>
    <t>(4)</t>
  </si>
  <si>
    <t>(5)</t>
  </si>
  <si>
    <t>(6)</t>
  </si>
  <si>
    <t>(7)</t>
  </si>
  <si>
    <t>Non KPR</t>
  </si>
  <si>
    <t xml:space="preserve">   Dalam Persen (%)</t>
  </si>
  <si>
    <t xml:space="preserve">Lanjutan </t>
  </si>
  <si>
    <t>Februari 2021</t>
  </si>
  <si>
    <t>Dalam Persen (%)</t>
  </si>
  <si>
    <t>Maret 2021</t>
  </si>
  <si>
    <t>April 2021</t>
  </si>
  <si>
    <t>Lanjutan</t>
  </si>
  <si>
    <t>Mei 2021</t>
  </si>
  <si>
    <t>5,86</t>
  </si>
  <si>
    <t>5,76</t>
  </si>
  <si>
    <t>14,70</t>
  </si>
  <si>
    <t>14,75</t>
  </si>
  <si>
    <t>Juni  2021</t>
  </si>
  <si>
    <t>PT BANK KB BUKOPIN **)</t>
  </si>
  <si>
    <t xml:space="preserve">PT BANK SEABANK INDONESIA *) </t>
  </si>
  <si>
    <t>PT ALLO BANK INDONESIA Tbk ***)</t>
  </si>
  <si>
    <t>*) Perubahan nama bank dari PT Bank Kesejahteraan Ekonomi menjadi PT Bank Seabank Indonesia sejak bulan Februari 2021</t>
  </si>
  <si>
    <t>**) Perubahan nama bank dari PT Bank Bukopin menjadi PT Bank KB Bukopin, Tbk sejak bulan Februari 2021</t>
  </si>
  <si>
    <t>***) Perubahan nama bank dari PT Bank Harda International Indonesia menjadi PT Allo Bank Indonesia, Tbk sejak bulan Juni  2021</t>
  </si>
  <si>
    <t>Juli  2021</t>
  </si>
  <si>
    <t>PT BANK JTRUST INDONESIA, Tbk</t>
  </si>
  <si>
    <t xml:space="preserve">PT BANK NEO COMMERCE TBK </t>
  </si>
  <si>
    <t>16.51</t>
  </si>
  <si>
    <t>17.01</t>
  </si>
  <si>
    <t>17.76</t>
  </si>
  <si>
    <t>Agustus 2021</t>
  </si>
  <si>
    <t xml:space="preserve">PT BANK PAN INDONESIA, Tbk </t>
  </si>
  <si>
    <t>PT BPD BANTEN Tbk</t>
  </si>
  <si>
    <t>PT BANK GANESHA, Tbk</t>
  </si>
  <si>
    <t>Kecil</t>
  </si>
  <si>
    <t>Besar</t>
  </si>
  <si>
    <t>15,96</t>
  </si>
  <si>
    <t>16,46</t>
  </si>
  <si>
    <t>26,00</t>
  </si>
  <si>
    <t>16,50</t>
  </si>
  <si>
    <t>17,21</t>
  </si>
  <si>
    <t>September 2021</t>
  </si>
  <si>
    <t>Kredit Korporasi</t>
  </si>
  <si>
    <t>Kredit Ritel</t>
  </si>
  <si>
    <t>Kredit Mikro</t>
  </si>
  <si>
    <t xml:space="preserve">   Kredit Konsumsi</t>
  </si>
  <si>
    <t xml:space="preserve"> Non KPR</t>
  </si>
  <si>
    <t>Oktober 2021</t>
  </si>
  <si>
    <t>PT BANK RAYA INDONESIA, Tbk *)</t>
  </si>
  <si>
    <t>PT BANK SEABANK INDONESIA</t>
  </si>
  <si>
    <t xml:space="preserve">PT ALLO BANK INDONESIA Tbk </t>
  </si>
  <si>
    <t xml:space="preserve">*)  Perubahan Nama PT Bank Rakyat Indonesia Agroniaga Tbk menjadi PT Bank Raya Indonesia Tbk berdasarkan SK Deputi Komisioner Pengawas Perbankan I Otoritas Jasa Keuangan No.KEP-65/PB.1/2021 tanggal 1 November 2021 </t>
  </si>
  <si>
    <t>November 2021</t>
  </si>
  <si>
    <t xml:space="preserve">PT BANK KB BUKOPIN </t>
  </si>
  <si>
    <t>Desember 2021</t>
  </si>
  <si>
    <r>
      <t xml:space="preserve">PT BANK NAGARI </t>
    </r>
    <r>
      <rPr>
        <vertAlign val="superscript"/>
        <sz val="12"/>
        <color theme="1"/>
        <rFont val="Perpetua"/>
        <family val="1"/>
        <scheme val="minor"/>
      </rPr>
      <t>**)</t>
    </r>
  </si>
  <si>
    <t>*)  Perubahan Nama PT Bank Rakyat Indonesia Agroniaga Tbk menjadi PT Bank Raya Indonesia Tbk berdasarkan SK Deputi Komisioner Pengawas Perbankan I Otoritas Jasa Keuangan No.KEP-65/PB.1/2021 tanggal 1 November 2021
**) Perubahan Nama PT BPD Sumatera Barat menjadi PT Bank Nagari berdasarkan SK Deputi Komisioner Pengawas Perbankan I Otoritas Jasa Keuangan No. KEP-18/PB.1/2021 tanggal 18 November 2021</t>
  </si>
  <si>
    <t>Januari 2022</t>
  </si>
  <si>
    <t>Februari 2022</t>
  </si>
  <si>
    <r>
      <t>8,73</t>
    </r>
    <r>
      <rPr>
        <vertAlign val="superscript"/>
        <sz val="11"/>
        <color theme="1"/>
        <rFont val="Perpetua"/>
        <family val="1"/>
        <scheme val="minor"/>
      </rPr>
      <t>*)</t>
    </r>
  </si>
  <si>
    <r>
      <t>9,7</t>
    </r>
    <r>
      <rPr>
        <vertAlign val="superscript"/>
        <sz val="11"/>
        <color theme="1"/>
        <rFont val="Perpetua"/>
        <family val="1"/>
        <scheme val="minor"/>
      </rPr>
      <t>*)</t>
    </r>
  </si>
  <si>
    <t>Maret 2022</t>
  </si>
  <si>
    <t>PT BANK OKE INDONESIA, Tbk</t>
  </si>
  <si>
    <t>April 2022</t>
  </si>
  <si>
    <t>Mei 2022</t>
  </si>
  <si>
    <t>Juni 2022</t>
  </si>
  <si>
    <t>Agustus 2022</t>
  </si>
  <si>
    <t>Juli 2022</t>
  </si>
  <si>
    <t xml:space="preserve">PT BANK RAYA INDONESIA, Tbk </t>
  </si>
  <si>
    <r>
      <t xml:space="preserve">PT BANK NAGARI </t>
    </r>
    <r>
      <rPr>
        <vertAlign val="superscript"/>
        <sz val="12"/>
        <color theme="1"/>
        <rFont val="Perpetua"/>
        <family val="1"/>
        <scheme val="minor"/>
      </rPr>
      <t>*)</t>
    </r>
  </si>
  <si>
    <t>PT BPD RIAU KEPRI **)</t>
  </si>
  <si>
    <t>*) Perubahan Nama PT BPD Sumatera Barat menjadi PT Bank Nagari berdasarkan SK Deputi Komisioner Pengawas Perbankan I Otoritas Jasa Keuangan No. KEP-18/PB.1/2021 tanggal 18 November 2021
**) Perubahan Kegiatan Usaha Bank Umum Konvensional PT BPD Riau Kepri menjadi Bank Umum Syariah PT BPD Riau Kepri Syariah berdasarkan SK Anggota Dewan Komisioner Otoritas Jasa Keuangan No.KEP-93/D.03/2022 tanggal 4 Juli 2022 sehingga data SBDK tidak dilaporkan kembali</t>
  </si>
  <si>
    <t>September 2022</t>
  </si>
  <si>
    <t>Oktober 2022</t>
  </si>
  <si>
    <t>November 2022</t>
  </si>
  <si>
    <t>Desember 2022</t>
  </si>
  <si>
    <t>Januari 2023</t>
  </si>
  <si>
    <t>PT BANK WOORI SAUDARA INDONESIA 19-6, Tbk</t>
  </si>
  <si>
    <t>Februari 2023</t>
  </si>
  <si>
    <t>Maret 2023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</si>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</sst>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#,##0.00_);\-#,##0.00"/>
    <numFmt numFmtId="168" formatCode="[$-10421]#,##0.00;\-#,##0.00"/>
    <numFmt numFmtId="169" formatCode="0.0"/>
    <numFmt numFmtId="170" formatCode="0.000"/>
  </numFmts>
  <fonts count="61"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rgb="FFFFFFFF"/>
      <name val="Bookman Old Style"/>
      <family val="1"/>
    </font>
    <font>
      <sz val="9"/>
      <color theme="1"/>
      <name val="Bookman Old Style"/>
      <family val="1"/>
    </font>
    <font>
      <sz val="10"/>
      <color theme="1"/>
      <name val="Tahoma"/>
      <family val="2"/>
    </font>
    <font>
      <sz val="10"/>
      <color theme="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color rgb="FF000000"/>
      <name val="Century Gothic"/>
      <family val="2"/>
    </font>
    <font>
      <sz val="11"/>
      <name val="Calibri"/>
      <family val="2"/>
    </font>
    <font>
      <b/>
      <sz val="9"/>
      <color theme="1"/>
      <name val="Bookman Old Style"/>
      <family val="1"/>
    </font>
    <font>
      <b/>
      <sz val="9"/>
      <color rgb="FFFFFFFF"/>
      <name val="Bookman Old Style"/>
      <family val="1"/>
    </font>
    <font>
      <sz val="9"/>
      <color rgb="FF000000"/>
      <name val="Bookman Old Style"/>
      <family val="1"/>
    </font>
    <font>
      <sz val="8"/>
      <color rgb="FF000000"/>
      <name val="Bookman Old Style"/>
      <family val="1"/>
    </font>
    <font>
      <sz val="8"/>
      <color rgb="FF000000"/>
      <name val="Century Gothic"/>
      <family val="2"/>
    </font>
    <font>
      <sz val="9"/>
      <color theme="1"/>
      <name val="Perpetua"/>
      <family val="2"/>
      <scheme val="minor"/>
    </font>
    <font>
      <b/>
      <sz val="10"/>
      <color theme="1"/>
      <name val="Bookman Old Style"/>
      <family val="1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Perpetua"/>
      <family val="2"/>
      <scheme val="minor"/>
    </font>
    <font>
      <sz val="9"/>
      <name val="Dialog"/>
    </font>
    <font>
      <sz val="11"/>
      <name val="Dialog"/>
    </font>
    <font>
      <b/>
      <sz val="14"/>
      <color theme="1"/>
      <name val="Bookman Old Style"/>
      <family val="1"/>
    </font>
    <font>
      <sz val="9"/>
      <color theme="0"/>
      <name val="Bookman Old Style"/>
      <family val="1"/>
    </font>
    <font>
      <sz val="11"/>
      <color theme="0"/>
      <name val="Perpetua"/>
      <family val="2"/>
      <scheme val="minor"/>
    </font>
    <font>
      <b/>
      <sz val="12"/>
      <color theme="1"/>
      <name val="Perpetua"/>
      <family val="1"/>
    </font>
    <font>
      <sz val="12"/>
      <color theme="1"/>
      <name val="Perpetua"/>
      <family val="1"/>
    </font>
    <font>
      <b/>
      <sz val="12"/>
      <color rgb="FFFFFFFF"/>
      <name val="Perpetua"/>
      <family val="1"/>
    </font>
    <font>
      <sz val="12"/>
      <name val="Perpetua"/>
      <family val="1"/>
    </font>
    <font>
      <sz val="12"/>
      <color theme="0"/>
      <name val="Perpetua"/>
      <family val="1"/>
    </font>
    <font>
      <b/>
      <sz val="16"/>
      <color theme="1"/>
      <name val="Perpetua"/>
      <family val="1"/>
    </font>
    <font>
      <b/>
      <sz val="18"/>
      <color theme="1"/>
      <name val="Perpetua"/>
      <family val="1"/>
    </font>
    <font>
      <sz val="10"/>
      <name val="Dialog"/>
    </font>
    <font>
      <b/>
      <sz val="10"/>
      <name val="Dialog"/>
    </font>
    <font>
      <sz val="9"/>
      <color theme="0"/>
      <name val="Perpetua"/>
      <family val="1"/>
    </font>
    <font>
      <sz val="9"/>
      <color theme="1"/>
      <name val="Perpetua"/>
      <family val="1"/>
    </font>
    <font>
      <b/>
      <sz val="9"/>
      <name val="Bookman Old Style"/>
      <family val="1"/>
    </font>
    <font>
      <b/>
      <sz val="18"/>
      <color theme="1"/>
      <name val="Perpetua"/>
      <family val="1"/>
      <scheme val="minor"/>
    </font>
    <font>
      <sz val="12"/>
      <color theme="1"/>
      <name val="Perpetua"/>
      <family val="1"/>
      <scheme val="minor"/>
    </font>
    <font>
      <b/>
      <sz val="16"/>
      <color theme="1"/>
      <name val="Perpetua"/>
      <family val="1"/>
      <scheme val="minor"/>
    </font>
    <font>
      <b/>
      <sz val="12"/>
      <color theme="1"/>
      <name val="Perpetua"/>
      <family val="1"/>
      <scheme val="minor"/>
    </font>
    <font>
      <b/>
      <sz val="12"/>
      <color rgb="FFFFFFFF"/>
      <name val="Perpetua"/>
      <family val="1"/>
      <scheme val="minor"/>
    </font>
    <font>
      <sz val="10"/>
      <name val="Perpetua"/>
      <family val="1"/>
      <scheme val="minor"/>
    </font>
    <font>
      <sz val="12"/>
      <name val="Perpetua"/>
      <family val="1"/>
      <scheme val="minor"/>
    </font>
    <font>
      <b/>
      <sz val="9"/>
      <name val="Perpetua"/>
      <family val="1"/>
      <scheme val="minor"/>
    </font>
    <font>
      <sz val="9"/>
      <color theme="1"/>
      <name val="Perpetua"/>
      <family val="1"/>
      <scheme val="minor"/>
    </font>
    <font>
      <sz val="9"/>
      <name val="Perpetua"/>
      <family val="1"/>
      <scheme val="minor"/>
    </font>
    <font>
      <b/>
      <sz val="12"/>
      <name val="Perpetua"/>
      <family val="1"/>
      <scheme val="minor"/>
    </font>
    <font>
      <b/>
      <sz val="9"/>
      <color theme="0"/>
      <name val="Perpetua"/>
      <family val="1"/>
      <scheme val="minor"/>
    </font>
    <font>
      <b/>
      <sz val="12"/>
      <color theme="0"/>
      <name val="Perpetua"/>
      <family val="1"/>
      <scheme val="minor"/>
    </font>
    <font>
      <sz val="10"/>
      <color theme="1"/>
      <name val="Perpetua"/>
      <family val="1"/>
      <scheme val="minor"/>
    </font>
    <font>
      <vertAlign val="superscript"/>
      <sz val="12"/>
      <color theme="1"/>
      <name val="Perpetua"/>
      <family val="1"/>
      <scheme val="minor"/>
    </font>
    <font>
      <vertAlign val="superscript"/>
      <sz val="11"/>
      <color theme="1"/>
      <name val="Perpetua"/>
      <family val="1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B03A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3A3A3A"/>
      </bottom>
      <diagonal/>
    </border>
    <border>
      <left/>
      <right style="medium">
        <color rgb="FF3A3A3A"/>
      </right>
      <top style="medium">
        <color indexed="64"/>
      </top>
      <bottom style="medium">
        <color rgb="FF3A3A3A"/>
      </bottom>
      <diagonal/>
    </border>
    <border>
      <left style="medium">
        <color rgb="FF3A3A3A"/>
      </left>
      <right style="medium">
        <color rgb="FF3A3A3A"/>
      </right>
      <top style="medium">
        <color indexed="64"/>
      </top>
      <bottom style="medium">
        <color rgb="FF3A3A3A"/>
      </bottom>
      <diagonal/>
    </border>
    <border>
      <left style="medium">
        <color rgb="FF3A3A3A"/>
      </left>
      <right style="medium">
        <color indexed="64"/>
      </right>
      <top style="medium">
        <color indexed="64"/>
      </top>
      <bottom style="medium">
        <color rgb="FF3A3A3A"/>
      </bottom>
      <diagonal/>
    </border>
    <border>
      <left style="medium">
        <color indexed="64"/>
      </left>
      <right style="thin">
        <color indexed="64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 style="medium">
        <color indexed="64"/>
      </right>
      <top/>
      <bottom style="medium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66666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right" wrapText="1" indent="1"/>
    </xf>
    <xf numFmtId="49" fontId="5" fillId="0" borderId="6" xfId="0" applyNumberFormat="1" applyFont="1" applyBorder="1" applyAlignment="1">
      <alignment horizontal="left" wrapText="1" indent="1"/>
    </xf>
    <xf numFmtId="49" fontId="5" fillId="0" borderId="6" xfId="0" applyNumberFormat="1" applyFont="1" applyBorder="1" applyAlignment="1">
      <alignment horizontal="center" wrapText="1"/>
    </xf>
    <xf numFmtId="166" fontId="5" fillId="0" borderId="6" xfId="1" applyNumberFormat="1" applyFont="1" applyFill="1" applyBorder="1" applyAlignment="1">
      <alignment horizontal="right" wrapText="1" indent="1"/>
    </xf>
    <xf numFmtId="166" fontId="5" fillId="0" borderId="7" xfId="1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center"/>
    </xf>
    <xf numFmtId="0" fontId="7" fillId="0" borderId="8" xfId="1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wrapText="1"/>
    </xf>
    <xf numFmtId="166" fontId="5" fillId="0" borderId="9" xfId="1" applyNumberFormat="1" applyFont="1" applyFill="1" applyBorder="1" applyAlignment="1">
      <alignment horizontal="right" wrapText="1" indent="1"/>
    </xf>
    <xf numFmtId="166" fontId="5" fillId="0" borderId="10" xfId="1" applyNumberFormat="1" applyFont="1" applyFill="1" applyBorder="1" applyAlignment="1">
      <alignment horizontal="right" wrapText="1" indent="1"/>
    </xf>
    <xf numFmtId="0" fontId="6" fillId="0" borderId="8" xfId="0" applyFont="1" applyBorder="1" applyAlignment="1">
      <alignment horizontal="center"/>
    </xf>
    <xf numFmtId="49" fontId="5" fillId="0" borderId="11" xfId="0" applyNumberFormat="1" applyFont="1" applyBorder="1" applyAlignment="1">
      <alignment horizontal="right" wrapText="1" indent="1"/>
    </xf>
    <xf numFmtId="167" fontId="5" fillId="0" borderId="6" xfId="0" applyNumberFormat="1" applyFont="1" applyBorder="1" applyAlignment="1">
      <alignment horizontal="right" wrapText="1" indent="1"/>
    </xf>
    <xf numFmtId="167" fontId="5" fillId="0" borderId="7" xfId="0" applyNumberFormat="1" applyFont="1" applyBorder="1" applyAlignment="1">
      <alignment horizontal="right" wrapText="1" indent="1"/>
    </xf>
    <xf numFmtId="167" fontId="5" fillId="0" borderId="9" xfId="0" applyNumberFormat="1" applyFont="1" applyBorder="1" applyAlignment="1">
      <alignment horizontal="right" wrapText="1" indent="1"/>
    </xf>
    <xf numFmtId="167" fontId="5" fillId="0" borderId="10" xfId="0" applyNumberFormat="1" applyFont="1" applyBorder="1" applyAlignment="1">
      <alignment horizontal="right" wrapText="1" indent="1"/>
    </xf>
    <xf numFmtId="49" fontId="5" fillId="0" borderId="8" xfId="0" applyNumberFormat="1" applyFont="1" applyBorder="1" applyAlignment="1">
      <alignment horizontal="left" wrapText="1" indent="1"/>
    </xf>
    <xf numFmtId="166" fontId="5" fillId="0" borderId="8" xfId="1" applyNumberFormat="1" applyFont="1" applyFill="1" applyBorder="1" applyAlignment="1">
      <alignment horizontal="right" wrapText="1" indent="1"/>
    </xf>
    <xf numFmtId="49" fontId="5" fillId="0" borderId="12" xfId="0" applyNumberFormat="1" applyFont="1" applyBorder="1" applyAlignment="1">
      <alignment horizontal="right" wrapText="1" indent="1"/>
    </xf>
    <xf numFmtId="166" fontId="5" fillId="0" borderId="13" xfId="1" applyNumberFormat="1" applyFont="1" applyFill="1" applyBorder="1" applyAlignment="1">
      <alignment horizontal="right" wrapText="1" indent="1"/>
    </xf>
    <xf numFmtId="49" fontId="5" fillId="0" borderId="14" xfId="0" applyNumberFormat="1" applyFont="1" applyBorder="1" applyAlignment="1">
      <alignment horizontal="right" wrapText="1" indent="1"/>
    </xf>
    <xf numFmtId="49" fontId="5" fillId="0" borderId="15" xfId="0" applyNumberFormat="1" applyFont="1" applyBorder="1" applyAlignment="1">
      <alignment horizontal="left" wrapText="1" indent="1"/>
    </xf>
    <xf numFmtId="166" fontId="5" fillId="0" borderId="15" xfId="1" applyNumberFormat="1" applyFont="1" applyFill="1" applyBorder="1" applyAlignment="1">
      <alignment horizontal="right" wrapText="1" indent="1"/>
    </xf>
    <xf numFmtId="166" fontId="5" fillId="0" borderId="16" xfId="1" applyNumberFormat="1" applyFont="1" applyFill="1" applyBorder="1" applyAlignment="1">
      <alignment horizontal="right" wrapText="1" indent="1"/>
    </xf>
    <xf numFmtId="0" fontId="3" fillId="3" borderId="0" xfId="0" applyFont="1" applyFill="1"/>
    <xf numFmtId="49" fontId="8" fillId="0" borderId="12" xfId="0" applyNumberFormat="1" applyFont="1" applyBorder="1" applyAlignment="1">
      <alignment horizontal="right" wrapText="1" indent="1"/>
    </xf>
    <xf numFmtId="49" fontId="8" fillId="0" borderId="8" xfId="0" applyNumberFormat="1" applyFont="1" applyBorder="1" applyAlignment="1">
      <alignment horizontal="left" wrapText="1" indent="1"/>
    </xf>
    <xf numFmtId="166" fontId="8" fillId="0" borderId="8" xfId="1" applyNumberFormat="1" applyFont="1" applyFill="1" applyBorder="1" applyAlignment="1">
      <alignment horizontal="right" wrapText="1" indent="1"/>
    </xf>
    <xf numFmtId="166" fontId="8" fillId="0" borderId="13" xfId="1" applyNumberFormat="1" applyFont="1" applyFill="1" applyBorder="1" applyAlignment="1">
      <alignment horizontal="right" wrapText="1" indent="1"/>
    </xf>
    <xf numFmtId="0" fontId="9" fillId="0" borderId="0" xfId="0" applyFont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6" fontId="3" fillId="0" borderId="0" xfId="0" applyNumberFormat="1" applyFont="1"/>
    <xf numFmtId="49" fontId="5" fillId="0" borderId="8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166" fontId="5" fillId="3" borderId="8" xfId="1" applyNumberFormat="1" applyFont="1" applyFill="1" applyBorder="1" applyAlignment="1">
      <alignment horizontal="right" vertical="center" wrapText="1"/>
    </xf>
    <xf numFmtId="166" fontId="5" fillId="3" borderId="13" xfId="1" applyNumberFormat="1" applyFont="1" applyFill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10" fillId="0" borderId="21" xfId="0" applyNumberFormat="1" applyFont="1" applyBorder="1" applyAlignment="1">
      <alignment horizontal="right" vertical="top" wrapText="1" readingOrder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left" vertical="center" wrapTex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0" borderId="25" xfId="1" applyNumberFormat="1" applyFont="1" applyFill="1" applyBorder="1" applyAlignment="1">
      <alignment horizontal="right" wrapText="1" indent="1"/>
    </xf>
    <xf numFmtId="166" fontId="8" fillId="0" borderId="25" xfId="1" applyNumberFormat="1" applyFont="1" applyFill="1" applyBorder="1" applyAlignment="1">
      <alignment horizontal="right" wrapText="1" indent="1"/>
    </xf>
    <xf numFmtId="166" fontId="5" fillId="0" borderId="26" xfId="1" applyNumberFormat="1" applyFont="1" applyFill="1" applyBorder="1" applyAlignment="1">
      <alignment horizontal="right" wrapText="1" indent="1"/>
    </xf>
    <xf numFmtId="166" fontId="5" fillId="0" borderId="25" xfId="1" applyNumberFormat="1" applyFont="1" applyFill="1" applyBorder="1" applyAlignment="1">
      <alignment horizontal="right" vertical="center" wrapText="1"/>
    </xf>
    <xf numFmtId="166" fontId="5" fillId="0" borderId="8" xfId="1" applyNumberFormat="1" applyFont="1" applyFill="1" applyBorder="1" applyAlignment="1">
      <alignment horizontal="right" vertical="center" wrapText="1"/>
    </xf>
    <xf numFmtId="166" fontId="5" fillId="0" borderId="13" xfId="1" applyNumberFormat="1" applyFont="1" applyFill="1" applyBorder="1" applyAlignment="1">
      <alignment horizontal="righ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166" fontId="8" fillId="0" borderId="25" xfId="1" applyNumberFormat="1" applyFont="1" applyFill="1" applyBorder="1" applyAlignment="1">
      <alignment horizontal="right" vertical="center" wrapText="1"/>
    </xf>
    <xf numFmtId="166" fontId="8" fillId="0" borderId="8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66" fontId="5" fillId="0" borderId="26" xfId="1" applyNumberFormat="1" applyFont="1" applyFill="1" applyBorder="1" applyAlignment="1">
      <alignment horizontal="right" vertical="center" wrapText="1"/>
    </xf>
    <xf numFmtId="166" fontId="5" fillId="0" borderId="15" xfId="1" applyNumberFormat="1" applyFont="1" applyFill="1" applyBorder="1" applyAlignment="1">
      <alignment horizontal="right" vertical="center" wrapText="1"/>
    </xf>
    <xf numFmtId="166" fontId="5" fillId="0" borderId="16" xfId="1" applyNumberFormat="1" applyFont="1" applyFill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66" fontId="5" fillId="0" borderId="28" xfId="1" applyNumberFormat="1" applyFont="1" applyFill="1" applyBorder="1" applyAlignment="1">
      <alignment horizontal="right" vertical="center" wrapText="1"/>
    </xf>
    <xf numFmtId="166" fontId="5" fillId="3" borderId="28" xfId="1" applyNumberFormat="1" applyFont="1" applyFill="1" applyBorder="1" applyAlignment="1">
      <alignment horizontal="right" vertical="center" wrapText="1"/>
    </xf>
    <xf numFmtId="168" fontId="10" fillId="0" borderId="23" xfId="0" applyNumberFormat="1" applyFont="1" applyBorder="1" applyAlignment="1">
      <alignment horizontal="right" vertical="top" wrapText="1" readingOrder="1"/>
    </xf>
    <xf numFmtId="49" fontId="5" fillId="0" borderId="8" xfId="0" applyNumberFormat="1" applyFont="1" applyBorder="1" applyAlignment="1">
      <alignment horizontal="left" vertical="center" wrapText="1" indent="1"/>
    </xf>
    <xf numFmtId="166" fontId="5" fillId="0" borderId="8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8" fillId="0" borderId="8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center" vertical="center" wrapText="1"/>
    </xf>
    <xf numFmtId="166" fontId="5" fillId="0" borderId="15" xfId="1" applyNumberFormat="1" applyFont="1" applyFill="1" applyBorder="1" applyAlignment="1">
      <alignment horizontal="center" vertical="center" wrapText="1"/>
    </xf>
    <xf numFmtId="166" fontId="5" fillId="0" borderId="16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8" fillId="0" borderId="8" xfId="0" applyNumberFormat="1" applyFont="1" applyBorder="1" applyAlignment="1">
      <alignment horizontal="right" vertical="top" wrapText="1" readingOrder="1"/>
    </xf>
    <xf numFmtId="168" fontId="8" fillId="0" borderId="8" xfId="0" applyNumberFormat="1" applyFont="1" applyBorder="1" applyAlignment="1">
      <alignment vertical="top" wrapText="1" readingOrder="1"/>
    </xf>
    <xf numFmtId="0" fontId="8" fillId="0" borderId="8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5" fillId="0" borderId="8" xfId="0" applyFont="1" applyBorder="1"/>
    <xf numFmtId="168" fontId="14" fillId="0" borderId="21" xfId="0" applyNumberFormat="1" applyFont="1" applyBorder="1" applyAlignment="1">
      <alignment horizontal="right" vertical="top" wrapText="1" readingOrder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168" fontId="14" fillId="0" borderId="8" xfId="0" applyNumberFormat="1" applyFont="1" applyBorder="1" applyAlignment="1">
      <alignment horizontal="right" vertical="top" wrapText="1" readingOrder="1"/>
    </xf>
    <xf numFmtId="168" fontId="14" fillId="0" borderId="8" xfId="0" applyNumberFormat="1" applyFont="1" applyBorder="1" applyAlignment="1">
      <alignment vertical="top" wrapText="1" readingOrder="1"/>
    </xf>
    <xf numFmtId="0" fontId="8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0" borderId="15" xfId="3" applyNumberFormat="1" applyFont="1" applyFill="1" applyBorder="1" applyAlignment="1">
      <alignment horizontal="right" wrapText="1" indent="1"/>
    </xf>
    <xf numFmtId="168" fontId="15" fillId="0" borderId="8" xfId="0" applyNumberFormat="1" applyFont="1" applyBorder="1" applyAlignment="1">
      <alignment horizontal="right" vertical="top" wrapText="1" readingOrder="1"/>
    </xf>
    <xf numFmtId="168" fontId="14" fillId="0" borderId="8" xfId="0" applyNumberFormat="1" applyFont="1" applyBorder="1" applyAlignment="1">
      <alignment horizontal="right" vertical="center" wrapText="1" readingOrder="1"/>
    </xf>
    <xf numFmtId="165" fontId="5" fillId="0" borderId="8" xfId="2" applyFont="1" applyFill="1" applyBorder="1" applyAlignment="1">
      <alignment horizontal="center" vertical="top" wrapText="1"/>
    </xf>
    <xf numFmtId="168" fontId="15" fillId="0" borderId="13" xfId="0" applyNumberFormat="1" applyFont="1" applyBorder="1" applyAlignment="1">
      <alignment horizontal="right" vertical="top" wrapText="1" readingOrder="1"/>
    </xf>
    <xf numFmtId="168" fontId="8" fillId="0" borderId="8" xfId="0" applyNumberFormat="1" applyFont="1" applyBorder="1" applyAlignment="1">
      <alignment horizontal="right" vertical="center" wrapText="1" readingOrder="1"/>
    </xf>
    <xf numFmtId="168" fontId="8" fillId="0" borderId="13" xfId="0" applyNumberFormat="1" applyFont="1" applyBorder="1" applyAlignment="1">
      <alignment horizontal="right" vertical="center" wrapText="1" readingOrder="1"/>
    </xf>
    <xf numFmtId="168" fontId="14" fillId="0" borderId="30" xfId="0" applyNumberFormat="1" applyFont="1" applyBorder="1" applyAlignment="1">
      <alignment vertical="top" wrapText="1" readingOrder="1"/>
    </xf>
    <xf numFmtId="168" fontId="14" fillId="0" borderId="13" xfId="0" applyNumberFormat="1" applyFont="1" applyBorder="1" applyAlignment="1">
      <alignment horizontal="right" vertical="top" wrapText="1" readingOrder="1"/>
    </xf>
    <xf numFmtId="168" fontId="8" fillId="0" borderId="8" xfId="0" applyNumberFormat="1" applyFont="1" applyBorder="1" applyAlignment="1">
      <alignment horizontal="center" vertical="center" wrapText="1" readingOrder="1"/>
    </xf>
    <xf numFmtId="0" fontId="5" fillId="0" borderId="0" xfId="0" applyFont="1"/>
    <xf numFmtId="0" fontId="8" fillId="0" borderId="0" xfId="0" applyFont="1"/>
    <xf numFmtId="168" fontId="14" fillId="0" borderId="29" xfId="0" applyNumberFormat="1" applyFont="1" applyBorder="1" applyAlignment="1">
      <alignment vertical="top" wrapText="1" readingOrder="1"/>
    </xf>
    <xf numFmtId="168" fontId="14" fillId="0" borderId="31" xfId="0" applyNumberFormat="1" applyFont="1" applyBorder="1" applyAlignment="1">
      <alignment vertical="top" wrapText="1" readingOrder="1"/>
    </xf>
    <xf numFmtId="166" fontId="5" fillId="0" borderId="0" xfId="0" applyNumberFormat="1" applyFont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 wrapText="1" readingOrder="1"/>
    </xf>
    <xf numFmtId="168" fontId="8" fillId="0" borderId="21" xfId="0" applyNumberFormat="1" applyFont="1" applyBorder="1" applyAlignment="1">
      <alignment horizontal="right" vertical="top" wrapText="1" readingOrder="1"/>
    </xf>
    <xf numFmtId="0" fontId="12" fillId="0" borderId="0" xfId="0" applyFont="1" applyAlignment="1">
      <alignment horizontal="center"/>
    </xf>
    <xf numFmtId="166" fontId="5" fillId="0" borderId="0" xfId="1" applyNumberFormat="1" applyFont="1"/>
    <xf numFmtId="166" fontId="5" fillId="0" borderId="0" xfId="1" applyNumberFormat="1" applyFont="1" applyFill="1"/>
    <xf numFmtId="166" fontId="5" fillId="0" borderId="0" xfId="0" applyNumberFormat="1" applyFont="1"/>
    <xf numFmtId="49" fontId="5" fillId="0" borderId="1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vertical="top" wrapText="1"/>
    </xf>
    <xf numFmtId="0" fontId="5" fillId="4" borderId="0" xfId="0" applyFont="1" applyFill="1" applyAlignment="1">
      <alignment vertical="center"/>
    </xf>
    <xf numFmtId="4" fontId="13" fillId="2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8" xfId="0" applyNumberFormat="1" applyFont="1" applyBorder="1"/>
    <xf numFmtId="4" fontId="5" fillId="0" borderId="15" xfId="0" applyNumberFormat="1" applyFont="1" applyBorder="1"/>
    <xf numFmtId="168" fontId="16" fillId="0" borderId="23" xfId="0" applyNumberFormat="1" applyFont="1" applyBorder="1" applyAlignment="1">
      <alignment horizontal="right" vertical="top" wrapText="1" readingOrder="1"/>
    </xf>
    <xf numFmtId="168" fontId="16" fillId="0" borderId="34" xfId="0" applyNumberFormat="1" applyFont="1" applyBorder="1" applyAlignment="1">
      <alignment vertical="top" wrapText="1" readingOrder="1"/>
    </xf>
    <xf numFmtId="168" fontId="16" fillId="0" borderId="25" xfId="0" applyNumberFormat="1" applyFont="1" applyBorder="1" applyAlignment="1">
      <alignment vertical="top" wrapText="1" readingOrder="1"/>
    </xf>
    <xf numFmtId="4" fontId="5" fillId="0" borderId="35" xfId="0" applyNumberFormat="1" applyFont="1" applyBorder="1" applyAlignment="1">
      <alignment vertical="center"/>
    </xf>
    <xf numFmtId="166" fontId="5" fillId="0" borderId="13" xfId="1" applyNumberFormat="1" applyFont="1" applyFill="1" applyBorder="1" applyAlignment="1">
      <alignment horizontal="left" vertical="center" wrapText="1"/>
    </xf>
    <xf numFmtId="166" fontId="5" fillId="5" borderId="25" xfId="1" applyNumberFormat="1" applyFont="1" applyFill="1" applyBorder="1" applyAlignment="1">
      <alignment horizontal="right" vertical="center" wrapText="1"/>
    </xf>
    <xf numFmtId="166" fontId="5" fillId="5" borderId="8" xfId="1" applyNumberFormat="1" applyFont="1" applyFill="1" applyBorder="1" applyAlignment="1">
      <alignment horizontal="right" vertical="center" wrapText="1"/>
    </xf>
    <xf numFmtId="166" fontId="5" fillId="5" borderId="13" xfId="1" applyNumberFormat="1" applyFont="1" applyFill="1" applyBorder="1" applyAlignment="1">
      <alignment horizontal="right" vertical="center" wrapText="1"/>
    </xf>
    <xf numFmtId="166" fontId="5" fillId="5" borderId="28" xfId="1" applyNumberFormat="1" applyFont="1" applyFill="1" applyBorder="1" applyAlignment="1">
      <alignment horizontal="right" vertical="center" wrapText="1"/>
    </xf>
    <xf numFmtId="4" fontId="14" fillId="0" borderId="8" xfId="0" applyNumberFormat="1" applyFont="1" applyBorder="1" applyAlignment="1">
      <alignment horizontal="right" vertical="top" wrapText="1" readingOrder="1"/>
    </xf>
    <xf numFmtId="4" fontId="14" fillId="0" borderId="8" xfId="0" applyNumberFormat="1" applyFont="1" applyBorder="1" applyAlignment="1">
      <alignment vertical="top" wrapText="1" readingOrder="1"/>
    </xf>
    <xf numFmtId="4" fontId="5" fillId="0" borderId="8" xfId="0" applyNumberFormat="1" applyFont="1" applyBorder="1" applyAlignment="1">
      <alignment vertical="center"/>
    </xf>
    <xf numFmtId="4" fontId="5" fillId="0" borderId="32" xfId="0" applyNumberFormat="1" applyFont="1" applyBorder="1"/>
    <xf numFmtId="4" fontId="5" fillId="0" borderId="8" xfId="1" applyNumberFormat="1" applyFont="1" applyFill="1" applyBorder="1" applyAlignment="1">
      <alignment wrapText="1"/>
    </xf>
    <xf numFmtId="4" fontId="8" fillId="0" borderId="8" xfId="0" applyNumberFormat="1" applyFont="1" applyBorder="1" applyAlignment="1">
      <alignment horizontal="right" vertical="top" wrapText="1" readingOrder="1"/>
    </xf>
    <xf numFmtId="4" fontId="8" fillId="0" borderId="8" xfId="0" applyNumberFormat="1" applyFont="1" applyBorder="1" applyAlignment="1">
      <alignment vertical="top" wrapText="1" readingOrder="1"/>
    </xf>
    <xf numFmtId="4" fontId="8" fillId="0" borderId="8" xfId="0" applyNumberFormat="1" applyFont="1" applyBorder="1" applyAlignment="1">
      <alignment vertical="top" wrapText="1"/>
    </xf>
    <xf numFmtId="4" fontId="14" fillId="0" borderId="28" xfId="0" applyNumberFormat="1" applyFont="1" applyBorder="1" applyAlignment="1">
      <alignment vertical="top" wrapText="1" readingOrder="1"/>
    </xf>
    <xf numFmtId="39" fontId="5" fillId="0" borderId="0" xfId="0" applyNumberFormat="1" applyFont="1" applyAlignment="1">
      <alignment vertical="center"/>
    </xf>
    <xf numFmtId="166" fontId="17" fillId="0" borderId="8" xfId="1" applyNumberFormat="1" applyFont="1" applyBorder="1"/>
    <xf numFmtId="166" fontId="17" fillId="0" borderId="15" xfId="1" applyNumberFormat="1" applyFont="1" applyBorder="1"/>
    <xf numFmtId="0" fontId="5" fillId="0" borderId="0" xfId="0" applyFont="1" applyAlignment="1">
      <alignment horizontal="right" vertical="center"/>
    </xf>
    <xf numFmtId="168" fontId="19" fillId="0" borderId="8" xfId="0" applyNumberFormat="1" applyFont="1" applyBorder="1" applyAlignment="1">
      <alignment horizontal="right" vertical="top" wrapText="1" readingOrder="1"/>
    </xf>
    <xf numFmtId="0" fontId="20" fillId="0" borderId="8" xfId="0" applyFont="1" applyBorder="1" applyAlignment="1">
      <alignment vertical="top" wrapText="1"/>
    </xf>
    <xf numFmtId="0" fontId="11" fillId="0" borderId="22" xfId="0" applyFont="1" applyBorder="1" applyAlignment="1">
      <alignment vertical="top" wrapText="1" readingOrder="1"/>
    </xf>
    <xf numFmtId="0" fontId="11" fillId="0" borderId="23" xfId="0" applyFont="1" applyBorder="1" applyAlignment="1">
      <alignment vertical="top" wrapText="1" readingOrder="1"/>
    </xf>
    <xf numFmtId="166" fontId="5" fillId="0" borderId="8" xfId="1" applyNumberFormat="1" applyFont="1" applyFill="1" applyBorder="1"/>
    <xf numFmtId="166" fontId="5" fillId="0" borderId="13" xfId="1" applyNumberFormat="1" applyFont="1" applyFill="1" applyBorder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5" fillId="0" borderId="36" xfId="1" applyNumberFormat="1" applyFont="1" applyFill="1" applyBorder="1" applyAlignment="1">
      <alignment horizontal="right" vertical="center" wrapText="1"/>
    </xf>
    <xf numFmtId="4" fontId="13" fillId="2" borderId="18" xfId="0" applyNumberFormat="1" applyFont="1" applyFill="1" applyBorder="1" applyAlignment="1">
      <alignment horizontal="right" vertical="center" wrapText="1"/>
    </xf>
    <xf numFmtId="166" fontId="5" fillId="0" borderId="8" xfId="1" applyNumberFormat="1" applyFont="1" applyFill="1" applyBorder="1" applyAlignment="1">
      <alignment horizontal="right"/>
    </xf>
    <xf numFmtId="39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66" fontId="5" fillId="0" borderId="20" xfId="0" applyNumberFormat="1" applyFont="1" applyBorder="1" applyAlignment="1">
      <alignment vertical="center"/>
    </xf>
    <xf numFmtId="0" fontId="0" fillId="0" borderId="8" xfId="0" applyBorder="1"/>
    <xf numFmtId="0" fontId="5" fillId="0" borderId="0" xfId="0" applyFont="1" applyAlignment="1">
      <alignment horizontal="left" vertical="center" wrapText="1"/>
    </xf>
    <xf numFmtId="4" fontId="0" fillId="0" borderId="8" xfId="0" applyNumberFormat="1" applyBorder="1"/>
    <xf numFmtId="0" fontId="13" fillId="6" borderId="1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top" wrapText="1" readingOrder="1"/>
    </xf>
    <xf numFmtId="168" fontId="10" fillId="0" borderId="8" xfId="0" applyNumberFormat="1" applyFont="1" applyBorder="1" applyAlignment="1">
      <alignment horizontal="right" vertical="top" wrapText="1" readingOrder="1"/>
    </xf>
    <xf numFmtId="166" fontId="5" fillId="0" borderId="8" xfId="1" applyNumberFormat="1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4" fontId="13" fillId="2" borderId="38" xfId="0" applyNumberFormat="1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166" fontId="5" fillId="0" borderId="40" xfId="1" applyNumberFormat="1" applyFont="1" applyFill="1" applyBorder="1" applyAlignment="1">
      <alignment horizontal="right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166" fontId="5" fillId="0" borderId="8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4" fontId="13" fillId="6" borderId="38" xfId="0" applyNumberFormat="1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2" fontId="5" fillId="0" borderId="8" xfId="0" applyNumberFormat="1" applyFont="1" applyBorder="1"/>
    <xf numFmtId="1" fontId="5" fillId="0" borderId="8" xfId="0" applyNumberFormat="1" applyFont="1" applyBorder="1"/>
    <xf numFmtId="49" fontId="0" fillId="0" borderId="0" xfId="0" applyNumberFormat="1"/>
    <xf numFmtId="166" fontId="17" fillId="0" borderId="25" xfId="1" applyNumberFormat="1" applyFont="1" applyFill="1" applyBorder="1" applyAlignment="1">
      <alignment horizontal="right" vertical="center" wrapText="1"/>
    </xf>
    <xf numFmtId="166" fontId="17" fillId="0" borderId="8" xfId="1" applyNumberFormat="1" applyFont="1" applyFill="1" applyBorder="1" applyAlignment="1">
      <alignment horizontal="right" vertical="center" wrapText="1"/>
    </xf>
    <xf numFmtId="166" fontId="17" fillId="0" borderId="13" xfId="1" applyNumberFormat="1" applyFont="1" applyFill="1" applyBorder="1" applyAlignment="1">
      <alignment horizontal="right" vertical="center" wrapText="1"/>
    </xf>
    <xf numFmtId="166" fontId="17" fillId="0" borderId="28" xfId="1" applyNumberFormat="1" applyFont="1" applyFill="1" applyBorder="1" applyAlignment="1">
      <alignment horizontal="right" vertical="center" wrapText="1"/>
    </xf>
    <xf numFmtId="2" fontId="23" fillId="0" borderId="8" xfId="0" applyNumberFormat="1" applyFont="1" applyBorder="1" applyAlignment="1">
      <alignment horizontal="right"/>
    </xf>
    <xf numFmtId="166" fontId="5" fillId="0" borderId="15" xfId="1" applyNumberFormat="1" applyFont="1" applyFill="1" applyBorder="1"/>
    <xf numFmtId="166" fontId="5" fillId="0" borderId="15" xfId="1" applyNumberFormat="1" applyFont="1" applyFill="1" applyBorder="1" applyAlignment="1">
      <alignment horizontal="right"/>
    </xf>
    <xf numFmtId="166" fontId="5" fillId="0" borderId="16" xfId="1" applyNumberFormat="1" applyFont="1" applyFill="1" applyBorder="1"/>
    <xf numFmtId="166" fontId="17" fillId="0" borderId="8" xfId="1" applyNumberFormat="1" applyFont="1" applyFill="1" applyBorder="1"/>
    <xf numFmtId="0" fontId="25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166" fontId="8" fillId="0" borderId="8" xfId="1" applyNumberFormat="1" applyFont="1" applyFill="1" applyBorder="1" applyAlignment="1">
      <alignment horizontal="right"/>
    </xf>
    <xf numFmtId="166" fontId="24" fillId="0" borderId="8" xfId="1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166" fontId="8" fillId="0" borderId="42" xfId="1" applyNumberFormat="1" applyFont="1" applyFill="1" applyBorder="1" applyAlignment="1">
      <alignment horizontal="right"/>
    </xf>
    <xf numFmtId="166" fontId="5" fillId="0" borderId="42" xfId="0" applyNumberFormat="1" applyFont="1" applyBorder="1" applyAlignment="1">
      <alignment vertical="center"/>
    </xf>
    <xf numFmtId="166" fontId="5" fillId="0" borderId="42" xfId="1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/>
    </xf>
    <xf numFmtId="0" fontId="11" fillId="0" borderId="25" xfId="0" applyFont="1" applyBorder="1" applyAlignment="1">
      <alignment vertical="top" wrapText="1" readingOrder="1"/>
    </xf>
    <xf numFmtId="166" fontId="5" fillId="3" borderId="25" xfId="1" applyNumberFormat="1" applyFont="1" applyFill="1" applyBorder="1" applyAlignment="1">
      <alignment horizontal="right" vertical="center" wrapText="1"/>
    </xf>
    <xf numFmtId="166" fontId="5" fillId="0" borderId="25" xfId="0" applyNumberFormat="1" applyFont="1" applyBorder="1" applyAlignment="1">
      <alignment vertical="center"/>
    </xf>
    <xf numFmtId="0" fontId="13" fillId="6" borderId="8" xfId="0" applyFont="1" applyFill="1" applyBorder="1" applyAlignment="1">
      <alignment horizontal="center" vertical="center" wrapText="1"/>
    </xf>
    <xf numFmtId="4" fontId="13" fillId="6" borderId="8" xfId="0" applyNumberFormat="1" applyFont="1" applyFill="1" applyBorder="1" applyAlignment="1">
      <alignment horizontal="center" vertical="center" wrapText="1"/>
    </xf>
    <xf numFmtId="166" fontId="5" fillId="0" borderId="0" xfId="1" applyNumberFormat="1" applyFont="1" applyAlignment="1">
      <alignment vertical="center"/>
    </xf>
    <xf numFmtId="166" fontId="5" fillId="0" borderId="0" xfId="1" applyNumberFormat="1" applyFont="1" applyFill="1" applyAlignment="1">
      <alignment vertical="center"/>
    </xf>
    <xf numFmtId="166" fontId="0" fillId="0" borderId="8" xfId="1" applyNumberFormat="1" applyFont="1" applyFill="1" applyBorder="1"/>
    <xf numFmtId="166" fontId="8" fillId="0" borderId="8" xfId="1" applyNumberFormat="1" applyFont="1" applyBorder="1" applyAlignment="1">
      <alignment horizontal="right"/>
    </xf>
    <xf numFmtId="169" fontId="0" fillId="0" borderId="0" xfId="0" applyNumberFormat="1"/>
    <xf numFmtId="166" fontId="0" fillId="0" borderId="8" xfId="0" applyNumberFormat="1" applyBorder="1"/>
    <xf numFmtId="166" fontId="0" fillId="0" borderId="0" xfId="0" applyNumberFormat="1" applyAlignment="1">
      <alignment vertical="center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1" fontId="13" fillId="6" borderId="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2" fontId="17" fillId="0" borderId="8" xfId="0" applyNumberFormat="1" applyFont="1" applyBorder="1" applyAlignment="1">
      <alignment horizontal="right"/>
    </xf>
    <xf numFmtId="2" fontId="0" fillId="0" borderId="8" xfId="0" applyNumberFormat="1" applyBorder="1"/>
    <xf numFmtId="2" fontId="0" fillId="0" borderId="8" xfId="0" applyNumberFormat="1" applyBorder="1" applyAlignment="1">
      <alignment horizontal="right"/>
    </xf>
    <xf numFmtId="2" fontId="5" fillId="0" borderId="0" xfId="1" applyNumberFormat="1" applyFont="1" applyAlignment="1">
      <alignment horizontal="right" vertical="center"/>
    </xf>
    <xf numFmtId="2" fontId="5" fillId="0" borderId="0" xfId="1" applyNumberFormat="1" applyFont="1" applyFill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49" fontId="0" fillId="0" borderId="8" xfId="0" applyNumberFormat="1" applyBorder="1" applyAlignment="1">
      <alignment horizontal="right"/>
    </xf>
    <xf numFmtId="1" fontId="13" fillId="6" borderId="8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2" fontId="27" fillId="0" borderId="0" xfId="1" applyNumberFormat="1" applyFont="1" applyAlignment="1">
      <alignment horizontal="right" vertical="center"/>
    </xf>
    <xf numFmtId="2" fontId="27" fillId="0" borderId="0" xfId="1" applyNumberFormat="1" applyFont="1" applyFill="1" applyAlignment="1">
      <alignment horizontal="right" vertical="center"/>
    </xf>
    <xf numFmtId="2" fontId="0" fillId="0" borderId="28" xfId="0" applyNumberFormat="1" applyBorder="1"/>
    <xf numFmtId="2" fontId="28" fillId="0" borderId="8" xfId="0" applyNumberFormat="1" applyFont="1" applyBorder="1" applyAlignment="1">
      <alignment horizontal="right" vertical="center"/>
    </xf>
    <xf numFmtId="2" fontId="27" fillId="0" borderId="8" xfId="1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6" borderId="45" xfId="0" applyFont="1" applyFill="1" applyBorder="1" applyAlignment="1">
      <alignment horizontal="center" vertical="center" wrapText="1"/>
    </xf>
    <xf numFmtId="0" fontId="31" fillId="6" borderId="35" xfId="0" applyFont="1" applyFill="1" applyBorder="1" applyAlignment="1">
      <alignment horizontal="center" vertical="center" wrapText="1"/>
    </xf>
    <xf numFmtId="1" fontId="31" fillId="6" borderId="35" xfId="0" applyNumberFormat="1" applyFont="1" applyFill="1" applyBorder="1" applyAlignment="1">
      <alignment horizontal="center" vertical="center" wrapText="1"/>
    </xf>
    <xf numFmtId="1" fontId="31" fillId="6" borderId="46" xfId="0" applyNumberFormat="1" applyFont="1" applyFill="1" applyBorder="1" applyAlignment="1">
      <alignment horizontal="center" vertical="center" wrapText="1"/>
    </xf>
    <xf numFmtId="0" fontId="31" fillId="6" borderId="50" xfId="0" quotePrefix="1" applyFont="1" applyFill="1" applyBorder="1" applyAlignment="1">
      <alignment horizontal="center" vertical="center" wrapText="1"/>
    </xf>
    <xf numFmtId="0" fontId="31" fillId="6" borderId="34" xfId="0" quotePrefix="1" applyFont="1" applyFill="1" applyBorder="1" applyAlignment="1">
      <alignment horizontal="center" vertical="center" wrapText="1"/>
    </xf>
    <xf numFmtId="0" fontId="31" fillId="6" borderId="51" xfId="0" quotePrefix="1" applyFont="1" applyFill="1" applyBorder="1" applyAlignment="1">
      <alignment horizontal="center" vertical="center" wrapText="1"/>
    </xf>
    <xf numFmtId="2" fontId="30" fillId="7" borderId="0" xfId="0" applyNumberFormat="1" applyFont="1" applyFill="1" applyAlignment="1">
      <alignment horizontal="right"/>
    </xf>
    <xf numFmtId="2" fontId="30" fillId="0" borderId="0" xfId="0" applyNumberFormat="1" applyFont="1" applyAlignment="1">
      <alignment horizontal="right"/>
    </xf>
    <xf numFmtId="0" fontId="30" fillId="7" borderId="0" xfId="0" applyFont="1" applyFill="1" applyAlignment="1">
      <alignment vertical="center"/>
    </xf>
    <xf numFmtId="2" fontId="30" fillId="0" borderId="48" xfId="0" applyNumberFormat="1" applyFont="1" applyBorder="1" applyAlignment="1">
      <alignment horizontal="right"/>
    </xf>
    <xf numFmtId="2" fontId="30" fillId="7" borderId="48" xfId="0" applyNumberFormat="1" applyFont="1" applyFill="1" applyBorder="1" applyAlignment="1">
      <alignment horizontal="right"/>
    </xf>
    <xf numFmtId="0" fontId="32" fillId="0" borderId="0" xfId="0" applyFont="1" applyAlignment="1">
      <alignment vertical="center"/>
    </xf>
    <xf numFmtId="2" fontId="30" fillId="7" borderId="20" xfId="0" applyNumberFormat="1" applyFont="1" applyFill="1" applyBorder="1" applyAlignment="1">
      <alignment horizontal="right"/>
    </xf>
    <xf numFmtId="1" fontId="3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1" fontId="30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horizontal="center" wrapText="1"/>
    </xf>
    <xf numFmtId="2" fontId="33" fillId="0" borderId="8" xfId="1" applyNumberFormat="1" applyFont="1" applyBorder="1" applyAlignment="1">
      <alignment horizontal="center" vertical="center"/>
    </xf>
    <xf numFmtId="2" fontId="33" fillId="0" borderId="8" xfId="1" applyNumberFormat="1" applyFont="1" applyFill="1" applyBorder="1" applyAlignment="1">
      <alignment horizontal="center" vertical="center"/>
    </xf>
    <xf numFmtId="2" fontId="30" fillId="0" borderId="8" xfId="0" applyNumberFormat="1" applyFont="1" applyBorder="1" applyAlignment="1">
      <alignment horizontal="center"/>
    </xf>
    <xf numFmtId="2" fontId="30" fillId="7" borderId="10" xfId="0" applyNumberFormat="1" applyFont="1" applyFill="1" applyBorder="1" applyAlignment="1">
      <alignment horizontal="right"/>
    </xf>
    <xf numFmtId="2" fontId="30" fillId="7" borderId="44" xfId="0" applyNumberFormat="1" applyFont="1" applyFill="1" applyBorder="1" applyAlignment="1">
      <alignment horizontal="right"/>
    </xf>
    <xf numFmtId="2" fontId="30" fillId="7" borderId="53" xfId="0" applyNumberFormat="1" applyFont="1" applyFill="1" applyBorder="1" applyAlignment="1">
      <alignment horizontal="right"/>
    </xf>
    <xf numFmtId="0" fontId="29" fillId="0" borderId="0" xfId="0" applyFont="1" applyAlignment="1">
      <alignment vertical="center"/>
    </xf>
    <xf numFmtId="1" fontId="30" fillId="7" borderId="47" xfId="1" applyNumberFormat="1" applyFont="1" applyFill="1" applyBorder="1" applyAlignment="1">
      <alignment horizontal="center" vertical="center" wrapText="1"/>
    </xf>
    <xf numFmtId="1" fontId="30" fillId="0" borderId="47" xfId="1" applyNumberFormat="1" applyFont="1" applyFill="1" applyBorder="1" applyAlignment="1">
      <alignment horizontal="center" vertical="center" wrapText="1"/>
    </xf>
    <xf numFmtId="1" fontId="30" fillId="7" borderId="47" xfId="0" applyNumberFormat="1" applyFont="1" applyFill="1" applyBorder="1" applyAlignment="1">
      <alignment horizontal="center" vertical="center" wrapText="1"/>
    </xf>
    <xf numFmtId="1" fontId="30" fillId="0" borderId="47" xfId="0" applyNumberFormat="1" applyFont="1" applyBorder="1" applyAlignment="1">
      <alignment horizontal="center" vertical="center" wrapText="1"/>
    </xf>
    <xf numFmtId="1" fontId="30" fillId="7" borderId="52" xfId="0" applyNumberFormat="1" applyFont="1" applyFill="1" applyBorder="1" applyAlignment="1">
      <alignment horizontal="center" vertical="center" wrapText="1"/>
    </xf>
    <xf numFmtId="1" fontId="30" fillId="7" borderId="49" xfId="0" applyNumberFormat="1" applyFont="1" applyFill="1" applyBorder="1" applyAlignment="1">
      <alignment horizontal="center" vertical="center" wrapText="1"/>
    </xf>
    <xf numFmtId="49" fontId="30" fillId="7" borderId="0" xfId="0" applyNumberFormat="1" applyFont="1" applyFill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49" fontId="30" fillId="7" borderId="44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Alignment="1">
      <alignment horizontal="left" vertical="center" wrapText="1"/>
    </xf>
    <xf numFmtId="49" fontId="30" fillId="7" borderId="20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49" fontId="30" fillId="7" borderId="35" xfId="0" applyNumberFormat="1" applyFont="1" applyFill="1" applyBorder="1" applyAlignment="1">
      <alignment horizontal="left" vertical="center" wrapText="1"/>
    </xf>
    <xf numFmtId="2" fontId="36" fillId="7" borderId="35" xfId="0" applyNumberFormat="1" applyFont="1" applyFill="1" applyBorder="1" applyAlignment="1">
      <alignment horizontal="right" vertical="center"/>
    </xf>
    <xf numFmtId="2" fontId="36" fillId="0" borderId="0" xfId="0" applyNumberFormat="1" applyFont="1" applyAlignment="1">
      <alignment horizontal="right" vertical="center"/>
    </xf>
    <xf numFmtId="2" fontId="36" fillId="0" borderId="48" xfId="0" applyNumberFormat="1" applyFont="1" applyBorder="1" applyAlignment="1">
      <alignment horizontal="right" vertical="center"/>
    </xf>
    <xf numFmtId="2" fontId="36" fillId="7" borderId="0" xfId="0" applyNumberFormat="1" applyFont="1" applyFill="1" applyAlignment="1">
      <alignment horizontal="right" vertical="center"/>
    </xf>
    <xf numFmtId="2" fontId="36" fillId="7" borderId="48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2" fontId="36" fillId="7" borderId="20" xfId="0" applyNumberFormat="1" applyFont="1" applyFill="1" applyBorder="1" applyAlignment="1">
      <alignment horizontal="right" vertical="center"/>
    </xf>
    <xf numFmtId="2" fontId="36" fillId="7" borderId="10" xfId="0" applyNumberFormat="1" applyFont="1" applyFill="1" applyBorder="1" applyAlignment="1">
      <alignment horizontal="right" vertical="center"/>
    </xf>
    <xf numFmtId="2" fontId="36" fillId="0" borderId="54" xfId="0" applyNumberFormat="1" applyFont="1" applyBorder="1" applyAlignment="1">
      <alignment horizontal="right" vertical="center"/>
    </xf>
    <xf numFmtId="2" fontId="36" fillId="7" borderId="56" xfId="0" applyNumberFormat="1" applyFont="1" applyFill="1" applyBorder="1" applyAlignment="1">
      <alignment horizontal="right" vertical="center"/>
    </xf>
    <xf numFmtId="2" fontId="36" fillId="7" borderId="44" xfId="0" applyNumberFormat="1" applyFont="1" applyFill="1" applyBorder="1" applyAlignment="1">
      <alignment horizontal="right" vertical="center"/>
    </xf>
    <xf numFmtId="1" fontId="30" fillId="7" borderId="62" xfId="1" applyNumberFormat="1" applyFont="1" applyFill="1" applyBorder="1" applyAlignment="1">
      <alignment horizontal="center" vertical="center" wrapText="1"/>
    </xf>
    <xf numFmtId="2" fontId="36" fillId="7" borderId="43" xfId="0" applyNumberFormat="1" applyFont="1" applyFill="1" applyBorder="1" applyAlignment="1">
      <alignment horizontal="right" vertical="center"/>
    </xf>
    <xf numFmtId="1" fontId="30" fillId="0" borderId="58" xfId="1" applyNumberFormat="1" applyFont="1" applyFill="1" applyBorder="1" applyAlignment="1">
      <alignment horizontal="center" vertical="center" wrapText="1"/>
    </xf>
    <xf numFmtId="2" fontId="36" fillId="0" borderId="59" xfId="0" applyNumberFormat="1" applyFont="1" applyBorder="1" applyAlignment="1">
      <alignment horizontal="right" vertical="center"/>
    </xf>
    <xf numFmtId="1" fontId="30" fillId="7" borderId="58" xfId="0" applyNumberFormat="1" applyFont="1" applyFill="1" applyBorder="1" applyAlignment="1">
      <alignment horizontal="center" vertical="center" wrapText="1"/>
    </xf>
    <xf numFmtId="2" fontId="36" fillId="7" borderId="59" xfId="0" applyNumberFormat="1" applyFont="1" applyFill="1" applyBorder="1" applyAlignment="1">
      <alignment horizontal="right" vertical="center"/>
    </xf>
    <xf numFmtId="1" fontId="30" fillId="0" borderId="58" xfId="0" applyNumberFormat="1" applyFont="1" applyBorder="1" applyAlignment="1">
      <alignment horizontal="center" vertical="center" wrapText="1"/>
    </xf>
    <xf numFmtId="1" fontId="30" fillId="7" borderId="63" xfId="0" applyNumberFormat="1" applyFont="1" applyFill="1" applyBorder="1" applyAlignment="1">
      <alignment horizontal="center" vertical="center" wrapText="1"/>
    </xf>
    <xf numFmtId="2" fontId="36" fillId="7" borderId="64" xfId="0" applyNumberFormat="1" applyFont="1" applyFill="1" applyBorder="1" applyAlignment="1">
      <alignment horizontal="right" vertical="center"/>
    </xf>
    <xf numFmtId="0" fontId="31" fillId="6" borderId="60" xfId="0" applyFont="1" applyFill="1" applyBorder="1" applyAlignment="1">
      <alignment horizontal="center" vertical="center" wrapText="1"/>
    </xf>
    <xf numFmtId="0" fontId="31" fillId="6" borderId="42" xfId="0" applyFont="1" applyFill="1" applyBorder="1" applyAlignment="1">
      <alignment horizontal="center" vertical="center" wrapText="1"/>
    </xf>
    <xf numFmtId="1" fontId="31" fillId="6" borderId="42" xfId="0" applyNumberFormat="1" applyFont="1" applyFill="1" applyBorder="1" applyAlignment="1">
      <alignment horizontal="center" vertical="center" wrapText="1"/>
    </xf>
    <xf numFmtId="1" fontId="31" fillId="6" borderId="61" xfId="0" applyNumberFormat="1" applyFont="1" applyFill="1" applyBorder="1" applyAlignment="1">
      <alignment horizontal="center" vertical="center" wrapText="1"/>
    </xf>
    <xf numFmtId="0" fontId="31" fillId="6" borderId="33" xfId="0" quotePrefix="1" applyFont="1" applyFill="1" applyBorder="1" applyAlignment="1">
      <alignment horizontal="center" vertical="center" wrapText="1"/>
    </xf>
    <xf numFmtId="0" fontId="31" fillId="6" borderId="65" xfId="0" quotePrefix="1" applyFont="1" applyFill="1" applyBorder="1" applyAlignment="1">
      <alignment horizontal="center" vertical="center" wrapText="1"/>
    </xf>
    <xf numFmtId="0" fontId="31" fillId="6" borderId="26" xfId="0" quotePrefix="1" applyFont="1" applyFill="1" applyBorder="1" applyAlignment="1">
      <alignment horizontal="center" vertical="center" wrapText="1"/>
    </xf>
    <xf numFmtId="49" fontId="30" fillId="7" borderId="56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right" vertical="center"/>
    </xf>
    <xf numFmtId="2" fontId="24" fillId="0" borderId="55" xfId="0" applyNumberFormat="1" applyFont="1" applyBorder="1" applyAlignment="1">
      <alignment horizontal="right" vertical="center"/>
    </xf>
    <xf numFmtId="2" fontId="24" fillId="7" borderId="55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1" fontId="39" fillId="0" borderId="0" xfId="0" applyNumberFormat="1" applyFont="1" applyAlignment="1">
      <alignment horizontal="center" vertical="center"/>
    </xf>
    <xf numFmtId="2" fontId="38" fillId="0" borderId="32" xfId="1" applyNumberFormat="1" applyFont="1" applyBorder="1" applyAlignment="1">
      <alignment horizontal="right" vertical="center"/>
    </xf>
    <xf numFmtId="2" fontId="39" fillId="0" borderId="55" xfId="0" applyNumberFormat="1" applyFont="1" applyBorder="1" applyAlignment="1">
      <alignment horizontal="right" vertical="center"/>
    </xf>
    <xf numFmtId="1" fontId="40" fillId="6" borderId="8" xfId="0" applyNumberFormat="1" applyFont="1" applyFill="1" applyBorder="1" applyAlignment="1">
      <alignment horizontal="center" vertical="center" wrapText="1"/>
    </xf>
    <xf numFmtId="1" fontId="30" fillId="7" borderId="6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5" fillId="6" borderId="65" xfId="0" quotePrefix="1" applyFont="1" applyFill="1" applyBorder="1" applyAlignment="1">
      <alignment horizontal="center" vertical="center" wrapText="1"/>
    </xf>
    <xf numFmtId="49" fontId="42" fillId="8" borderId="35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Alignment="1">
      <alignment horizontal="left" vertical="center" wrapText="1"/>
    </xf>
    <xf numFmtId="49" fontId="42" fillId="8" borderId="0" xfId="0" applyNumberFormat="1" applyFont="1" applyFill="1" applyAlignment="1">
      <alignment horizontal="left" vertical="center" wrapText="1"/>
    </xf>
    <xf numFmtId="0" fontId="42" fillId="7" borderId="0" xfId="0" applyFont="1" applyFill="1" applyAlignment="1">
      <alignment vertical="center"/>
    </xf>
    <xf numFmtId="0" fontId="42" fillId="8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horizontal="left" vertical="center" wrapText="1"/>
    </xf>
    <xf numFmtId="49" fontId="42" fillId="8" borderId="20" xfId="0" applyNumberFormat="1" applyFont="1" applyFill="1" applyBorder="1" applyAlignment="1">
      <alignment horizontal="left" vertical="center" wrapText="1"/>
    </xf>
    <xf numFmtId="1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1" fontId="49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" fontId="42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1" fontId="48" fillId="3" borderId="8" xfId="0" applyNumberFormat="1" applyFont="1" applyFill="1" applyBorder="1" applyAlignment="1">
      <alignment horizontal="center" vertical="center" wrapText="1"/>
    </xf>
    <xf numFmtId="2" fontId="49" fillId="0" borderId="32" xfId="1" applyNumberFormat="1" applyFont="1" applyBorder="1" applyAlignment="1">
      <alignment horizontal="center" vertical="center"/>
    </xf>
    <xf numFmtId="2" fontId="49" fillId="0" borderId="55" xfId="0" applyNumberFormat="1" applyFont="1" applyBorder="1" applyAlignment="1">
      <alignment horizontal="center" vertical="center"/>
    </xf>
    <xf numFmtId="2" fontId="50" fillId="0" borderId="55" xfId="0" applyNumberFormat="1" applyFont="1" applyBorder="1" applyAlignment="1">
      <alignment horizontal="center" vertical="center"/>
    </xf>
    <xf numFmtId="2" fontId="50" fillId="7" borderId="55" xfId="0" applyNumberFormat="1" applyFont="1" applyFill="1" applyBorder="1" applyAlignment="1">
      <alignment horizontal="center" vertical="center"/>
    </xf>
    <xf numFmtId="2" fontId="25" fillId="8" borderId="0" xfId="0" applyNumberFormat="1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0" fontId="45" fillId="6" borderId="45" xfId="0" applyFont="1" applyFill="1" applyBorder="1" applyAlignment="1">
      <alignment horizontal="center" vertical="center" wrapText="1"/>
    </xf>
    <xf numFmtId="0" fontId="45" fillId="6" borderId="35" xfId="0" applyFont="1" applyFill="1" applyBorder="1" applyAlignment="1">
      <alignment horizontal="center" vertical="center" wrapText="1"/>
    </xf>
    <xf numFmtId="1" fontId="45" fillId="6" borderId="35" xfId="0" applyNumberFormat="1" applyFont="1" applyFill="1" applyBorder="1" applyAlignment="1">
      <alignment horizontal="center" vertical="center" wrapText="1"/>
    </xf>
    <xf numFmtId="1" fontId="45" fillId="6" borderId="46" xfId="0" applyNumberFormat="1" applyFont="1" applyFill="1" applyBorder="1" applyAlignment="1">
      <alignment horizontal="center" vertical="center" wrapText="1"/>
    </xf>
    <xf numFmtId="0" fontId="45" fillId="6" borderId="68" xfId="0" quotePrefix="1" applyFont="1" applyFill="1" applyBorder="1" applyAlignment="1">
      <alignment horizontal="center" vertical="center" wrapText="1"/>
    </xf>
    <xf numFmtId="0" fontId="45" fillId="6" borderId="69" xfId="0" quotePrefix="1" applyFont="1" applyFill="1" applyBorder="1" applyAlignment="1">
      <alignment horizontal="center" vertical="center" wrapText="1"/>
    </xf>
    <xf numFmtId="1" fontId="42" fillId="8" borderId="45" xfId="1" applyNumberFormat="1" applyFont="1" applyFill="1" applyBorder="1" applyAlignment="1">
      <alignment horizontal="center" vertical="center" wrapText="1"/>
    </xf>
    <xf numFmtId="2" fontId="25" fillId="8" borderId="48" xfId="0" applyNumberFormat="1" applyFont="1" applyFill="1" applyBorder="1" applyAlignment="1">
      <alignment horizontal="center"/>
    </xf>
    <xf numFmtId="1" fontId="42" fillId="0" borderId="47" xfId="1" applyNumberFormat="1" applyFont="1" applyFill="1" applyBorder="1" applyAlignment="1">
      <alignment horizontal="center" vertical="center" wrapText="1"/>
    </xf>
    <xf numFmtId="2" fontId="25" fillId="0" borderId="48" xfId="0" applyNumberFormat="1" applyFont="1" applyBorder="1" applyAlignment="1">
      <alignment horizontal="center"/>
    </xf>
    <xf numFmtId="1" fontId="42" fillId="8" borderId="47" xfId="0" applyNumberFormat="1" applyFont="1" applyFill="1" applyBorder="1" applyAlignment="1">
      <alignment horizontal="center" vertical="center" wrapText="1"/>
    </xf>
    <xf numFmtId="1" fontId="42" fillId="0" borderId="47" xfId="0" applyNumberFormat="1" applyFont="1" applyBorder="1" applyAlignment="1">
      <alignment horizontal="center" vertical="center" wrapText="1"/>
    </xf>
    <xf numFmtId="1" fontId="42" fillId="8" borderId="49" xfId="0" applyNumberFormat="1" applyFont="1" applyFill="1" applyBorder="1" applyAlignment="1">
      <alignment horizontal="center" vertical="center" wrapText="1"/>
    </xf>
    <xf numFmtId="2" fontId="25" fillId="8" borderId="20" xfId="0" applyNumberFormat="1" applyFont="1" applyFill="1" applyBorder="1" applyAlignment="1">
      <alignment horizontal="center"/>
    </xf>
    <xf numFmtId="2" fontId="25" fillId="8" borderId="10" xfId="0" applyNumberFormat="1" applyFont="1" applyFill="1" applyBorder="1" applyAlignment="1">
      <alignment horizontal="center"/>
    </xf>
    <xf numFmtId="1" fontId="42" fillId="8" borderId="70" xfId="0" applyNumberFormat="1" applyFont="1" applyFill="1" applyBorder="1" applyAlignment="1">
      <alignment horizontal="center" vertical="center" wrapText="1"/>
    </xf>
    <xf numFmtId="49" fontId="42" fillId="8" borderId="71" xfId="0" applyNumberFormat="1" applyFont="1" applyFill="1" applyBorder="1" applyAlignment="1">
      <alignment horizontal="left" vertical="center" wrapText="1"/>
    </xf>
    <xf numFmtId="2" fontId="46" fillId="8" borderId="71" xfId="0" applyNumberFormat="1" applyFont="1" applyFill="1" applyBorder="1" applyAlignment="1">
      <alignment horizontal="center" vertical="center"/>
    </xf>
    <xf numFmtId="0" fontId="45" fillId="6" borderId="58" xfId="0" applyFont="1" applyFill="1" applyBorder="1" applyAlignment="1">
      <alignment horizontal="center" vertical="center" wrapText="1"/>
    </xf>
    <xf numFmtId="0" fontId="45" fillId="6" borderId="0" xfId="0" applyFont="1" applyFill="1" applyAlignment="1">
      <alignment horizontal="center" vertical="center" wrapText="1"/>
    </xf>
    <xf numFmtId="1" fontId="45" fillId="6" borderId="0" xfId="0" applyNumberFormat="1" applyFont="1" applyFill="1" applyAlignment="1">
      <alignment horizontal="center" vertical="center" wrapText="1"/>
    </xf>
    <xf numFmtId="1" fontId="45" fillId="6" borderId="59" xfId="0" applyNumberFormat="1" applyFont="1" applyFill="1" applyBorder="1" applyAlignment="1">
      <alignment horizontal="center" vertical="center" wrapText="1"/>
    </xf>
    <xf numFmtId="0" fontId="45" fillId="6" borderId="33" xfId="0" quotePrefix="1" applyFont="1" applyFill="1" applyBorder="1" applyAlignment="1">
      <alignment horizontal="center" vertical="center" wrapText="1"/>
    </xf>
    <xf numFmtId="0" fontId="45" fillId="6" borderId="26" xfId="0" quotePrefix="1" applyFont="1" applyFill="1" applyBorder="1" applyAlignment="1">
      <alignment horizontal="center" vertical="center" wrapText="1"/>
    </xf>
    <xf numFmtId="1" fontId="42" fillId="8" borderId="62" xfId="1" applyNumberFormat="1" applyFont="1" applyFill="1" applyBorder="1" applyAlignment="1">
      <alignment horizontal="center" vertical="center" wrapText="1"/>
    </xf>
    <xf numFmtId="2" fontId="47" fillId="8" borderId="0" xfId="0" applyNumberFormat="1" applyFont="1" applyFill="1" applyAlignment="1">
      <alignment horizontal="right"/>
    </xf>
    <xf numFmtId="2" fontId="47" fillId="8" borderId="59" xfId="0" applyNumberFormat="1" applyFont="1" applyFill="1" applyBorder="1" applyAlignment="1">
      <alignment horizontal="right"/>
    </xf>
    <xf numFmtId="1" fontId="42" fillId="0" borderId="58" xfId="1" applyNumberFormat="1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 horizontal="right"/>
    </xf>
    <xf numFmtId="2" fontId="47" fillId="0" borderId="59" xfId="0" applyNumberFormat="1" applyFont="1" applyBorder="1" applyAlignment="1">
      <alignment horizontal="right"/>
    </xf>
    <xf numFmtId="1" fontId="42" fillId="8" borderId="58" xfId="0" applyNumberFormat="1" applyFont="1" applyFill="1" applyBorder="1" applyAlignment="1">
      <alignment horizontal="center" vertical="center" wrapText="1"/>
    </xf>
    <xf numFmtId="2" fontId="47" fillId="8" borderId="0" xfId="0" quotePrefix="1" applyNumberFormat="1" applyFont="1" applyFill="1" applyAlignment="1">
      <alignment horizontal="right"/>
    </xf>
    <xf numFmtId="1" fontId="42" fillId="0" borderId="58" xfId="0" applyNumberFormat="1" applyFont="1" applyBorder="1" applyAlignment="1">
      <alignment horizontal="center" vertical="center" wrapText="1"/>
    </xf>
    <xf numFmtId="2" fontId="47" fillId="0" borderId="0" xfId="0" quotePrefix="1" applyNumberFormat="1" applyFont="1" applyAlignment="1">
      <alignment horizontal="right"/>
    </xf>
    <xf numFmtId="2" fontId="47" fillId="0" borderId="59" xfId="0" quotePrefix="1" applyNumberFormat="1" applyFont="1" applyBorder="1" applyAlignment="1">
      <alignment horizontal="right"/>
    </xf>
    <xf numFmtId="2" fontId="47" fillId="8" borderId="59" xfId="0" quotePrefix="1" applyNumberFormat="1" applyFont="1" applyFill="1" applyBorder="1" applyAlignment="1">
      <alignment horizontal="right"/>
    </xf>
    <xf numFmtId="1" fontId="42" fillId="8" borderId="73" xfId="0" applyNumberFormat="1" applyFont="1" applyFill="1" applyBorder="1" applyAlignment="1">
      <alignment horizontal="center" vertical="center" wrapText="1"/>
    </xf>
    <xf numFmtId="2" fontId="47" fillId="8" borderId="71" xfId="0" applyNumberFormat="1" applyFont="1" applyFill="1" applyBorder="1" applyAlignment="1">
      <alignment horizontal="right"/>
    </xf>
    <xf numFmtId="2" fontId="51" fillId="8" borderId="74" xfId="0" applyNumberFormat="1" applyFont="1" applyFill="1" applyBorder="1" applyAlignment="1">
      <alignment horizontal="right"/>
    </xf>
    <xf numFmtId="1" fontId="42" fillId="8" borderId="63" xfId="0" applyNumberFormat="1" applyFont="1" applyFill="1" applyBorder="1" applyAlignment="1">
      <alignment horizontal="center" vertical="center" wrapText="1"/>
    </xf>
    <xf numFmtId="49" fontId="42" fillId="8" borderId="44" xfId="0" applyNumberFormat="1" applyFont="1" applyFill="1" applyBorder="1" applyAlignment="1">
      <alignment horizontal="left" vertical="center" wrapText="1"/>
    </xf>
    <xf numFmtId="2" fontId="47" fillId="8" borderId="44" xfId="0" quotePrefix="1" applyNumberFormat="1" applyFont="1" applyFill="1" applyBorder="1" applyAlignment="1">
      <alignment horizontal="right"/>
    </xf>
    <xf numFmtId="2" fontId="47" fillId="8" borderId="44" xfId="0" applyNumberFormat="1" applyFont="1" applyFill="1" applyBorder="1" applyAlignment="1">
      <alignment horizontal="right"/>
    </xf>
    <xf numFmtId="2" fontId="47" fillId="8" borderId="64" xfId="0" applyNumberFormat="1" applyFont="1" applyFill="1" applyBorder="1" applyAlignment="1">
      <alignment horizontal="right"/>
    </xf>
    <xf numFmtId="2" fontId="47" fillId="8" borderId="74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2" fontId="45" fillId="6" borderId="65" xfId="0" quotePrefix="1" applyNumberFormat="1" applyFont="1" applyFill="1" applyBorder="1" applyAlignment="1">
      <alignment horizontal="center" vertical="center" wrapText="1"/>
    </xf>
    <xf numFmtId="2" fontId="45" fillId="6" borderId="65" xfId="0" quotePrefix="1" applyNumberFormat="1" applyFont="1" applyFill="1" applyBorder="1" applyAlignment="1">
      <alignment horizontal="right" vertical="center" wrapText="1"/>
    </xf>
    <xf numFmtId="49" fontId="42" fillId="7" borderId="35" xfId="0" applyNumberFormat="1" applyFont="1" applyFill="1" applyBorder="1" applyAlignment="1">
      <alignment horizontal="left" vertical="center" wrapText="1"/>
    </xf>
    <xf numFmtId="2" fontId="0" fillId="7" borderId="0" xfId="0" applyNumberFormat="1" applyFill="1"/>
    <xf numFmtId="2" fontId="0" fillId="0" borderId="0" xfId="0" applyNumberFormat="1"/>
    <xf numFmtId="49" fontId="42" fillId="7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7" borderId="0" xfId="0" applyFill="1" applyAlignment="1">
      <alignment horizontal="right"/>
    </xf>
    <xf numFmtId="2" fontId="0" fillId="7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49" fontId="42" fillId="7" borderId="44" xfId="0" applyNumberFormat="1" applyFont="1" applyFill="1" applyBorder="1" applyAlignment="1">
      <alignment horizontal="left" vertical="center" wrapText="1"/>
    </xf>
    <xf numFmtId="2" fontId="0" fillId="7" borderId="44" xfId="0" applyNumberFormat="1" applyFill="1" applyBorder="1"/>
    <xf numFmtId="2" fontId="42" fillId="0" borderId="0" xfId="0" applyNumberFormat="1" applyFont="1" applyAlignment="1">
      <alignment horizontal="center" vertical="center" wrapText="1"/>
    </xf>
    <xf numFmtId="2" fontId="42" fillId="0" borderId="0" xfId="0" applyNumberFormat="1" applyFont="1" applyAlignment="1">
      <alignment horizontal="right" vertical="center" wrapText="1"/>
    </xf>
    <xf numFmtId="2" fontId="48" fillId="3" borderId="8" xfId="0" applyNumberFormat="1" applyFont="1" applyFill="1" applyBorder="1" applyAlignment="1">
      <alignment horizontal="center" vertical="center" wrapText="1"/>
    </xf>
    <xf numFmtId="2" fontId="48" fillId="3" borderId="8" xfId="0" applyNumberFormat="1" applyFont="1" applyFill="1" applyBorder="1" applyAlignment="1">
      <alignment horizontal="right" vertical="center" wrapText="1"/>
    </xf>
    <xf numFmtId="2" fontId="49" fillId="0" borderId="32" xfId="1" applyNumberFormat="1" applyFont="1" applyBorder="1" applyAlignment="1">
      <alignment horizontal="right" vertical="center"/>
    </xf>
    <xf numFmtId="2" fontId="50" fillId="0" borderId="55" xfId="0" applyNumberFormat="1" applyFont="1" applyBorder="1" applyAlignment="1">
      <alignment horizontal="right" vertical="center"/>
    </xf>
    <xf numFmtId="2" fontId="49" fillId="0" borderId="55" xfId="0" applyNumberFormat="1" applyFont="1" applyBorder="1" applyAlignment="1">
      <alignment horizontal="right" vertical="center"/>
    </xf>
    <xf numFmtId="2" fontId="50" fillId="7" borderId="55" xfId="0" applyNumberFormat="1" applyFont="1" applyFill="1" applyBorder="1" applyAlignment="1">
      <alignment horizontal="right" vertical="center"/>
    </xf>
    <xf numFmtId="2" fontId="49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right" vertical="center"/>
    </xf>
    <xf numFmtId="2" fontId="42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right" vertical="center"/>
    </xf>
    <xf numFmtId="2" fontId="0" fillId="7" borderId="44" xfId="0" applyNumberFormat="1" applyFill="1" applyBorder="1" applyAlignment="1">
      <alignment horizontal="right"/>
    </xf>
    <xf numFmtId="2" fontId="45" fillId="6" borderId="35" xfId="0" applyNumberFormat="1" applyFont="1" applyFill="1" applyBorder="1" applyAlignment="1">
      <alignment horizontal="center" vertical="center" wrapText="1"/>
    </xf>
    <xf numFmtId="2" fontId="45" fillId="6" borderId="35" xfId="0" applyNumberFormat="1" applyFont="1" applyFill="1" applyBorder="1" applyAlignment="1">
      <alignment horizontal="right" vertical="center" wrapText="1"/>
    </xf>
    <xf numFmtId="2" fontId="45" fillId="6" borderId="46" xfId="0" applyNumberFormat="1" applyFont="1" applyFill="1" applyBorder="1" applyAlignment="1">
      <alignment horizontal="right" vertical="center" wrapText="1"/>
    </xf>
    <xf numFmtId="2" fontId="45" fillId="6" borderId="69" xfId="0" quotePrefix="1" applyNumberFormat="1" applyFont="1" applyFill="1" applyBorder="1" applyAlignment="1">
      <alignment horizontal="right" vertical="center" wrapText="1"/>
    </xf>
    <xf numFmtId="1" fontId="42" fillId="7" borderId="45" xfId="1" applyNumberFormat="1" applyFont="1" applyFill="1" applyBorder="1" applyAlignment="1">
      <alignment horizontal="center" vertical="center" wrapText="1"/>
    </xf>
    <xf numFmtId="2" fontId="0" fillId="7" borderId="48" xfId="0" applyNumberFormat="1" applyFill="1" applyBorder="1"/>
    <xf numFmtId="2" fontId="0" fillId="0" borderId="48" xfId="0" applyNumberFormat="1" applyBorder="1"/>
    <xf numFmtId="1" fontId="42" fillId="7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right"/>
    </xf>
    <xf numFmtId="0" fontId="0" fillId="7" borderId="48" xfId="0" applyFill="1" applyBorder="1" applyAlignment="1">
      <alignment horizontal="right"/>
    </xf>
    <xf numFmtId="0" fontId="0" fillId="7" borderId="0" xfId="0" applyFill="1"/>
    <xf numFmtId="1" fontId="42" fillId="7" borderId="52" xfId="0" applyNumberFormat="1" applyFont="1" applyFill="1" applyBorder="1" applyAlignment="1">
      <alignment horizontal="center" vertical="center" wrapText="1"/>
    </xf>
    <xf numFmtId="2" fontId="0" fillId="7" borderId="53" xfId="0" applyNumberFormat="1" applyFill="1" applyBorder="1"/>
    <xf numFmtId="1" fontId="42" fillId="7" borderId="49" xfId="0" applyNumberFormat="1" applyFont="1" applyFill="1" applyBorder="1" applyAlignment="1">
      <alignment horizontal="center" vertical="center" wrapText="1"/>
    </xf>
    <xf numFmtId="49" fontId="42" fillId="7" borderId="20" xfId="0" applyNumberFormat="1" applyFont="1" applyFill="1" applyBorder="1" applyAlignment="1">
      <alignment horizontal="left" vertical="center" wrapText="1"/>
    </xf>
    <xf numFmtId="0" fontId="0" fillId="7" borderId="20" xfId="0" applyFill="1" applyBorder="1"/>
    <xf numFmtId="2" fontId="0" fillId="7" borderId="20" xfId="0" applyNumberFormat="1" applyFill="1" applyBorder="1"/>
    <xf numFmtId="0" fontId="0" fillId="7" borderId="20" xfId="0" applyFill="1" applyBorder="1" applyAlignment="1">
      <alignment horizontal="right"/>
    </xf>
    <xf numFmtId="2" fontId="0" fillId="7" borderId="10" xfId="0" applyNumberFormat="1" applyFill="1" applyBorder="1"/>
    <xf numFmtId="166" fontId="0" fillId="7" borderId="0" xfId="1" applyNumberFormat="1" applyFont="1" applyFill="1" applyBorder="1"/>
    <xf numFmtId="166" fontId="0" fillId="0" borderId="0" xfId="1" applyNumberFormat="1" applyFont="1" applyBorder="1"/>
    <xf numFmtId="166" fontId="0" fillId="7" borderId="44" xfId="1" applyNumberFormat="1" applyFont="1" applyFill="1" applyBorder="1"/>
    <xf numFmtId="0" fontId="42" fillId="0" borderId="0" xfId="0" applyFont="1" applyAlignment="1">
      <alignment vertical="top"/>
    </xf>
    <xf numFmtId="2" fontId="42" fillId="0" borderId="0" xfId="0" applyNumberFormat="1" applyFont="1" applyAlignment="1">
      <alignment horizontal="center" vertical="top"/>
    </xf>
    <xf numFmtId="2" fontId="42" fillId="0" borderId="0" xfId="0" applyNumberFormat="1" applyFont="1" applyAlignment="1">
      <alignment horizontal="right" vertical="top"/>
    </xf>
    <xf numFmtId="4" fontId="42" fillId="0" borderId="0" xfId="0" applyNumberFormat="1" applyFont="1" applyAlignment="1">
      <alignment vertical="top"/>
    </xf>
    <xf numFmtId="0" fontId="42" fillId="0" borderId="0" xfId="0" applyFont="1" applyAlignment="1">
      <alignment horizontal="right" vertical="top"/>
    </xf>
    <xf numFmtId="166" fontId="0" fillId="7" borderId="0" xfId="1" applyNumberFormat="1" applyFont="1" applyFill="1"/>
    <xf numFmtId="0" fontId="50" fillId="0" borderId="55" xfId="0" applyFont="1" applyBorder="1" applyAlignment="1">
      <alignment horizontal="center" vertical="center"/>
    </xf>
    <xf numFmtId="166" fontId="0" fillId="7" borderId="48" xfId="1" applyNumberFormat="1" applyFont="1" applyFill="1" applyBorder="1"/>
    <xf numFmtId="166" fontId="0" fillId="0" borderId="48" xfId="1" applyNumberFormat="1" applyFont="1" applyBorder="1"/>
    <xf numFmtId="166" fontId="0" fillId="7" borderId="53" xfId="1" applyNumberFormat="1" applyFont="1" applyFill="1" applyBorder="1"/>
    <xf numFmtId="166" fontId="0" fillId="7" borderId="20" xfId="1" applyNumberFormat="1" applyFont="1" applyFill="1" applyBorder="1"/>
    <xf numFmtId="166" fontId="0" fillId="7" borderId="10" xfId="1" applyNumberFormat="1" applyFont="1" applyFill="1" applyBorder="1"/>
    <xf numFmtId="0" fontId="42" fillId="10" borderId="0" xfId="0" applyFont="1" applyFill="1" applyAlignment="1">
      <alignment vertical="center"/>
    </xf>
    <xf numFmtId="166" fontId="42" fillId="0" borderId="0" xfId="1" applyNumberFormat="1" applyFont="1" applyFill="1" applyAlignment="1">
      <alignment vertical="center"/>
    </xf>
    <xf numFmtId="0" fontId="45" fillId="6" borderId="75" xfId="0" applyFont="1" applyFill="1" applyBorder="1" applyAlignment="1">
      <alignment horizontal="center" vertical="center" wrapText="1"/>
    </xf>
    <xf numFmtId="0" fontId="45" fillId="6" borderId="42" xfId="0" applyFont="1" applyFill="1" applyBorder="1" applyAlignment="1">
      <alignment horizontal="center" vertical="center" wrapText="1"/>
    </xf>
    <xf numFmtId="2" fontId="45" fillId="6" borderId="42" xfId="0" applyNumberFormat="1" applyFont="1" applyFill="1" applyBorder="1" applyAlignment="1">
      <alignment horizontal="center" vertical="center" wrapText="1"/>
    </xf>
    <xf numFmtId="2" fontId="45" fillId="6" borderId="42" xfId="0" applyNumberFormat="1" applyFont="1" applyFill="1" applyBorder="1" applyAlignment="1">
      <alignment horizontal="right" vertical="center" wrapText="1"/>
    </xf>
    <xf numFmtId="2" fontId="45" fillId="6" borderId="76" xfId="0" applyNumberFormat="1" applyFont="1" applyFill="1" applyBorder="1" applyAlignment="1">
      <alignment horizontal="right" vertical="center" wrapText="1"/>
    </xf>
    <xf numFmtId="166" fontId="23" fillId="7" borderId="0" xfId="1" applyNumberFormat="1" applyFont="1" applyFill="1" applyBorder="1"/>
    <xf numFmtId="166" fontId="23" fillId="7" borderId="48" xfId="1" applyNumberFormat="1" applyFont="1" applyFill="1" applyBorder="1"/>
    <xf numFmtId="166" fontId="0" fillId="0" borderId="0" xfId="1" applyNumberFormat="1" applyFont="1"/>
    <xf numFmtId="166" fontId="0" fillId="10" borderId="48" xfId="1" applyNumberFormat="1" applyFont="1" applyFill="1" applyBorder="1"/>
    <xf numFmtId="0" fontId="47" fillId="10" borderId="0" xfId="0" applyFont="1" applyFill="1" applyAlignment="1">
      <alignment vertical="center"/>
    </xf>
    <xf numFmtId="1" fontId="42" fillId="8" borderId="66" xfId="0" applyNumberFormat="1" applyFont="1" applyFill="1" applyBorder="1" applyAlignment="1">
      <alignment horizontal="center" vertical="center" wrapText="1"/>
    </xf>
    <xf numFmtId="49" fontId="42" fillId="8" borderId="56" xfId="0" applyNumberFormat="1" applyFont="1" applyFill="1" applyBorder="1" applyAlignment="1">
      <alignment horizontal="left" vertical="center" wrapText="1"/>
    </xf>
    <xf numFmtId="2" fontId="46" fillId="8" borderId="56" xfId="0" applyNumberFormat="1" applyFont="1" applyFill="1" applyBorder="1" applyAlignment="1">
      <alignment horizontal="center" vertical="center"/>
    </xf>
    <xf numFmtId="166" fontId="0" fillId="0" borderId="0" xfId="1" quotePrefix="1" applyNumberFormat="1" applyFont="1" applyBorder="1" applyAlignment="1">
      <alignment horizontal="right"/>
    </xf>
    <xf numFmtId="166" fontId="0" fillId="0" borderId="48" xfId="1" quotePrefix="1" applyNumberFormat="1" applyFont="1" applyBorder="1" applyAlignment="1">
      <alignment horizontal="right"/>
    </xf>
    <xf numFmtId="166" fontId="0" fillId="0" borderId="0" xfId="1" applyNumberFormat="1" applyFont="1" applyFill="1"/>
    <xf numFmtId="0" fontId="42" fillId="0" borderId="47" xfId="0" applyFont="1" applyBorder="1" applyAlignment="1">
      <alignment vertical="top"/>
    </xf>
    <xf numFmtId="2" fontId="42" fillId="0" borderId="48" xfId="0" applyNumberFormat="1" applyFont="1" applyBorder="1" applyAlignment="1">
      <alignment horizontal="right" vertical="top"/>
    </xf>
    <xf numFmtId="166" fontId="42" fillId="0" borderId="0" xfId="1" applyNumberFormat="1" applyFont="1" applyFill="1" applyAlignment="1">
      <alignment vertical="top"/>
    </xf>
    <xf numFmtId="0" fontId="42" fillId="0" borderId="49" xfId="0" applyFont="1" applyBorder="1" applyAlignment="1">
      <alignment vertical="top"/>
    </xf>
    <xf numFmtId="0" fontId="42" fillId="0" borderId="20" xfId="0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center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166" fontId="42" fillId="0" borderId="0" xfId="1" applyNumberFormat="1" applyFont="1" applyAlignment="1">
      <alignment vertical="center"/>
    </xf>
    <xf numFmtId="4" fontId="42" fillId="10" borderId="0" xfId="0" applyNumberFormat="1" applyFont="1" applyFill="1" applyAlignment="1">
      <alignment vertical="center"/>
    </xf>
    <xf numFmtId="2" fontId="50" fillId="0" borderId="55" xfId="0" quotePrefix="1" applyNumberFormat="1" applyFont="1" applyBorder="1" applyAlignment="1">
      <alignment horizontal="center" vertical="center"/>
    </xf>
    <xf numFmtId="2" fontId="49" fillId="0" borderId="55" xfId="0" quotePrefix="1" applyNumberFormat="1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4" xfId="0" applyFont="1" applyBorder="1" applyAlignment="1">
      <alignment horizontal="right" vertical="center"/>
    </xf>
    <xf numFmtId="166" fontId="46" fillId="8" borderId="56" xfId="0" applyNumberFormat="1" applyFont="1" applyFill="1" applyBorder="1" applyAlignment="1">
      <alignment horizontal="center" vertical="center"/>
    </xf>
    <xf numFmtId="2" fontId="52" fillId="6" borderId="8" xfId="0" applyNumberFormat="1" applyFont="1" applyFill="1" applyBorder="1" applyAlignment="1">
      <alignment horizontal="center" vertical="center" wrapText="1"/>
    </xf>
    <xf numFmtId="170" fontId="45" fillId="6" borderId="8" xfId="0" applyNumberFormat="1" applyFont="1" applyFill="1" applyBorder="1" applyAlignment="1">
      <alignment horizontal="center" vertical="center" wrapText="1"/>
    </xf>
    <xf numFmtId="170" fontId="45" fillId="6" borderId="13" xfId="0" applyNumberFormat="1" applyFont="1" applyFill="1" applyBorder="1" applyAlignment="1">
      <alignment horizontal="center" vertical="center" wrapText="1"/>
    </xf>
    <xf numFmtId="0" fontId="45" fillId="6" borderId="14" xfId="0" quotePrefix="1" applyFont="1" applyFill="1" applyBorder="1" applyAlignment="1">
      <alignment horizontal="center" vertical="center" wrapText="1"/>
    </xf>
    <xf numFmtId="0" fontId="45" fillId="6" borderId="15" xfId="0" quotePrefix="1" applyFont="1" applyFill="1" applyBorder="1" applyAlignment="1">
      <alignment horizontal="center" vertical="center" wrapText="1"/>
    </xf>
    <xf numFmtId="170" fontId="45" fillId="6" borderId="15" xfId="0" quotePrefix="1" applyNumberFormat="1" applyFont="1" applyFill="1" applyBorder="1" applyAlignment="1">
      <alignment horizontal="center" vertical="center" wrapText="1"/>
    </xf>
    <xf numFmtId="170" fontId="45" fillId="6" borderId="16" xfId="0" quotePrefix="1" applyNumberFormat="1" applyFont="1" applyFill="1" applyBorder="1" applyAlignment="1">
      <alignment horizontal="center" vertical="center" wrapText="1"/>
    </xf>
    <xf numFmtId="1" fontId="42" fillId="7" borderId="47" xfId="1" applyNumberFormat="1" applyFont="1" applyFill="1" applyBorder="1" applyAlignment="1">
      <alignment horizontal="center" vertical="center" wrapText="1"/>
    </xf>
    <xf numFmtId="166" fontId="23" fillId="7" borderId="0" xfId="1" applyNumberFormat="1" applyFont="1" applyFill="1" applyBorder="1" applyAlignment="1">
      <alignment horizontal="center"/>
    </xf>
    <xf numFmtId="166" fontId="23" fillId="7" borderId="48" xfId="1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48" xfId="1" applyNumberFormat="1" applyFont="1" applyBorder="1" applyAlignment="1">
      <alignment horizontal="center"/>
    </xf>
    <xf numFmtId="166" fontId="0" fillId="7" borderId="0" xfId="1" applyNumberFormat="1" applyFont="1" applyFill="1" applyBorder="1" applyAlignment="1">
      <alignment horizontal="center"/>
    </xf>
    <xf numFmtId="166" fontId="0" fillId="7" borderId="48" xfId="1" applyNumberFormat="1" applyFont="1" applyFill="1" applyBorder="1" applyAlignment="1">
      <alignment horizontal="center"/>
    </xf>
    <xf numFmtId="166" fontId="0" fillId="10" borderId="48" xfId="1" applyNumberFormat="1" applyFont="1" applyFill="1" applyBorder="1" applyAlignment="1">
      <alignment horizontal="center"/>
    </xf>
    <xf numFmtId="4" fontId="46" fillId="8" borderId="71" xfId="0" applyNumberFormat="1" applyFont="1" applyFill="1" applyBorder="1" applyAlignment="1">
      <alignment horizontal="center" vertical="center"/>
    </xf>
    <xf numFmtId="4" fontId="0" fillId="7" borderId="0" xfId="1" applyNumberFormat="1" applyFont="1" applyFill="1" applyBorder="1" applyAlignment="1">
      <alignment horizontal="right"/>
    </xf>
    <xf numFmtId="4" fontId="0" fillId="7" borderId="48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48" xfId="1" applyNumberFormat="1" applyFont="1" applyBorder="1" applyAlignment="1">
      <alignment horizontal="right"/>
    </xf>
    <xf numFmtId="4" fontId="0" fillId="0" borderId="0" xfId="1" quotePrefix="1" applyNumberFormat="1" applyFont="1" applyBorder="1" applyAlignment="1">
      <alignment horizontal="right"/>
    </xf>
    <xf numFmtId="4" fontId="0" fillId="7" borderId="0" xfId="1" quotePrefix="1" applyNumberFormat="1" applyFont="1" applyFill="1" applyBorder="1" applyAlignment="1">
      <alignment horizontal="right"/>
    </xf>
    <xf numFmtId="4" fontId="0" fillId="7" borderId="48" xfId="1" quotePrefix="1" applyNumberFormat="1" applyFont="1" applyFill="1" applyBorder="1" applyAlignment="1">
      <alignment horizontal="right"/>
    </xf>
    <xf numFmtId="4" fontId="0" fillId="0" borderId="48" xfId="1" quotePrefix="1" applyNumberFormat="1" applyFont="1" applyBorder="1" applyAlignment="1">
      <alignment horizontal="right"/>
    </xf>
    <xf numFmtId="4" fontId="0" fillId="7" borderId="44" xfId="1" quotePrefix="1" applyNumberFormat="1" applyFont="1" applyFill="1" applyBorder="1" applyAlignment="1">
      <alignment horizontal="right"/>
    </xf>
    <xf numFmtId="4" fontId="0" fillId="7" borderId="44" xfId="1" applyNumberFormat="1" applyFont="1" applyFill="1" applyBorder="1" applyAlignment="1">
      <alignment horizontal="right"/>
    </xf>
    <xf numFmtId="4" fontId="0" fillId="7" borderId="53" xfId="1" applyNumberFormat="1" applyFont="1" applyFill="1" applyBorder="1" applyAlignment="1">
      <alignment horizontal="right"/>
    </xf>
    <xf numFmtId="170" fontId="42" fillId="0" borderId="0" xfId="0" applyNumberFormat="1" applyFont="1" applyAlignment="1">
      <alignment horizontal="center" vertical="top"/>
    </xf>
    <xf numFmtId="170" fontId="42" fillId="0" borderId="48" xfId="0" applyNumberFormat="1" applyFont="1" applyBorder="1" applyAlignment="1">
      <alignment horizontal="center" vertical="top"/>
    </xf>
    <xf numFmtId="170" fontId="42" fillId="0" borderId="20" xfId="0" applyNumberFormat="1" applyFont="1" applyBorder="1" applyAlignment="1">
      <alignment horizontal="center" vertical="center"/>
    </xf>
    <xf numFmtId="170" fontId="42" fillId="0" borderId="10" xfId="0" applyNumberFormat="1" applyFont="1" applyBorder="1" applyAlignment="1">
      <alignment horizontal="center" vertical="center"/>
    </xf>
    <xf numFmtId="170" fontId="42" fillId="0" borderId="0" xfId="0" applyNumberFormat="1" applyFont="1" applyAlignment="1">
      <alignment horizontal="center" vertical="center"/>
    </xf>
    <xf numFmtId="170" fontId="0" fillId="0" borderId="0" xfId="1" applyNumberFormat="1" applyFont="1" applyFill="1" applyAlignment="1">
      <alignment horizontal="center"/>
    </xf>
    <xf numFmtId="170" fontId="52" fillId="6" borderId="8" xfId="0" applyNumberFormat="1" applyFont="1" applyFill="1" applyBorder="1" applyAlignment="1">
      <alignment horizontal="center" vertical="center" wrapText="1"/>
    </xf>
    <xf numFmtId="170" fontId="49" fillId="0" borderId="0" xfId="0" applyNumberFormat="1" applyFont="1" applyAlignment="1">
      <alignment horizontal="center" vertical="center"/>
    </xf>
    <xf numFmtId="166" fontId="0" fillId="7" borderId="44" xfId="1" applyNumberFormat="1" applyFont="1" applyFill="1" applyBorder="1" applyAlignment="1">
      <alignment horizontal="center"/>
    </xf>
    <xf numFmtId="166" fontId="0" fillId="7" borderId="53" xfId="1" applyNumberFormat="1" applyFont="1" applyFill="1" applyBorder="1" applyAlignment="1">
      <alignment horizontal="center"/>
    </xf>
    <xf numFmtId="166" fontId="47" fillId="0" borderId="0" xfId="1" applyNumberFormat="1" applyFont="1" applyFill="1" applyAlignment="1">
      <alignment vertical="center"/>
    </xf>
    <xf numFmtId="0" fontId="54" fillId="0" borderId="35" xfId="0" applyFont="1" applyBorder="1" applyAlignment="1">
      <alignment vertical="top" wrapText="1"/>
    </xf>
    <xf numFmtId="4" fontId="0" fillId="7" borderId="20" xfId="1" quotePrefix="1" applyNumberFormat="1" applyFont="1" applyFill="1" applyBorder="1" applyAlignment="1">
      <alignment horizontal="right"/>
    </xf>
    <xf numFmtId="4" fontId="0" fillId="7" borderId="20" xfId="1" applyNumberFormat="1" applyFont="1" applyFill="1" applyBorder="1" applyAlignment="1">
      <alignment horizontal="right"/>
    </xf>
    <xf numFmtId="4" fontId="0" fillId="7" borderId="10" xfId="1" applyNumberFormat="1" applyFont="1" applyFill="1" applyBorder="1" applyAlignment="1">
      <alignment horizontal="right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vertical="top" wrapText="1"/>
    </xf>
    <xf numFmtId="166" fontId="0" fillId="7" borderId="20" xfId="1" applyNumberFormat="1" applyFont="1" applyFill="1" applyBorder="1" applyAlignment="1">
      <alignment horizontal="center"/>
    </xf>
    <xf numFmtId="166" fontId="0" fillId="7" borderId="1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" fontId="42" fillId="8" borderId="77" xfId="0" applyNumberFormat="1" applyFont="1" applyFill="1" applyBorder="1" applyAlignment="1">
      <alignment horizontal="center" vertical="center" wrapText="1"/>
    </xf>
    <xf numFmtId="49" fontId="42" fillId="8" borderId="78" xfId="0" applyNumberFormat="1" applyFont="1" applyFill="1" applyBorder="1" applyAlignment="1">
      <alignment horizontal="left" vertical="center" wrapText="1"/>
    </xf>
    <xf numFmtId="4" fontId="46" fillId="8" borderId="78" xfId="0" applyNumberFormat="1" applyFont="1" applyFill="1" applyBorder="1" applyAlignment="1">
      <alignment horizontal="center" vertical="center"/>
    </xf>
    <xf numFmtId="166" fontId="0" fillId="0" borderId="48" xfId="1" applyNumberFormat="1" applyFont="1" applyFill="1" applyBorder="1" applyAlignment="1">
      <alignment horizontal="center"/>
    </xf>
    <xf numFmtId="2" fontId="0" fillId="0" borderId="0" xfId="1" applyNumberFormat="1" applyFont="1" applyBorder="1" applyAlignment="1">
      <alignment horizontal="right"/>
    </xf>
    <xf numFmtId="2" fontId="0" fillId="7" borderId="0" xfId="1" applyNumberFormat="1" applyFont="1" applyFill="1" applyBorder="1" applyAlignment="1">
      <alignment horizontal="right"/>
    </xf>
    <xf numFmtId="2" fontId="23" fillId="7" borderId="0" xfId="1" applyNumberFormat="1" applyFont="1" applyFill="1" applyBorder="1" applyAlignment="1">
      <alignment horizontal="right"/>
    </xf>
    <xf numFmtId="2" fontId="23" fillId="7" borderId="48" xfId="1" applyNumberFormat="1" applyFont="1" applyFill="1" applyBorder="1" applyAlignment="1">
      <alignment horizontal="right"/>
    </xf>
    <xf numFmtId="2" fontId="0" fillId="0" borderId="48" xfId="1" applyNumberFormat="1" applyFont="1" applyBorder="1" applyAlignment="1">
      <alignment horizontal="right"/>
    </xf>
    <xf numFmtId="2" fontId="0" fillId="7" borderId="48" xfId="1" applyNumberFormat="1" applyFont="1" applyFill="1" applyBorder="1" applyAlignment="1">
      <alignment horizontal="right"/>
    </xf>
    <xf numFmtId="2" fontId="0" fillId="0" borderId="0" xfId="1" applyNumberFormat="1" applyFont="1" applyFill="1" applyBorder="1" applyAlignment="1">
      <alignment horizontal="right"/>
    </xf>
    <xf numFmtId="0" fontId="42" fillId="0" borderId="0" xfId="1" applyNumberFormat="1" applyFont="1" applyFill="1" applyAlignment="1">
      <alignment vertical="center"/>
    </xf>
    <xf numFmtId="0" fontId="42" fillId="0" borderId="0" xfId="1" applyNumberFormat="1" applyFont="1" applyFill="1" applyAlignment="1">
      <alignment vertical="top"/>
    </xf>
    <xf numFmtId="2" fontId="42" fillId="8" borderId="0" xfId="0" applyNumberFormat="1" applyFont="1" applyFill="1" applyAlignment="1">
      <alignment vertical="center"/>
    </xf>
    <xf numFmtId="2" fontId="42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2" fontId="0" fillId="7" borderId="20" xfId="1" applyNumberFormat="1" applyFont="1" applyFill="1" applyBorder="1" applyAlignment="1">
      <alignment horizontal="right"/>
    </xf>
    <xf numFmtId="2" fontId="0" fillId="7" borderId="10" xfId="1" applyNumberFormat="1" applyFont="1" applyFill="1" applyBorder="1" applyAlignment="1">
      <alignment horizontal="right"/>
    </xf>
    <xf numFmtId="2" fontId="46" fillId="8" borderId="78" xfId="0" applyNumberFormat="1" applyFont="1" applyFill="1" applyBorder="1" applyAlignment="1">
      <alignment horizontal="center" vertical="center"/>
    </xf>
    <xf numFmtId="2" fontId="0" fillId="7" borderId="0" xfId="1" applyNumberFormat="1" applyFont="1" applyFill="1" applyBorder="1" applyAlignment="1"/>
    <xf numFmtId="2" fontId="0" fillId="0" borderId="0" xfId="1" applyNumberFormat="1" applyFont="1" applyBorder="1" applyAlignment="1"/>
    <xf numFmtId="2" fontId="0" fillId="7" borderId="20" xfId="1" applyNumberFormat="1" applyFont="1" applyFill="1" applyBorder="1" applyAlignment="1"/>
    <xf numFmtId="2" fontId="46" fillId="8" borderId="78" xfId="0" applyNumberFormat="1" applyFont="1" applyFill="1" applyBorder="1" applyAlignment="1">
      <alignment vertical="center"/>
    </xf>
    <xf numFmtId="2" fontId="0" fillId="0" borderId="0" xfId="1" applyNumberFormat="1" applyFont="1" applyFill="1" applyBorder="1" applyAlignment="1"/>
    <xf numFmtId="170" fontId="54" fillId="0" borderId="0" xfId="0" applyNumberFormat="1" applyFont="1" applyAlignment="1">
      <alignment vertical="top" wrapText="1"/>
    </xf>
    <xf numFmtId="170" fontId="0" fillId="0" borderId="0" xfId="1" applyNumberFormat="1" applyFont="1" applyFill="1" applyAlignment="1"/>
    <xf numFmtId="170" fontId="52" fillId="6" borderId="8" xfId="0" applyNumberFormat="1" applyFont="1" applyFill="1" applyBorder="1" applyAlignment="1">
      <alignment vertical="center" wrapText="1"/>
    </xf>
    <xf numFmtId="2" fontId="49" fillId="0" borderId="32" xfId="1" applyNumberFormat="1" applyFont="1" applyBorder="1" applyAlignment="1">
      <alignment vertical="center"/>
    </xf>
    <xf numFmtId="170" fontId="49" fillId="0" borderId="0" xfId="0" applyNumberFormat="1" applyFont="1" applyAlignment="1">
      <alignment vertical="center"/>
    </xf>
    <xf numFmtId="170" fontId="42" fillId="0" borderId="0" xfId="0" applyNumberFormat="1" applyFont="1" applyAlignment="1">
      <alignment vertical="center"/>
    </xf>
    <xf numFmtId="2" fontId="50" fillId="0" borderId="55" xfId="0" quotePrefix="1" applyNumberFormat="1" applyFont="1" applyBorder="1" applyAlignment="1">
      <alignment vertical="center"/>
    </xf>
    <xf numFmtId="2" fontId="49" fillId="0" borderId="55" xfId="0" applyNumberFormat="1" applyFont="1" applyBorder="1" applyAlignment="1">
      <alignment vertical="center"/>
    </xf>
    <xf numFmtId="2" fontId="50" fillId="0" borderId="55" xfId="0" quotePrefix="1" applyNumberFormat="1" applyFont="1" applyBorder="1" applyAlignment="1">
      <alignment horizontal="right" vertical="center"/>
    </xf>
    <xf numFmtId="2" fontId="49" fillId="0" borderId="55" xfId="0" quotePrefix="1" applyNumberFormat="1" applyFont="1" applyBorder="1" applyAlignment="1">
      <alignment horizontal="right" vertical="center"/>
    </xf>
    <xf numFmtId="2" fontId="0" fillId="0" borderId="48" xfId="1" applyNumberFormat="1" applyFont="1" applyFill="1" applyBorder="1" applyAlignment="1">
      <alignment horizontal="right"/>
    </xf>
    <xf numFmtId="2" fontId="0" fillId="7" borderId="48" xfId="1" quotePrefix="1" applyNumberFormat="1" applyFont="1" applyFill="1" applyBorder="1" applyAlignment="1">
      <alignment horizontal="right"/>
    </xf>
    <xf numFmtId="0" fontId="0" fillId="7" borderId="0" xfId="1" applyNumberFormat="1" applyFont="1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right"/>
    </xf>
    <xf numFmtId="0" fontId="0" fillId="0" borderId="0" xfId="1" applyNumberFormat="1" applyFont="1" applyBorder="1" applyAlignment="1">
      <alignment horizontal="right"/>
    </xf>
    <xf numFmtId="0" fontId="0" fillId="7" borderId="0" xfId="1" applyNumberFormat="1" applyFont="1" applyFill="1" applyBorder="1" applyAlignment="1"/>
    <xf numFmtId="0" fontId="23" fillId="7" borderId="0" xfId="1" applyNumberFormat="1" applyFont="1" applyFill="1" applyBorder="1" applyAlignment="1">
      <alignment horizontal="right"/>
    </xf>
    <xf numFmtId="0" fontId="0" fillId="0" borderId="0" xfId="1" applyNumberFormat="1" applyFont="1" applyBorder="1" applyAlignment="1"/>
    <xf numFmtId="0" fontId="0" fillId="7" borderId="20" xfId="1" applyNumberFormat="1" applyFont="1" applyFill="1" applyBorder="1" applyAlignment="1"/>
    <xf numFmtId="0" fontId="0" fillId="7" borderId="20" xfId="1" applyNumberFormat="1" applyFont="1" applyFill="1" applyBorder="1" applyAlignment="1">
      <alignment horizontal="right"/>
    </xf>
    <xf numFmtId="0" fontId="0" fillId="0" borderId="0" xfId="1" applyNumberFormat="1" applyFont="1" applyFill="1" applyBorder="1" applyAlignment="1"/>
    <xf numFmtId="2" fontId="0" fillId="10" borderId="48" xfId="1" quotePrefix="1" applyNumberFormat="1" applyFont="1" applyFill="1" applyBorder="1" applyAlignment="1">
      <alignment horizontal="right"/>
    </xf>
    <xf numFmtId="2" fontId="0" fillId="7" borderId="0" xfId="1" applyNumberFormat="1" applyFont="1" applyFill="1" applyBorder="1" applyAlignment="1">
      <alignment vertical="top"/>
    </xf>
    <xf numFmtId="2" fontId="0" fillId="7" borderId="0" xfId="1" applyNumberFormat="1" applyFont="1" applyFill="1" applyBorder="1" applyAlignment="1">
      <alignment horizontal="right" vertical="top"/>
    </xf>
    <xf numFmtId="2" fontId="0" fillId="7" borderId="48" xfId="1" applyNumberFormat="1" applyFont="1" applyFill="1" applyBorder="1" applyAlignment="1">
      <alignment horizontal="right" vertical="top"/>
    </xf>
    <xf numFmtId="2" fontId="42" fillId="0" borderId="0" xfId="1" applyNumberFormat="1" applyFont="1" applyFill="1" applyAlignment="1">
      <alignment vertical="top"/>
    </xf>
    <xf numFmtId="2" fontId="0" fillId="7" borderId="48" xfId="1" applyNumberFormat="1" applyFont="1" applyFill="1" applyBorder="1" applyAlignment="1"/>
    <xf numFmtId="2" fontId="0" fillId="0" borderId="48" xfId="1" applyNumberFormat="1" applyFont="1" applyBorder="1" applyAlignment="1"/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quotePrefix="1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8" fontId="10" fillId="0" borderId="21" xfId="0" applyNumberFormat="1" applyFont="1" applyBorder="1" applyAlignment="1">
      <alignment horizontal="right" vertical="top" wrapText="1" readingOrder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17" fontId="5" fillId="0" borderId="20" xfId="0" quotePrefix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20" xfId="0" quotePrefix="1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4" fontId="12" fillId="0" borderId="0" xfId="0" quotePrefix="1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7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4" fontId="12" fillId="0" borderId="20" xfId="0" quotePrefix="1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4" fontId="12" fillId="0" borderId="44" xfId="0" quotePrefix="1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horizontal="right" vertical="center"/>
    </xf>
    <xf numFmtId="49" fontId="12" fillId="0" borderId="44" xfId="0" quotePrefix="1" applyNumberFormat="1" applyFont="1" applyBorder="1" applyAlignment="1">
      <alignment horizontal="right" vertical="center"/>
    </xf>
    <xf numFmtId="49" fontId="12" fillId="0" borderId="44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horizontal="left" wrapText="1"/>
    </xf>
    <xf numFmtId="0" fontId="26" fillId="0" borderId="0" xfId="0" applyFont="1" applyAlignment="1">
      <alignment horizontal="right" vertical="center"/>
    </xf>
    <xf numFmtId="0" fontId="12" fillId="0" borderId="42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37" fillId="7" borderId="56" xfId="0" applyNumberFormat="1" applyFont="1" applyFill="1" applyBorder="1" applyAlignment="1">
      <alignment horizontal="right" vertical="center"/>
    </xf>
    <xf numFmtId="2" fontId="37" fillId="7" borderId="57" xfId="0" applyNumberFormat="1" applyFont="1" applyFill="1" applyBorder="1" applyAlignment="1">
      <alignment horizontal="right" vertical="center"/>
    </xf>
    <xf numFmtId="0" fontId="29" fillId="0" borderId="35" xfId="0" applyFont="1" applyBorder="1" applyAlignment="1">
      <alignment horizontal="left" vertical="top" wrapText="1"/>
    </xf>
    <xf numFmtId="0" fontId="42" fillId="9" borderId="27" xfId="0" applyFont="1" applyFill="1" applyBorder="1" applyAlignment="1">
      <alignment horizontal="left" vertical="top" wrapText="1"/>
    </xf>
    <xf numFmtId="0" fontId="42" fillId="9" borderId="67" xfId="0" applyFont="1" applyFill="1" applyBorder="1" applyAlignment="1">
      <alignment horizontal="left" vertical="top" wrapText="1"/>
    </xf>
    <xf numFmtId="0" fontId="42" fillId="9" borderId="24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51" fillId="8" borderId="71" xfId="0" applyNumberFormat="1" applyFont="1" applyFill="1" applyBorder="1" applyAlignment="1">
      <alignment horizontal="right" vertical="center"/>
    </xf>
    <xf numFmtId="2" fontId="51" fillId="8" borderId="72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49" fontId="43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2" fontId="51" fillId="8" borderId="56" xfId="0" applyNumberFormat="1" applyFont="1" applyFill="1" applyBorder="1" applyAlignment="1">
      <alignment horizontal="right" vertical="center"/>
    </xf>
    <xf numFmtId="2" fontId="51" fillId="8" borderId="57" xfId="0" applyNumberFormat="1" applyFont="1" applyFill="1" applyBorder="1" applyAlignment="1">
      <alignment horizontal="right" vertical="center"/>
    </xf>
    <xf numFmtId="0" fontId="41" fillId="0" borderId="45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5" xfId="0" applyFont="1" applyBorder="1" applyAlignment="1">
      <alignment horizontal="right" vertical="center"/>
    </xf>
    <xf numFmtId="0" fontId="41" fillId="0" borderId="46" xfId="0" applyFont="1" applyBorder="1" applyAlignment="1">
      <alignment horizontal="right" vertical="center"/>
    </xf>
    <xf numFmtId="49" fontId="43" fillId="0" borderId="47" xfId="0" applyNumberFormat="1" applyFont="1" applyBorder="1" applyAlignment="1">
      <alignment horizontal="center" vertical="center"/>
    </xf>
    <xf numFmtId="49" fontId="43" fillId="0" borderId="48" xfId="0" applyNumberFormat="1" applyFont="1" applyBorder="1" applyAlignment="1">
      <alignment horizontal="right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right" vertical="center"/>
    </xf>
    <xf numFmtId="166" fontId="51" fillId="8" borderId="56" xfId="0" applyNumberFormat="1" applyFont="1" applyFill="1" applyBorder="1" applyAlignment="1">
      <alignment horizontal="right" vertical="center"/>
    </xf>
    <xf numFmtId="166" fontId="51" fillId="8" borderId="57" xfId="0" applyNumberFormat="1" applyFont="1" applyFill="1" applyBorder="1" applyAlignment="1">
      <alignment horizontal="right" vertical="center"/>
    </xf>
    <xf numFmtId="4" fontId="51" fillId="8" borderId="71" xfId="0" applyNumberFormat="1" applyFont="1" applyFill="1" applyBorder="1" applyAlignment="1">
      <alignment horizontal="right" vertical="center"/>
    </xf>
    <xf numFmtId="4" fontId="51" fillId="8" borderId="72" xfId="0" applyNumberFormat="1" applyFont="1" applyFill="1" applyBorder="1" applyAlignment="1">
      <alignment horizontal="right" vertical="center"/>
    </xf>
    <xf numFmtId="0" fontId="45" fillId="6" borderId="17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45" fillId="6" borderId="18" xfId="0" applyFont="1" applyFill="1" applyBorder="1" applyAlignment="1">
      <alignment horizontal="center" vertical="center" wrapText="1"/>
    </xf>
    <xf numFmtId="0" fontId="45" fillId="6" borderId="8" xfId="0" applyFont="1" applyFill="1" applyBorder="1" applyAlignment="1">
      <alignment horizontal="center" vertical="center" wrapText="1"/>
    </xf>
    <xf numFmtId="170" fontId="45" fillId="6" borderId="18" xfId="0" applyNumberFormat="1" applyFont="1" applyFill="1" applyBorder="1" applyAlignment="1">
      <alignment horizontal="center" vertical="center" wrapText="1"/>
    </xf>
    <xf numFmtId="170" fontId="45" fillId="6" borderId="8" xfId="0" applyNumberFormat="1" applyFont="1" applyFill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4" fillId="0" borderId="75" xfId="0" applyFont="1" applyBorder="1" applyAlignment="1">
      <alignment horizontal="left" vertical="top" wrapText="1"/>
    </xf>
    <xf numFmtId="0" fontId="54" fillId="0" borderId="42" xfId="0" applyFont="1" applyBorder="1" applyAlignment="1">
      <alignment horizontal="left" vertical="top" wrapText="1"/>
    </xf>
    <xf numFmtId="0" fontId="54" fillId="0" borderId="76" xfId="0" applyFont="1" applyBorder="1" applyAlignment="1">
      <alignment horizontal="left" vertical="top" wrapText="1"/>
    </xf>
    <xf numFmtId="0" fontId="54" fillId="0" borderId="49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4" fillId="0" borderId="45" xfId="0" applyFont="1" applyBorder="1" applyAlignment="1">
      <alignment horizontal="left" vertical="top" wrapText="1"/>
    </xf>
    <xf numFmtId="0" fontId="54" fillId="0" borderId="35" xfId="0" applyFont="1" applyBorder="1" applyAlignment="1">
      <alignment horizontal="left" vertical="top" wrapText="1"/>
    </xf>
    <xf numFmtId="0" fontId="54" fillId="0" borderId="46" xfId="0" applyFont="1" applyBorder="1" applyAlignment="1">
      <alignment horizontal="left" vertical="top" wrapText="1"/>
    </xf>
    <xf numFmtId="4" fontId="51" fillId="8" borderId="78" xfId="0" applyNumberFormat="1" applyFont="1" applyFill="1" applyBorder="1" applyAlignment="1">
      <alignment horizontal="right" vertical="center"/>
    </xf>
    <xf numFmtId="4" fontId="51" fillId="8" borderId="79" xfId="0" applyNumberFormat="1" applyFont="1" applyFill="1" applyBorder="1" applyAlignment="1">
      <alignment horizontal="right" vertical="center"/>
    </xf>
    <xf numFmtId="170" fontId="45" fillId="6" borderId="18" xfId="0" applyNumberFormat="1" applyFont="1" applyFill="1" applyBorder="1" applyAlignment="1">
      <alignment vertical="center" wrapText="1"/>
    </xf>
    <xf numFmtId="170" fontId="45" fillId="6" borderId="8" xfId="0" applyNumberFormat="1" applyFont="1" applyFill="1" applyBorder="1" applyAlignment="1">
      <alignment vertical="center" wrapText="1"/>
    </xf>
    <xf numFmtId="0" fontId="54" fillId="0" borderId="47" xfId="0" applyFont="1" applyBorder="1" applyAlignment="1">
      <alignment horizontal="left" vertical="top" wrapText="1"/>
    </xf>
    <xf numFmtId="0" fontId="54" fillId="0" borderId="48" xfId="0" applyFont="1" applyBorder="1" applyAlignment="1">
      <alignment horizontal="left" vertical="top" wrapText="1"/>
    </xf>
    <xf numFmtId="2" fontId="51" fillId="8" borderId="78" xfId="0" applyNumberFormat="1" applyFont="1" applyFill="1" applyBorder="1" applyAlignment="1">
      <alignment horizontal="right" vertical="center"/>
    </xf>
    <xf numFmtId="2" fontId="51" fillId="8" borderId="79" xfId="0" applyNumberFormat="1" applyFont="1" applyFill="1" applyBorder="1" applyAlignment="1">
      <alignment horizontal="right" vertical="center"/>
    </xf>
  </cellXfs>
  <cellStyles count="4">
    <cellStyle name="Comma" xfId="2" builtinId="3"/>
    <cellStyle name="Comma [0]" xfId="1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5.xml"/><Relationship Id="rId68" Type="http://schemas.openxmlformats.org/officeDocument/2006/relationships/externalLink" Target="externalLinks/externalLink10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8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6.xml"/><Relationship Id="rId69" Type="http://schemas.openxmlformats.org/officeDocument/2006/relationships/externalLink" Target="externalLinks/externalLink11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67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4.xml"/><Relationship Id="rId70" Type="http://schemas.openxmlformats.org/officeDocument/2006/relationships/externalLink" Target="externalLinks/externalLink12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externalLink" Target="externalLinks/externalLink7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Data Rata-Rata </a:t>
            </a:r>
            <a:endParaRPr lang="id-ID" sz="1000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en-US" sz="1000">
                <a:solidFill>
                  <a:sysClr val="windowText" lastClr="000000"/>
                </a:solidFill>
              </a:rPr>
              <a:t>SBDK </a:t>
            </a:r>
            <a:r>
              <a:rPr lang="id-ID" sz="1000">
                <a:solidFill>
                  <a:sysClr val="windowText" lastClr="000000"/>
                </a:solidFill>
              </a:rPr>
              <a:t> FEBRUARI 2021</a:t>
            </a:r>
          </a:p>
        </c:rich>
      </c:tx>
      <c:layout>
        <c:manualLayout>
          <c:xMode val="edge"/>
          <c:yMode val="edge"/>
          <c:x val="0.31666654571404457"/>
          <c:y val="0.11650485436893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3598705501618131"/>
          <c:w val="0.93241167434715821"/>
          <c:h val="0.5889320388349511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 2021'!$C$106:$G$106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'Feb 2021'!$C$105:$G$105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4FE-4B50-8FEB-2E68F6D76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pyramid"/>
        <c:axId val="593915008"/>
        <c:axId val="593919320"/>
        <c:axId val="512515480"/>
      </c:bar3DChart>
      <c:catAx>
        <c:axId val="593915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919320"/>
        <c:crosses val="autoZero"/>
        <c:auto val="1"/>
        <c:lblAlgn val="ctr"/>
        <c:lblOffset val="100"/>
        <c:noMultiLvlLbl val="0"/>
      </c:catAx>
      <c:valAx>
        <c:axId val="59391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915008"/>
        <c:crosses val="autoZero"/>
        <c:crossBetween val="between"/>
      </c:valAx>
      <c:serAx>
        <c:axId val="512515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919320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90" verticalDpi="9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200"/>
              <a:t>Data Rata-Rata </a:t>
            </a:r>
          </a:p>
          <a:p>
            <a:pPr>
              <a:defRPr/>
            </a:pPr>
            <a:r>
              <a:rPr lang="en-ID" sz="1200"/>
              <a:t>SBDK November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'[10]November 21'!$D$109:$H$109</c:f>
              <c:strCache>
                <c:ptCount val="1"/>
                <c:pt idx="0">
                  <c:v>8,276222222 9,295662651 11,20821429 8,935512821 9,8116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8,28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39-4B05-8771-7F1130E959A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9,30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9-4B05-8771-7F1130E959AB}"/>
                </c:ext>
              </c:extLst>
            </c:dLbl>
            <c:dLbl>
              <c:idx val="2"/>
              <c:layout>
                <c:manualLayout>
                  <c:x val="-3.7784203406350759E-3"/>
                  <c:y val="-3.158754318347907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39-4B05-8771-7F1130E959A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8,94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9-4B05-8771-7F1130E959A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9,81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39-4B05-8771-7F1130E959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'[10]September  21'!$D$4:$H$5</c:f>
              <c:multiLvlStrCache>
                <c:ptCount val="5"/>
                <c:lvl>
                  <c:pt idx="3">
                    <c:v>KPR</c:v>
                  </c:pt>
                  <c:pt idx="4">
                    <c:v> Non KPR</c:v>
                  </c:pt>
                </c:lvl>
                <c:lvl>
                  <c:pt idx="0">
                    <c:v>Kredit Korporasi</c:v>
                  </c:pt>
                  <c:pt idx="1">
                    <c:v>Kredit Ritel</c:v>
                  </c:pt>
                  <c:pt idx="2">
                    <c:v>Kredit Mikro</c:v>
                  </c:pt>
                  <c:pt idx="3">
                    <c:v>   Kredit Konsumsi</c:v>
                  </c:pt>
                </c:lvl>
              </c:multiLvlStrCache>
            </c:multiLvlStrRef>
          </c:cat>
          <c:val>
            <c:numRef>
              <c:f>'[10]November 21'!$D$109:$H$109</c:f>
              <c:numCache>
                <c:formatCode>General</c:formatCode>
                <c:ptCount val="5"/>
                <c:pt idx="0">
                  <c:v>8.2762222222222217</c:v>
                </c:pt>
                <c:pt idx="1">
                  <c:v>9.2956626506024111</c:v>
                </c:pt>
                <c:pt idx="2">
                  <c:v>11.208214285714286</c:v>
                </c:pt>
                <c:pt idx="3">
                  <c:v>8.9355128205128231</c:v>
                </c:pt>
                <c:pt idx="4">
                  <c:v>9.8116000000000021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39-4B05-8771-7F1130E959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684591336"/>
        <c:axId val="684588592"/>
        <c:axId val="0"/>
      </c:bar3DChart>
      <c:catAx>
        <c:axId val="68459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588592"/>
        <c:crosses val="autoZero"/>
        <c:auto val="0"/>
        <c:lblAlgn val="ctr"/>
        <c:lblOffset val="100"/>
        <c:tickMarkSkip val="1"/>
        <c:noMultiLvlLbl val="0"/>
      </c:catAx>
      <c:valAx>
        <c:axId val="684588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459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90" verticalDpi="9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200"/>
              <a:t>Data Rata-Rata </a:t>
            </a:r>
          </a:p>
          <a:p>
            <a:pPr>
              <a:defRPr/>
            </a:pPr>
            <a:r>
              <a:rPr lang="en-ID" sz="1200"/>
              <a:t>SBDK DESember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'[11]November 21'!$D$109:$H$109</c:f>
              <c:strCache>
                <c:ptCount val="1"/>
                <c:pt idx="0">
                  <c:v>8,276222222 9,295662651 11,20821429 8,935512821 9,8116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8,24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A8-4F9E-AFBB-09511577248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9,34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A8-4F9E-AFBB-09511577248E}"/>
                </c:ext>
              </c:extLst>
            </c:dLbl>
            <c:dLbl>
              <c:idx val="2"/>
              <c:layout>
                <c:manualLayout>
                  <c:x val="-3.7784203406350759E-3"/>
                  <c:y val="-3.158754318347907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A8-4F9E-AFBB-09511577248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8,94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A8-4F9E-AFBB-09511577248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9,78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A8-4F9E-AFBB-095115772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'[11]September  21'!$D$4:$H$5</c:f>
              <c:multiLvlStrCache>
                <c:ptCount val="5"/>
                <c:lvl>
                  <c:pt idx="3">
                    <c:v>KPR</c:v>
                  </c:pt>
                  <c:pt idx="4">
                    <c:v> Non KPR</c:v>
                  </c:pt>
                </c:lvl>
                <c:lvl>
                  <c:pt idx="0">
                    <c:v>Kredit Korporasi</c:v>
                  </c:pt>
                  <c:pt idx="1">
                    <c:v>Kredit Ritel</c:v>
                  </c:pt>
                  <c:pt idx="2">
                    <c:v>Kredit Mikro</c:v>
                  </c:pt>
                  <c:pt idx="3">
                    <c:v>   Kredit Konsumsi</c:v>
                  </c:pt>
                </c:lvl>
              </c:multiLvlStrCache>
            </c:multiLvlStrRef>
          </c:cat>
          <c:val>
            <c:numRef>
              <c:f>'[11]November 21'!$D$109:$H$109</c:f>
              <c:numCache>
                <c:formatCode>General</c:formatCode>
                <c:ptCount val="5"/>
                <c:pt idx="0">
                  <c:v>8.2762222222222217</c:v>
                </c:pt>
                <c:pt idx="1">
                  <c:v>9.2956626506024111</c:v>
                </c:pt>
                <c:pt idx="2">
                  <c:v>11.208214285714286</c:v>
                </c:pt>
                <c:pt idx="3">
                  <c:v>8.9355128205128231</c:v>
                </c:pt>
                <c:pt idx="4">
                  <c:v>9.8116000000000021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A8-4F9E-AFBB-0951157724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687676744"/>
        <c:axId val="578542384"/>
        <c:axId val="0"/>
      </c:bar3DChart>
      <c:catAx>
        <c:axId val="68767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542384"/>
        <c:crosses val="autoZero"/>
        <c:auto val="0"/>
        <c:lblAlgn val="ctr"/>
        <c:lblOffset val="100"/>
        <c:tickMarkSkip val="1"/>
        <c:noMultiLvlLbl val="0"/>
      </c:catAx>
      <c:valAx>
        <c:axId val="578542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767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90" verticalDpi="9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800" b="1" i="0" kern="1200" cap="all" spc="150" baseline="0">
                <a:solidFill>
                  <a:srgbClr val="7F7F7F"/>
                </a:solidFill>
                <a:effectLst/>
              </a:rPr>
              <a:t>Data Rata-Rata </a:t>
            </a:r>
            <a:endParaRPr lang="en-US">
              <a:effectLst/>
            </a:endParaRPr>
          </a:p>
          <a:p>
            <a:pPr>
              <a:defRPr/>
            </a:pPr>
            <a:r>
              <a:rPr lang="en-ID" sz="1800" b="1" i="0" kern="1200" cap="all" spc="150" baseline="0">
                <a:solidFill>
                  <a:srgbClr val="7F7F7F"/>
                </a:solidFill>
                <a:effectLst/>
              </a:rPr>
              <a:t>SBDK Januari 2022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'Januari 2022'!$D$109:$H$109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'Januari 2022'!$D$108:$H$108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2BA-478F-8D9C-084996CB0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2701695"/>
        <c:axId val="2687551"/>
        <c:axId val="0"/>
      </c:bar3DChart>
      <c:catAx>
        <c:axId val="270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7551"/>
        <c:crosses val="autoZero"/>
        <c:auto val="1"/>
        <c:lblAlgn val="ctr"/>
        <c:lblOffset val="100"/>
        <c:noMultiLvlLbl val="0"/>
      </c:catAx>
      <c:valAx>
        <c:axId val="2687551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701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800" b="1" i="0" kern="1200" cap="all" spc="150" baseline="0">
                <a:solidFill>
                  <a:srgbClr val="7F7F7F"/>
                </a:solidFill>
                <a:effectLst/>
              </a:rPr>
              <a:t>Data Rata-Rata </a:t>
            </a:r>
            <a:endParaRPr lang="en-US">
              <a:effectLst/>
            </a:endParaRPr>
          </a:p>
          <a:p>
            <a:pPr>
              <a:defRPr/>
            </a:pPr>
            <a:r>
              <a:rPr lang="en-ID" sz="1800" b="1" i="0" kern="1200" cap="all" spc="150" baseline="0">
                <a:solidFill>
                  <a:srgbClr val="7F7F7F"/>
                </a:solidFill>
                <a:effectLst/>
              </a:rPr>
              <a:t>SBDK FeBRUAri 2022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'Februari 2022'!$D$109:$H$109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'Februari 2022'!$D$108:$H$108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346-4502-99FF-F86EA55D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297081471"/>
        <c:axId val="297078143"/>
        <c:axId val="0"/>
      </c:bar3DChart>
      <c:catAx>
        <c:axId val="29708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078143"/>
        <c:crosses val="autoZero"/>
        <c:auto val="0"/>
        <c:lblAlgn val="ctr"/>
        <c:lblOffset val="100"/>
        <c:noMultiLvlLbl val="0"/>
      </c:catAx>
      <c:valAx>
        <c:axId val="297078143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08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600" b="1" i="0" cap="all" baseline="0">
                <a:effectLst/>
              </a:rPr>
              <a:t>Data Rata-Rata 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ID" sz="1600" b="1" i="0" cap="all" baseline="0">
                <a:effectLst/>
              </a:rPr>
              <a:t>SBDK MARET 2022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'Maret 2022'!$D$109:$H$109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'Maret 2022'!$D$108:$H$108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F54-469A-9C91-535B1718E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114469327"/>
        <c:axId val="114470575"/>
        <c:axId val="0"/>
      </c:bar3DChart>
      <c:catAx>
        <c:axId val="11446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70575"/>
        <c:crosses val="autoZero"/>
        <c:auto val="1"/>
        <c:lblAlgn val="ctr"/>
        <c:lblOffset val="100"/>
        <c:noMultiLvlLbl val="0"/>
      </c:catAx>
      <c:valAx>
        <c:axId val="114470575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6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800" b="1" i="0" cap="all" baseline="0">
                <a:effectLst/>
              </a:rPr>
              <a:t>Data Rata-Rata </a:t>
            </a:r>
            <a:endParaRPr lang="en-US">
              <a:effectLst/>
            </a:endParaRPr>
          </a:p>
          <a:p>
            <a:pPr>
              <a:defRPr/>
            </a:pPr>
            <a:r>
              <a:rPr lang="en-ID" sz="1800" b="1" i="0" cap="all" baseline="0">
                <a:effectLst/>
              </a:rPr>
              <a:t>SBDK APRIL 2022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2022'!$D$109:$H$109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'April 2022'!$D$108:$H$108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490-4CDC-B690-3FE77E89A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1015560111"/>
        <c:axId val="1015555119"/>
        <c:axId val="0"/>
      </c:bar3DChart>
      <c:catAx>
        <c:axId val="101556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55119"/>
        <c:crosses val="autoZero"/>
        <c:auto val="1"/>
        <c:lblAlgn val="ctr"/>
        <c:lblOffset val="100"/>
        <c:noMultiLvlLbl val="0"/>
      </c:catAx>
      <c:valAx>
        <c:axId val="1015555119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6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800" b="1" i="0" cap="all" baseline="0">
                <a:effectLst/>
              </a:rPr>
              <a:t>Data Rata-Rata </a:t>
            </a:r>
            <a:endParaRPr lang="en-US">
              <a:effectLst/>
            </a:endParaRPr>
          </a:p>
          <a:p>
            <a:pPr>
              <a:defRPr/>
            </a:pPr>
            <a:r>
              <a:rPr lang="en-ID" sz="1800" b="1" i="0" cap="all" baseline="0">
                <a:effectLst/>
              </a:rPr>
              <a:t>SBDK MEI 2022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'Mei 2022'!$D$109:$H$109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'Mei 2022'!$D$108:$H$108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FE-455A-9871-AC926AEE2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1015560111"/>
        <c:axId val="1015555119"/>
        <c:axId val="0"/>
      </c:bar3DChart>
      <c:catAx>
        <c:axId val="101556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55119"/>
        <c:crosses val="autoZero"/>
        <c:auto val="1"/>
        <c:lblAlgn val="ctr"/>
        <c:lblOffset val="100"/>
        <c:noMultiLvlLbl val="0"/>
      </c:catAx>
      <c:valAx>
        <c:axId val="1015555119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6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DATA RATA-RATA</a:t>
            </a:r>
          </a:p>
          <a:p>
            <a:pPr>
              <a:defRPr/>
            </a:pPr>
            <a:r>
              <a:rPr lang="en-US"/>
              <a:t>SBDK JUNI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'Juni 2022'!$D$109:$H$109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'Juni 2022'!$D$108:$H$108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99B-46D5-8EB2-954960D95B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2474576"/>
        <c:axId val="1101929216"/>
      </c:barChart>
      <c:catAx>
        <c:axId val="108247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929216"/>
        <c:crosses val="autoZero"/>
        <c:auto val="1"/>
        <c:lblAlgn val="ctr"/>
        <c:lblOffset val="100"/>
        <c:noMultiLvlLbl val="0"/>
      </c:catAx>
      <c:valAx>
        <c:axId val="110192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47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JULI 2022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'[12]Juli 2022'!$D$109:$H$109</c:f>
              <c:numCache>
                <c:formatCode>General</c:formatCode>
                <c:ptCount val="5"/>
                <c:pt idx="0">
                  <c:v>7.9007777777777779</c:v>
                </c:pt>
                <c:pt idx="1">
                  <c:v>8.952168674698795</c:v>
                </c:pt>
                <c:pt idx="2">
                  <c:v>10.456909090909093</c:v>
                </c:pt>
                <c:pt idx="3">
                  <c:v>8.5715584415584392</c:v>
                </c:pt>
                <c:pt idx="4">
                  <c:v>9.4318918918918921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'[12]Juli 2022'!$D$108:$H$108</c15:sqref>
                        </c15:formulaRef>
                      </c:ext>
                    </c:extLst>
                    <c:strCache>
                      <c:ptCount val="5"/>
                      <c:pt idx="0">
                        <c:v>Kredit Korporasi</c:v>
                      </c:pt>
                      <c:pt idx="1">
                        <c:v>Kredit Ritel</c:v>
                      </c:pt>
                      <c:pt idx="2">
                        <c:v>Kredit Mikro</c:v>
                      </c:pt>
                      <c:pt idx="3">
                        <c:v>KPR</c:v>
                      </c:pt>
                      <c:pt idx="4">
                        <c:v>Non
KPR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746-49EF-A75F-702F0CEA76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26908144"/>
        <c:axId val="1215716672"/>
      </c:barChart>
      <c:catAx>
        <c:axId val="122690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716672"/>
        <c:crosses val="autoZero"/>
        <c:auto val="1"/>
        <c:lblAlgn val="ctr"/>
        <c:lblOffset val="100"/>
        <c:noMultiLvlLbl val="0"/>
      </c:catAx>
      <c:valAx>
        <c:axId val="121571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90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AGUSTUS 2022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'Agustus 2022'!$D$110:$H$110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'Agustus 2022'!$D$109:$H$109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7C-4B26-B4C8-683CB10815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26908144"/>
        <c:axId val="1215716672"/>
      </c:barChart>
      <c:catAx>
        <c:axId val="122690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716672"/>
        <c:crosses val="autoZero"/>
        <c:auto val="1"/>
        <c:lblAlgn val="ctr"/>
        <c:lblOffset val="100"/>
        <c:noMultiLvlLbl val="0"/>
      </c:catAx>
      <c:valAx>
        <c:axId val="121571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90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Data Rata-Rata </a:t>
            </a:r>
            <a:endParaRPr lang="id-ID" sz="1000">
              <a:solidFill>
                <a:sysClr val="windowText" lastClr="000000"/>
              </a:solidFill>
            </a:endParaRPr>
          </a:p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SBDK</a:t>
            </a:r>
            <a:r>
              <a:rPr lang="id-ID" sz="1000">
                <a:solidFill>
                  <a:sysClr val="windowText" lastClr="000000"/>
                </a:solidFill>
              </a:rPr>
              <a:t> Maret 2021</a:t>
            </a:r>
            <a:r>
              <a:rPr lang="en-US" sz="1000">
                <a:solidFill>
                  <a:sysClr val="windowText" lastClr="000000"/>
                </a:solidFill>
              </a:rPr>
              <a:t> </a:t>
            </a:r>
            <a:r>
              <a:rPr lang="id-ID" sz="1000">
                <a:solidFill>
                  <a:sysClr val="windowText" lastClr="000000"/>
                </a:solidFill>
              </a:rPr>
              <a:t> </a:t>
            </a:r>
            <a:endParaRPr lang="en-US" sz="1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276595744680851"/>
          <c:y val="0.13592233009708748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'Maret 2021'!$C$105:$G$105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'Maret 2021'!$C$104:$G$104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4FE-4B50-8FEB-2E68F6D76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pyramid"/>
        <c:axId val="593917752"/>
        <c:axId val="204969896"/>
        <c:axId val="512512088"/>
      </c:bar3DChart>
      <c:catAx>
        <c:axId val="593917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69896"/>
        <c:crosses val="autoZero"/>
        <c:auto val="1"/>
        <c:lblAlgn val="ctr"/>
        <c:lblOffset val="100"/>
        <c:noMultiLvlLbl val="0"/>
      </c:catAx>
      <c:valAx>
        <c:axId val="20496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917752"/>
        <c:crosses val="autoZero"/>
        <c:crossBetween val="between"/>
      </c:valAx>
      <c:serAx>
        <c:axId val="5125120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69896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90" verticalDpi="9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SEPTEMBER 2022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'September 2022'!$D$110:$H$110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'September 2022'!$D$109:$H$109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061-4669-882E-BDB96812D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619215"/>
        <c:axId val="1253234079"/>
      </c:barChart>
      <c:catAx>
        <c:axId val="155161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234079"/>
        <c:crosses val="autoZero"/>
        <c:auto val="1"/>
        <c:lblAlgn val="ctr"/>
        <c:lblOffset val="100"/>
        <c:noMultiLvlLbl val="0"/>
      </c:catAx>
      <c:valAx>
        <c:axId val="125323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619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OKTOBER 2022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'Oktober 2022'!$D$110:$H$110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'Oktober 2022'!$D$109:$H$109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C2-4F20-9E16-C66CB302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52640"/>
        <c:axId val="806968672"/>
      </c:barChart>
      <c:catAx>
        <c:axId val="7427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68672"/>
        <c:crosses val="autoZero"/>
        <c:auto val="1"/>
        <c:lblAlgn val="ctr"/>
        <c:lblOffset val="100"/>
        <c:noMultiLvlLbl val="0"/>
      </c:catAx>
      <c:valAx>
        <c:axId val="8069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NOVEMBER 2022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'November 2022 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'November 2022 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684-46E2-8CE7-F93503B4D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52640"/>
        <c:axId val="806968672"/>
      </c:barChart>
      <c:catAx>
        <c:axId val="7427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68672"/>
        <c:crosses val="autoZero"/>
        <c:auto val="1"/>
        <c:lblAlgn val="ctr"/>
        <c:lblOffset val="100"/>
        <c:noMultiLvlLbl val="0"/>
      </c:catAx>
      <c:valAx>
        <c:axId val="8069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DESEMBER 2022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'Desember 2022'!$D$110:$H$110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'Desember 2022'!$D$109:$H$109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98A-4605-AD91-913408ED4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52640"/>
        <c:axId val="806968672"/>
      </c:barChart>
      <c:catAx>
        <c:axId val="7427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68672"/>
        <c:crosses val="autoZero"/>
        <c:auto val="1"/>
        <c:lblAlgn val="ctr"/>
        <c:lblOffset val="100"/>
        <c:noMultiLvlLbl val="0"/>
      </c:catAx>
      <c:valAx>
        <c:axId val="8069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JANUARI 2023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'Januari 2023'!$D$110:$H$110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'Januari 2023'!$D$109:$H$109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03E-1D4C-AACC-477C5EEA7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52640"/>
        <c:axId val="806968672"/>
      </c:barChart>
      <c:catAx>
        <c:axId val="7427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68672"/>
        <c:crosses val="autoZero"/>
        <c:auto val="1"/>
        <c:lblAlgn val="ctr"/>
        <c:lblOffset val="100"/>
        <c:noMultiLvlLbl val="0"/>
      </c:catAx>
      <c:valAx>
        <c:axId val="8069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FEBRUARI 2023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'Februari 2023'!$D$110:$H$110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'Februari 2023'!$D$109:$H$109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77C-7D46-B539-740B7AE61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52640"/>
        <c:axId val="806968672"/>
      </c:barChart>
      <c:catAx>
        <c:axId val="7427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68672"/>
        <c:crosses val="autoZero"/>
        <c:auto val="1"/>
        <c:lblAlgn val="ctr"/>
        <c:lblOffset val="100"/>
        <c:noMultiLvlLbl val="0"/>
      </c:catAx>
      <c:valAx>
        <c:axId val="8069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FEBRUARI 2023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'Februari 2023'!$D$110:$H$110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'Februari 2023'!$D$109:$H$109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236-4107-8CE1-D0BD2ADF9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52640"/>
        <c:axId val="806968672"/>
      </c:barChart>
      <c:catAx>
        <c:axId val="7427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68672"/>
        <c:crosses val="autoZero"/>
        <c:auto val="1"/>
        <c:lblAlgn val="ctr"/>
        <c:lblOffset val="100"/>
        <c:noMultiLvlLbl val="0"/>
      </c:catAx>
      <c:valAx>
        <c:axId val="8069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DATA RATA-RATA</a:t>
            </a:r>
            <a:endParaRPr lang="en-ID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SBDK FEBRUARI 2023 </a:t>
            </a:r>
            <a:endParaRPr lang="en-ID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'Februari 2023'!$D$110:$H$110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'Februari 2023'!$D$109:$H$109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3AF-834D-97E8-E6524D59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52640"/>
        <c:axId val="806968672"/>
      </c:barChart>
      <c:catAx>
        <c:axId val="7427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68672"/>
        <c:crosses val="autoZero"/>
        <c:auto val="1"/>
        <c:lblAlgn val="ctr"/>
        <c:lblOffset val="100"/>
        <c:noMultiLvlLbl val="0"/>
      </c:catAx>
      <c:valAx>
        <c:axId val="8069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5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Data Rata-Rata </a:t>
            </a:r>
            <a:endParaRPr lang="id-ID" sz="1000">
              <a:solidFill>
                <a:sysClr val="windowText" lastClr="000000"/>
              </a:solidFill>
            </a:endParaRPr>
          </a:p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SBDK</a:t>
            </a:r>
            <a:r>
              <a:rPr lang="id-ID" sz="1000">
                <a:solidFill>
                  <a:sysClr val="windowText" lastClr="000000"/>
                </a:solidFill>
              </a:rPr>
              <a:t> April  2021</a:t>
            </a:r>
            <a:r>
              <a:rPr lang="en-US" sz="1000">
                <a:solidFill>
                  <a:sysClr val="windowText" lastClr="000000"/>
                </a:solidFill>
              </a:rPr>
              <a:t> </a:t>
            </a:r>
            <a:r>
              <a:rPr lang="id-ID" sz="1000">
                <a:solidFill>
                  <a:sysClr val="windowText" lastClr="000000"/>
                </a:solidFill>
              </a:rPr>
              <a:t> </a:t>
            </a:r>
            <a:endParaRPr lang="en-US" sz="1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276595744680851"/>
          <c:y val="0.1359223300970876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'[3]April 21'!$C$103:$G$103</c:f>
              <c:strCache>
                <c:ptCount val="1"/>
                <c:pt idx="0">
                  <c:v>Korporasi Ritel Mikro KPR Non
KPR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'[3]April 21'!$C$104:$G$104</c:f>
              <c:numCache>
                <c:formatCode>General</c:formatCode>
                <c:ptCount val="5"/>
                <c:pt idx="0">
                  <c:v>8.6641573033707875</c:v>
                </c:pt>
                <c:pt idx="1">
                  <c:v>9.6451807228915669</c:v>
                </c:pt>
                <c:pt idx="2">
                  <c:v>11.629818181818184</c:v>
                </c:pt>
                <c:pt idx="3">
                  <c:v>9.2434615384615402</c:v>
                </c:pt>
                <c:pt idx="4">
                  <c:v>10.230399999999999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'[3]April 21'!$C$103:$G$103</c15:sqref>
                        </c15:formulaRef>
                      </c:ext>
                    </c:extLst>
                    <c:strCache>
                      <c:ptCount val="5"/>
                      <c:pt idx="0">
                        <c:v>Korporasi</c:v>
                      </c:pt>
                      <c:pt idx="1">
                        <c:v>Ritel</c:v>
                      </c:pt>
                      <c:pt idx="2">
                        <c:v>Mikro</c:v>
                      </c:pt>
                      <c:pt idx="3">
                        <c:v>KPR</c:v>
                      </c:pt>
                      <c:pt idx="4">
                        <c:v>Non
KPR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16F-4571-A0E5-0C5AEC21C7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pyramid"/>
        <c:axId val="578541208"/>
        <c:axId val="592491720"/>
        <c:axId val="512513360"/>
      </c:bar3DChart>
      <c:catAx>
        <c:axId val="578541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91720"/>
        <c:crosses val="autoZero"/>
        <c:auto val="1"/>
        <c:lblAlgn val="ctr"/>
        <c:lblOffset val="100"/>
        <c:noMultiLvlLbl val="0"/>
      </c:catAx>
      <c:valAx>
        <c:axId val="59249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541208"/>
        <c:crosses val="autoZero"/>
        <c:crossBetween val="between"/>
      </c:valAx>
      <c:serAx>
        <c:axId val="512513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91720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 horizontalDpi="90" verticalDpi="9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Data Rata-Rata </a:t>
            </a:r>
            <a:endParaRPr lang="id-ID" sz="1000">
              <a:solidFill>
                <a:sysClr val="windowText" lastClr="000000"/>
              </a:solidFill>
            </a:endParaRPr>
          </a:p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SBDK</a:t>
            </a:r>
            <a:r>
              <a:rPr lang="id-ID" sz="100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Mei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id-ID" sz="1000">
                <a:solidFill>
                  <a:sysClr val="windowText" lastClr="000000"/>
                </a:solidFill>
              </a:rPr>
              <a:t>2021</a:t>
            </a:r>
            <a:r>
              <a:rPr lang="en-US" sz="1000">
                <a:solidFill>
                  <a:sysClr val="windowText" lastClr="000000"/>
                </a:solidFill>
              </a:rPr>
              <a:t> </a:t>
            </a:r>
            <a:r>
              <a:rPr lang="id-ID" sz="1000">
                <a:solidFill>
                  <a:sysClr val="windowText" lastClr="000000"/>
                </a:solidFill>
              </a:rPr>
              <a:t> </a:t>
            </a:r>
            <a:endParaRPr lang="en-US" sz="1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276595744680851"/>
          <c:y val="0.1359223300970877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'[4]Mei 21'!$C$104:$G$104</c:f>
              <c:strCache>
                <c:ptCount val="1"/>
                <c:pt idx="0">
                  <c:v>Korporasi Ritel Mikro KPR Non
KPR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'[4]Mei 21'!$C$105:$G$105</c:f>
              <c:numCache>
                <c:formatCode>General</c:formatCode>
                <c:ptCount val="5"/>
                <c:pt idx="0">
                  <c:v>8.6333707865168581</c:v>
                </c:pt>
                <c:pt idx="1">
                  <c:v>9.6151219512195176</c:v>
                </c:pt>
                <c:pt idx="2">
                  <c:v>11.66071428571429</c:v>
                </c:pt>
                <c:pt idx="3">
                  <c:v>9.2361038961039004</c:v>
                </c:pt>
                <c:pt idx="4">
                  <c:v>10.246891891891893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'[4]Mei 21'!$C$104:$G$104</c15:sqref>
                        </c15:formulaRef>
                      </c:ext>
                    </c:extLst>
                    <c:strCache>
                      <c:ptCount val="5"/>
                      <c:pt idx="0">
                        <c:v>Korporasi</c:v>
                      </c:pt>
                      <c:pt idx="1">
                        <c:v>Ritel</c:v>
                      </c:pt>
                      <c:pt idx="2">
                        <c:v>Mikro</c:v>
                      </c:pt>
                      <c:pt idx="3">
                        <c:v>KPR</c:v>
                      </c:pt>
                      <c:pt idx="4">
                        <c:v>Non
KPR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A8C-48F0-B7F5-D7F8616A19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pyramid"/>
        <c:axId val="592486624"/>
        <c:axId val="592492112"/>
        <c:axId val="583643592"/>
      </c:bar3DChart>
      <c:catAx>
        <c:axId val="59248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92112"/>
        <c:crosses val="autoZero"/>
        <c:auto val="1"/>
        <c:lblAlgn val="ctr"/>
        <c:lblOffset val="100"/>
        <c:noMultiLvlLbl val="0"/>
      </c:catAx>
      <c:valAx>
        <c:axId val="59249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6624"/>
        <c:crosses val="autoZero"/>
        <c:crossBetween val="between"/>
      </c:valAx>
      <c:serAx>
        <c:axId val="5836435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92112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 paperSize="9" orientation="landscape" horizontalDpi="90" verticalDpi="9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Data Rata-Rata </a:t>
            </a:r>
            <a:endParaRPr lang="id-ID" sz="1000">
              <a:solidFill>
                <a:sysClr val="windowText" lastClr="000000"/>
              </a:solidFill>
            </a:endParaRPr>
          </a:p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SBDK</a:t>
            </a:r>
            <a:r>
              <a:rPr lang="id-ID" sz="1000">
                <a:solidFill>
                  <a:sysClr val="windowText" lastClr="000000"/>
                </a:solidFill>
              </a:rPr>
              <a:t> JUNI 2021</a:t>
            </a:r>
            <a:r>
              <a:rPr lang="en-US" sz="1000">
                <a:solidFill>
                  <a:sysClr val="windowText" lastClr="000000"/>
                </a:solidFill>
              </a:rPr>
              <a:t> </a:t>
            </a:r>
            <a:r>
              <a:rPr lang="id-ID" sz="1000">
                <a:solidFill>
                  <a:sysClr val="windowText" lastClr="000000"/>
                </a:solidFill>
              </a:rPr>
              <a:t> </a:t>
            </a:r>
            <a:endParaRPr lang="en-US" sz="1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276595744680851"/>
          <c:y val="0.1359223300970879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'[5]Juni 21'!$C$110:$G$110</c:f>
              <c:strCache>
                <c:ptCount val="1"/>
                <c:pt idx="0">
                  <c:v>8,49258427 9,470731707 11,33964286 9,146233766 10,02810811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'[5]Juni 21'!$C$110:$G$110</c:f>
              <c:numCache>
                <c:formatCode>General</c:formatCode>
                <c:ptCount val="5"/>
                <c:pt idx="0">
                  <c:v>8.4925842696629221</c:v>
                </c:pt>
                <c:pt idx="1">
                  <c:v>9.4707317073170731</c:v>
                </c:pt>
                <c:pt idx="2">
                  <c:v>11.339642857142859</c:v>
                </c:pt>
                <c:pt idx="3">
                  <c:v>9.1462337662337667</c:v>
                </c:pt>
                <c:pt idx="4">
                  <c:v>10.028108108108112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'[5]Juni 21'!$C$109:$G$109</c15:sqref>
                        </c15:formulaRef>
                      </c:ext>
                    </c:extLst>
                    <c:strCache>
                      <c:ptCount val="5"/>
                      <c:pt idx="0">
                        <c:v>Korporasi</c:v>
                      </c:pt>
                      <c:pt idx="1">
                        <c:v>Ritel</c:v>
                      </c:pt>
                      <c:pt idx="2">
                        <c:v>Mikro</c:v>
                      </c:pt>
                      <c:pt idx="3">
                        <c:v>KPR</c:v>
                      </c:pt>
                      <c:pt idx="4">
                        <c:v>Non
KPR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3FF-4555-94EF-C44612FD89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pyramid"/>
        <c:axId val="592487408"/>
        <c:axId val="592487016"/>
        <c:axId val="592602848"/>
      </c:bar3DChart>
      <c:catAx>
        <c:axId val="59248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7016"/>
        <c:crosses val="autoZero"/>
        <c:auto val="1"/>
        <c:lblAlgn val="ctr"/>
        <c:lblOffset val="100"/>
        <c:noMultiLvlLbl val="0"/>
      </c:catAx>
      <c:valAx>
        <c:axId val="59248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7408"/>
        <c:crosses val="autoZero"/>
        <c:crossBetween val="between"/>
      </c:valAx>
      <c:serAx>
        <c:axId val="592602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7016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 paperSize="9" orientation="landscape" horizontalDpi="90" verticalDpi="9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Data Rata-Rata </a:t>
            </a:r>
            <a:endParaRPr lang="id-ID" sz="1000">
              <a:solidFill>
                <a:sysClr val="windowText" lastClr="000000"/>
              </a:solidFill>
            </a:endParaRPr>
          </a:p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SBDK</a:t>
            </a:r>
            <a:r>
              <a:rPr lang="id-ID" sz="1000">
                <a:solidFill>
                  <a:sysClr val="windowText" lastClr="000000"/>
                </a:solidFill>
              </a:rPr>
              <a:t> JULI 2021</a:t>
            </a:r>
            <a:r>
              <a:rPr lang="en-US" sz="1000">
                <a:solidFill>
                  <a:sysClr val="windowText" lastClr="000000"/>
                </a:solidFill>
              </a:rPr>
              <a:t> </a:t>
            </a:r>
            <a:r>
              <a:rPr lang="id-ID" sz="1000">
                <a:solidFill>
                  <a:sysClr val="windowText" lastClr="000000"/>
                </a:solidFill>
              </a:rPr>
              <a:t> </a:t>
            </a:r>
            <a:endParaRPr lang="en-US" sz="1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6276595744680851"/>
          <c:y val="0.13592233009708801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'[6]Juli 21'!$C$110:$G$110</c:f>
              <c:strCache>
                <c:ptCount val="1"/>
                <c:pt idx="0">
                  <c:v>8,455227273 9,43308642 11,37232143 9,066315789 10,00547945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'[6]Juli 21'!$C$110:$G$110</c:f>
              <c:numCache>
                <c:formatCode>General</c:formatCode>
                <c:ptCount val="5"/>
                <c:pt idx="0">
                  <c:v>8.4552272727272726</c:v>
                </c:pt>
                <c:pt idx="1">
                  <c:v>9.433086419753085</c:v>
                </c:pt>
                <c:pt idx="2">
                  <c:v>11.372321428571428</c:v>
                </c:pt>
                <c:pt idx="3">
                  <c:v>9.0663157894736859</c:v>
                </c:pt>
                <c:pt idx="4">
                  <c:v>10.005479452054795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'[6]Juli 21'!$C$109:$G$109</c15:sqref>
                        </c15:formulaRef>
                      </c:ext>
                    </c:extLst>
                    <c:strCache>
                      <c:ptCount val="5"/>
                      <c:pt idx="0">
                        <c:v>Korporasi</c:v>
                      </c:pt>
                      <c:pt idx="1">
                        <c:v>Ritel</c:v>
                      </c:pt>
                      <c:pt idx="2">
                        <c:v>Mikro</c:v>
                      </c:pt>
                      <c:pt idx="3">
                        <c:v>KPR</c:v>
                      </c:pt>
                      <c:pt idx="4">
                        <c:v>Non
KPR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EE9-46EE-BAED-BD8DD62FA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pyramid"/>
        <c:axId val="592490152"/>
        <c:axId val="592489368"/>
        <c:axId val="592607512"/>
      </c:bar3DChart>
      <c:catAx>
        <c:axId val="592490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 SemiBold SemiConden" pitchFamily="34" charset="0"/>
                <a:ea typeface="+mn-ea"/>
                <a:cs typeface="+mn-cs"/>
              </a:defRPr>
            </a:pPr>
            <a:endParaRPr lang="en-US"/>
          </a:p>
        </c:txPr>
        <c:crossAx val="592489368"/>
        <c:crosses val="autoZero"/>
        <c:auto val="1"/>
        <c:lblAlgn val="ctr"/>
        <c:lblOffset val="100"/>
        <c:noMultiLvlLbl val="0"/>
      </c:catAx>
      <c:valAx>
        <c:axId val="59248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90152"/>
        <c:crosses val="autoZero"/>
        <c:crossBetween val="between"/>
      </c:valAx>
      <c:serAx>
        <c:axId val="5926075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9368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90" verticalDpi="9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D" sz="1000" b="1">
                <a:solidFill>
                  <a:sysClr val="windowText" lastClr="000000"/>
                </a:solidFill>
              </a:rPr>
              <a:t>Data</a:t>
            </a:r>
            <a:r>
              <a:rPr lang="en-ID" sz="1000" b="1" baseline="0">
                <a:solidFill>
                  <a:sysClr val="windowText" lastClr="000000"/>
                </a:solidFill>
              </a:rPr>
              <a:t> Rata-Rata </a:t>
            </a:r>
          </a:p>
          <a:p>
            <a:pPr>
              <a:defRPr/>
            </a:pPr>
            <a:r>
              <a:rPr lang="en-ID" sz="1000" b="1" baseline="0">
                <a:solidFill>
                  <a:sysClr val="windowText" lastClr="000000"/>
                </a:solidFill>
              </a:rPr>
              <a:t>SBDK Agustus 2021</a:t>
            </a:r>
            <a:endParaRPr lang="en-ID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'[7]Agustus 21'!$D$110:$H$110</c:f>
              <c:numCache>
                <c:formatCode>General</c:formatCode>
                <c:ptCount val="5"/>
                <c:pt idx="0">
                  <c:v>8.4475280898876424</c:v>
                </c:pt>
                <c:pt idx="1">
                  <c:v>9.4369512195121956</c:v>
                </c:pt>
                <c:pt idx="2">
                  <c:v>11.281379310344827</c:v>
                </c:pt>
                <c:pt idx="3">
                  <c:v>9.1012987012987008</c:v>
                </c:pt>
                <c:pt idx="4">
                  <c:v>10.019459459459458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'[7]Agustus 21'!$D$109:$H$109</c15:sqref>
                        </c15:formulaRef>
                      </c:ext>
                    </c:extLst>
                    <c:strCache>
                      <c:ptCount val="5"/>
                      <c:pt idx="0">
                        <c:v>Korporasi</c:v>
                      </c:pt>
                      <c:pt idx="1">
                        <c:v>Ritel</c:v>
                      </c:pt>
                      <c:pt idx="2">
                        <c:v>Mikro</c:v>
                      </c:pt>
                      <c:pt idx="3">
                        <c:v>KPR</c:v>
                      </c:pt>
                      <c:pt idx="4">
                        <c:v>Non
KPR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A1CD-4DAC-95D4-DE302B8C7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592491328"/>
        <c:axId val="592485448"/>
        <c:axId val="592605816"/>
      </c:bar3DChart>
      <c:catAx>
        <c:axId val="592491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5448"/>
        <c:crosses val="autoZero"/>
        <c:auto val="1"/>
        <c:lblAlgn val="ctr"/>
        <c:lblOffset val="100"/>
        <c:noMultiLvlLbl val="0"/>
      </c:catAx>
      <c:valAx>
        <c:axId val="59248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91328"/>
        <c:crosses val="autoZero"/>
        <c:crossBetween val="between"/>
      </c:valAx>
      <c:serAx>
        <c:axId val="592605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5448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90" verticalDpi="9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100">
                <a:solidFill>
                  <a:srgbClr val="C00000"/>
                </a:solidFill>
              </a:rPr>
              <a:t>Data Rata-Rata </a:t>
            </a:r>
          </a:p>
          <a:p>
            <a:pPr>
              <a:defRPr/>
            </a:pPr>
            <a:r>
              <a:rPr lang="en-ID" sz="1100">
                <a:solidFill>
                  <a:srgbClr val="C00000"/>
                </a:solidFill>
              </a:rPr>
              <a:t>SBDK September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'[8]September  21'!$D$110:$H$110</c:f>
              <c:strCache>
                <c:ptCount val="1"/>
                <c:pt idx="0">
                  <c:v>Korporasi Ritel Mikro KPR Non
KPR</c:v>
                </c:pt>
              </c:strCache>
            </c:strRef>
          </c:tx>
          <c:spPr>
            <a:blipFill>
              <a:blip xmlns:r="http://schemas.openxmlformats.org/officeDocument/2006/relationships" r:embed="rId3">
                <a:duotone>
                  <a:schemeClr val="accent2">
                    <a:shade val="22000"/>
                    <a:satMod val="160000"/>
                  </a:schemeClr>
                  <a:schemeClr val="accent2">
                    <a:shade val="45000"/>
                    <a:satMod val="100000"/>
                  </a:schemeClr>
                </a:duotone>
              </a:blip>
              <a:tile tx="0" ty="0" sx="65000" sy="65000" flip="none" algn="ctr"/>
            </a:blipFill>
            <a:ln>
              <a:noFill/>
            </a:ln>
            <a:effectLst>
              <a:outerShdw blurRad="50800" dist="50800" dir="5400000" algn="t" rotWithShape="0">
                <a:srgbClr val="000000">
                  <a:alpha val="60000"/>
                </a:srgbClr>
              </a:outerShdw>
            </a:effectLst>
            <a:scene3d>
              <a:camera prst="isometricBottomUp" fov="0">
                <a:rot lat="0" lon="0" rev="0"/>
              </a:camera>
              <a:lightRig rig="soft" dir="b">
                <a:rot lat="0" lon="0" rev="9000000"/>
              </a:lightRig>
            </a:scene3d>
            <a:sp3d prstMaterial="matte">
              <a:bevelT w="45000" h="38100" prst="convex"/>
              <a:contourClr>
                <a:scrgbClr r="0" g="0" b="0">
                  <a:tint val="10000"/>
                  <a:satMod val="13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'[8]September  21'!$D$4:$H$5</c:f>
              <c:multiLvlStrCache>
                <c:ptCount val="5"/>
                <c:lvl>
                  <c:pt idx="3">
                    <c:v>KPR</c:v>
                  </c:pt>
                  <c:pt idx="4">
                    <c:v> Non KPR</c:v>
                  </c:pt>
                </c:lvl>
                <c:lvl>
                  <c:pt idx="0">
                    <c:v>Kredit Korporasi</c:v>
                  </c:pt>
                  <c:pt idx="1">
                    <c:v>Kredit Ritel</c:v>
                  </c:pt>
                  <c:pt idx="2">
                    <c:v>Kredit Mikro</c:v>
                  </c:pt>
                  <c:pt idx="3">
                    <c:v>   Kredit Konsumsi</c:v>
                  </c:pt>
                </c:lvl>
              </c:multiLvlStrCache>
            </c:multiLvlStrRef>
          </c:cat>
          <c:val>
            <c:numRef>
              <c:f>'[8]September  21'!$D$111:$H$111</c:f>
              <c:numCache>
                <c:formatCode>General</c:formatCode>
                <c:ptCount val="5"/>
                <c:pt idx="0">
                  <c:v>8.4210112359550546</c:v>
                </c:pt>
                <c:pt idx="1">
                  <c:v>9.4056097560975598</c:v>
                </c:pt>
                <c:pt idx="2">
                  <c:v>11.36888888888889</c:v>
                </c:pt>
                <c:pt idx="3">
                  <c:v>9.1044155844155839</c:v>
                </c:pt>
                <c:pt idx="4">
                  <c:v>9.9897297297297296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6-4712-B326-47CF523FE1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592488976"/>
        <c:axId val="592488584"/>
        <c:axId val="592606240"/>
      </c:bar3DChart>
      <c:catAx>
        <c:axId val="59248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8584"/>
        <c:crosses val="autoZero"/>
        <c:auto val="0"/>
        <c:lblAlgn val="ctr"/>
        <c:lblOffset val="100"/>
        <c:noMultiLvlLbl val="0"/>
      </c:catAx>
      <c:valAx>
        <c:axId val="59248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8976"/>
        <c:crosses val="autoZero"/>
        <c:crossBetween val="between"/>
      </c:valAx>
      <c:serAx>
        <c:axId val="5926062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8584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90" verticalDpi="9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sz="1100">
                <a:solidFill>
                  <a:srgbClr val="C00000"/>
                </a:solidFill>
              </a:rPr>
              <a:t>Data Rata-Rata </a:t>
            </a:r>
          </a:p>
          <a:p>
            <a:pPr>
              <a:defRPr/>
            </a:pPr>
            <a:r>
              <a:rPr lang="en-ID" sz="1100">
                <a:solidFill>
                  <a:srgbClr val="C00000"/>
                </a:solidFill>
              </a:rPr>
              <a:t>SBDK Oktober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'[9]September  21'!$D$110:$H$110</c:f>
              <c:strCache>
                <c:ptCount val="1"/>
                <c:pt idx="0">
                  <c:v>Korporasi Ritel Mikro KPR Non
KPR</c:v>
                </c:pt>
              </c:strCache>
            </c:strRef>
          </c:tx>
          <c:spPr>
            <a:blipFill>
              <a:blip xmlns:r="http://schemas.openxmlformats.org/officeDocument/2006/relationships" r:embed="rId3">
                <a:duotone>
                  <a:schemeClr val="accent2">
                    <a:shade val="22000"/>
                    <a:satMod val="160000"/>
                  </a:schemeClr>
                  <a:schemeClr val="accent2">
                    <a:shade val="45000"/>
                    <a:satMod val="100000"/>
                  </a:schemeClr>
                </a:duotone>
              </a:blip>
              <a:tile tx="0" ty="0" sx="65000" sy="65000" flip="none" algn="ctr"/>
            </a:blipFill>
            <a:ln>
              <a:noFill/>
            </a:ln>
            <a:effectLst>
              <a:outerShdw blurRad="50800" dist="50800" dir="5400000" algn="t" rotWithShape="0">
                <a:srgbClr val="000000">
                  <a:alpha val="60000"/>
                </a:srgbClr>
              </a:outerShdw>
            </a:effectLst>
            <a:scene3d>
              <a:camera prst="isometricBottomUp" fov="0">
                <a:rot lat="0" lon="0" rev="0"/>
              </a:camera>
              <a:lightRig rig="soft" dir="b">
                <a:rot lat="0" lon="0" rev="9000000"/>
              </a:lightRig>
            </a:scene3d>
            <a:sp3d prstMaterial="matte">
              <a:bevelT w="45000" h="38100" prst="convex"/>
              <a:contourClr>
                <a:scrgbClr r="0" g="0" b="0">
                  <a:tint val="10000"/>
                  <a:satMod val="130000"/>
                </a:scrgbClr>
              </a:contourClr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8,29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E4-4DA8-B425-D3D7132C7F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9,24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E4-4DA8-B425-D3D7132C7F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11,26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E4-4DA8-B425-D3D7132C7F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8,95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E4-4DA8-B425-D3D7132C7F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9,65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E4-4DA8-B425-D3D7132C7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'[9]September  21'!$D$4:$H$5</c:f>
              <c:multiLvlStrCache>
                <c:ptCount val="5"/>
                <c:lvl>
                  <c:pt idx="3">
                    <c:v>KPR</c:v>
                  </c:pt>
                  <c:pt idx="4">
                    <c:v> Non KPR</c:v>
                  </c:pt>
                </c:lvl>
                <c:lvl>
                  <c:pt idx="0">
                    <c:v>Kredit Korporasi</c:v>
                  </c:pt>
                  <c:pt idx="1">
                    <c:v>Kredit Ritel</c:v>
                  </c:pt>
                  <c:pt idx="2">
                    <c:v>Kredit Mikro</c:v>
                  </c:pt>
                  <c:pt idx="3">
                    <c:v>   Kredit Konsumsi</c:v>
                  </c:pt>
                </c:lvl>
              </c:multiLvlStrCache>
            </c:multiLvlStrRef>
          </c:cat>
          <c:val>
            <c:numRef>
              <c:f>'[9]September  21'!$D$111:$H$111</c:f>
              <c:numCache>
                <c:formatCode>General</c:formatCode>
                <c:ptCount val="5"/>
                <c:pt idx="0">
                  <c:v>8.4210112359550546</c:v>
                </c:pt>
                <c:pt idx="1">
                  <c:v>9.4056097560975598</c:v>
                </c:pt>
                <c:pt idx="2">
                  <c:v>11.36888888888889</c:v>
                </c:pt>
                <c:pt idx="3">
                  <c:v>9.1044155844155839</c:v>
                </c:pt>
                <c:pt idx="4">
                  <c:v>9.9897297297297296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4-4DA8-B425-D3D7132C7F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592488192"/>
        <c:axId val="592489760"/>
        <c:axId val="592605392"/>
      </c:bar3DChart>
      <c:catAx>
        <c:axId val="59248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9760"/>
        <c:crosses val="autoZero"/>
        <c:auto val="0"/>
        <c:lblAlgn val="ctr"/>
        <c:lblOffset val="100"/>
        <c:noMultiLvlLbl val="0"/>
      </c:catAx>
      <c:valAx>
        <c:axId val="5924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8192"/>
        <c:crosses val="autoZero"/>
        <c:crossBetween val="between"/>
      </c:valAx>
      <c:serAx>
        <c:axId val="5926053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89760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 horizontalDpi="90" verticalDpi="9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103</xdr:row>
      <xdr:rowOff>219075</xdr:rowOff>
    </xdr:from>
    <xdr:to>
      <xdr:col>1</xdr:col>
      <xdr:colOff>3400425</xdr:colOff>
      <xdr:row>111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313851</xdr:colOff>
      <xdr:row>105</xdr:row>
      <xdr:rowOff>94884</xdr:rowOff>
    </xdr:from>
    <xdr:to>
      <xdr:col>2</xdr:col>
      <xdr:colOff>3317401</xdr:colOff>
      <xdr:row>111</xdr:row>
      <xdr:rowOff>244292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814752-4DEF-4FDF-8F6F-95368FB02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80287</xdr:colOff>
      <xdr:row>104</xdr:row>
      <xdr:rowOff>138678</xdr:rowOff>
    </xdr:from>
    <xdr:to>
      <xdr:col>2</xdr:col>
      <xdr:colOff>3083837</xdr:colOff>
      <xdr:row>111</xdr:row>
      <xdr:rowOff>105615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435B31-E477-40D7-8DA5-F712A7013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135467</xdr:colOff>
      <xdr:row>104</xdr:row>
      <xdr:rowOff>182034</xdr:rowOff>
    </xdr:from>
    <xdr:to>
      <xdr:col>2</xdr:col>
      <xdr:colOff>3479800</xdr:colOff>
      <xdr:row>113</xdr:row>
      <xdr:rowOff>118533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104</xdr:row>
      <xdr:rowOff>209550</xdr:rowOff>
    </xdr:from>
    <xdr:to>
      <xdr:col>2</xdr:col>
      <xdr:colOff>3246120</xdr:colOff>
      <xdr:row>112</xdr:row>
      <xdr:rowOff>22860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2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105</xdr:row>
      <xdr:rowOff>110490</xdr:rowOff>
    </xdr:from>
    <xdr:to>
      <xdr:col>2</xdr:col>
      <xdr:colOff>3368040</xdr:colOff>
      <xdr:row>113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16932</xdr:colOff>
      <xdr:row>104</xdr:row>
      <xdr:rowOff>177798</xdr:rowOff>
    </xdr:from>
    <xdr:to>
      <xdr:col>2</xdr:col>
      <xdr:colOff>3225799</xdr:colOff>
      <xdr:row>114</xdr:row>
      <xdr:rowOff>118534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16932</xdr:colOff>
      <xdr:row>104</xdr:row>
      <xdr:rowOff>177798</xdr:rowOff>
    </xdr:from>
    <xdr:to>
      <xdr:col>2</xdr:col>
      <xdr:colOff>3225799</xdr:colOff>
      <xdr:row>114</xdr:row>
      <xdr:rowOff>118534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105</xdr:row>
      <xdr:rowOff>165100</xdr:rowOff>
    </xdr:from>
    <xdr:to>
      <xdr:col>2</xdr:col>
      <xdr:colOff>3181350</xdr:colOff>
      <xdr:row>114</xdr:row>
      <xdr:rowOff>196850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A701DF1-1F9B-4F2F-9724-C7E39A6A37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105</xdr:row>
      <xdr:rowOff>95250</xdr:rowOff>
    </xdr:from>
    <xdr:to>
      <xdr:col>2</xdr:col>
      <xdr:colOff>3155950</xdr:colOff>
      <xdr:row>113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37C7BB-F348-4DD1-BF0F-BDDEB40D5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106</xdr:row>
      <xdr:rowOff>95250</xdr:rowOff>
    </xdr:from>
    <xdr:to>
      <xdr:col>2</xdr:col>
      <xdr:colOff>3155950</xdr:colOff>
      <xdr:row>114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C67CD6-C64F-4E4F-8046-E6D8A11449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102</xdr:row>
      <xdr:rowOff>161925</xdr:rowOff>
    </xdr:from>
    <xdr:to>
      <xdr:col>1</xdr:col>
      <xdr:colOff>3381375</xdr:colOff>
      <xdr:row>109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106</xdr:row>
      <xdr:rowOff>127000</xdr:rowOff>
    </xdr:from>
    <xdr:to>
      <xdr:col>2</xdr:col>
      <xdr:colOff>3276600</xdr:colOff>
      <xdr:row>114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45A082-80FB-48FC-861D-EF60CC662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105</xdr:row>
      <xdr:rowOff>139700</xdr:rowOff>
    </xdr:from>
    <xdr:to>
      <xdr:col>2</xdr:col>
      <xdr:colOff>3003550</xdr:colOff>
      <xdr:row>113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62D3DA-9CBB-4DFA-9E23-98C97A134F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105</xdr:row>
      <xdr:rowOff>139700</xdr:rowOff>
    </xdr:from>
    <xdr:to>
      <xdr:col>2</xdr:col>
      <xdr:colOff>3003550</xdr:colOff>
      <xdr:row>113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738765-5D75-40E5-B3CA-E30BB663C3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105</xdr:row>
      <xdr:rowOff>139700</xdr:rowOff>
    </xdr:from>
    <xdr:to>
      <xdr:col>2</xdr:col>
      <xdr:colOff>3003550</xdr:colOff>
      <xdr:row>113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BB1312-E17D-4E26-A004-0F00DBE15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105</xdr:row>
      <xdr:rowOff>139700</xdr:rowOff>
    </xdr:from>
    <xdr:to>
      <xdr:col>2</xdr:col>
      <xdr:colOff>3003550</xdr:colOff>
      <xdr:row>113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81507A-CC7B-494F-B142-31FDC1580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105</xdr:row>
      <xdr:rowOff>139700</xdr:rowOff>
    </xdr:from>
    <xdr:to>
      <xdr:col>2</xdr:col>
      <xdr:colOff>3003550</xdr:colOff>
      <xdr:row>113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F2DB67-28C9-6747-B0E4-DE1E2BB5B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105</xdr:row>
      <xdr:rowOff>139700</xdr:rowOff>
    </xdr:from>
    <xdr:to>
      <xdr:col>2</xdr:col>
      <xdr:colOff>3003550</xdr:colOff>
      <xdr:row>113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62ADCD-7F38-4E73-A5B1-5044D05D5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105</xdr:row>
      <xdr:rowOff>139700</xdr:rowOff>
    </xdr:from>
    <xdr:to>
      <xdr:col>2</xdr:col>
      <xdr:colOff>3003550</xdr:colOff>
      <xdr:row>113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B7BAB1-F7BA-084A-BFDF-29FDC55C5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101</xdr:row>
      <xdr:rowOff>161925</xdr:rowOff>
    </xdr:from>
    <xdr:to>
      <xdr:col>1</xdr:col>
      <xdr:colOff>3381375</xdr:colOff>
      <xdr:row>108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101</xdr:row>
      <xdr:rowOff>161925</xdr:rowOff>
    </xdr:from>
    <xdr:to>
      <xdr:col>1</xdr:col>
      <xdr:colOff>3381375</xdr:colOff>
      <xdr:row>108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106</xdr:row>
      <xdr:rowOff>161925</xdr:rowOff>
    </xdr:from>
    <xdr:to>
      <xdr:col>1</xdr:col>
      <xdr:colOff>3171825</xdr:colOff>
      <xdr:row>113</xdr:row>
      <xdr:rowOff>257175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105</xdr:row>
      <xdr:rowOff>171450</xdr:rowOff>
    </xdr:from>
    <xdr:to>
      <xdr:col>1</xdr:col>
      <xdr:colOff>3343275</xdr:colOff>
      <xdr:row>113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203201</xdr:colOff>
      <xdr:row>105</xdr:row>
      <xdr:rowOff>139700</xdr:rowOff>
    </xdr:from>
    <xdr:to>
      <xdr:col>2</xdr:col>
      <xdr:colOff>3206751</xdr:colOff>
      <xdr:row>112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5B7440-78D7-4A8C-8904-95A64B85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203201</xdr:colOff>
      <xdr:row>106</xdr:row>
      <xdr:rowOff>139700</xdr:rowOff>
    </xdr:from>
    <xdr:to>
      <xdr:col>2</xdr:col>
      <xdr:colOff>3206751</xdr:colOff>
      <xdr:row>113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744797-236B-4D6C-93AC-813C5F526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204368</xdr:colOff>
      <xdr:row>105</xdr:row>
      <xdr:rowOff>167873</xdr:rowOff>
    </xdr:from>
    <xdr:to>
      <xdr:col>2</xdr:col>
      <xdr:colOff>3207918</xdr:colOff>
      <xdr:row>112</xdr:row>
      <xdr:rowOff>47223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AF787D-1302-43DD-834E-EB9894E7B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BDK/SBDK/Sandi%20Bank%20Copy%20of%20Data%20SBDK%202014-2017%20individual%20bank_final_1312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Downloads/LetterOutFile_2112231434062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Downloads/LetterOutFile_2201281202135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DAP%20-DPIP/SBDK/Juli%202022/SBDK%20Juli%202018%20-%20Juli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DK\SBDK\Sandi%20Bank%20Copy%20of%20Data%20SBDK%202014-2017%20individual%20bank_final_1312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LDER%20WAHYU/SBDK/LetterOutFile_2105252129359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Downloads/LetterOutFile_210618122731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Downloads/LetterOutFile_2107211739139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Downloads/LetterOutFile_2108310929579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Downloads/LetterOutFile_2109172035254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Downloads/LetterOutFile_2110291024498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hyu.abdi/Downloads/LetterOutFile_211201151640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f nama Bank update"/>
      <sheetName val="data SBDK"/>
      <sheetName val="data SBDK (final)"/>
      <sheetName val="cross cek"/>
      <sheetName val="Ref Ketentuan"/>
      <sheetName val="Temuan"/>
      <sheetName val="Revieu"/>
      <sheetName val="data cleansing"/>
      <sheetName val="Data permata 2014"/>
    </sheetNames>
    <sheetDataSet>
      <sheetData sheetId="0">
        <row r="1">
          <cell r="A1" t="str">
            <v>ID_BANK</v>
          </cell>
          <cell r="B1" t="str">
            <v>Nama</v>
          </cell>
        </row>
        <row r="2">
          <cell r="A2">
            <v>2</v>
          </cell>
          <cell r="B2" t="str">
            <v>PT. BANK RAKYAT INDONESIA (PERSERO), Tbk</v>
          </cell>
        </row>
        <row r="3">
          <cell r="A3">
            <v>8</v>
          </cell>
          <cell r="B3" t="str">
            <v>PT. BANK MANDIRI (PERSERO), Tbk</v>
          </cell>
        </row>
        <row r="4">
          <cell r="A4">
            <v>9</v>
          </cell>
          <cell r="B4" t="str">
            <v>PT. BANK NEGARA INDONESIA (PERSERO), Tbk</v>
          </cell>
        </row>
        <row r="5">
          <cell r="A5">
            <v>76</v>
          </cell>
          <cell r="B5" t="str">
            <v>PT. BANK BUMI ARTA, Tbk</v>
          </cell>
        </row>
        <row r="6">
          <cell r="A6">
            <v>95</v>
          </cell>
          <cell r="B6" t="str">
            <v>PT. BANK J TRUST INDONESIA, Tbk.</v>
          </cell>
        </row>
        <row r="7">
          <cell r="A7">
            <v>146</v>
          </cell>
          <cell r="B7" t="str">
            <v>PT. BANK OF INDIA INDONESIA, Tbk</v>
          </cell>
        </row>
        <row r="8">
          <cell r="A8">
            <v>152</v>
          </cell>
          <cell r="B8" t="str">
            <v>PT. BANK SHINHAN INDONESIA (dahulu BANK METRO EXPRESS)</v>
          </cell>
        </row>
        <row r="9">
          <cell r="A9">
            <v>200</v>
          </cell>
          <cell r="B9" t="str">
            <v>PT. BANK TABUNGAN NEGARA (PERSERO), Tbk</v>
          </cell>
        </row>
        <row r="10">
          <cell r="A10">
            <v>213</v>
          </cell>
          <cell r="B10" t="str">
            <v>PT. BANK TABUNGAN PENSIUNAN NASIONAL, Tbk</v>
          </cell>
        </row>
        <row r="11">
          <cell r="A11">
            <v>426</v>
          </cell>
          <cell r="B11" t="str">
            <v>PT. BANK MEGA, Tbk</v>
          </cell>
        </row>
        <row r="12">
          <cell r="A12">
            <v>441</v>
          </cell>
          <cell r="B12" t="str">
            <v>PT. BANK BUKOPIN, Tbk</v>
          </cell>
        </row>
        <row r="13">
          <cell r="A13">
            <v>484</v>
          </cell>
          <cell r="B13" t="str">
            <v>PT. BANK KEB HANA INDONESIA</v>
          </cell>
        </row>
        <row r="14">
          <cell r="A14">
            <v>490</v>
          </cell>
          <cell r="B14" t="str">
            <v>PT. BANK YUDHA BHAKTI, Tbk</v>
          </cell>
        </row>
        <row r="15">
          <cell r="A15">
            <v>494</v>
          </cell>
          <cell r="B15" t="str">
            <v>PT. BANK RAKYAT INDONESIA AGRONIAGA, Tbk</v>
          </cell>
        </row>
        <row r="16">
          <cell r="A16">
            <v>503</v>
          </cell>
          <cell r="B16" t="str">
            <v>PT. BANK NATIONALNOBU, Tbk</v>
          </cell>
        </row>
        <row r="17">
          <cell r="A17">
            <v>513</v>
          </cell>
          <cell r="B17" t="str">
            <v>PT. BANK INA PERDANA, Tbk</v>
          </cell>
        </row>
        <row r="18">
          <cell r="A18">
            <v>526</v>
          </cell>
          <cell r="B18" t="str">
            <v>PT. BANK DINAR INDONESIA, Tbk</v>
          </cell>
        </row>
        <row r="19">
          <cell r="A19">
            <v>137</v>
          </cell>
          <cell r="B19" t="str">
            <v>PT BANK PEMBANGUNAN DAERAH BANTEN Tbk. d/h PT. BANK PUNDI INDONESIA, Tbk (sandi 558)</v>
          </cell>
        </row>
        <row r="20">
          <cell r="A20">
            <v>11</v>
          </cell>
          <cell r="B20" t="str">
            <v>PT. BANK DANAMON INDONESIA, Tbk</v>
          </cell>
        </row>
        <row r="21">
          <cell r="A21">
            <v>16</v>
          </cell>
          <cell r="B21" t="str">
            <v>PT. BANK MAYBANK INDONESIA Tbk</v>
          </cell>
        </row>
        <row r="22">
          <cell r="A22">
            <v>23</v>
          </cell>
          <cell r="B22" t="str">
            <v>PT. BANK UOB INDONESIA</v>
          </cell>
        </row>
        <row r="23">
          <cell r="A23">
            <v>28</v>
          </cell>
          <cell r="B23" t="str">
            <v>PT. BANK OCBC NISP, Tbk</v>
          </cell>
        </row>
        <row r="24">
          <cell r="A24">
            <v>31</v>
          </cell>
          <cell r="B24" t="str">
            <v>CITIBANK, N.A.</v>
          </cell>
        </row>
        <row r="25">
          <cell r="A25">
            <v>32</v>
          </cell>
          <cell r="B25" t="str">
            <v>JP MORGAN CHASE BANK, NA</v>
          </cell>
        </row>
        <row r="26">
          <cell r="A26">
            <v>33</v>
          </cell>
          <cell r="B26" t="str">
            <v>BANK OF AMERICA, N.A</v>
          </cell>
        </row>
        <row r="27">
          <cell r="A27">
            <v>36</v>
          </cell>
          <cell r="B27" t="str">
            <v>PT. BANK WINDU KENTJANA INTERNATIONAL, Tbk</v>
          </cell>
        </row>
        <row r="28">
          <cell r="A28">
            <v>40</v>
          </cell>
          <cell r="B28" t="str">
            <v>BANGKOK BANK PCL</v>
          </cell>
        </row>
        <row r="29">
          <cell r="A29">
            <v>41</v>
          </cell>
          <cell r="B29" t="str">
            <v>THE HONGKONG &amp; SHANGHAI B.C, LTD</v>
          </cell>
        </row>
        <row r="30">
          <cell r="A30">
            <v>42</v>
          </cell>
          <cell r="B30" t="str">
            <v>THE BANK OF TOKYO-MITSUBISHI UFJ LTD.</v>
          </cell>
        </row>
        <row r="31">
          <cell r="A31">
            <v>45</v>
          </cell>
          <cell r="B31" t="str">
            <v>PT. BANK SUMITOMO MITSUI INDONESIA</v>
          </cell>
        </row>
        <row r="32">
          <cell r="A32">
            <v>46</v>
          </cell>
          <cell r="B32" t="str">
            <v>PT. BANK DBS INDONESIA</v>
          </cell>
        </row>
        <row r="33">
          <cell r="A33">
            <v>47</v>
          </cell>
          <cell r="B33" t="str">
            <v>PT. BANK RESONA PERDANIA</v>
          </cell>
        </row>
        <row r="34">
          <cell r="A34">
            <v>48</v>
          </cell>
          <cell r="B34" t="str">
            <v>PT. BANK MIZUHO INDONESIA</v>
          </cell>
        </row>
        <row r="35">
          <cell r="A35">
            <v>52</v>
          </cell>
          <cell r="B35" t="str">
            <v>THE ROYAL BANK OF SCOTLAND N.V.(Tutup sejak Feb 2017)</v>
          </cell>
        </row>
        <row r="36">
          <cell r="A36">
            <v>57</v>
          </cell>
          <cell r="B36" t="str">
            <v>PT. BANK BNP PARIBAS INDONESIA</v>
          </cell>
        </row>
        <row r="37">
          <cell r="A37">
            <v>67</v>
          </cell>
          <cell r="B37" t="str">
            <v>DEUTSCHE BANK AG</v>
          </cell>
        </row>
        <row r="38">
          <cell r="A38">
            <v>69</v>
          </cell>
          <cell r="B38" t="str">
            <v>BANK OF CHINA HONGKONG LIMITED</v>
          </cell>
        </row>
        <row r="39">
          <cell r="A39">
            <v>89</v>
          </cell>
          <cell r="B39" t="str">
            <v>PT. BANK RABOBANK INTERNATIONAL INDONESIA</v>
          </cell>
        </row>
        <row r="40">
          <cell r="A40">
            <v>164</v>
          </cell>
          <cell r="B40" t="str">
            <v>PT. BANK ICBC INDONESIA</v>
          </cell>
        </row>
        <row r="41">
          <cell r="A41">
            <v>466</v>
          </cell>
          <cell r="B41" t="str">
            <v>PT BANK OKE INDONESIA d/h PT. BANK ANDARA</v>
          </cell>
        </row>
        <row r="42">
          <cell r="A42">
            <v>945</v>
          </cell>
          <cell r="B42" t="str">
            <v>PT. BANK AGRIS, Tbk</v>
          </cell>
        </row>
        <row r="43">
          <cell r="A43">
            <v>949</v>
          </cell>
          <cell r="B43" t="str">
            <v>PT. BANK CTBC INDONESIA</v>
          </cell>
        </row>
        <row r="44">
          <cell r="A44">
            <v>950</v>
          </cell>
          <cell r="B44" t="str">
            <v>PT. BANK COMMONWEALTH</v>
          </cell>
        </row>
        <row r="45">
          <cell r="A45">
            <v>13</v>
          </cell>
          <cell r="B45" t="str">
            <v>PT. BANK PERMATA, Tbk</v>
          </cell>
        </row>
        <row r="46">
          <cell r="A46">
            <v>14</v>
          </cell>
          <cell r="B46" t="str">
            <v>PT. BANK CENTRAL ASIA, Tbk</v>
          </cell>
        </row>
        <row r="47">
          <cell r="A47">
            <v>19</v>
          </cell>
          <cell r="B47" t="str">
            <v>PT. PAN INDONESIA BANK, Tbk</v>
          </cell>
        </row>
        <row r="48">
          <cell r="A48">
            <v>22</v>
          </cell>
          <cell r="B48" t="str">
            <v>PT. BANK CIMB NIAGA, Tbk</v>
          </cell>
        </row>
        <row r="49">
          <cell r="A49">
            <v>37</v>
          </cell>
          <cell r="B49" t="str">
            <v>PT. BANK ARTHA GRAHA INTERNASIONAL, Tbk</v>
          </cell>
        </row>
        <row r="50">
          <cell r="A50">
            <v>50</v>
          </cell>
          <cell r="B50" t="str">
            <v>STANDARD CHARTERED BANK</v>
          </cell>
        </row>
        <row r="51">
          <cell r="A51">
            <v>54</v>
          </cell>
          <cell r="B51" t="str">
            <v>PT. BANK CAPITAL INDONESIA, Tbk</v>
          </cell>
        </row>
        <row r="52">
          <cell r="A52">
            <v>61</v>
          </cell>
          <cell r="B52" t="str">
            <v>PT. BANK ANZ INDONESIA</v>
          </cell>
        </row>
        <row r="53">
          <cell r="A53">
            <v>87</v>
          </cell>
          <cell r="B53" t="str">
            <v>PT. BANK HSBC INDONESIA</v>
          </cell>
        </row>
        <row r="54">
          <cell r="A54">
            <v>97</v>
          </cell>
          <cell r="B54" t="str">
            <v>PT. BANK MAYAPADA INTERNATIONAL, Tbk</v>
          </cell>
        </row>
        <row r="55">
          <cell r="A55">
            <v>153</v>
          </cell>
          <cell r="B55" t="str">
            <v>PT. BANK SINARMAS, Tbk</v>
          </cell>
        </row>
        <row r="56">
          <cell r="A56">
            <v>161</v>
          </cell>
          <cell r="B56" t="str">
            <v>PT. BANK GANESHA</v>
          </cell>
        </row>
        <row r="57">
          <cell r="A57">
            <v>167</v>
          </cell>
          <cell r="B57" t="str">
            <v>PT. BANK QNB INDONESIA, Tbk</v>
          </cell>
        </row>
        <row r="58">
          <cell r="A58">
            <v>472</v>
          </cell>
          <cell r="B58" t="str">
            <v>PT. BANK JASA JAKARTA</v>
          </cell>
        </row>
        <row r="59">
          <cell r="A59">
            <v>485</v>
          </cell>
          <cell r="B59" t="str">
            <v>PT. BANK MNC INTERNASIONAL, Tbk</v>
          </cell>
        </row>
        <row r="60">
          <cell r="A60">
            <v>491</v>
          </cell>
          <cell r="B60" t="str">
            <v>PT. BANK MITRANIAGA, Tbk</v>
          </cell>
        </row>
        <row r="61">
          <cell r="A61">
            <v>498</v>
          </cell>
          <cell r="B61" t="str">
            <v>PT. BANK SBI INDONESIA</v>
          </cell>
        </row>
        <row r="62">
          <cell r="A62">
            <v>501</v>
          </cell>
          <cell r="B62" t="str">
            <v>PT. BANK ROYAL INDONESIA</v>
          </cell>
        </row>
        <row r="63">
          <cell r="A63">
            <v>523</v>
          </cell>
          <cell r="B63" t="str">
            <v>PT. BANK SAHABAT SAMPOERNA</v>
          </cell>
        </row>
        <row r="64">
          <cell r="A64">
            <v>535</v>
          </cell>
          <cell r="B64" t="str">
            <v>PT. BANK KESEJAHTERAAN EKONOMI</v>
          </cell>
        </row>
        <row r="65">
          <cell r="A65">
            <v>548</v>
          </cell>
          <cell r="B65" t="str">
            <v>PT. BANK MULTIARTA SENTOSA</v>
          </cell>
        </row>
        <row r="66">
          <cell r="A66">
            <v>553</v>
          </cell>
          <cell r="B66" t="str">
            <v>PT. BANK MAYORA</v>
          </cell>
        </row>
        <row r="67">
          <cell r="A67">
            <v>555</v>
          </cell>
          <cell r="B67" t="str">
            <v>PT. BANK INDEX SELINDO</v>
          </cell>
        </row>
        <row r="68">
          <cell r="A68">
            <v>566</v>
          </cell>
          <cell r="B68" t="str">
            <v>PT. BANK VICTORIA INTERNATIONAL, Tbk</v>
          </cell>
        </row>
        <row r="69">
          <cell r="A69">
            <v>567</v>
          </cell>
          <cell r="B69" t="str">
            <v>PT. BANK HARDA INTERNASIONAL</v>
          </cell>
        </row>
        <row r="70">
          <cell r="A70">
            <v>147</v>
          </cell>
          <cell r="B70" t="str">
            <v>PT. BANK MUAMALAT INDONESIA</v>
          </cell>
        </row>
        <row r="71">
          <cell r="A71">
            <v>427</v>
          </cell>
          <cell r="B71" t="str">
            <v>PT. BANK BNI SYARIAH</v>
          </cell>
        </row>
        <row r="72">
          <cell r="A72">
            <v>451</v>
          </cell>
          <cell r="B72" t="str">
            <v>PT. BANK SYARIAH MANDIRI</v>
          </cell>
        </row>
        <row r="73">
          <cell r="A73">
            <v>506</v>
          </cell>
          <cell r="B73" t="str">
            <v>PT. BANK MEGA SYARIAH</v>
          </cell>
        </row>
        <row r="74">
          <cell r="A74">
            <v>947</v>
          </cell>
          <cell r="B74" t="str">
            <v>PT. BANK MAYBANK SYARIAH INDONESIA</v>
          </cell>
        </row>
        <row r="75">
          <cell r="A75">
            <v>405</v>
          </cell>
          <cell r="B75" t="str">
            <v>PT. BANK VICTORIA SYARIAH</v>
          </cell>
        </row>
        <row r="76">
          <cell r="A76">
            <v>422</v>
          </cell>
          <cell r="B76" t="str">
            <v xml:space="preserve">PT. BANK BRI SYARIAH </v>
          </cell>
        </row>
        <row r="77">
          <cell r="A77">
            <v>425</v>
          </cell>
          <cell r="B77" t="str">
            <v>PT. BANK JABAR BANTEN SYARIAH</v>
          </cell>
        </row>
        <row r="78">
          <cell r="A78">
            <v>517</v>
          </cell>
          <cell r="B78" t="str">
            <v>PT. BANK PANIN DUBAI SYARIAH, Tbk</v>
          </cell>
        </row>
        <row r="79">
          <cell r="A79">
            <v>521</v>
          </cell>
          <cell r="B79" t="str">
            <v>PT. BANK SYARIAH BUKOPIN</v>
          </cell>
        </row>
        <row r="80">
          <cell r="A80">
            <v>536</v>
          </cell>
          <cell r="B80" t="str">
            <v>PT. BANK BCA SYARIAH</v>
          </cell>
        </row>
        <row r="81">
          <cell r="A81">
            <v>547</v>
          </cell>
          <cell r="B81" t="str">
            <v>PT. BANK TABUNGAN PENSIUNAN NASIONAL SYARIAH</v>
          </cell>
        </row>
        <row r="82">
          <cell r="A82">
            <v>88</v>
          </cell>
          <cell r="B82" t="str">
            <v>PT. BANK ANTAR DAERAH (Merger ke dalam PT Bank Windu Kentjana International, Tbk sejak November 2016, yang selanjutnya menjadi PT China Construction Bank Indonesia, Tbk)</v>
          </cell>
        </row>
        <row r="83">
          <cell r="A83">
            <v>110</v>
          </cell>
          <cell r="B83" t="str">
            <v>PT. BPD JAWA BARAT DAN BANTEN, Tbk</v>
          </cell>
        </row>
        <row r="84">
          <cell r="A84">
            <v>112</v>
          </cell>
          <cell r="B84" t="str">
            <v>PT. BPD DAERAH ISTIMEWA YOGYAKARTA</v>
          </cell>
        </row>
        <row r="85">
          <cell r="A85">
            <v>113</v>
          </cell>
          <cell r="B85" t="str">
            <v>PT. BPD JAWA TENGAH</v>
          </cell>
        </row>
        <row r="86">
          <cell r="A86">
            <v>114</v>
          </cell>
          <cell r="B86" t="str">
            <v>PT. BPD JAWA TIMUR, Tbk</v>
          </cell>
        </row>
        <row r="87">
          <cell r="A87">
            <v>115</v>
          </cell>
          <cell r="B87" t="str">
            <v>PT. BPD JAMBI</v>
          </cell>
        </row>
        <row r="88">
          <cell r="A88">
            <v>116</v>
          </cell>
          <cell r="B88" t="str">
            <v>PT. BANK ACEH SYARIAH</v>
          </cell>
        </row>
        <row r="89">
          <cell r="A89">
            <v>117</v>
          </cell>
          <cell r="B89" t="str">
            <v>PT. BPD SUMATERA UTARA</v>
          </cell>
        </row>
        <row r="90">
          <cell r="A90">
            <v>118</v>
          </cell>
          <cell r="B90" t="str">
            <v>PT. BPD SUMATERA BARAT</v>
          </cell>
        </row>
        <row r="91">
          <cell r="A91">
            <v>119</v>
          </cell>
          <cell r="B91" t="str">
            <v>PT. BPD RIAU KEPRI</v>
          </cell>
        </row>
        <row r="92">
          <cell r="A92">
            <v>120</v>
          </cell>
          <cell r="B92" t="str">
            <v>PT. BPD SUMATERA SELATAN DAN BANGKA BELITUNG</v>
          </cell>
        </row>
        <row r="93">
          <cell r="A93">
            <v>121</v>
          </cell>
          <cell r="B93" t="str">
            <v>PT. BPD LAMPUNG</v>
          </cell>
        </row>
        <row r="94">
          <cell r="A94">
            <v>122</v>
          </cell>
          <cell r="B94" t="str">
            <v>PT. BPD KALIMANTAN SELATAN</v>
          </cell>
        </row>
        <row r="95">
          <cell r="A95">
            <v>123</v>
          </cell>
          <cell r="B95" t="str">
            <v>PT. BPD KALIMANTAN BARAT</v>
          </cell>
        </row>
        <row r="96">
          <cell r="A96">
            <v>124</v>
          </cell>
          <cell r="B96" t="str">
            <v>PD. BPD KALIMANTAN TIMUR DAN KALIMANTAN UTARA</v>
          </cell>
        </row>
        <row r="97">
          <cell r="A97">
            <v>125</v>
          </cell>
          <cell r="B97" t="str">
            <v>PT. BPD KALIMANTAN TENGAH</v>
          </cell>
        </row>
        <row r="98">
          <cell r="A98">
            <v>126</v>
          </cell>
          <cell r="B98" t="str">
            <v>PT. BPD SULAWESI SELATAN DAN SULAWESI BARAT</v>
          </cell>
        </row>
        <row r="99">
          <cell r="A99">
            <v>127</v>
          </cell>
          <cell r="B99" t="str">
            <v>PT. BPD SULAWESI UTARA DAN GORONTALO</v>
          </cell>
        </row>
        <row r="100">
          <cell r="A100">
            <v>128</v>
          </cell>
          <cell r="B100" t="str">
            <v>PT. BPD NUSA TENGGARA BARAT</v>
          </cell>
        </row>
        <row r="101">
          <cell r="A101">
            <v>129</v>
          </cell>
          <cell r="B101" t="str">
            <v>PT. BPD BALI</v>
          </cell>
        </row>
        <row r="102">
          <cell r="A102">
            <v>130</v>
          </cell>
          <cell r="B102" t="str">
            <v>PT. BPD NUSA TENGGARA TIMUR</v>
          </cell>
        </row>
        <row r="103">
          <cell r="A103">
            <v>131</v>
          </cell>
          <cell r="B103" t="str">
            <v>PT. BPD MALUKU DAN MALUKU UTARA</v>
          </cell>
        </row>
        <row r="104">
          <cell r="A104">
            <v>132</v>
          </cell>
          <cell r="B104" t="str">
            <v>PT. BPD PAPUA</v>
          </cell>
        </row>
        <row r="105">
          <cell r="A105">
            <v>133</v>
          </cell>
          <cell r="B105" t="str">
            <v>PT. BPD BENGKULU</v>
          </cell>
        </row>
        <row r="106">
          <cell r="A106">
            <v>134</v>
          </cell>
          <cell r="B106" t="str">
            <v>PT. BPD SULAWESI TENGAH</v>
          </cell>
        </row>
        <row r="107">
          <cell r="A107">
            <v>135</v>
          </cell>
          <cell r="B107" t="str">
            <v>PT. BPD SULAWESI TENGGARA</v>
          </cell>
        </row>
        <row r="108">
          <cell r="A108">
            <v>145</v>
          </cell>
          <cell r="B108" t="str">
            <v>PT. BANK NUSANTARA PARAHYANGAN, Tbk</v>
          </cell>
        </row>
        <row r="109">
          <cell r="A109">
            <v>151</v>
          </cell>
          <cell r="B109" t="str">
            <v>PT. BANK MESTIKA DHARMA, Tbk</v>
          </cell>
        </row>
        <row r="110">
          <cell r="A110">
            <v>157</v>
          </cell>
          <cell r="B110" t="str">
            <v>PT. BANK MASPION INDONESIA, Tbk</v>
          </cell>
        </row>
        <row r="111">
          <cell r="A111">
            <v>212</v>
          </cell>
          <cell r="B111" t="str">
            <v>PT. BANK WOORI SAUDARA 1906, Tbk</v>
          </cell>
        </row>
        <row r="112">
          <cell r="A112">
            <v>459</v>
          </cell>
          <cell r="B112" t="str">
            <v>PT. BANK BISNIS INTERNASIONAL</v>
          </cell>
        </row>
        <row r="113">
          <cell r="A113">
            <v>520</v>
          </cell>
          <cell r="B113" t="str">
            <v>PT. PRIMA MASTER BANK</v>
          </cell>
        </row>
        <row r="114">
          <cell r="A114">
            <v>531</v>
          </cell>
          <cell r="B114" t="str">
            <v>PT. BANK AMAR INDONESIA</v>
          </cell>
        </row>
        <row r="115">
          <cell r="A115">
            <v>542</v>
          </cell>
          <cell r="B115" t="str">
            <v>PT. BANK ARTOS INDONESIA</v>
          </cell>
        </row>
        <row r="116">
          <cell r="A116">
            <v>559</v>
          </cell>
          <cell r="B116" t="str">
            <v>PT. CENTRATAMA NASIONAL BANK</v>
          </cell>
        </row>
        <row r="117">
          <cell r="A117">
            <v>562</v>
          </cell>
          <cell r="B117" t="str">
            <v>PT. BANK FAMA INTERNASIONAL</v>
          </cell>
        </row>
        <row r="118">
          <cell r="A118">
            <v>564</v>
          </cell>
          <cell r="B118" t="str">
            <v>PT. BANK MANDIRI TASPEN POS</v>
          </cell>
        </row>
        <row r="119">
          <cell r="A119">
            <v>111</v>
          </cell>
          <cell r="B119" t="str">
            <v>PT. BPD DKI</v>
          </cell>
        </row>
        <row r="120">
          <cell r="A120">
            <v>68</v>
          </cell>
          <cell r="B120" t="str">
            <v>PT. BANK WOORI INDONESIA *)</v>
          </cell>
        </row>
        <row r="121">
          <cell r="A121">
            <v>558</v>
          </cell>
          <cell r="B121" t="str">
            <v>PT. BANK PUNDI INDONESIA, Tbk (Selanjutnya menjadi PT Bank BPD Banten, Tbk dengan sandi 137 mulai Agustus 2017)</v>
          </cell>
        </row>
        <row r="122">
          <cell r="A122">
            <v>59</v>
          </cell>
          <cell r="B122" t="str">
            <v>PT. Bank KEB Indonesia *)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  <sheetName val="Juni 21"/>
      <sheetName val="Juli 21"/>
      <sheetName val="Agustus 21"/>
      <sheetName val="September  21"/>
      <sheetName val="Oktober 21"/>
      <sheetName val="November 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4">
          <cell r="D4" t="str">
            <v>Kredit Korporasi</v>
          </cell>
          <cell r="E4" t="str">
            <v>Kredit Ritel</v>
          </cell>
          <cell r="F4" t="str">
            <v>Kredit Mikro</v>
          </cell>
          <cell r="G4" t="str">
            <v xml:space="preserve">   Kredit Konsumsi</v>
          </cell>
        </row>
        <row r="5">
          <cell r="G5" t="str">
            <v>KPR</v>
          </cell>
          <cell r="H5" t="str">
            <v xml:space="preserve"> Non KPR</v>
          </cell>
        </row>
      </sheetData>
      <sheetData sheetId="39" refreshError="1"/>
      <sheetData sheetId="40">
        <row r="109">
          <cell r="D109">
            <v>8.2762222222222217</v>
          </cell>
          <cell r="E109">
            <v>9.2956626506024111</v>
          </cell>
          <cell r="F109">
            <v>11.208214285714286</v>
          </cell>
          <cell r="G109">
            <v>8.9355128205128231</v>
          </cell>
          <cell r="H109">
            <v>9.8116000000000021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  <sheetName val="Juni 21"/>
      <sheetName val="Juli 21"/>
      <sheetName val="Agustus 21"/>
      <sheetName val="September  21"/>
      <sheetName val="Oktober 21"/>
      <sheetName val="November 21"/>
      <sheetName val="Desember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4">
          <cell r="D4" t="str">
            <v>Kredit Korporasi</v>
          </cell>
          <cell r="E4" t="str">
            <v>Kredit Ritel</v>
          </cell>
          <cell r="F4" t="str">
            <v>Kredit Mikro</v>
          </cell>
          <cell r="G4" t="str">
            <v xml:space="preserve">   Kredit Konsumsi</v>
          </cell>
        </row>
        <row r="5">
          <cell r="G5" t="str">
            <v>KPR</v>
          </cell>
          <cell r="H5" t="str">
            <v xml:space="preserve"> Non KPR</v>
          </cell>
        </row>
      </sheetData>
      <sheetData sheetId="39" refreshError="1"/>
      <sheetData sheetId="40">
        <row r="109">
          <cell r="D109">
            <v>8.2762222222222217</v>
          </cell>
          <cell r="E109">
            <v>9.2956626506024111</v>
          </cell>
          <cell r="F109">
            <v>11.208214285714286</v>
          </cell>
          <cell r="G109">
            <v>8.9355128205128231</v>
          </cell>
          <cell r="H109">
            <v>9.8116000000000021</v>
          </cell>
        </row>
      </sheetData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  <sheetName val="Juni 21"/>
      <sheetName val="Juli 21"/>
      <sheetName val="Agustus 21"/>
      <sheetName val="September 21"/>
      <sheetName val="Oktober 21"/>
      <sheetName val="November 21"/>
      <sheetName val="Desember 2021"/>
      <sheetName val="Januari 2022"/>
      <sheetName val="Februari 2022"/>
      <sheetName val="Maret 2022"/>
      <sheetName val="April 2022"/>
      <sheetName val="Mei 2022"/>
      <sheetName val="Juni 2022"/>
      <sheetName val="Juli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08">
          <cell r="D108" t="str">
            <v>Kredit Korporasi</v>
          </cell>
          <cell r="E108" t="str">
            <v>Kredit Ritel</v>
          </cell>
          <cell r="F108" t="str">
            <v>Kredit Mikro</v>
          </cell>
          <cell r="G108" t="str">
            <v>KPR</v>
          </cell>
          <cell r="H108" t="str">
            <v>Non
KPR</v>
          </cell>
        </row>
        <row r="109">
          <cell r="D109">
            <v>7.9007777777777779</v>
          </cell>
          <cell r="E109">
            <v>8.952168674698795</v>
          </cell>
          <cell r="F109">
            <v>10.456909090909093</v>
          </cell>
          <cell r="G109">
            <v>8.5715584415584392</v>
          </cell>
          <cell r="H109">
            <v>9.4318918918918921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f nama Bank update"/>
      <sheetName val="data SBDK"/>
      <sheetName val="data SBDK (final)"/>
      <sheetName val="cross cek"/>
      <sheetName val="Ref Ketentuan"/>
      <sheetName val="Temuan"/>
      <sheetName val="Revieu"/>
      <sheetName val="data cleansing"/>
      <sheetName val="Data permata 2014"/>
    </sheetNames>
    <sheetDataSet>
      <sheetData sheetId="0">
        <row r="1">
          <cell r="A1" t="str">
            <v>ID_BANK</v>
          </cell>
          <cell r="B1" t="str">
            <v>Nama</v>
          </cell>
        </row>
        <row r="2">
          <cell r="A2">
            <v>2</v>
          </cell>
          <cell r="B2" t="str">
            <v>PT. BANK RAKYAT INDONESIA (PERSERO), Tbk</v>
          </cell>
        </row>
        <row r="3">
          <cell r="A3">
            <v>8</v>
          </cell>
          <cell r="B3" t="str">
            <v>PT. BANK MANDIRI (PERSERO), Tbk</v>
          </cell>
        </row>
        <row r="4">
          <cell r="A4">
            <v>9</v>
          </cell>
          <cell r="B4" t="str">
            <v>PT. BANK NEGARA INDONESIA (PERSERO), Tbk</v>
          </cell>
        </row>
        <row r="5">
          <cell r="A5">
            <v>76</v>
          </cell>
          <cell r="B5" t="str">
            <v>PT. BANK BUMI ARTA, Tbk</v>
          </cell>
        </row>
        <row r="6">
          <cell r="A6">
            <v>95</v>
          </cell>
          <cell r="B6" t="str">
            <v>PT. BANK J TRUST INDONESIA, Tbk.</v>
          </cell>
        </row>
        <row r="7">
          <cell r="A7">
            <v>146</v>
          </cell>
          <cell r="B7" t="str">
            <v>PT. BANK OF INDIA INDONESIA, Tbk</v>
          </cell>
        </row>
        <row r="8">
          <cell r="A8">
            <v>152</v>
          </cell>
          <cell r="B8" t="str">
            <v>PT. BANK SHINHAN INDONESIA (dahulu BANK METRO EXPRESS)</v>
          </cell>
        </row>
        <row r="9">
          <cell r="A9">
            <v>200</v>
          </cell>
          <cell r="B9" t="str">
            <v>PT. BANK TABUNGAN NEGARA (PERSERO), Tbk</v>
          </cell>
        </row>
        <row r="10">
          <cell r="A10">
            <v>213</v>
          </cell>
          <cell r="B10" t="str">
            <v>PT. BANK TABUNGAN PENSIUNAN NASIONAL, Tbk</v>
          </cell>
        </row>
        <row r="11">
          <cell r="A11">
            <v>426</v>
          </cell>
          <cell r="B11" t="str">
            <v>PT. BANK MEGA, Tbk</v>
          </cell>
        </row>
        <row r="12">
          <cell r="A12">
            <v>441</v>
          </cell>
          <cell r="B12" t="str">
            <v>PT. BANK BUKOPIN, Tbk</v>
          </cell>
        </row>
        <row r="13">
          <cell r="A13">
            <v>484</v>
          </cell>
          <cell r="B13" t="str">
            <v>PT. BANK KEB HANA INDONESIA</v>
          </cell>
        </row>
        <row r="14">
          <cell r="A14">
            <v>490</v>
          </cell>
          <cell r="B14" t="str">
            <v>PT. BANK YUDHA BHAKTI, Tbk</v>
          </cell>
        </row>
        <row r="15">
          <cell r="A15">
            <v>494</v>
          </cell>
          <cell r="B15" t="str">
            <v>PT. BANK RAKYAT INDONESIA AGRONIAGA, Tbk</v>
          </cell>
        </row>
        <row r="16">
          <cell r="A16">
            <v>503</v>
          </cell>
          <cell r="B16" t="str">
            <v>PT. BANK NATIONALNOBU, Tbk</v>
          </cell>
        </row>
        <row r="17">
          <cell r="A17">
            <v>513</v>
          </cell>
          <cell r="B17" t="str">
            <v>PT. BANK INA PERDANA, Tbk</v>
          </cell>
        </row>
        <row r="18">
          <cell r="A18">
            <v>526</v>
          </cell>
          <cell r="B18" t="str">
            <v>PT. BANK DINAR INDONESIA, Tbk</v>
          </cell>
        </row>
        <row r="19">
          <cell r="A19">
            <v>137</v>
          </cell>
          <cell r="B19" t="str">
            <v>PT BANK PEMBANGUNAN DAERAH BANTEN Tbk. d/h PT. BANK PUNDI INDONESIA, Tbk (sandi 558)</v>
          </cell>
        </row>
        <row r="20">
          <cell r="A20">
            <v>11</v>
          </cell>
          <cell r="B20" t="str">
            <v>PT. BANK DANAMON INDONESIA, Tbk</v>
          </cell>
        </row>
        <row r="21">
          <cell r="A21">
            <v>16</v>
          </cell>
          <cell r="B21" t="str">
            <v>PT. BANK MAYBANK INDONESIA Tbk</v>
          </cell>
        </row>
        <row r="22">
          <cell r="A22">
            <v>23</v>
          </cell>
          <cell r="B22" t="str">
            <v>PT. BANK UOB INDONESIA</v>
          </cell>
        </row>
        <row r="23">
          <cell r="A23">
            <v>28</v>
          </cell>
          <cell r="B23" t="str">
            <v>PT. BANK OCBC NISP, Tbk</v>
          </cell>
        </row>
        <row r="24">
          <cell r="A24">
            <v>31</v>
          </cell>
          <cell r="B24" t="str">
            <v>CITIBANK, N.A.</v>
          </cell>
        </row>
        <row r="25">
          <cell r="A25">
            <v>32</v>
          </cell>
          <cell r="B25" t="str">
            <v>JP MORGAN CHASE BANK, NA</v>
          </cell>
        </row>
        <row r="26">
          <cell r="A26">
            <v>33</v>
          </cell>
          <cell r="B26" t="str">
            <v>BANK OF AMERICA, N.A</v>
          </cell>
        </row>
        <row r="27">
          <cell r="A27">
            <v>36</v>
          </cell>
          <cell r="B27" t="str">
            <v>PT. BANK WINDU KENTJANA INTERNATIONAL, Tbk</v>
          </cell>
        </row>
        <row r="28">
          <cell r="A28">
            <v>40</v>
          </cell>
          <cell r="B28" t="str">
            <v>BANGKOK BANK PCL</v>
          </cell>
        </row>
        <row r="29">
          <cell r="A29">
            <v>41</v>
          </cell>
          <cell r="B29" t="str">
            <v>THE HONGKONG &amp; SHANGHAI B.C, LTD</v>
          </cell>
        </row>
        <row r="30">
          <cell r="A30">
            <v>42</v>
          </cell>
          <cell r="B30" t="str">
            <v>THE BANK OF TOKYO-MITSUBISHI UFJ LTD.</v>
          </cell>
        </row>
        <row r="31">
          <cell r="A31">
            <v>45</v>
          </cell>
          <cell r="B31" t="str">
            <v>PT. BANK SUMITOMO MITSUI INDONESIA</v>
          </cell>
        </row>
        <row r="32">
          <cell r="A32">
            <v>46</v>
          </cell>
          <cell r="B32" t="str">
            <v>PT. BANK DBS INDONESIA</v>
          </cell>
        </row>
        <row r="33">
          <cell r="A33">
            <v>47</v>
          </cell>
          <cell r="B33" t="str">
            <v>PT. BANK RESONA PERDANIA</v>
          </cell>
        </row>
        <row r="34">
          <cell r="A34">
            <v>48</v>
          </cell>
          <cell r="B34" t="str">
            <v>PT. BANK MIZUHO INDONESIA</v>
          </cell>
        </row>
        <row r="35">
          <cell r="A35">
            <v>52</v>
          </cell>
          <cell r="B35" t="str">
            <v>THE ROYAL BANK OF SCOTLAND N.V.(Tutup sejak Feb 2017)</v>
          </cell>
        </row>
        <row r="36">
          <cell r="A36">
            <v>57</v>
          </cell>
          <cell r="B36" t="str">
            <v>PT. BANK BNP PARIBAS INDONESIA</v>
          </cell>
        </row>
        <row r="37">
          <cell r="A37">
            <v>67</v>
          </cell>
          <cell r="B37" t="str">
            <v>DEUTSCHE BANK AG</v>
          </cell>
        </row>
        <row r="38">
          <cell r="A38">
            <v>69</v>
          </cell>
          <cell r="B38" t="str">
            <v>BANK OF CHINA HONGKONG LIMITED</v>
          </cell>
        </row>
        <row r="39">
          <cell r="A39">
            <v>89</v>
          </cell>
          <cell r="B39" t="str">
            <v>PT. BANK RABOBANK INTERNATIONAL INDONESIA</v>
          </cell>
        </row>
        <row r="40">
          <cell r="A40">
            <v>164</v>
          </cell>
          <cell r="B40" t="str">
            <v>PT. BANK ICBC INDONESIA</v>
          </cell>
        </row>
        <row r="41">
          <cell r="A41">
            <v>466</v>
          </cell>
          <cell r="B41" t="str">
            <v>PT BANK OKE INDONESIA d/h PT. BANK ANDARA</v>
          </cell>
        </row>
        <row r="42">
          <cell r="A42">
            <v>945</v>
          </cell>
          <cell r="B42" t="str">
            <v>PT. BANK AGRIS, Tbk</v>
          </cell>
        </row>
        <row r="43">
          <cell r="A43">
            <v>949</v>
          </cell>
          <cell r="B43" t="str">
            <v>PT. BANK CTBC INDONESIA</v>
          </cell>
        </row>
        <row r="44">
          <cell r="A44">
            <v>950</v>
          </cell>
          <cell r="B44" t="str">
            <v>PT. BANK COMMONWEALTH</v>
          </cell>
        </row>
        <row r="45">
          <cell r="A45">
            <v>13</v>
          </cell>
          <cell r="B45" t="str">
            <v>PT. BANK PERMATA, Tbk</v>
          </cell>
        </row>
        <row r="46">
          <cell r="A46">
            <v>14</v>
          </cell>
          <cell r="B46" t="str">
            <v>PT. BANK CENTRAL ASIA, Tbk</v>
          </cell>
        </row>
        <row r="47">
          <cell r="A47">
            <v>19</v>
          </cell>
          <cell r="B47" t="str">
            <v>PT. PAN INDONESIA BANK, Tbk</v>
          </cell>
        </row>
        <row r="48">
          <cell r="A48">
            <v>22</v>
          </cell>
          <cell r="B48" t="str">
            <v>PT. BANK CIMB NIAGA, Tbk</v>
          </cell>
        </row>
        <row r="49">
          <cell r="A49">
            <v>37</v>
          </cell>
          <cell r="B49" t="str">
            <v>PT. BANK ARTHA GRAHA INTERNASIONAL, Tbk</v>
          </cell>
        </row>
        <row r="50">
          <cell r="A50">
            <v>50</v>
          </cell>
          <cell r="B50" t="str">
            <v>STANDARD CHARTERED BANK</v>
          </cell>
        </row>
        <row r="51">
          <cell r="A51">
            <v>54</v>
          </cell>
          <cell r="B51" t="str">
            <v>PT. BANK CAPITAL INDONESIA, Tbk</v>
          </cell>
        </row>
        <row r="52">
          <cell r="A52">
            <v>61</v>
          </cell>
          <cell r="B52" t="str">
            <v>PT. BANK ANZ INDONESIA</v>
          </cell>
        </row>
        <row r="53">
          <cell r="A53">
            <v>87</v>
          </cell>
          <cell r="B53" t="str">
            <v>PT. BANK HSBC INDONESIA</v>
          </cell>
        </row>
        <row r="54">
          <cell r="A54">
            <v>97</v>
          </cell>
          <cell r="B54" t="str">
            <v>PT. BANK MAYAPADA INTERNATIONAL, Tbk</v>
          </cell>
        </row>
        <row r="55">
          <cell r="A55">
            <v>153</v>
          </cell>
          <cell r="B55" t="str">
            <v>PT. BANK SINARMAS, Tbk</v>
          </cell>
        </row>
        <row r="56">
          <cell r="A56">
            <v>161</v>
          </cell>
          <cell r="B56" t="str">
            <v>PT. BANK GANESHA</v>
          </cell>
        </row>
        <row r="57">
          <cell r="A57">
            <v>167</v>
          </cell>
          <cell r="B57" t="str">
            <v>PT. BANK QNB INDONESIA, Tbk</v>
          </cell>
        </row>
        <row r="58">
          <cell r="A58">
            <v>472</v>
          </cell>
          <cell r="B58" t="str">
            <v>PT. BANK JASA JAKARTA</v>
          </cell>
        </row>
        <row r="59">
          <cell r="A59">
            <v>485</v>
          </cell>
          <cell r="B59" t="str">
            <v>PT. BANK MNC INTERNASIONAL, Tbk</v>
          </cell>
        </row>
        <row r="60">
          <cell r="A60">
            <v>491</v>
          </cell>
          <cell r="B60" t="str">
            <v>PT. BANK MITRANIAGA, Tbk</v>
          </cell>
        </row>
        <row r="61">
          <cell r="A61">
            <v>498</v>
          </cell>
          <cell r="B61" t="str">
            <v>PT. BANK SBI INDONESIA</v>
          </cell>
        </row>
        <row r="62">
          <cell r="A62">
            <v>501</v>
          </cell>
          <cell r="B62" t="str">
            <v>PT. BANK ROYAL INDONESIA</v>
          </cell>
        </row>
        <row r="63">
          <cell r="A63">
            <v>523</v>
          </cell>
          <cell r="B63" t="str">
            <v>PT. BANK SAHABAT SAMPOERNA</v>
          </cell>
        </row>
        <row r="64">
          <cell r="A64">
            <v>535</v>
          </cell>
          <cell r="B64" t="str">
            <v>PT. BANK KESEJAHTERAAN EKONOMI</v>
          </cell>
        </row>
        <row r="65">
          <cell r="A65">
            <v>548</v>
          </cell>
          <cell r="B65" t="str">
            <v>PT. BANK MULTIARTA SENTOSA</v>
          </cell>
        </row>
        <row r="66">
          <cell r="A66">
            <v>553</v>
          </cell>
          <cell r="B66" t="str">
            <v>PT. BANK MAYORA</v>
          </cell>
        </row>
        <row r="67">
          <cell r="A67">
            <v>555</v>
          </cell>
          <cell r="B67" t="str">
            <v>PT. BANK INDEX SELINDO</v>
          </cell>
        </row>
        <row r="68">
          <cell r="A68">
            <v>566</v>
          </cell>
          <cell r="B68" t="str">
            <v>PT. BANK VICTORIA INTERNATIONAL, Tbk</v>
          </cell>
        </row>
        <row r="69">
          <cell r="A69">
            <v>567</v>
          </cell>
          <cell r="B69" t="str">
            <v>PT. BANK HARDA INTERNASIONAL</v>
          </cell>
        </row>
        <row r="70">
          <cell r="A70">
            <v>147</v>
          </cell>
          <cell r="B70" t="str">
            <v>PT. BANK MUAMALAT INDONESIA</v>
          </cell>
        </row>
        <row r="71">
          <cell r="A71">
            <v>427</v>
          </cell>
          <cell r="B71" t="str">
            <v>PT. BANK BNI SYARIAH</v>
          </cell>
        </row>
        <row r="72">
          <cell r="A72">
            <v>451</v>
          </cell>
          <cell r="B72" t="str">
            <v>PT. BANK SYARIAH MANDIRI</v>
          </cell>
        </row>
        <row r="73">
          <cell r="A73">
            <v>506</v>
          </cell>
          <cell r="B73" t="str">
            <v>PT. BANK MEGA SYARIAH</v>
          </cell>
        </row>
        <row r="74">
          <cell r="A74">
            <v>947</v>
          </cell>
          <cell r="B74" t="str">
            <v>PT. BANK MAYBANK SYARIAH INDONESIA</v>
          </cell>
        </row>
        <row r="75">
          <cell r="A75">
            <v>405</v>
          </cell>
          <cell r="B75" t="str">
            <v>PT. BANK VICTORIA SYARIAH</v>
          </cell>
        </row>
        <row r="76">
          <cell r="A76">
            <v>422</v>
          </cell>
          <cell r="B76" t="str">
            <v xml:space="preserve">PT. BANK BRI SYARIAH </v>
          </cell>
        </row>
        <row r="77">
          <cell r="A77">
            <v>425</v>
          </cell>
          <cell r="B77" t="str">
            <v>PT. BANK JABAR BANTEN SYARIAH</v>
          </cell>
        </row>
        <row r="78">
          <cell r="A78">
            <v>517</v>
          </cell>
          <cell r="B78" t="str">
            <v>PT. BANK PANIN DUBAI SYARIAH, Tbk</v>
          </cell>
        </row>
        <row r="79">
          <cell r="A79">
            <v>521</v>
          </cell>
          <cell r="B79" t="str">
            <v>PT. BANK SYARIAH BUKOPIN</v>
          </cell>
        </row>
        <row r="80">
          <cell r="A80">
            <v>536</v>
          </cell>
          <cell r="B80" t="str">
            <v>PT. BANK BCA SYARIAH</v>
          </cell>
        </row>
        <row r="81">
          <cell r="A81">
            <v>547</v>
          </cell>
          <cell r="B81" t="str">
            <v>PT. BANK TABUNGAN PENSIUNAN NASIONAL SYARIAH</v>
          </cell>
        </row>
        <row r="82">
          <cell r="A82">
            <v>88</v>
          </cell>
          <cell r="B82" t="str">
            <v>PT. BANK ANTAR DAERAH (Merger ke dalam PT Bank Windu Kentjana International, Tbk sejak November 2016, yang selanjutnya menjadi PT China Construction Bank Indonesia, Tbk)</v>
          </cell>
        </row>
        <row r="83">
          <cell r="A83">
            <v>110</v>
          </cell>
          <cell r="B83" t="str">
            <v>PT. BPD JAWA BARAT DAN BANTEN, Tbk</v>
          </cell>
        </row>
        <row r="84">
          <cell r="A84">
            <v>112</v>
          </cell>
          <cell r="B84" t="str">
            <v>PT. BPD DAERAH ISTIMEWA YOGYAKARTA</v>
          </cell>
        </row>
        <row r="85">
          <cell r="A85">
            <v>113</v>
          </cell>
          <cell r="B85" t="str">
            <v>PT. BPD JAWA TENGAH</v>
          </cell>
        </row>
        <row r="86">
          <cell r="A86">
            <v>114</v>
          </cell>
          <cell r="B86" t="str">
            <v>PT. BPD JAWA TIMUR, Tbk</v>
          </cell>
        </row>
        <row r="87">
          <cell r="A87">
            <v>115</v>
          </cell>
          <cell r="B87" t="str">
            <v>PT. BPD JAMBI</v>
          </cell>
        </row>
        <row r="88">
          <cell r="A88">
            <v>116</v>
          </cell>
          <cell r="B88" t="str">
            <v>PT. BANK ACEH SYARIAH</v>
          </cell>
        </row>
        <row r="89">
          <cell r="A89">
            <v>117</v>
          </cell>
          <cell r="B89" t="str">
            <v>PT. BPD SUMATERA UTARA</v>
          </cell>
        </row>
        <row r="90">
          <cell r="A90">
            <v>118</v>
          </cell>
          <cell r="B90" t="str">
            <v>PT. BPD SUMATERA BARAT</v>
          </cell>
        </row>
        <row r="91">
          <cell r="A91">
            <v>119</v>
          </cell>
          <cell r="B91" t="str">
            <v>PT. BPD RIAU KEPRI</v>
          </cell>
        </row>
        <row r="92">
          <cell r="A92">
            <v>120</v>
          </cell>
          <cell r="B92" t="str">
            <v>PT. BPD SUMATERA SELATAN DAN BANGKA BELITUNG</v>
          </cell>
        </row>
        <row r="93">
          <cell r="A93">
            <v>121</v>
          </cell>
          <cell r="B93" t="str">
            <v>PT. BPD LAMPUNG</v>
          </cell>
        </row>
        <row r="94">
          <cell r="A94">
            <v>122</v>
          </cell>
          <cell r="B94" t="str">
            <v>PT. BPD KALIMANTAN SELATAN</v>
          </cell>
        </row>
        <row r="95">
          <cell r="A95">
            <v>123</v>
          </cell>
          <cell r="B95" t="str">
            <v>PT. BPD KALIMANTAN BARAT</v>
          </cell>
        </row>
        <row r="96">
          <cell r="A96">
            <v>124</v>
          </cell>
          <cell r="B96" t="str">
            <v>PD. BPD KALIMANTAN TIMUR DAN KALIMANTAN UTARA</v>
          </cell>
        </row>
        <row r="97">
          <cell r="A97">
            <v>125</v>
          </cell>
          <cell r="B97" t="str">
            <v>PT. BPD KALIMANTAN TENGAH</v>
          </cell>
        </row>
        <row r="98">
          <cell r="A98">
            <v>126</v>
          </cell>
          <cell r="B98" t="str">
            <v>PT. BPD SULAWESI SELATAN DAN SULAWESI BARAT</v>
          </cell>
        </row>
        <row r="99">
          <cell r="A99">
            <v>127</v>
          </cell>
          <cell r="B99" t="str">
            <v>PT. BPD SULAWESI UTARA DAN GORONTALO</v>
          </cell>
        </row>
        <row r="100">
          <cell r="A100">
            <v>128</v>
          </cell>
          <cell r="B100" t="str">
            <v>PT. BPD NUSA TENGGARA BARAT</v>
          </cell>
        </row>
        <row r="101">
          <cell r="A101">
            <v>129</v>
          </cell>
          <cell r="B101" t="str">
            <v>PT. BPD BALI</v>
          </cell>
        </row>
        <row r="102">
          <cell r="A102">
            <v>130</v>
          </cell>
          <cell r="B102" t="str">
            <v>PT. BPD NUSA TENGGARA TIMUR</v>
          </cell>
        </row>
        <row r="103">
          <cell r="A103">
            <v>131</v>
          </cell>
          <cell r="B103" t="str">
            <v>PT. BPD MALUKU DAN MALUKU UTARA</v>
          </cell>
        </row>
        <row r="104">
          <cell r="A104">
            <v>132</v>
          </cell>
          <cell r="B104" t="str">
            <v>PT. BPD PAPUA</v>
          </cell>
        </row>
        <row r="105">
          <cell r="A105">
            <v>133</v>
          </cell>
          <cell r="B105" t="str">
            <v>PT. BPD BENGKULU</v>
          </cell>
        </row>
        <row r="106">
          <cell r="A106">
            <v>134</v>
          </cell>
          <cell r="B106" t="str">
            <v>PT. BPD SULAWESI TENGAH</v>
          </cell>
        </row>
        <row r="107">
          <cell r="A107">
            <v>135</v>
          </cell>
          <cell r="B107" t="str">
            <v>PT. BPD SULAWESI TENGGARA</v>
          </cell>
        </row>
        <row r="108">
          <cell r="A108">
            <v>145</v>
          </cell>
          <cell r="B108" t="str">
            <v>PT. BANK NUSANTARA PARAHYANGAN, Tbk</v>
          </cell>
        </row>
        <row r="109">
          <cell r="A109">
            <v>151</v>
          </cell>
          <cell r="B109" t="str">
            <v>PT. BANK MESTIKA DHARMA, Tbk</v>
          </cell>
        </row>
        <row r="110">
          <cell r="A110">
            <v>157</v>
          </cell>
          <cell r="B110" t="str">
            <v>PT. BANK MASPION INDONESIA, Tbk</v>
          </cell>
        </row>
        <row r="111">
          <cell r="A111">
            <v>212</v>
          </cell>
          <cell r="B111" t="str">
            <v>PT. BANK WOORI SAUDARA 1906, Tbk</v>
          </cell>
        </row>
        <row r="112">
          <cell r="A112">
            <v>459</v>
          </cell>
          <cell r="B112" t="str">
            <v>PT. BANK BISNIS INTERNASIONAL</v>
          </cell>
        </row>
        <row r="113">
          <cell r="A113">
            <v>520</v>
          </cell>
          <cell r="B113" t="str">
            <v>PT. PRIMA MASTER BANK</v>
          </cell>
        </row>
        <row r="114">
          <cell r="A114">
            <v>531</v>
          </cell>
          <cell r="B114" t="str">
            <v>PT. BANK AMAR INDONESIA</v>
          </cell>
        </row>
        <row r="115">
          <cell r="A115">
            <v>542</v>
          </cell>
          <cell r="B115" t="str">
            <v>PT. BANK ARTOS INDONESIA</v>
          </cell>
        </row>
        <row r="116">
          <cell r="A116">
            <v>559</v>
          </cell>
          <cell r="B116" t="str">
            <v>PT. CENTRATAMA NASIONAL BANK</v>
          </cell>
        </row>
        <row r="117">
          <cell r="A117">
            <v>562</v>
          </cell>
          <cell r="B117" t="str">
            <v>PT. BANK FAMA INTERNASIONAL</v>
          </cell>
        </row>
        <row r="118">
          <cell r="A118">
            <v>564</v>
          </cell>
          <cell r="B118" t="str">
            <v>PT. BANK MANDIRI TASPEN POS</v>
          </cell>
        </row>
        <row r="119">
          <cell r="A119">
            <v>111</v>
          </cell>
          <cell r="B119" t="str">
            <v>PT. BPD DKI</v>
          </cell>
        </row>
        <row r="120">
          <cell r="A120">
            <v>68</v>
          </cell>
          <cell r="B120" t="str">
            <v>PT. BANK WOORI INDONESIA *)</v>
          </cell>
        </row>
        <row r="121">
          <cell r="A121">
            <v>558</v>
          </cell>
          <cell r="B121" t="str">
            <v>PT. BANK PUNDI INDONESIA, Tbk (Selanjutnya menjadi PT Bank BPD Banten, Tbk dengan sandi 137 mulai Agustus 2017)</v>
          </cell>
        </row>
        <row r="122">
          <cell r="A122">
            <v>59</v>
          </cell>
          <cell r="B122" t="str">
            <v>PT. Bank KEB Indonesia *)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3">
          <cell r="C103" t="str">
            <v>Korporasi</v>
          </cell>
          <cell r="D103" t="str">
            <v>Ritel</v>
          </cell>
          <cell r="E103" t="str">
            <v>Mikro</v>
          </cell>
          <cell r="F103" t="str">
            <v>KPR</v>
          </cell>
          <cell r="G103" t="str">
            <v>Non
KPR</v>
          </cell>
        </row>
        <row r="104">
          <cell r="C104">
            <v>8.6641573033707875</v>
          </cell>
          <cell r="D104">
            <v>9.6451807228915669</v>
          </cell>
          <cell r="E104">
            <v>11.629818181818184</v>
          </cell>
          <cell r="F104">
            <v>9.2434615384615402</v>
          </cell>
          <cell r="G104">
            <v>10.230399999999999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4">
          <cell r="C104" t="str">
            <v>Korporasi</v>
          </cell>
          <cell r="D104" t="str">
            <v>Ritel</v>
          </cell>
          <cell r="E104" t="str">
            <v>Mikro</v>
          </cell>
          <cell r="F104" t="str">
            <v>KPR</v>
          </cell>
          <cell r="G104" t="str">
            <v>Non
KPR</v>
          </cell>
        </row>
        <row r="105">
          <cell r="C105">
            <v>8.6333707865168581</v>
          </cell>
          <cell r="D105">
            <v>9.6151219512195176</v>
          </cell>
          <cell r="E105">
            <v>11.66071428571429</v>
          </cell>
          <cell r="F105">
            <v>9.2361038961039004</v>
          </cell>
          <cell r="G105">
            <v>10.246891891891893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  <sheetName val="Juni 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09">
          <cell r="C109" t="str">
            <v>Korporasi</v>
          </cell>
          <cell r="D109" t="str">
            <v>Ritel</v>
          </cell>
          <cell r="E109" t="str">
            <v>Mikro</v>
          </cell>
          <cell r="F109" t="str">
            <v>KPR</v>
          </cell>
          <cell r="G109" t="str">
            <v>Non
KPR</v>
          </cell>
        </row>
        <row r="110">
          <cell r="C110">
            <v>8.4925842696629221</v>
          </cell>
          <cell r="D110">
            <v>9.4707317073170731</v>
          </cell>
          <cell r="E110">
            <v>11.339642857142859</v>
          </cell>
          <cell r="F110">
            <v>9.1462337662337667</v>
          </cell>
          <cell r="G110">
            <v>10.028108108108112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  <sheetName val="Juni 21"/>
      <sheetName val="Juli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09">
          <cell r="C109" t="str">
            <v>Korporasi</v>
          </cell>
          <cell r="D109" t="str">
            <v>Ritel</v>
          </cell>
          <cell r="E109" t="str">
            <v>Mikro</v>
          </cell>
          <cell r="F109" t="str">
            <v>KPR</v>
          </cell>
          <cell r="G109" t="str">
            <v>Non
KPR</v>
          </cell>
        </row>
        <row r="110">
          <cell r="C110">
            <v>8.4552272727272726</v>
          </cell>
          <cell r="D110">
            <v>9.433086419753085</v>
          </cell>
          <cell r="E110">
            <v>11.372321428571428</v>
          </cell>
          <cell r="F110">
            <v>9.0663157894736859</v>
          </cell>
          <cell r="G110">
            <v>10.005479452054795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  <sheetName val="Juni 21"/>
      <sheetName val="Juli 21"/>
      <sheetName val="Agustus 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09">
          <cell r="D109" t="str">
            <v>Korporasi</v>
          </cell>
          <cell r="E109" t="str">
            <v>Ritel</v>
          </cell>
          <cell r="F109" t="str">
            <v>Mikro</v>
          </cell>
          <cell r="G109" t="str">
            <v>KPR</v>
          </cell>
          <cell r="H109" t="str">
            <v>Non
KPR</v>
          </cell>
        </row>
        <row r="110">
          <cell r="D110">
            <v>8.4475280898876424</v>
          </cell>
          <cell r="E110">
            <v>9.4369512195121956</v>
          </cell>
          <cell r="F110">
            <v>11.281379310344827</v>
          </cell>
          <cell r="G110">
            <v>9.1012987012987008</v>
          </cell>
          <cell r="H110">
            <v>10.019459459459458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  <sheetName val="Juni 21"/>
      <sheetName val="Juli 21"/>
      <sheetName val="Agustus 21"/>
      <sheetName val="September  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4">
          <cell r="D4" t="str">
            <v>Kredit Korporasi</v>
          </cell>
          <cell r="E4" t="str">
            <v>Kredit Ritel</v>
          </cell>
          <cell r="F4" t="str">
            <v>Kredit Mikro</v>
          </cell>
          <cell r="G4" t="str">
            <v xml:space="preserve">   Kredit Konsumsi</v>
          </cell>
        </row>
        <row r="5">
          <cell r="G5" t="str">
            <v>KPR</v>
          </cell>
          <cell r="H5" t="str">
            <v xml:space="preserve"> Non KPR</v>
          </cell>
        </row>
        <row r="110">
          <cell r="D110" t="str">
            <v>Korporasi</v>
          </cell>
          <cell r="E110" t="str">
            <v>Ritel</v>
          </cell>
          <cell r="F110" t="str">
            <v>Mikro</v>
          </cell>
          <cell r="G110" t="str">
            <v>KPR</v>
          </cell>
          <cell r="H110" t="str">
            <v>Non
KPR</v>
          </cell>
        </row>
        <row r="111">
          <cell r="D111">
            <v>8.4210112359550546</v>
          </cell>
          <cell r="E111">
            <v>9.4056097560975598</v>
          </cell>
          <cell r="F111">
            <v>11.36888888888889</v>
          </cell>
          <cell r="G111">
            <v>9.1044155844155839</v>
          </cell>
          <cell r="H111">
            <v>9.9897297297297296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2018"/>
      <sheetName val="Ags 2018"/>
      <sheetName val="Sep 2018"/>
      <sheetName val="Okt 2018"/>
      <sheetName val="Nov 2018"/>
      <sheetName val="Des 2018"/>
      <sheetName val="Jan 2019"/>
      <sheetName val="Feb 2019"/>
      <sheetName val="Mar 2019"/>
      <sheetName val="April 2019"/>
      <sheetName val="Mei 2019"/>
      <sheetName val="Jun 2019"/>
      <sheetName val="Jul 2019 "/>
      <sheetName val="Agustus 2019"/>
      <sheetName val="September 2019"/>
      <sheetName val="Oktober 2019"/>
      <sheetName val="November 2019 "/>
      <sheetName val="Desember 19"/>
      <sheetName val="Januari 20"/>
      <sheetName val="Februari 20"/>
      <sheetName val="Maret 20"/>
      <sheetName val="April 20"/>
      <sheetName val="Mei 20"/>
      <sheetName val="Juni 20"/>
      <sheetName val="Juli 20"/>
      <sheetName val="Agustus 20"/>
      <sheetName val="September 20"/>
      <sheetName val="Oktober 2020"/>
      <sheetName val="November 2020"/>
      <sheetName val="Desember 2020"/>
      <sheetName val="Jan 21 "/>
      <sheetName val="Feb 2021"/>
      <sheetName val="Maret 2021"/>
      <sheetName val="April 21"/>
      <sheetName val="Mei 21"/>
      <sheetName val="Juni 21"/>
      <sheetName val="Juli 21"/>
      <sheetName val="Agustus 21"/>
      <sheetName val="September  21"/>
      <sheetName val="Oktober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D4" t="str">
            <v>Kredit Korporasi</v>
          </cell>
          <cell r="E4" t="str">
            <v>Kredit Ritel</v>
          </cell>
          <cell r="F4" t="str">
            <v>Kredit Mikro</v>
          </cell>
          <cell r="G4" t="str">
            <v xml:space="preserve">   Kredit Konsumsi</v>
          </cell>
        </row>
        <row r="5">
          <cell r="G5" t="str">
            <v>KPR</v>
          </cell>
          <cell r="H5" t="str">
            <v xml:space="preserve"> Non KPR</v>
          </cell>
        </row>
        <row r="110">
          <cell r="D110" t="str">
            <v>Korporasi</v>
          </cell>
          <cell r="E110" t="str">
            <v>Ritel</v>
          </cell>
          <cell r="F110" t="str">
            <v>Mikro</v>
          </cell>
          <cell r="G110" t="str">
            <v>KPR</v>
          </cell>
          <cell r="H110" t="str">
            <v>Non
KPR</v>
          </cell>
        </row>
        <row r="111">
          <cell r="D111">
            <v>8.4210112359550546</v>
          </cell>
          <cell r="E111">
            <v>9.4056097560975598</v>
          </cell>
          <cell r="F111">
            <v>11.36888888888889</v>
          </cell>
          <cell r="G111">
            <v>9.1044155844155839</v>
          </cell>
          <cell r="H111">
            <v>9.9897297297297296</v>
          </cell>
        </row>
      </sheetData>
      <sheetData sheetId="39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customProperty" Target="../customProperty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1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5.bin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36.bin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38.bin"/><Relationship Id="rId5" Type="http://schemas.openxmlformats.org/officeDocument/2006/relationships/comments" Target="../comments19.xml"/><Relationship Id="rId4" Type="http://schemas.openxmlformats.org/officeDocument/2006/relationships/vmlDrawing" Target="../drawings/vmlDrawing19.v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39.bin"/><Relationship Id="rId5" Type="http://schemas.openxmlformats.org/officeDocument/2006/relationships/comments" Target="../comments20.xml"/><Relationship Id="rId4" Type="http://schemas.openxmlformats.org/officeDocument/2006/relationships/vmlDrawing" Target="../drawings/vmlDrawing20.v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2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23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2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2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2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2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2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2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30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3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32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2.bin"/><Relationship Id="rId4" Type="http://schemas.openxmlformats.org/officeDocument/2006/relationships/comments" Target="../comments33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3.bin"/><Relationship Id="rId4" Type="http://schemas.openxmlformats.org/officeDocument/2006/relationships/comments" Target="../comments34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4.bin"/><Relationship Id="rId4" Type="http://schemas.openxmlformats.org/officeDocument/2006/relationships/comments" Target="../comments35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36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6.bin"/><Relationship Id="rId4" Type="http://schemas.openxmlformats.org/officeDocument/2006/relationships/comments" Target="../comments3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05"/>
  <sheetViews>
    <sheetView topLeftCell="A3" zoomScaleSheetLayoutView="100" workbookViewId="0">
      <selection activeCell="D26" sqref="D26"/>
    </sheetView>
  </sheetViews>
  <sheetFormatPr defaultColWidth="9.25" defaultRowHeight="13.8"/>
  <cols>
    <col min="1" max="1" width="6.62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25" style="1" customWidth="1"/>
    <col min="7" max="7" width="8.625" style="1" customWidth="1"/>
    <col min="8" max="8" width="8.375" style="1" customWidth="1"/>
    <col min="9" max="9" width="12.25" style="1" customWidth="1"/>
    <col min="10" max="16384" width="9.25" style="1"/>
  </cols>
  <sheetData>
    <row r="1" spans="1:9">
      <c r="A1" s="603" t="s">
        <v>0</v>
      </c>
      <c r="B1" s="603"/>
      <c r="C1" s="603"/>
      <c r="D1" s="603"/>
      <c r="E1" s="603"/>
      <c r="F1" s="603"/>
      <c r="G1" s="603"/>
      <c r="H1" s="603"/>
      <c r="I1" s="603"/>
    </row>
    <row r="2" spans="1:9" ht="14.4" thickBot="1"/>
    <row r="3" spans="1:9" ht="34.5" customHeight="1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4.4" thickBot="1">
      <c r="A4" s="6">
        <v>1</v>
      </c>
      <c r="B4" s="7" t="s">
        <v>10</v>
      </c>
      <c r="C4" s="8" t="s">
        <v>11</v>
      </c>
      <c r="D4" s="7" t="s">
        <v>12</v>
      </c>
      <c r="E4" s="9">
        <v>9.9499999999999993</v>
      </c>
      <c r="F4" s="9">
        <v>9.75</v>
      </c>
      <c r="G4" s="9">
        <v>17.5</v>
      </c>
      <c r="H4" s="9">
        <v>9.98</v>
      </c>
      <c r="I4" s="10">
        <v>12.5</v>
      </c>
    </row>
    <row r="5" spans="1:9" ht="14.4" thickBot="1">
      <c r="A5" s="6">
        <v>2</v>
      </c>
      <c r="B5" s="7" t="s">
        <v>10</v>
      </c>
      <c r="C5" s="8" t="s">
        <v>11</v>
      </c>
      <c r="D5" s="7" t="s">
        <v>13</v>
      </c>
      <c r="E5" s="9">
        <v>9.9499999999999993</v>
      </c>
      <c r="F5" s="9">
        <v>9.9499999999999993</v>
      </c>
      <c r="G5" s="9">
        <v>17.75</v>
      </c>
      <c r="H5" s="9">
        <v>10.25</v>
      </c>
      <c r="I5" s="10">
        <v>12</v>
      </c>
    </row>
    <row r="6" spans="1:9" ht="14.4" thickBot="1">
      <c r="A6" s="6">
        <v>3</v>
      </c>
      <c r="B6" s="7" t="s">
        <v>10</v>
      </c>
      <c r="C6" s="8" t="s">
        <v>11</v>
      </c>
      <c r="D6" s="7" t="s">
        <v>14</v>
      </c>
      <c r="E6" s="9">
        <v>9.9499999999999993</v>
      </c>
      <c r="F6" s="9">
        <v>9.9499999999999993</v>
      </c>
      <c r="G6" s="9">
        <v>0</v>
      </c>
      <c r="H6" s="9">
        <v>10.5</v>
      </c>
      <c r="I6" s="10">
        <v>12.5</v>
      </c>
    </row>
    <row r="7" spans="1:9" ht="14.4" thickBot="1">
      <c r="A7" s="6">
        <v>4</v>
      </c>
      <c r="B7" s="7" t="s">
        <v>10</v>
      </c>
      <c r="C7" s="8" t="s">
        <v>11</v>
      </c>
      <c r="D7" s="7" t="s">
        <v>15</v>
      </c>
      <c r="E7" s="9">
        <v>9.75</v>
      </c>
      <c r="F7" s="9">
        <v>10.5</v>
      </c>
      <c r="G7" s="9">
        <v>17</v>
      </c>
      <c r="H7" s="9">
        <v>10.25</v>
      </c>
      <c r="I7" s="10">
        <v>12</v>
      </c>
    </row>
    <row r="8" spans="1:9" ht="14.4" thickBot="1">
      <c r="A8" s="6">
        <v>5</v>
      </c>
      <c r="B8" s="7" t="s">
        <v>10</v>
      </c>
      <c r="C8" s="8" t="s">
        <v>11</v>
      </c>
      <c r="D8" s="7" t="s">
        <v>16</v>
      </c>
      <c r="E8" s="9">
        <v>9.8000000000000007</v>
      </c>
      <c r="F8" s="9">
        <v>9.8000000000000007</v>
      </c>
      <c r="G8" s="9">
        <v>0</v>
      </c>
      <c r="H8" s="9">
        <v>10</v>
      </c>
      <c r="I8" s="10">
        <v>9.5</v>
      </c>
    </row>
    <row r="9" spans="1:9" ht="14.4" thickBot="1">
      <c r="A9" s="6">
        <v>6</v>
      </c>
      <c r="B9" s="7" t="s">
        <v>10</v>
      </c>
      <c r="C9" s="8" t="s">
        <v>11</v>
      </c>
      <c r="D9" s="7" t="s">
        <v>17</v>
      </c>
      <c r="E9" s="9">
        <v>9.75</v>
      </c>
      <c r="F9" s="9">
        <v>9.9</v>
      </c>
      <c r="G9" s="9">
        <v>0</v>
      </c>
      <c r="H9" s="9">
        <v>9.9</v>
      </c>
      <c r="I9" s="10">
        <v>7.8</v>
      </c>
    </row>
    <row r="10" spans="1:9" ht="14.4" thickBot="1">
      <c r="A10" s="6">
        <v>7</v>
      </c>
      <c r="B10" s="7" t="s">
        <v>10</v>
      </c>
      <c r="C10" s="8" t="s">
        <v>11</v>
      </c>
      <c r="D10" s="7" t="s">
        <v>18</v>
      </c>
      <c r="E10" s="9">
        <v>9</v>
      </c>
      <c r="F10" s="9">
        <v>10.75</v>
      </c>
      <c r="G10" s="9">
        <v>18.3</v>
      </c>
      <c r="H10" s="9">
        <v>9.5</v>
      </c>
      <c r="I10" s="10">
        <v>10</v>
      </c>
    </row>
    <row r="11" spans="1:9" ht="14.4" thickBot="1">
      <c r="A11" s="6">
        <v>8</v>
      </c>
      <c r="B11" s="7" t="s">
        <v>10</v>
      </c>
      <c r="C11" s="8" t="s">
        <v>11</v>
      </c>
      <c r="D11" s="7" t="s">
        <v>19</v>
      </c>
      <c r="E11" s="9">
        <v>9.77</v>
      </c>
      <c r="F11" s="9">
        <v>10.47</v>
      </c>
      <c r="G11" s="9">
        <v>17.72</v>
      </c>
      <c r="H11" s="9">
        <v>9.7899999999999991</v>
      </c>
      <c r="I11" s="10">
        <v>9.7899999999999991</v>
      </c>
    </row>
    <row r="12" spans="1:9" ht="14.4" thickBot="1">
      <c r="A12" s="6">
        <v>9</v>
      </c>
      <c r="B12" s="7" t="s">
        <v>10</v>
      </c>
      <c r="C12" s="8" t="s">
        <v>11</v>
      </c>
      <c r="D12" s="7" t="s">
        <v>20</v>
      </c>
      <c r="E12" s="9">
        <v>9.5</v>
      </c>
      <c r="F12" s="9">
        <v>10.24</v>
      </c>
      <c r="G12" s="9">
        <v>0</v>
      </c>
      <c r="H12" s="9">
        <v>9.75</v>
      </c>
      <c r="I12" s="10">
        <v>10</v>
      </c>
    </row>
    <row r="13" spans="1:9" ht="14.4" thickBot="1">
      <c r="A13" s="6">
        <v>10</v>
      </c>
      <c r="B13" s="7" t="s">
        <v>10</v>
      </c>
      <c r="C13" s="8" t="s">
        <v>11</v>
      </c>
      <c r="D13" s="7" t="s">
        <v>21</v>
      </c>
      <c r="E13" s="9">
        <v>10</v>
      </c>
      <c r="F13" s="9">
        <v>10.5</v>
      </c>
      <c r="G13" s="9">
        <v>0</v>
      </c>
      <c r="H13" s="9">
        <v>10.25</v>
      </c>
      <c r="I13" s="10">
        <v>0</v>
      </c>
    </row>
    <row r="14" spans="1:9" ht="14.4" thickBot="1">
      <c r="A14" s="6">
        <v>11</v>
      </c>
      <c r="B14" s="7" t="s">
        <v>10</v>
      </c>
      <c r="C14" s="8" t="s">
        <v>11</v>
      </c>
      <c r="D14" s="7" t="s">
        <v>22</v>
      </c>
      <c r="E14" s="9">
        <v>10</v>
      </c>
      <c r="F14" s="9">
        <v>11</v>
      </c>
      <c r="G14" s="9">
        <v>0</v>
      </c>
      <c r="H14" s="9">
        <v>10.199999999999999</v>
      </c>
      <c r="I14" s="10">
        <v>10.75</v>
      </c>
    </row>
    <row r="15" spans="1:9" ht="14.4" thickBot="1">
      <c r="A15" s="6">
        <v>12</v>
      </c>
      <c r="B15" s="7" t="s">
        <v>10</v>
      </c>
      <c r="C15" s="8" t="s">
        <v>11</v>
      </c>
      <c r="D15" s="7" t="s">
        <v>23</v>
      </c>
      <c r="E15" s="9">
        <v>7</v>
      </c>
      <c r="F15" s="9">
        <v>8</v>
      </c>
      <c r="G15" s="9">
        <v>0</v>
      </c>
      <c r="H15" s="9">
        <v>0</v>
      </c>
      <c r="I15" s="10">
        <v>0</v>
      </c>
    </row>
    <row r="16" spans="1:9" ht="14.4" thickBot="1">
      <c r="A16" s="6">
        <v>13</v>
      </c>
      <c r="B16" s="7" t="s">
        <v>10</v>
      </c>
      <c r="C16" s="8" t="s">
        <v>11</v>
      </c>
      <c r="D16" s="7" t="s">
        <v>24</v>
      </c>
      <c r="E16" s="9">
        <v>7.89</v>
      </c>
      <c r="F16" s="9">
        <v>0</v>
      </c>
      <c r="G16" s="9">
        <v>0</v>
      </c>
      <c r="H16" s="9">
        <v>0</v>
      </c>
      <c r="I16" s="10">
        <v>0</v>
      </c>
    </row>
    <row r="17" spans="1:9" ht="14.4" thickBot="1">
      <c r="A17" s="6">
        <v>14</v>
      </c>
      <c r="B17" s="7" t="s">
        <v>10</v>
      </c>
      <c r="C17" s="8" t="s">
        <v>11</v>
      </c>
      <c r="D17" s="7" t="s">
        <v>25</v>
      </c>
      <c r="E17" s="9">
        <v>7.95</v>
      </c>
      <c r="F17" s="9">
        <v>0</v>
      </c>
      <c r="G17" s="9">
        <v>0</v>
      </c>
      <c r="H17" s="9">
        <v>0</v>
      </c>
      <c r="I17" s="10">
        <v>0</v>
      </c>
    </row>
    <row r="18" spans="1:9" ht="24.6" thickBot="1">
      <c r="A18" s="6">
        <v>15</v>
      </c>
      <c r="B18" s="7" t="s">
        <v>10</v>
      </c>
      <c r="C18" s="8" t="s">
        <v>11</v>
      </c>
      <c r="D18" s="7" t="s">
        <v>26</v>
      </c>
      <c r="E18" s="9">
        <v>10.42</v>
      </c>
      <c r="F18" s="9">
        <v>10.42</v>
      </c>
      <c r="G18" s="9">
        <v>0</v>
      </c>
      <c r="H18" s="9">
        <v>10.42</v>
      </c>
      <c r="I18" s="10">
        <v>10.42</v>
      </c>
    </row>
    <row r="19" spans="1:9" ht="14.4" thickBot="1">
      <c r="A19" s="6">
        <v>16</v>
      </c>
      <c r="B19" s="7" t="s">
        <v>10</v>
      </c>
      <c r="C19" s="8" t="s">
        <v>11</v>
      </c>
      <c r="D19" s="7" t="s">
        <v>27</v>
      </c>
      <c r="E19" s="9">
        <v>13.44</v>
      </c>
      <c r="F19" s="9">
        <v>13.44</v>
      </c>
      <c r="G19" s="9">
        <v>17.78</v>
      </c>
      <c r="H19" s="9">
        <v>13.44</v>
      </c>
      <c r="I19" s="10">
        <v>13.44</v>
      </c>
    </row>
    <row r="20" spans="1:9" ht="14.4" thickBot="1">
      <c r="A20" s="6">
        <v>17</v>
      </c>
      <c r="B20" s="7" t="s">
        <v>10</v>
      </c>
      <c r="C20" s="8" t="s">
        <v>11</v>
      </c>
      <c r="D20" s="7" t="s">
        <v>28</v>
      </c>
      <c r="E20" s="9">
        <v>9.5500000000000007</v>
      </c>
      <c r="F20" s="9">
        <v>0</v>
      </c>
      <c r="G20" s="9">
        <v>0</v>
      </c>
      <c r="H20" s="9">
        <v>0</v>
      </c>
      <c r="I20" s="10">
        <v>0</v>
      </c>
    </row>
    <row r="21" spans="1:9" ht="14.4" thickBot="1">
      <c r="A21" s="6">
        <v>18</v>
      </c>
      <c r="B21" s="7" t="s">
        <v>10</v>
      </c>
      <c r="C21" s="8" t="s">
        <v>11</v>
      </c>
      <c r="D21" s="7" t="s">
        <v>29</v>
      </c>
      <c r="E21" s="9">
        <v>10</v>
      </c>
      <c r="F21" s="9">
        <v>10</v>
      </c>
      <c r="G21" s="9">
        <v>0</v>
      </c>
      <c r="H21" s="9">
        <v>10</v>
      </c>
      <c r="I21" s="10">
        <v>0</v>
      </c>
    </row>
    <row r="22" spans="1:9" ht="14.4" thickBot="1">
      <c r="A22" s="6">
        <v>19</v>
      </c>
      <c r="B22" s="7" t="s">
        <v>10</v>
      </c>
      <c r="C22" s="8" t="s">
        <v>11</v>
      </c>
      <c r="D22" s="7" t="s">
        <v>30</v>
      </c>
      <c r="E22" s="9">
        <v>7.84</v>
      </c>
      <c r="F22" s="9">
        <v>0</v>
      </c>
      <c r="G22" s="9">
        <v>0</v>
      </c>
      <c r="H22" s="9">
        <v>0</v>
      </c>
      <c r="I22" s="10">
        <v>0</v>
      </c>
    </row>
    <row r="23" spans="1:9" ht="14.4" thickBot="1">
      <c r="A23" s="6">
        <v>20</v>
      </c>
      <c r="B23" s="7" t="s">
        <v>10</v>
      </c>
      <c r="C23" s="8" t="s">
        <v>11</v>
      </c>
      <c r="D23" s="7" t="s">
        <v>31</v>
      </c>
      <c r="E23" s="9">
        <v>7.74</v>
      </c>
      <c r="F23" s="9">
        <v>0</v>
      </c>
      <c r="G23" s="9">
        <v>0</v>
      </c>
      <c r="H23" s="9">
        <v>0</v>
      </c>
      <c r="I23" s="10">
        <v>0</v>
      </c>
    </row>
    <row r="24" spans="1:9" ht="14.4" thickBot="1">
      <c r="A24" s="6">
        <v>21</v>
      </c>
      <c r="B24" s="7" t="s">
        <v>10</v>
      </c>
      <c r="C24" s="8" t="s">
        <v>11</v>
      </c>
      <c r="D24" s="7" t="s">
        <v>32</v>
      </c>
      <c r="E24" s="9">
        <v>9.76</v>
      </c>
      <c r="F24" s="9">
        <v>11.32</v>
      </c>
      <c r="G24" s="9">
        <v>0</v>
      </c>
      <c r="H24" s="9">
        <v>10.7</v>
      </c>
      <c r="I24" s="10">
        <v>0</v>
      </c>
    </row>
    <row r="25" spans="1:9" ht="14.4" thickBot="1">
      <c r="A25" s="6">
        <v>22</v>
      </c>
      <c r="B25" s="7" t="s">
        <v>10</v>
      </c>
      <c r="C25" s="8" t="s">
        <v>11</v>
      </c>
      <c r="D25" s="7" t="s">
        <v>33</v>
      </c>
      <c r="E25" s="9">
        <v>9.1999999999999993</v>
      </c>
      <c r="F25" s="9">
        <v>0</v>
      </c>
      <c r="G25" s="9">
        <v>0</v>
      </c>
      <c r="H25" s="9">
        <v>0</v>
      </c>
      <c r="I25" s="10">
        <v>0</v>
      </c>
    </row>
    <row r="26" spans="1:9" ht="14.4" thickBot="1">
      <c r="A26" s="6">
        <v>23</v>
      </c>
      <c r="B26" s="7" t="s">
        <v>10</v>
      </c>
      <c r="C26" s="8" t="s">
        <v>11</v>
      </c>
      <c r="D26" s="7" t="s">
        <v>34</v>
      </c>
      <c r="E26" s="9">
        <v>7.9</v>
      </c>
      <c r="F26" s="9">
        <v>0</v>
      </c>
      <c r="G26" s="9">
        <v>0</v>
      </c>
      <c r="H26" s="9">
        <v>0</v>
      </c>
      <c r="I26" s="10">
        <v>0</v>
      </c>
    </row>
    <row r="27" spans="1:9" ht="14.4" thickBot="1">
      <c r="A27" s="6">
        <v>24</v>
      </c>
      <c r="B27" s="7" t="s">
        <v>10</v>
      </c>
      <c r="C27" s="8" t="s">
        <v>11</v>
      </c>
      <c r="D27" s="7" t="s">
        <v>35</v>
      </c>
      <c r="E27" s="9">
        <v>8.6</v>
      </c>
      <c r="F27" s="9">
        <v>0</v>
      </c>
      <c r="G27" s="9">
        <v>0</v>
      </c>
      <c r="H27" s="9">
        <v>9.8800000000000008</v>
      </c>
      <c r="I27" s="10">
        <v>0</v>
      </c>
    </row>
    <row r="28" spans="1:9" ht="14.4" thickBot="1">
      <c r="A28" s="6">
        <v>25</v>
      </c>
      <c r="B28" s="7" t="s">
        <v>10</v>
      </c>
      <c r="C28" s="8" t="s">
        <v>11</v>
      </c>
      <c r="D28" s="7" t="s">
        <v>36</v>
      </c>
      <c r="E28" s="9">
        <v>14.46</v>
      </c>
      <c r="F28" s="9">
        <v>13.46</v>
      </c>
      <c r="G28" s="9">
        <v>13.46</v>
      </c>
      <c r="H28" s="9">
        <v>13.46</v>
      </c>
      <c r="I28" s="10">
        <v>13.46</v>
      </c>
    </row>
    <row r="29" spans="1:9" ht="14.4" thickBot="1">
      <c r="A29" s="6">
        <v>26</v>
      </c>
      <c r="B29" s="7" t="s">
        <v>10</v>
      </c>
      <c r="C29" s="8" t="s">
        <v>11</v>
      </c>
      <c r="D29" s="7" t="s">
        <v>37</v>
      </c>
      <c r="E29" s="9">
        <v>8.44</v>
      </c>
      <c r="F29" s="9">
        <v>0</v>
      </c>
      <c r="G29" s="9">
        <v>0</v>
      </c>
      <c r="H29" s="9">
        <v>0</v>
      </c>
      <c r="I29" s="10">
        <v>0</v>
      </c>
    </row>
    <row r="30" spans="1:9" ht="14.4" thickBot="1">
      <c r="A30" s="6">
        <v>27</v>
      </c>
      <c r="B30" s="7" t="s">
        <v>10</v>
      </c>
      <c r="C30" s="8" t="s">
        <v>11</v>
      </c>
      <c r="D30" s="7" t="s">
        <v>38</v>
      </c>
      <c r="E30" s="9">
        <v>8.93</v>
      </c>
      <c r="F30" s="9">
        <v>0</v>
      </c>
      <c r="G30" s="9">
        <v>0</v>
      </c>
      <c r="H30" s="9">
        <v>0</v>
      </c>
      <c r="I30" s="10">
        <v>0</v>
      </c>
    </row>
    <row r="31" spans="1:9" ht="14.4" thickBot="1">
      <c r="A31" s="6">
        <v>28</v>
      </c>
      <c r="B31" s="7" t="s">
        <v>10</v>
      </c>
      <c r="C31" s="8" t="s">
        <v>11</v>
      </c>
      <c r="D31" s="7" t="s">
        <v>39</v>
      </c>
      <c r="E31" s="9">
        <v>8.5</v>
      </c>
      <c r="F31" s="9">
        <v>0</v>
      </c>
      <c r="G31" s="9">
        <v>0</v>
      </c>
      <c r="H31" s="9">
        <v>0</v>
      </c>
      <c r="I31" s="10">
        <v>0</v>
      </c>
    </row>
    <row r="32" spans="1:9" ht="14.4" thickBot="1">
      <c r="A32" s="6">
        <v>29</v>
      </c>
      <c r="B32" s="7" t="s">
        <v>10</v>
      </c>
      <c r="C32" s="8" t="s">
        <v>11</v>
      </c>
      <c r="D32" s="7" t="s">
        <v>40</v>
      </c>
      <c r="E32" s="9">
        <v>6.98</v>
      </c>
      <c r="F32" s="9">
        <v>6.98</v>
      </c>
      <c r="G32" s="9">
        <v>0</v>
      </c>
      <c r="H32" s="9">
        <v>0</v>
      </c>
      <c r="I32" s="10">
        <v>0</v>
      </c>
    </row>
    <row r="33" spans="1:12" ht="14.4" thickBot="1">
      <c r="A33" s="6">
        <v>30</v>
      </c>
      <c r="B33" s="7" t="s">
        <v>10</v>
      </c>
      <c r="C33" s="8" t="s">
        <v>11</v>
      </c>
      <c r="D33" s="7" t="s">
        <v>41</v>
      </c>
      <c r="E33" s="9">
        <v>9.57</v>
      </c>
      <c r="F33" s="9">
        <v>9.85</v>
      </c>
      <c r="G33" s="9">
        <v>14.81</v>
      </c>
      <c r="H33" s="9">
        <v>9.2799999999999994</v>
      </c>
      <c r="I33" s="10">
        <v>14.21</v>
      </c>
    </row>
    <row r="34" spans="1:12" ht="14.4" thickBot="1">
      <c r="A34" s="6">
        <v>31</v>
      </c>
      <c r="B34" s="7" t="s">
        <v>10</v>
      </c>
      <c r="C34" s="8" t="s">
        <v>11</v>
      </c>
      <c r="D34" s="7" t="s">
        <v>42</v>
      </c>
      <c r="E34" s="9">
        <v>9.75</v>
      </c>
      <c r="F34" s="9">
        <v>10.01</v>
      </c>
      <c r="G34" s="9">
        <v>0</v>
      </c>
      <c r="H34" s="9">
        <v>10.76</v>
      </c>
      <c r="I34" s="10">
        <v>0</v>
      </c>
    </row>
    <row r="35" spans="1:12" ht="14.4" thickBot="1">
      <c r="A35" s="6">
        <v>32</v>
      </c>
      <c r="B35" s="7" t="s">
        <v>10</v>
      </c>
      <c r="C35" s="8" t="s">
        <v>11</v>
      </c>
      <c r="D35" s="7" t="s">
        <v>43</v>
      </c>
      <c r="E35" s="9">
        <v>11.25</v>
      </c>
      <c r="F35" s="9">
        <v>13</v>
      </c>
      <c r="G35" s="9">
        <v>0</v>
      </c>
      <c r="H35" s="9">
        <v>13</v>
      </c>
      <c r="I35" s="10">
        <v>14</v>
      </c>
    </row>
    <row r="36" spans="1:12" ht="14.4" thickBot="1">
      <c r="A36" s="6">
        <v>33</v>
      </c>
      <c r="B36" s="7" t="s">
        <v>10</v>
      </c>
      <c r="C36" s="8" t="s">
        <v>11</v>
      </c>
      <c r="D36" s="7" t="s">
        <v>44</v>
      </c>
      <c r="E36" s="9">
        <v>10.15</v>
      </c>
      <c r="F36" s="9">
        <v>10.65</v>
      </c>
      <c r="G36" s="9">
        <v>21</v>
      </c>
      <c r="H36" s="9">
        <v>13</v>
      </c>
      <c r="I36" s="10">
        <v>12</v>
      </c>
    </row>
    <row r="37" spans="1:12" ht="14.4" thickBot="1">
      <c r="A37" s="6">
        <v>34</v>
      </c>
      <c r="B37" s="7" t="s">
        <v>10</v>
      </c>
      <c r="C37" s="8" t="s">
        <v>11</v>
      </c>
      <c r="D37" s="7" t="s">
        <v>45</v>
      </c>
      <c r="E37" s="9">
        <v>9.5</v>
      </c>
      <c r="F37" s="9">
        <v>11.1</v>
      </c>
      <c r="G37" s="9">
        <v>13.1</v>
      </c>
      <c r="H37" s="9">
        <v>10.9</v>
      </c>
      <c r="I37" s="10">
        <v>10.9</v>
      </c>
    </row>
    <row r="38" spans="1:12" ht="14.4" thickBot="1">
      <c r="A38" s="6">
        <v>35</v>
      </c>
      <c r="B38" s="7" t="s">
        <v>10</v>
      </c>
      <c r="C38" s="8" t="s">
        <v>11</v>
      </c>
      <c r="D38" s="7" t="s">
        <v>46</v>
      </c>
      <c r="E38" s="9">
        <v>8.4</v>
      </c>
      <c r="F38" s="9">
        <v>9.85</v>
      </c>
      <c r="G38" s="9">
        <v>13.18</v>
      </c>
      <c r="H38" s="9">
        <v>9.9700000000000006</v>
      </c>
      <c r="I38" s="10">
        <v>9.99</v>
      </c>
    </row>
    <row r="39" spans="1:12" ht="14.4" thickBot="1">
      <c r="A39" s="6">
        <v>36</v>
      </c>
      <c r="B39" s="7" t="s">
        <v>10</v>
      </c>
      <c r="C39" s="8" t="s">
        <v>11</v>
      </c>
      <c r="D39" s="7" t="s">
        <v>47</v>
      </c>
      <c r="E39" s="9">
        <v>10</v>
      </c>
      <c r="F39" s="9">
        <v>10.5</v>
      </c>
      <c r="G39" s="9">
        <v>15</v>
      </c>
      <c r="H39" s="9">
        <v>10.5</v>
      </c>
      <c r="I39" s="10">
        <v>11.5</v>
      </c>
    </row>
    <row r="40" spans="1:12" ht="14.4" thickBot="1">
      <c r="A40" s="6">
        <v>37</v>
      </c>
      <c r="B40" s="7" t="s">
        <v>10</v>
      </c>
      <c r="C40" s="8" t="s">
        <v>11</v>
      </c>
      <c r="D40" s="7" t="s">
        <v>48</v>
      </c>
      <c r="E40" s="9">
        <v>7.35</v>
      </c>
      <c r="F40" s="9">
        <v>7.47</v>
      </c>
      <c r="G40" s="9">
        <v>6.94</v>
      </c>
      <c r="H40" s="9">
        <v>6.9</v>
      </c>
      <c r="I40" s="10">
        <v>7.99</v>
      </c>
    </row>
    <row r="41" spans="1:12" ht="14.4" thickBot="1">
      <c r="A41" s="6">
        <v>38</v>
      </c>
      <c r="B41" s="7" t="s">
        <v>10</v>
      </c>
      <c r="C41" s="8" t="s">
        <v>11</v>
      </c>
      <c r="D41" s="7" t="s">
        <v>49</v>
      </c>
      <c r="E41" s="9">
        <v>7.51</v>
      </c>
      <c r="F41" s="9">
        <v>8.0500000000000007</v>
      </c>
      <c r="G41" s="9">
        <v>7.18</v>
      </c>
      <c r="H41" s="9">
        <v>6.79</v>
      </c>
      <c r="I41" s="10">
        <v>10.74</v>
      </c>
    </row>
    <row r="42" spans="1:12" ht="14.4" thickBot="1">
      <c r="A42" s="6">
        <v>39</v>
      </c>
      <c r="B42" s="7" t="s">
        <v>10</v>
      </c>
      <c r="C42" s="8" t="s">
        <v>11</v>
      </c>
      <c r="D42" s="7" t="s">
        <v>50</v>
      </c>
      <c r="E42" s="9">
        <v>8.4</v>
      </c>
      <c r="F42" s="9">
        <v>9.73</v>
      </c>
      <c r="G42" s="9">
        <v>12.47</v>
      </c>
      <c r="H42" s="9">
        <v>7.42</v>
      </c>
      <c r="I42" s="10">
        <v>9.49</v>
      </c>
    </row>
    <row r="43" spans="1:12" ht="14.4" thickBot="1">
      <c r="A43" s="6">
        <v>40</v>
      </c>
      <c r="B43" s="7" t="s">
        <v>10</v>
      </c>
      <c r="C43" s="8" t="s">
        <v>11</v>
      </c>
      <c r="D43" s="7" t="s">
        <v>51</v>
      </c>
      <c r="E43" s="9">
        <v>8.23</v>
      </c>
      <c r="F43" s="9">
        <v>8.19</v>
      </c>
      <c r="G43" s="9">
        <v>7.71</v>
      </c>
      <c r="H43" s="9">
        <v>8.1199999999999992</v>
      </c>
      <c r="I43" s="10">
        <v>8.77</v>
      </c>
    </row>
    <row r="44" spans="1:12" ht="14.4" thickBot="1">
      <c r="A44" s="6">
        <v>41</v>
      </c>
      <c r="B44" s="7" t="s">
        <v>10</v>
      </c>
      <c r="C44" s="8" t="s">
        <v>11</v>
      </c>
      <c r="D44" s="7" t="s">
        <v>52</v>
      </c>
      <c r="E44" s="9">
        <v>9.3699999999999992</v>
      </c>
      <c r="F44" s="9">
        <v>10.01</v>
      </c>
      <c r="G44" s="9">
        <v>12.83</v>
      </c>
      <c r="H44" s="9">
        <v>10.08</v>
      </c>
      <c r="I44" s="10">
        <v>12.78</v>
      </c>
    </row>
    <row r="45" spans="1:12" ht="14.4" thickBot="1">
      <c r="A45" s="6">
        <v>42</v>
      </c>
      <c r="B45" s="7" t="s">
        <v>10</v>
      </c>
      <c r="C45" s="8" t="s">
        <v>11</v>
      </c>
      <c r="D45" s="7" t="s">
        <v>53</v>
      </c>
      <c r="E45" s="9">
        <v>9.75</v>
      </c>
      <c r="F45" s="9">
        <v>10.25</v>
      </c>
      <c r="G45" s="9">
        <v>12.25</v>
      </c>
      <c r="H45" s="9">
        <v>10.75</v>
      </c>
      <c r="I45" s="10">
        <v>10.75</v>
      </c>
    </row>
    <row r="46" spans="1:12" ht="14.4" thickBot="1">
      <c r="A46" s="6">
        <v>43</v>
      </c>
      <c r="B46" s="7" t="s">
        <v>10</v>
      </c>
      <c r="C46" s="8" t="s">
        <v>11</v>
      </c>
      <c r="D46" s="7" t="s">
        <v>54</v>
      </c>
      <c r="E46" s="9">
        <v>9.2200000000000006</v>
      </c>
      <c r="F46" s="9">
        <v>8.99</v>
      </c>
      <c r="G46" s="9">
        <v>9.16</v>
      </c>
      <c r="H46" s="9">
        <v>8.77</v>
      </c>
      <c r="I46" s="10">
        <v>9.0399999999999991</v>
      </c>
    </row>
    <row r="47" spans="1:12" ht="24.6" thickBot="1">
      <c r="A47" s="6">
        <v>44</v>
      </c>
      <c r="B47" s="7" t="s">
        <v>10</v>
      </c>
      <c r="C47" s="8" t="s">
        <v>11</v>
      </c>
      <c r="D47" s="7" t="s">
        <v>55</v>
      </c>
      <c r="E47" s="9">
        <v>10.9</v>
      </c>
      <c r="F47" s="9">
        <v>12.65</v>
      </c>
      <c r="G47" s="9">
        <v>15</v>
      </c>
      <c r="H47" s="9">
        <v>12.12</v>
      </c>
      <c r="I47" s="10">
        <v>12.28</v>
      </c>
    </row>
    <row r="48" spans="1:12" ht="14.4" thickBot="1">
      <c r="A48" s="6">
        <v>45</v>
      </c>
      <c r="B48" s="7" t="s">
        <v>10</v>
      </c>
      <c r="C48" s="8" t="s">
        <v>11</v>
      </c>
      <c r="D48" s="7" t="s">
        <v>56</v>
      </c>
      <c r="E48" s="9">
        <v>9.34</v>
      </c>
      <c r="F48" s="9">
        <v>9.34</v>
      </c>
      <c r="G48" s="9">
        <v>9.34</v>
      </c>
      <c r="H48" s="9">
        <v>0</v>
      </c>
      <c r="I48" s="10">
        <v>9.34</v>
      </c>
      <c r="K48" s="11"/>
      <c r="L48" s="11"/>
    </row>
    <row r="49" spans="1:9" ht="14.4" thickBot="1">
      <c r="A49" s="6">
        <v>46</v>
      </c>
      <c r="B49" s="7" t="s">
        <v>10</v>
      </c>
      <c r="C49" s="8" t="s">
        <v>11</v>
      </c>
      <c r="D49" s="7" t="s">
        <v>57</v>
      </c>
      <c r="E49" s="9">
        <v>9.9499999999999993</v>
      </c>
      <c r="F49" s="9">
        <v>11.45</v>
      </c>
      <c r="G49" s="9">
        <v>13.45</v>
      </c>
      <c r="H49" s="9">
        <v>11.95</v>
      </c>
      <c r="I49" s="10">
        <v>11.45</v>
      </c>
    </row>
    <row r="50" spans="1:9" ht="14.4" thickBot="1">
      <c r="A50" s="6">
        <v>47</v>
      </c>
      <c r="B50" s="7" t="s">
        <v>10</v>
      </c>
      <c r="C50" s="8" t="s">
        <v>11</v>
      </c>
      <c r="D50" s="7" t="s">
        <v>58</v>
      </c>
      <c r="E50" s="9">
        <v>9.85</v>
      </c>
      <c r="F50" s="9">
        <v>10.1</v>
      </c>
      <c r="G50" s="9">
        <v>11.19</v>
      </c>
      <c r="H50" s="9">
        <v>9.69</v>
      </c>
      <c r="I50" s="10">
        <v>11.44</v>
      </c>
    </row>
    <row r="51" spans="1:9" ht="24.6" thickBot="1">
      <c r="A51" s="6">
        <v>48</v>
      </c>
      <c r="B51" s="7" t="s">
        <v>10</v>
      </c>
      <c r="C51" s="8" t="s">
        <v>11</v>
      </c>
      <c r="D51" s="7" t="s">
        <v>59</v>
      </c>
      <c r="E51" s="9">
        <v>12.75</v>
      </c>
      <c r="F51" s="9">
        <v>13.75</v>
      </c>
      <c r="G51" s="9">
        <v>13.75</v>
      </c>
      <c r="H51" s="9">
        <v>13.25</v>
      </c>
      <c r="I51" s="10">
        <v>12.75</v>
      </c>
    </row>
    <row r="52" spans="1:9" ht="14.4" thickBot="1">
      <c r="A52" s="6">
        <v>49</v>
      </c>
      <c r="B52" s="7" t="s">
        <v>10</v>
      </c>
      <c r="C52" s="8" t="s">
        <v>11</v>
      </c>
      <c r="D52" s="7" t="s">
        <v>60</v>
      </c>
      <c r="E52" s="9">
        <v>11.94</v>
      </c>
      <c r="F52" s="9">
        <v>9.4700000000000006</v>
      </c>
      <c r="G52" s="9">
        <v>13.55</v>
      </c>
      <c r="H52" s="9">
        <v>9.3800000000000008</v>
      </c>
      <c r="I52" s="10">
        <v>12.09</v>
      </c>
    </row>
    <row r="53" spans="1:9" ht="14.4" thickBot="1">
      <c r="A53" s="6">
        <v>50</v>
      </c>
      <c r="B53" s="7" t="s">
        <v>10</v>
      </c>
      <c r="C53" s="8" t="s">
        <v>11</v>
      </c>
      <c r="D53" s="7" t="s">
        <v>61</v>
      </c>
      <c r="E53" s="9">
        <v>3.22</v>
      </c>
      <c r="F53" s="9">
        <v>3.89</v>
      </c>
      <c r="G53" s="9">
        <v>3.33</v>
      </c>
      <c r="H53" s="9">
        <v>2.93</v>
      </c>
      <c r="I53" s="10">
        <v>11.5</v>
      </c>
    </row>
    <row r="54" spans="1:9" ht="14.4" thickBot="1">
      <c r="A54" s="6">
        <v>51</v>
      </c>
      <c r="B54" s="7" t="s">
        <v>10</v>
      </c>
      <c r="C54" s="8" t="s">
        <v>11</v>
      </c>
      <c r="D54" s="7" t="s">
        <v>62</v>
      </c>
      <c r="E54" s="9">
        <v>10</v>
      </c>
      <c r="F54" s="9">
        <v>10</v>
      </c>
      <c r="G54" s="9">
        <v>10</v>
      </c>
      <c r="H54" s="9">
        <v>10</v>
      </c>
      <c r="I54" s="10">
        <v>10</v>
      </c>
    </row>
    <row r="55" spans="1:9" ht="14.4" thickBot="1">
      <c r="A55" s="6">
        <v>52</v>
      </c>
      <c r="B55" s="7" t="s">
        <v>10</v>
      </c>
      <c r="C55" s="8" t="s">
        <v>11</v>
      </c>
      <c r="D55" s="12" t="s">
        <v>63</v>
      </c>
      <c r="E55" s="9">
        <v>8.2799999999999994</v>
      </c>
      <c r="F55" s="9">
        <v>9.1300000000000008</v>
      </c>
      <c r="G55" s="9">
        <v>8.44</v>
      </c>
      <c r="H55" s="9">
        <v>8.3800000000000008</v>
      </c>
      <c r="I55" s="10">
        <v>15.02</v>
      </c>
    </row>
    <row r="56" spans="1:9" ht="14.4" thickBot="1">
      <c r="A56" s="6">
        <v>53</v>
      </c>
      <c r="B56" s="7" t="s">
        <v>10</v>
      </c>
      <c r="C56" s="8" t="s">
        <v>11</v>
      </c>
      <c r="D56" s="7" t="s">
        <v>64</v>
      </c>
      <c r="E56" s="9">
        <v>9.51</v>
      </c>
      <c r="F56" s="9">
        <v>10.64</v>
      </c>
      <c r="G56" s="9">
        <v>10.25</v>
      </c>
      <c r="H56" s="9">
        <v>10.3</v>
      </c>
      <c r="I56" s="10">
        <v>12.35</v>
      </c>
    </row>
    <row r="57" spans="1:9" ht="14.4" thickBot="1">
      <c r="A57" s="6">
        <v>54</v>
      </c>
      <c r="B57" s="7" t="s">
        <v>10</v>
      </c>
      <c r="C57" s="8" t="s">
        <v>11</v>
      </c>
      <c r="D57" s="7" t="s">
        <v>65</v>
      </c>
      <c r="E57" s="9">
        <v>10.56</v>
      </c>
      <c r="F57" s="9">
        <v>11.68</v>
      </c>
      <c r="G57" s="9">
        <v>10.63</v>
      </c>
      <c r="H57" s="9">
        <v>10.58</v>
      </c>
      <c r="I57" s="10">
        <v>13.82</v>
      </c>
    </row>
    <row r="58" spans="1:9" ht="14.4" thickBot="1">
      <c r="A58" s="6">
        <v>55</v>
      </c>
      <c r="B58" s="7" t="s">
        <v>10</v>
      </c>
      <c r="C58" s="8" t="s">
        <v>11</v>
      </c>
      <c r="D58" s="7" t="s">
        <v>66</v>
      </c>
      <c r="E58" s="9">
        <v>5.12</v>
      </c>
      <c r="F58" s="9">
        <v>5.12</v>
      </c>
      <c r="G58" s="9">
        <v>5.12</v>
      </c>
      <c r="H58" s="9">
        <v>9.1300000000000008</v>
      </c>
      <c r="I58" s="10">
        <v>9.1300000000000008</v>
      </c>
    </row>
    <row r="59" spans="1:9" ht="14.4" thickBot="1">
      <c r="A59" s="6">
        <v>56</v>
      </c>
      <c r="B59" s="7" t="s">
        <v>10</v>
      </c>
      <c r="C59" s="8" t="s">
        <v>11</v>
      </c>
      <c r="D59" s="7" t="s">
        <v>67</v>
      </c>
      <c r="E59" s="9">
        <v>11.79</v>
      </c>
      <c r="F59" s="9">
        <v>10.42</v>
      </c>
      <c r="G59" s="9">
        <v>11.99</v>
      </c>
      <c r="H59" s="9">
        <v>10.029999999999999</v>
      </c>
      <c r="I59" s="10">
        <v>9.9499999999999993</v>
      </c>
    </row>
    <row r="60" spans="1:9" ht="14.4" thickBot="1">
      <c r="A60" s="6">
        <v>57</v>
      </c>
      <c r="B60" s="7" t="s">
        <v>10</v>
      </c>
      <c r="C60" s="8" t="s">
        <v>11</v>
      </c>
      <c r="D60" s="7" t="s">
        <v>68</v>
      </c>
      <c r="E60" s="9">
        <v>8.19</v>
      </c>
      <c r="F60" s="9">
        <v>8.19</v>
      </c>
      <c r="G60" s="9">
        <v>59.97</v>
      </c>
      <c r="H60" s="9">
        <v>8.19</v>
      </c>
      <c r="I60" s="10">
        <v>8.19</v>
      </c>
    </row>
    <row r="61" spans="1:9" ht="14.4" thickBot="1">
      <c r="A61" s="6">
        <v>58</v>
      </c>
      <c r="B61" s="7" t="s">
        <v>10</v>
      </c>
      <c r="C61" s="8" t="s">
        <v>11</v>
      </c>
      <c r="D61" s="7" t="s">
        <v>69</v>
      </c>
      <c r="E61" s="9">
        <v>0</v>
      </c>
      <c r="F61" s="9">
        <v>8.58</v>
      </c>
      <c r="G61" s="9">
        <v>0</v>
      </c>
      <c r="H61" s="9">
        <v>8.58</v>
      </c>
      <c r="I61" s="10">
        <v>8.58</v>
      </c>
    </row>
    <row r="62" spans="1:9" ht="14.4" thickBot="1">
      <c r="A62" s="6">
        <v>59</v>
      </c>
      <c r="B62" s="7" t="s">
        <v>10</v>
      </c>
      <c r="C62" s="8" t="s">
        <v>11</v>
      </c>
      <c r="D62" s="7" t="s">
        <v>70</v>
      </c>
      <c r="E62" s="9">
        <v>8.34</v>
      </c>
      <c r="F62" s="9">
        <v>8.49</v>
      </c>
      <c r="G62" s="9">
        <v>8.35</v>
      </c>
      <c r="H62" s="9">
        <v>8.3800000000000008</v>
      </c>
      <c r="I62" s="10">
        <v>8.48</v>
      </c>
    </row>
    <row r="63" spans="1:9" ht="14.4" thickBot="1">
      <c r="A63" s="6">
        <v>60</v>
      </c>
      <c r="B63" s="7" t="s">
        <v>10</v>
      </c>
      <c r="C63" s="8" t="s">
        <v>11</v>
      </c>
      <c r="D63" s="7" t="s">
        <v>71</v>
      </c>
      <c r="E63" s="9">
        <v>8.59</v>
      </c>
      <c r="F63" s="9">
        <v>8.85</v>
      </c>
      <c r="G63" s="9">
        <v>11.49</v>
      </c>
      <c r="H63" s="9">
        <v>8.4</v>
      </c>
      <c r="I63" s="10">
        <v>10.8</v>
      </c>
    </row>
    <row r="64" spans="1:9" ht="14.4" thickBot="1">
      <c r="A64" s="6">
        <v>61</v>
      </c>
      <c r="B64" s="7" t="s">
        <v>10</v>
      </c>
      <c r="C64" s="8" t="s">
        <v>11</v>
      </c>
      <c r="D64" s="7" t="s">
        <v>72</v>
      </c>
      <c r="E64" s="9">
        <v>12.13</v>
      </c>
      <c r="F64" s="9">
        <v>11.3</v>
      </c>
      <c r="G64" s="9">
        <v>7.42</v>
      </c>
      <c r="H64" s="9">
        <v>7.74</v>
      </c>
      <c r="I64" s="10">
        <v>7.49</v>
      </c>
    </row>
    <row r="65" spans="1:9" ht="14.4" thickBot="1">
      <c r="A65" s="6">
        <v>62</v>
      </c>
      <c r="B65" s="7" t="s">
        <v>10</v>
      </c>
      <c r="C65" s="8" t="s">
        <v>11</v>
      </c>
      <c r="D65" s="7" t="s">
        <v>73</v>
      </c>
      <c r="E65" s="9">
        <v>13.05</v>
      </c>
      <c r="F65" s="9">
        <v>13.05</v>
      </c>
      <c r="G65" s="9">
        <v>13.05</v>
      </c>
      <c r="H65" s="9">
        <v>13.05</v>
      </c>
      <c r="I65" s="10">
        <v>13.06</v>
      </c>
    </row>
    <row r="66" spans="1:9" ht="14.4" thickBot="1">
      <c r="A66" s="6">
        <v>63</v>
      </c>
      <c r="B66" s="7" t="s">
        <v>10</v>
      </c>
      <c r="C66" s="8" t="s">
        <v>11</v>
      </c>
      <c r="D66" s="7" t="s">
        <v>74</v>
      </c>
      <c r="E66" s="9">
        <v>10.9</v>
      </c>
      <c r="F66" s="9">
        <v>11.2</v>
      </c>
      <c r="G66" s="9">
        <v>11.2</v>
      </c>
      <c r="H66" s="9">
        <v>11.05</v>
      </c>
      <c r="I66" s="10">
        <v>11.1</v>
      </c>
    </row>
    <row r="67" spans="1:9" ht="14.4" thickBot="1">
      <c r="A67" s="6">
        <v>64</v>
      </c>
      <c r="B67" s="7" t="s">
        <v>10</v>
      </c>
      <c r="C67" s="8" t="s">
        <v>11</v>
      </c>
      <c r="D67" s="7" t="s">
        <v>75</v>
      </c>
      <c r="E67" s="9">
        <v>10.94</v>
      </c>
      <c r="F67" s="9">
        <v>10.94</v>
      </c>
      <c r="G67" s="9">
        <v>11.99</v>
      </c>
      <c r="H67" s="9">
        <v>10.94</v>
      </c>
      <c r="I67" s="10">
        <v>11</v>
      </c>
    </row>
    <row r="68" spans="1:9" ht="14.4" thickBot="1">
      <c r="A68" s="6">
        <v>65</v>
      </c>
      <c r="B68" s="7" t="s">
        <v>10</v>
      </c>
      <c r="C68" s="8" t="s">
        <v>11</v>
      </c>
      <c r="D68" s="7" t="s">
        <v>76</v>
      </c>
      <c r="E68" s="9">
        <v>10.5</v>
      </c>
      <c r="F68" s="9">
        <v>11.5</v>
      </c>
      <c r="G68" s="9">
        <v>16</v>
      </c>
      <c r="H68" s="9">
        <v>0</v>
      </c>
      <c r="I68" s="10">
        <v>11</v>
      </c>
    </row>
    <row r="69" spans="1:9" ht="14.4" thickBot="1">
      <c r="A69" s="6">
        <v>66</v>
      </c>
      <c r="B69" s="7" t="s">
        <v>10</v>
      </c>
      <c r="C69" s="8" t="s">
        <v>11</v>
      </c>
      <c r="D69" s="7" t="s">
        <v>77</v>
      </c>
      <c r="E69" s="9">
        <v>0</v>
      </c>
      <c r="F69" s="9">
        <v>9.9600000000000009</v>
      </c>
      <c r="G69" s="9">
        <v>19.46</v>
      </c>
      <c r="H69" s="9">
        <v>9.9600000000000009</v>
      </c>
      <c r="I69" s="10">
        <v>9.9600000000000009</v>
      </c>
    </row>
    <row r="70" spans="1:9" ht="14.4" thickBot="1">
      <c r="A70" s="6">
        <v>67</v>
      </c>
      <c r="B70" s="7" t="s">
        <v>10</v>
      </c>
      <c r="C70" s="8" t="s">
        <v>11</v>
      </c>
      <c r="D70" s="7" t="s">
        <v>78</v>
      </c>
      <c r="E70" s="9">
        <v>11</v>
      </c>
      <c r="F70" s="9">
        <v>13</v>
      </c>
      <c r="G70" s="9">
        <v>15</v>
      </c>
      <c r="H70" s="9">
        <v>12.5</v>
      </c>
      <c r="I70" s="10">
        <v>13.5</v>
      </c>
    </row>
    <row r="71" spans="1:9" ht="14.4" thickBot="1">
      <c r="A71" s="6">
        <v>68</v>
      </c>
      <c r="B71" s="7" t="s">
        <v>10</v>
      </c>
      <c r="C71" s="8" t="s">
        <v>11</v>
      </c>
      <c r="D71" s="7" t="s">
        <v>79</v>
      </c>
      <c r="E71" s="9">
        <v>10.75</v>
      </c>
      <c r="F71" s="9">
        <v>11.25</v>
      </c>
      <c r="G71" s="9">
        <v>0</v>
      </c>
      <c r="H71" s="9">
        <v>9.25</v>
      </c>
      <c r="I71" s="10">
        <v>0</v>
      </c>
    </row>
    <row r="72" spans="1:9" ht="14.4" thickBot="1">
      <c r="A72" s="6">
        <v>69</v>
      </c>
      <c r="B72" s="7" t="s">
        <v>10</v>
      </c>
      <c r="C72" s="8" t="s">
        <v>11</v>
      </c>
      <c r="D72" s="7" t="s">
        <v>80</v>
      </c>
      <c r="E72" s="9">
        <v>10.42</v>
      </c>
      <c r="F72" s="9">
        <v>11.3</v>
      </c>
      <c r="G72" s="9">
        <v>12.3</v>
      </c>
      <c r="H72" s="9">
        <v>12.3</v>
      </c>
      <c r="I72" s="10">
        <v>12.3</v>
      </c>
    </row>
    <row r="73" spans="1:9" ht="14.4" thickBot="1">
      <c r="A73" s="6">
        <v>70</v>
      </c>
      <c r="B73" s="7" t="s">
        <v>10</v>
      </c>
      <c r="C73" s="8" t="s">
        <v>11</v>
      </c>
      <c r="D73" s="7" t="s">
        <v>81</v>
      </c>
      <c r="E73" s="9">
        <v>11.25</v>
      </c>
      <c r="F73" s="9">
        <v>11.5</v>
      </c>
      <c r="G73" s="9">
        <v>0</v>
      </c>
      <c r="H73" s="9">
        <v>10.5</v>
      </c>
      <c r="I73" s="10">
        <v>11.5</v>
      </c>
    </row>
    <row r="74" spans="1:9" ht="14.4" thickBot="1">
      <c r="A74" s="6">
        <v>71</v>
      </c>
      <c r="B74" s="7" t="s">
        <v>10</v>
      </c>
      <c r="C74" s="8" t="s">
        <v>11</v>
      </c>
      <c r="D74" s="7" t="s">
        <v>82</v>
      </c>
      <c r="E74" s="9">
        <v>8.75</v>
      </c>
      <c r="F74" s="9">
        <v>14.75</v>
      </c>
      <c r="G74" s="9">
        <v>0</v>
      </c>
      <c r="H74" s="9">
        <v>11</v>
      </c>
      <c r="I74" s="10">
        <v>12</v>
      </c>
    </row>
    <row r="75" spans="1:9" ht="14.4" thickBot="1">
      <c r="A75" s="6">
        <v>72</v>
      </c>
      <c r="B75" s="7" t="s">
        <v>10</v>
      </c>
      <c r="C75" s="8" t="s">
        <v>11</v>
      </c>
      <c r="D75" s="7" t="s">
        <v>83</v>
      </c>
      <c r="E75" s="9">
        <v>0</v>
      </c>
      <c r="F75" s="9">
        <v>11.8</v>
      </c>
      <c r="G75" s="9">
        <v>15.68</v>
      </c>
      <c r="H75" s="9">
        <v>0</v>
      </c>
      <c r="I75" s="10">
        <v>13.38</v>
      </c>
    </row>
    <row r="76" spans="1:9" ht="14.4" thickBot="1">
      <c r="A76" s="6">
        <v>73</v>
      </c>
      <c r="B76" s="7" t="s">
        <v>10</v>
      </c>
      <c r="C76" s="8" t="s">
        <v>11</v>
      </c>
      <c r="D76" s="7" t="s">
        <v>84</v>
      </c>
      <c r="E76" s="9">
        <v>11.5</v>
      </c>
      <c r="F76" s="9">
        <v>11.5</v>
      </c>
      <c r="G76" s="9">
        <v>0</v>
      </c>
      <c r="H76" s="9">
        <v>11.5</v>
      </c>
      <c r="I76" s="10">
        <v>12.25</v>
      </c>
    </row>
    <row r="77" spans="1:9" ht="14.4" thickBot="1">
      <c r="A77" s="6">
        <v>74</v>
      </c>
      <c r="B77" s="7" t="s">
        <v>10</v>
      </c>
      <c r="C77" s="8" t="s">
        <v>11</v>
      </c>
      <c r="D77" s="7" t="s">
        <v>85</v>
      </c>
      <c r="E77" s="9">
        <v>8.75</v>
      </c>
      <c r="F77" s="9">
        <v>9.34</v>
      </c>
      <c r="G77" s="9">
        <v>13.07</v>
      </c>
      <c r="H77" s="9">
        <v>9.08</v>
      </c>
      <c r="I77" s="10">
        <v>9.14</v>
      </c>
    </row>
    <row r="78" spans="1:9" ht="14.4" thickBot="1">
      <c r="A78" s="6">
        <v>75</v>
      </c>
      <c r="B78" s="7" t="s">
        <v>10</v>
      </c>
      <c r="C78" s="8" t="s">
        <v>11</v>
      </c>
      <c r="D78" s="7" t="s">
        <v>86</v>
      </c>
      <c r="E78" s="9">
        <v>0</v>
      </c>
      <c r="F78" s="9">
        <v>9.92</v>
      </c>
      <c r="G78" s="9">
        <v>0</v>
      </c>
      <c r="H78" s="9">
        <v>8.1199999999999992</v>
      </c>
      <c r="I78" s="10">
        <v>9.27</v>
      </c>
    </row>
    <row r="79" spans="1:9" ht="14.4" thickBot="1">
      <c r="A79" s="6">
        <v>76</v>
      </c>
      <c r="B79" s="7" t="s">
        <v>10</v>
      </c>
      <c r="C79" s="8" t="s">
        <v>11</v>
      </c>
      <c r="D79" s="7" t="s">
        <v>87</v>
      </c>
      <c r="E79" s="9">
        <v>9.5</v>
      </c>
      <c r="F79" s="9">
        <v>11.74</v>
      </c>
      <c r="G79" s="9">
        <v>0</v>
      </c>
      <c r="H79" s="9">
        <v>0</v>
      </c>
      <c r="I79" s="10">
        <v>0</v>
      </c>
    </row>
    <row r="80" spans="1:9" ht="14.4" thickBot="1">
      <c r="A80" s="6">
        <v>77</v>
      </c>
      <c r="B80" s="7" t="s">
        <v>10</v>
      </c>
      <c r="C80" s="8" t="s">
        <v>11</v>
      </c>
      <c r="D80" s="7" t="s">
        <v>88</v>
      </c>
      <c r="E80" s="9">
        <v>10.51</v>
      </c>
      <c r="F80" s="9">
        <v>10.51</v>
      </c>
      <c r="G80" s="9">
        <v>0</v>
      </c>
      <c r="H80" s="9">
        <v>10.26</v>
      </c>
      <c r="I80" s="10">
        <v>10.26</v>
      </c>
    </row>
    <row r="81" spans="1:9" ht="14.4" thickBot="1">
      <c r="A81" s="6">
        <v>78</v>
      </c>
      <c r="B81" s="7" t="s">
        <v>10</v>
      </c>
      <c r="C81" s="8" t="s">
        <v>11</v>
      </c>
      <c r="D81" s="7" t="s">
        <v>89</v>
      </c>
      <c r="E81" s="9">
        <v>8.5</v>
      </c>
      <c r="F81" s="9">
        <v>9</v>
      </c>
      <c r="G81" s="9">
        <v>9.75</v>
      </c>
      <c r="H81" s="9">
        <v>8.75</v>
      </c>
      <c r="I81" s="10">
        <v>10.5</v>
      </c>
    </row>
    <row r="82" spans="1:9" ht="14.4" thickBot="1">
      <c r="A82" s="6">
        <v>79</v>
      </c>
      <c r="B82" s="7" t="s">
        <v>10</v>
      </c>
      <c r="C82" s="8" t="s">
        <v>11</v>
      </c>
      <c r="D82" s="7" t="s">
        <v>90</v>
      </c>
      <c r="E82" s="9">
        <v>12.78</v>
      </c>
      <c r="F82" s="9">
        <v>12.69</v>
      </c>
      <c r="G82" s="9">
        <v>14.74</v>
      </c>
      <c r="H82" s="9">
        <v>12.75</v>
      </c>
      <c r="I82" s="10">
        <v>12.88</v>
      </c>
    </row>
    <row r="83" spans="1:9" ht="14.4" thickBot="1">
      <c r="A83" s="6">
        <v>80</v>
      </c>
      <c r="B83" s="7" t="s">
        <v>10</v>
      </c>
      <c r="C83" s="8" t="s">
        <v>11</v>
      </c>
      <c r="D83" s="7" t="s">
        <v>91</v>
      </c>
      <c r="E83" s="9">
        <v>12.7</v>
      </c>
      <c r="F83" s="9">
        <v>13.7</v>
      </c>
      <c r="G83" s="9">
        <v>13.7</v>
      </c>
      <c r="H83" s="9">
        <v>14.45</v>
      </c>
      <c r="I83" s="10">
        <v>14.45</v>
      </c>
    </row>
    <row r="84" spans="1:9" ht="14.4" thickBot="1">
      <c r="A84" s="6">
        <v>81</v>
      </c>
      <c r="B84" s="7" t="s">
        <v>10</v>
      </c>
      <c r="C84" s="8" t="s">
        <v>11</v>
      </c>
      <c r="D84" s="7" t="s">
        <v>92</v>
      </c>
      <c r="E84" s="9">
        <v>12.09</v>
      </c>
      <c r="F84" s="9">
        <v>12.09</v>
      </c>
      <c r="G84" s="9">
        <v>12.09</v>
      </c>
      <c r="H84" s="9">
        <v>12.09</v>
      </c>
      <c r="I84" s="10">
        <v>12.09</v>
      </c>
    </row>
    <row r="85" spans="1:9" ht="14.4" thickBot="1">
      <c r="A85" s="6">
        <v>82</v>
      </c>
      <c r="B85" s="7" t="s">
        <v>10</v>
      </c>
      <c r="C85" s="8" t="s">
        <v>11</v>
      </c>
      <c r="D85" s="7" t="s">
        <v>93</v>
      </c>
      <c r="E85" s="9">
        <v>0</v>
      </c>
      <c r="F85" s="9">
        <v>0</v>
      </c>
      <c r="G85" s="9">
        <v>0</v>
      </c>
      <c r="H85" s="9">
        <v>0</v>
      </c>
      <c r="I85" s="10">
        <v>0</v>
      </c>
    </row>
    <row r="86" spans="1:9" ht="14.4" thickBot="1">
      <c r="A86" s="6">
        <v>83</v>
      </c>
      <c r="B86" s="7" t="s">
        <v>10</v>
      </c>
      <c r="C86" s="8" t="s">
        <v>11</v>
      </c>
      <c r="D86" s="7" t="s">
        <v>94</v>
      </c>
      <c r="E86" s="9">
        <v>12.5</v>
      </c>
      <c r="F86" s="9">
        <v>13.5</v>
      </c>
      <c r="G86" s="9">
        <v>0</v>
      </c>
      <c r="H86" s="9">
        <v>0</v>
      </c>
      <c r="I86" s="10">
        <v>0</v>
      </c>
    </row>
    <row r="87" spans="1:9" ht="14.4" thickBot="1">
      <c r="A87" s="6">
        <v>84</v>
      </c>
      <c r="B87" s="7" t="s">
        <v>10</v>
      </c>
      <c r="C87" s="8" t="s">
        <v>11</v>
      </c>
      <c r="D87" s="7" t="s">
        <v>95</v>
      </c>
      <c r="E87" s="9">
        <v>9.98</v>
      </c>
      <c r="F87" s="9">
        <v>9.98</v>
      </c>
      <c r="G87" s="9">
        <v>0</v>
      </c>
      <c r="H87" s="9">
        <v>9.98</v>
      </c>
      <c r="I87" s="10">
        <v>9.98</v>
      </c>
    </row>
    <row r="88" spans="1:9" ht="14.4" thickBot="1">
      <c r="A88" s="6">
        <v>85</v>
      </c>
      <c r="B88" s="7" t="s">
        <v>10</v>
      </c>
      <c r="C88" s="8" t="s">
        <v>11</v>
      </c>
      <c r="D88" s="7" t="s">
        <v>96</v>
      </c>
      <c r="E88" s="9">
        <v>0</v>
      </c>
      <c r="F88" s="9">
        <v>11.75</v>
      </c>
      <c r="G88" s="9">
        <v>0</v>
      </c>
      <c r="H88" s="9">
        <v>10</v>
      </c>
      <c r="I88" s="10">
        <v>0</v>
      </c>
    </row>
    <row r="89" spans="1:9" ht="14.4" thickBot="1">
      <c r="A89" s="6">
        <v>86</v>
      </c>
      <c r="B89" s="7" t="s">
        <v>10</v>
      </c>
      <c r="C89" s="8" t="s">
        <v>11</v>
      </c>
      <c r="D89" s="7" t="s">
        <v>97</v>
      </c>
      <c r="E89" s="9">
        <v>11.15</v>
      </c>
      <c r="F89" s="9">
        <v>11.15</v>
      </c>
      <c r="G89" s="9">
        <v>13.15</v>
      </c>
      <c r="H89" s="9">
        <v>11.15</v>
      </c>
      <c r="I89" s="10">
        <v>12.65</v>
      </c>
    </row>
    <row r="90" spans="1:9" ht="14.4" thickBot="1">
      <c r="A90" s="6">
        <v>87</v>
      </c>
      <c r="B90" s="7" t="s">
        <v>10</v>
      </c>
      <c r="C90" s="8" t="s">
        <v>11</v>
      </c>
      <c r="D90" s="7" t="s">
        <v>98</v>
      </c>
      <c r="E90" s="9">
        <v>12.99</v>
      </c>
      <c r="F90" s="9">
        <v>13.24</v>
      </c>
      <c r="G90" s="9">
        <v>13.74</v>
      </c>
      <c r="H90" s="9">
        <v>13.09</v>
      </c>
      <c r="I90" s="10">
        <v>13.49</v>
      </c>
    </row>
    <row r="91" spans="1:9" ht="14.4" thickBot="1">
      <c r="A91" s="6">
        <v>88</v>
      </c>
      <c r="B91" s="7" t="s">
        <v>10</v>
      </c>
      <c r="C91" s="8" t="s">
        <v>11</v>
      </c>
      <c r="D91" s="7" t="s">
        <v>99</v>
      </c>
      <c r="E91" s="9">
        <v>14</v>
      </c>
      <c r="F91" s="9">
        <v>14.25</v>
      </c>
      <c r="G91" s="9">
        <v>16.5</v>
      </c>
      <c r="H91" s="9">
        <v>0</v>
      </c>
      <c r="I91" s="10">
        <v>15.25</v>
      </c>
    </row>
    <row r="92" spans="1:9" ht="14.4" thickBot="1">
      <c r="A92" s="6">
        <v>89</v>
      </c>
      <c r="B92" s="7" t="s">
        <v>10</v>
      </c>
      <c r="C92" s="8" t="s">
        <v>11</v>
      </c>
      <c r="D92" s="7" t="s">
        <v>100</v>
      </c>
      <c r="E92" s="9">
        <v>11.27</v>
      </c>
      <c r="F92" s="9">
        <v>11.27</v>
      </c>
      <c r="G92" s="9">
        <v>0</v>
      </c>
      <c r="H92" s="9">
        <v>11.27</v>
      </c>
      <c r="I92" s="10">
        <v>11.27</v>
      </c>
    </row>
    <row r="93" spans="1:9" ht="14.4" thickBot="1">
      <c r="A93" s="6">
        <v>90</v>
      </c>
      <c r="B93" s="7" t="s">
        <v>10</v>
      </c>
      <c r="C93" s="8" t="s">
        <v>11</v>
      </c>
      <c r="D93" s="7" t="s">
        <v>101</v>
      </c>
      <c r="E93" s="9">
        <v>10</v>
      </c>
      <c r="F93" s="9">
        <v>11.25</v>
      </c>
      <c r="G93" s="9">
        <v>17</v>
      </c>
      <c r="H93" s="9">
        <v>13</v>
      </c>
      <c r="I93" s="10">
        <v>13</v>
      </c>
    </row>
    <row r="94" spans="1:9" ht="14.4" thickBot="1">
      <c r="A94" s="6">
        <v>91</v>
      </c>
      <c r="B94" s="7" t="s">
        <v>10</v>
      </c>
      <c r="C94" s="8" t="s">
        <v>11</v>
      </c>
      <c r="D94" s="7" t="s">
        <v>102</v>
      </c>
      <c r="E94" s="9">
        <v>10.8</v>
      </c>
      <c r="F94" s="9">
        <v>11.3</v>
      </c>
      <c r="G94" s="9">
        <v>11.8</v>
      </c>
      <c r="H94" s="9">
        <v>11.8</v>
      </c>
      <c r="I94" s="10">
        <v>11.8</v>
      </c>
    </row>
    <row r="95" spans="1:9" ht="14.4" thickBot="1">
      <c r="A95" s="6">
        <v>92</v>
      </c>
      <c r="B95" s="7" t="s">
        <v>10</v>
      </c>
      <c r="C95" s="8" t="s">
        <v>11</v>
      </c>
      <c r="D95" s="7" t="s">
        <v>103</v>
      </c>
      <c r="E95" s="9">
        <v>14.21</v>
      </c>
      <c r="F95" s="9">
        <v>14.21</v>
      </c>
      <c r="G95" s="9">
        <v>14.21</v>
      </c>
      <c r="H95" s="9">
        <v>14.21</v>
      </c>
      <c r="I95" s="10">
        <v>14.21</v>
      </c>
    </row>
    <row r="96" spans="1:9" ht="14.4" thickBot="1">
      <c r="A96" s="6">
        <v>93</v>
      </c>
      <c r="B96" s="7" t="s">
        <v>10</v>
      </c>
      <c r="C96" s="8" t="s">
        <v>11</v>
      </c>
      <c r="D96" s="7" t="s">
        <v>104</v>
      </c>
      <c r="E96" s="9">
        <v>10</v>
      </c>
      <c r="F96" s="9">
        <v>11</v>
      </c>
      <c r="G96" s="9">
        <v>0</v>
      </c>
      <c r="H96" s="9">
        <v>10</v>
      </c>
      <c r="I96" s="10">
        <v>11</v>
      </c>
    </row>
    <row r="97" spans="1:9" ht="14.4" thickBot="1">
      <c r="A97" s="6">
        <v>94</v>
      </c>
      <c r="B97" s="7" t="s">
        <v>10</v>
      </c>
      <c r="C97" s="8" t="s">
        <v>11</v>
      </c>
      <c r="D97" s="7" t="s">
        <v>105</v>
      </c>
      <c r="E97" s="9">
        <v>10.1</v>
      </c>
      <c r="F97" s="9">
        <v>10.79</v>
      </c>
      <c r="G97" s="9">
        <v>11.79</v>
      </c>
      <c r="H97" s="9">
        <v>10.79</v>
      </c>
      <c r="I97" s="10">
        <v>10.79</v>
      </c>
    </row>
    <row r="98" spans="1:9" ht="14.4" thickBot="1">
      <c r="A98" s="6">
        <v>95</v>
      </c>
      <c r="B98" s="7" t="s">
        <v>10</v>
      </c>
      <c r="C98" s="8" t="s">
        <v>11</v>
      </c>
      <c r="D98" s="7" t="s">
        <v>106</v>
      </c>
      <c r="E98" s="9">
        <v>11.29</v>
      </c>
      <c r="F98" s="9">
        <v>11.79</v>
      </c>
      <c r="G98" s="9">
        <v>12.29</v>
      </c>
      <c r="H98" s="9">
        <v>11.29</v>
      </c>
      <c r="I98" s="10">
        <v>11.79</v>
      </c>
    </row>
    <row r="99" spans="1:9" ht="14.4" thickBot="1">
      <c r="A99" s="6">
        <v>96</v>
      </c>
      <c r="B99" s="7" t="s">
        <v>10</v>
      </c>
      <c r="C99" s="8" t="s">
        <v>11</v>
      </c>
      <c r="D99" s="7" t="s">
        <v>107</v>
      </c>
      <c r="E99" s="9">
        <v>10.88</v>
      </c>
      <c r="F99" s="9">
        <v>10.88</v>
      </c>
      <c r="G99" s="9">
        <v>11.88</v>
      </c>
      <c r="H99" s="9">
        <v>10.88</v>
      </c>
      <c r="I99" s="10">
        <v>10.88</v>
      </c>
    </row>
    <row r="100" spans="1:9" ht="14.4" thickBot="1">
      <c r="A100" s="6">
        <v>97</v>
      </c>
      <c r="B100" s="7" t="s">
        <v>10</v>
      </c>
      <c r="C100" s="8" t="s">
        <v>11</v>
      </c>
      <c r="D100" s="7" t="s">
        <v>108</v>
      </c>
      <c r="E100" s="9">
        <v>0</v>
      </c>
      <c r="F100" s="9">
        <v>12.68</v>
      </c>
      <c r="G100" s="9">
        <v>17.05</v>
      </c>
      <c r="H100" s="9">
        <v>0</v>
      </c>
      <c r="I100" s="10">
        <v>14.11</v>
      </c>
    </row>
    <row r="101" spans="1:9" ht="14.4" thickBot="1">
      <c r="A101" s="6">
        <v>98</v>
      </c>
      <c r="B101" s="7" t="s">
        <v>10</v>
      </c>
      <c r="C101" s="8" t="s">
        <v>11</v>
      </c>
      <c r="D101" s="7" t="s">
        <v>109</v>
      </c>
      <c r="E101" s="9">
        <v>11.32</v>
      </c>
      <c r="F101" s="9">
        <v>12</v>
      </c>
      <c r="G101" s="9">
        <v>0</v>
      </c>
      <c r="H101" s="9">
        <v>11.82</v>
      </c>
      <c r="I101" s="10">
        <v>13.32</v>
      </c>
    </row>
    <row r="102" spans="1:9" ht="14.4" thickBot="1">
      <c r="A102" s="6">
        <v>99</v>
      </c>
      <c r="B102" s="7" t="s">
        <v>10</v>
      </c>
      <c r="C102" s="8" t="s">
        <v>11</v>
      </c>
      <c r="D102" s="7" t="s">
        <v>110</v>
      </c>
      <c r="E102" s="9">
        <v>11.96</v>
      </c>
      <c r="F102" s="9">
        <v>11.96</v>
      </c>
      <c r="G102" s="9">
        <v>11.96</v>
      </c>
      <c r="H102" s="9">
        <v>11.96</v>
      </c>
      <c r="I102" s="10">
        <v>11.96</v>
      </c>
    </row>
    <row r="103" spans="1:9" ht="14.4" thickBot="1">
      <c r="A103" s="6">
        <v>100</v>
      </c>
      <c r="B103" s="7" t="s">
        <v>10</v>
      </c>
      <c r="C103" s="8" t="s">
        <v>11</v>
      </c>
      <c r="D103" s="7" t="s">
        <v>111</v>
      </c>
      <c r="E103" s="9">
        <v>10.24</v>
      </c>
      <c r="F103" s="9">
        <v>10.74</v>
      </c>
      <c r="G103" s="9">
        <v>12.74</v>
      </c>
      <c r="H103" s="9">
        <v>10.24</v>
      </c>
      <c r="I103" s="10">
        <v>10.24</v>
      </c>
    </row>
    <row r="104" spans="1:9" ht="14.4" thickBot="1">
      <c r="A104" s="6">
        <v>101</v>
      </c>
      <c r="B104" s="7" t="s">
        <v>10</v>
      </c>
      <c r="C104" s="8" t="s">
        <v>11</v>
      </c>
      <c r="D104" s="7" t="s">
        <v>112</v>
      </c>
      <c r="E104" s="9">
        <v>9.52</v>
      </c>
      <c r="F104" s="9">
        <v>9.15</v>
      </c>
      <c r="G104" s="9">
        <v>0</v>
      </c>
      <c r="H104" s="9">
        <v>9.15</v>
      </c>
      <c r="I104" s="10">
        <v>0</v>
      </c>
    </row>
    <row r="105" spans="1:9" ht="14.4" thickBot="1">
      <c r="A105" s="6">
        <v>102</v>
      </c>
      <c r="B105" s="13" t="s">
        <v>10</v>
      </c>
      <c r="C105" s="8" t="s">
        <v>11</v>
      </c>
      <c r="D105" s="13" t="s">
        <v>113</v>
      </c>
      <c r="E105" s="15">
        <v>0</v>
      </c>
      <c r="F105" s="15">
        <v>11</v>
      </c>
      <c r="G105" s="15">
        <v>0</v>
      </c>
      <c r="H105" s="15">
        <v>12</v>
      </c>
      <c r="I105" s="16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5"/>
  <sheetViews>
    <sheetView view="pageBreakPreview" topLeftCell="A86" zoomScale="130" zoomScaleNormal="115" zoomScaleSheetLayoutView="130" workbookViewId="0">
      <selection activeCell="E107" sqref="E107"/>
    </sheetView>
  </sheetViews>
  <sheetFormatPr defaultColWidth="9.25" defaultRowHeight="13.8"/>
  <cols>
    <col min="1" max="1" width="6.25" style="1" customWidth="1"/>
    <col min="2" max="2" width="53.625" style="1" customWidth="1"/>
    <col min="3" max="3" width="12" style="1" customWidth="1"/>
    <col min="4" max="4" width="9.25" style="1" customWidth="1"/>
    <col min="5" max="5" width="8.625" style="1" customWidth="1"/>
    <col min="6" max="6" width="8.375" style="1" customWidth="1"/>
    <col min="7" max="7" width="10.375" style="1" customWidth="1"/>
    <col min="8" max="16384" width="9.25" style="1"/>
  </cols>
  <sheetData>
    <row r="1" spans="1:7">
      <c r="A1" s="603" t="s">
        <v>132</v>
      </c>
      <c r="B1" s="603"/>
      <c r="C1" s="603"/>
      <c r="D1" s="603"/>
      <c r="E1" s="603"/>
      <c r="F1" s="603"/>
      <c r="G1" s="603"/>
    </row>
    <row r="2" spans="1:7" ht="14.4" thickBot="1"/>
    <row r="3" spans="1:7" ht="34.5" customHeight="1">
      <c r="A3" s="37" t="s">
        <v>1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9" t="s">
        <v>9</v>
      </c>
    </row>
    <row r="4" spans="1:7">
      <c r="A4" s="25">
        <v>1</v>
      </c>
      <c r="B4" s="23" t="s">
        <v>12</v>
      </c>
      <c r="C4" s="24">
        <v>9.9499999999999993</v>
      </c>
      <c r="D4" s="24">
        <v>9.9499999999999993</v>
      </c>
      <c r="E4" s="24">
        <v>17.5</v>
      </c>
      <c r="F4" s="24">
        <v>9.98</v>
      </c>
      <c r="G4" s="26">
        <v>12.5</v>
      </c>
    </row>
    <row r="5" spans="1:7">
      <c r="A5" s="25">
        <v>2</v>
      </c>
      <c r="B5" s="23" t="s">
        <v>13</v>
      </c>
      <c r="C5" s="24">
        <v>9.9499999999999993</v>
      </c>
      <c r="D5" s="24">
        <v>9.9499999999999993</v>
      </c>
      <c r="E5" s="24">
        <v>17.75</v>
      </c>
      <c r="F5" s="24">
        <v>10.25</v>
      </c>
      <c r="G5" s="26">
        <v>12</v>
      </c>
    </row>
    <row r="6" spans="1:7">
      <c r="A6" s="25">
        <v>3</v>
      </c>
      <c r="B6" s="23" t="s">
        <v>14</v>
      </c>
      <c r="C6" s="24">
        <v>9.9499999999999993</v>
      </c>
      <c r="D6" s="24">
        <v>9.9499999999999993</v>
      </c>
      <c r="E6" s="24">
        <v>0</v>
      </c>
      <c r="F6" s="24">
        <v>10.5</v>
      </c>
      <c r="G6" s="26">
        <v>12.5</v>
      </c>
    </row>
    <row r="7" spans="1:7">
      <c r="A7" s="25">
        <v>4</v>
      </c>
      <c r="B7" s="23" t="s">
        <v>15</v>
      </c>
      <c r="C7" s="24">
        <v>10</v>
      </c>
      <c r="D7" s="24">
        <v>10.5</v>
      </c>
      <c r="E7" s="24">
        <v>17</v>
      </c>
      <c r="F7" s="24">
        <v>10.25</v>
      </c>
      <c r="G7" s="26">
        <v>12</v>
      </c>
    </row>
    <row r="8" spans="1:7">
      <c r="A8" s="25">
        <v>5</v>
      </c>
      <c r="B8" s="23" t="s">
        <v>16</v>
      </c>
      <c r="C8" s="24">
        <v>10</v>
      </c>
      <c r="D8" s="24">
        <v>10.25</v>
      </c>
      <c r="E8" s="24">
        <v>0</v>
      </c>
      <c r="F8" s="24">
        <v>10.25</v>
      </c>
      <c r="G8" s="26">
        <v>10.25</v>
      </c>
    </row>
    <row r="9" spans="1:7">
      <c r="A9" s="25">
        <v>6</v>
      </c>
      <c r="B9" s="23" t="s">
        <v>17</v>
      </c>
      <c r="C9" s="24">
        <v>9.75</v>
      </c>
      <c r="D9" s="24">
        <v>9.9</v>
      </c>
      <c r="E9" s="24">
        <v>0</v>
      </c>
      <c r="F9" s="24">
        <v>9.9</v>
      </c>
      <c r="G9" s="26">
        <v>8.98</v>
      </c>
    </row>
    <row r="10" spans="1:7">
      <c r="A10" s="25">
        <v>7</v>
      </c>
      <c r="B10" s="23" t="s">
        <v>18</v>
      </c>
      <c r="C10" s="24">
        <v>9.5</v>
      </c>
      <c r="D10" s="24">
        <v>10.75</v>
      </c>
      <c r="E10" s="24">
        <v>18.3</v>
      </c>
      <c r="F10" s="24">
        <v>9.75</v>
      </c>
      <c r="G10" s="26">
        <v>10</v>
      </c>
    </row>
    <row r="11" spans="1:7">
      <c r="A11" s="25">
        <v>8</v>
      </c>
      <c r="B11" s="23" t="s">
        <v>19</v>
      </c>
      <c r="C11" s="24">
        <v>10.65</v>
      </c>
      <c r="D11" s="24">
        <v>10.73</v>
      </c>
      <c r="E11" s="24">
        <v>18</v>
      </c>
      <c r="F11" s="24">
        <v>10.67</v>
      </c>
      <c r="G11" s="26">
        <v>10.67</v>
      </c>
    </row>
    <row r="12" spans="1:7">
      <c r="A12" s="25">
        <v>9</v>
      </c>
      <c r="B12" s="23" t="s">
        <v>20</v>
      </c>
      <c r="C12" s="24">
        <v>9.6</v>
      </c>
      <c r="D12" s="24">
        <v>10.4</v>
      </c>
      <c r="E12" s="24">
        <v>0</v>
      </c>
      <c r="F12" s="24">
        <v>9.9</v>
      </c>
      <c r="G12" s="26">
        <v>10.25</v>
      </c>
    </row>
    <row r="13" spans="1:7">
      <c r="A13" s="25">
        <v>10</v>
      </c>
      <c r="B13" s="23" t="s">
        <v>21</v>
      </c>
      <c r="C13" s="24">
        <v>10.5</v>
      </c>
      <c r="D13" s="24">
        <v>11.01</v>
      </c>
      <c r="E13" s="24">
        <v>0</v>
      </c>
      <c r="F13" s="24">
        <v>10.5</v>
      </c>
      <c r="G13" s="26">
        <v>0</v>
      </c>
    </row>
    <row r="14" spans="1:7">
      <c r="A14" s="25">
        <v>11</v>
      </c>
      <c r="B14" s="23" t="s">
        <v>22</v>
      </c>
      <c r="C14" s="24">
        <v>10.5</v>
      </c>
      <c r="D14" s="24">
        <v>11.5</v>
      </c>
      <c r="E14" s="24">
        <v>0</v>
      </c>
      <c r="F14" s="24">
        <v>10.199999999999999</v>
      </c>
      <c r="G14" s="26">
        <v>10.75</v>
      </c>
    </row>
    <row r="15" spans="1:7">
      <c r="A15" s="25">
        <v>12</v>
      </c>
      <c r="B15" s="23" t="s">
        <v>23</v>
      </c>
      <c r="C15" s="24">
        <v>8</v>
      </c>
      <c r="D15" s="24">
        <v>8.25</v>
      </c>
      <c r="E15" s="24">
        <v>0</v>
      </c>
      <c r="F15" s="24">
        <v>0</v>
      </c>
      <c r="G15" s="26">
        <v>0</v>
      </c>
    </row>
    <row r="16" spans="1:7">
      <c r="A16" s="25">
        <v>13</v>
      </c>
      <c r="B16" s="23" t="s">
        <v>24</v>
      </c>
      <c r="C16" s="24">
        <v>8.01</v>
      </c>
      <c r="D16" s="24">
        <v>0</v>
      </c>
      <c r="E16" s="24">
        <v>0</v>
      </c>
      <c r="F16" s="24">
        <v>0</v>
      </c>
      <c r="G16" s="26">
        <v>0</v>
      </c>
    </row>
    <row r="17" spans="1:7">
      <c r="A17" s="25">
        <v>14</v>
      </c>
      <c r="B17" s="23" t="s">
        <v>25</v>
      </c>
      <c r="C17" s="24">
        <v>8.5</v>
      </c>
      <c r="D17" s="24">
        <v>0</v>
      </c>
      <c r="E17" s="24">
        <v>0</v>
      </c>
      <c r="F17" s="24">
        <v>0</v>
      </c>
      <c r="G17" s="26">
        <v>0</v>
      </c>
    </row>
    <row r="18" spans="1:7" ht="24">
      <c r="A18" s="25">
        <v>15</v>
      </c>
      <c r="B18" s="23" t="s">
        <v>26</v>
      </c>
      <c r="C18" s="24">
        <v>11.21</v>
      </c>
      <c r="D18" s="24">
        <v>11.21</v>
      </c>
      <c r="E18" s="24">
        <v>0</v>
      </c>
      <c r="F18" s="24">
        <v>11.21</v>
      </c>
      <c r="G18" s="26">
        <v>11.21</v>
      </c>
    </row>
    <row r="19" spans="1:7">
      <c r="A19" s="25">
        <v>16</v>
      </c>
      <c r="B19" s="23" t="s">
        <v>27</v>
      </c>
      <c r="C19" s="24">
        <v>13.45</v>
      </c>
      <c r="D19" s="24">
        <v>13.45</v>
      </c>
      <c r="E19" s="24">
        <v>17.8</v>
      </c>
      <c r="F19" s="24">
        <v>13.45</v>
      </c>
      <c r="G19" s="26">
        <v>13.45</v>
      </c>
    </row>
    <row r="20" spans="1:7">
      <c r="A20" s="25">
        <v>17</v>
      </c>
      <c r="B20" s="23" t="s">
        <v>28</v>
      </c>
      <c r="C20" s="24">
        <v>9.76</v>
      </c>
      <c r="D20" s="24">
        <v>0</v>
      </c>
      <c r="E20" s="24">
        <v>0</v>
      </c>
      <c r="F20" s="24">
        <v>0</v>
      </c>
      <c r="G20" s="26">
        <v>0</v>
      </c>
    </row>
    <row r="21" spans="1:7">
      <c r="A21" s="25">
        <v>18</v>
      </c>
      <c r="B21" s="23" t="s">
        <v>30</v>
      </c>
      <c r="C21" s="24">
        <v>8.43</v>
      </c>
      <c r="D21" s="24">
        <v>0</v>
      </c>
      <c r="E21" s="24">
        <v>0</v>
      </c>
      <c r="F21" s="24">
        <v>0</v>
      </c>
      <c r="G21" s="26">
        <v>0</v>
      </c>
    </row>
    <row r="22" spans="1:7">
      <c r="A22" s="25">
        <v>19</v>
      </c>
      <c r="B22" s="23" t="s">
        <v>32</v>
      </c>
      <c r="C22" s="24">
        <v>9.8000000000000007</v>
      </c>
      <c r="D22" s="24">
        <v>11.39</v>
      </c>
      <c r="E22" s="24">
        <v>0</v>
      </c>
      <c r="F22" s="24">
        <v>10.79</v>
      </c>
      <c r="G22" s="26">
        <v>0</v>
      </c>
    </row>
    <row r="23" spans="1:7">
      <c r="A23" s="25">
        <v>20</v>
      </c>
      <c r="B23" s="23" t="s">
        <v>33</v>
      </c>
      <c r="C23" s="24">
        <v>8.6199999999999992</v>
      </c>
      <c r="D23" s="24">
        <v>0</v>
      </c>
      <c r="E23" s="24">
        <v>0</v>
      </c>
      <c r="F23" s="24">
        <v>0</v>
      </c>
      <c r="G23" s="26">
        <v>0</v>
      </c>
    </row>
    <row r="24" spans="1:7">
      <c r="A24" s="25">
        <v>21</v>
      </c>
      <c r="B24" s="23" t="s">
        <v>34</v>
      </c>
      <c r="C24" s="24">
        <v>8.3000000000000007</v>
      </c>
      <c r="D24" s="24">
        <v>0</v>
      </c>
      <c r="E24" s="24">
        <v>0</v>
      </c>
      <c r="F24" s="24">
        <v>0</v>
      </c>
      <c r="G24" s="26">
        <v>0</v>
      </c>
    </row>
    <row r="25" spans="1:7">
      <c r="A25" s="25">
        <v>22</v>
      </c>
      <c r="B25" s="23" t="s">
        <v>35</v>
      </c>
      <c r="C25" s="24">
        <v>9.4600000000000009</v>
      </c>
      <c r="D25" s="24">
        <v>0</v>
      </c>
      <c r="E25" s="24">
        <v>0</v>
      </c>
      <c r="F25" s="24">
        <v>10.039999999999999</v>
      </c>
      <c r="G25" s="26">
        <v>0</v>
      </c>
    </row>
    <row r="26" spans="1:7">
      <c r="A26" s="25">
        <v>23</v>
      </c>
      <c r="B26" s="23" t="s">
        <v>36</v>
      </c>
      <c r="C26" s="24">
        <v>14.45</v>
      </c>
      <c r="D26" s="24">
        <v>13.45</v>
      </c>
      <c r="E26" s="24">
        <v>13.45</v>
      </c>
      <c r="F26" s="24">
        <v>13.45</v>
      </c>
      <c r="G26" s="26">
        <v>13.45</v>
      </c>
    </row>
    <row r="27" spans="1:7">
      <c r="A27" s="25">
        <v>24</v>
      </c>
      <c r="B27" s="23" t="s">
        <v>37</v>
      </c>
      <c r="C27" s="24">
        <v>8.19</v>
      </c>
      <c r="D27" s="24">
        <v>0</v>
      </c>
      <c r="E27" s="24">
        <v>0</v>
      </c>
      <c r="F27" s="24">
        <v>0</v>
      </c>
      <c r="G27" s="26">
        <v>0</v>
      </c>
    </row>
    <row r="28" spans="1:7">
      <c r="A28" s="25">
        <v>25</v>
      </c>
      <c r="B28" s="23" t="s">
        <v>38</v>
      </c>
      <c r="C28" s="24">
        <v>9.06</v>
      </c>
      <c r="D28" s="24">
        <v>0</v>
      </c>
      <c r="E28" s="24">
        <v>0</v>
      </c>
      <c r="F28" s="24">
        <v>0</v>
      </c>
      <c r="G28" s="26">
        <v>0</v>
      </c>
    </row>
    <row r="29" spans="1:7">
      <c r="A29" s="25">
        <v>26</v>
      </c>
      <c r="B29" s="23" t="s">
        <v>39</v>
      </c>
      <c r="C29" s="24">
        <v>8.75</v>
      </c>
      <c r="D29" s="24">
        <v>0</v>
      </c>
      <c r="E29" s="24">
        <v>0</v>
      </c>
      <c r="F29" s="24">
        <v>0</v>
      </c>
      <c r="G29" s="26">
        <v>0</v>
      </c>
    </row>
    <row r="30" spans="1:7">
      <c r="A30" s="25">
        <v>27</v>
      </c>
      <c r="B30" s="23" t="s">
        <v>40</v>
      </c>
      <c r="C30" s="24">
        <v>6.82</v>
      </c>
      <c r="D30" s="24">
        <v>6.82</v>
      </c>
      <c r="E30" s="24">
        <v>0</v>
      </c>
      <c r="F30" s="24">
        <v>0</v>
      </c>
      <c r="G30" s="26">
        <v>0</v>
      </c>
    </row>
    <row r="31" spans="1:7">
      <c r="A31" s="25">
        <v>28</v>
      </c>
      <c r="B31" s="23" t="s">
        <v>41</v>
      </c>
      <c r="C31" s="24">
        <v>10.19</v>
      </c>
      <c r="D31" s="24">
        <v>10.44</v>
      </c>
      <c r="E31" s="24">
        <v>15.43</v>
      </c>
      <c r="F31" s="24">
        <v>9.9</v>
      </c>
      <c r="G31" s="26">
        <v>14.45</v>
      </c>
    </row>
    <row r="32" spans="1:7">
      <c r="A32" s="25">
        <v>29</v>
      </c>
      <c r="B32" s="23" t="s">
        <v>42</v>
      </c>
      <c r="C32" s="24">
        <v>9.75</v>
      </c>
      <c r="D32" s="24">
        <v>10.24</v>
      </c>
      <c r="E32" s="24">
        <v>0</v>
      </c>
      <c r="F32" s="24">
        <v>10.75</v>
      </c>
      <c r="G32" s="26">
        <v>0</v>
      </c>
    </row>
    <row r="33" spans="1:7">
      <c r="A33" s="25">
        <v>30</v>
      </c>
      <c r="B33" s="23" t="s">
        <v>43</v>
      </c>
      <c r="C33" s="24">
        <v>11.25</v>
      </c>
      <c r="D33" s="24">
        <v>13</v>
      </c>
      <c r="E33" s="24">
        <v>0</v>
      </c>
      <c r="F33" s="24">
        <v>13</v>
      </c>
      <c r="G33" s="26">
        <v>14</v>
      </c>
    </row>
    <row r="34" spans="1:7">
      <c r="A34" s="25">
        <v>31</v>
      </c>
      <c r="B34" s="23" t="s">
        <v>44</v>
      </c>
      <c r="C34" s="24">
        <v>10.15</v>
      </c>
      <c r="D34" s="24">
        <v>10.65</v>
      </c>
      <c r="E34" s="24">
        <v>21</v>
      </c>
      <c r="F34" s="24">
        <v>13</v>
      </c>
      <c r="G34" s="26">
        <v>12</v>
      </c>
    </row>
    <row r="35" spans="1:7">
      <c r="A35" s="25">
        <v>32</v>
      </c>
      <c r="B35" s="23" t="s">
        <v>45</v>
      </c>
      <c r="C35" s="24">
        <v>10.6</v>
      </c>
      <c r="D35" s="24">
        <v>12.2</v>
      </c>
      <c r="E35" s="24">
        <v>14.2</v>
      </c>
      <c r="F35" s="24">
        <v>11.9</v>
      </c>
      <c r="G35" s="26">
        <v>12</v>
      </c>
    </row>
    <row r="36" spans="1:7">
      <c r="A36" s="25">
        <v>33</v>
      </c>
      <c r="B36" s="23" t="s">
        <v>46</v>
      </c>
      <c r="C36" s="24">
        <v>8.98</v>
      </c>
      <c r="D36" s="24">
        <v>10.48</v>
      </c>
      <c r="E36" s="24">
        <v>13.49</v>
      </c>
      <c r="F36" s="24">
        <v>10.57</v>
      </c>
      <c r="G36" s="26">
        <v>10.39</v>
      </c>
    </row>
    <row r="37" spans="1:7">
      <c r="A37" s="25">
        <v>34</v>
      </c>
      <c r="B37" s="23" t="s">
        <v>47</v>
      </c>
      <c r="C37" s="24">
        <v>10</v>
      </c>
      <c r="D37" s="24">
        <v>10.5</v>
      </c>
      <c r="E37" s="24">
        <v>15</v>
      </c>
      <c r="F37" s="24">
        <v>10.5</v>
      </c>
      <c r="G37" s="26">
        <v>11.5</v>
      </c>
    </row>
    <row r="38" spans="1:7">
      <c r="A38" s="25">
        <v>35</v>
      </c>
      <c r="B38" s="23" t="s">
        <v>48</v>
      </c>
      <c r="C38" s="24">
        <v>7.11</v>
      </c>
      <c r="D38" s="24">
        <v>7.23</v>
      </c>
      <c r="E38" s="24">
        <v>6.69</v>
      </c>
      <c r="F38" s="24">
        <v>6.65</v>
      </c>
      <c r="G38" s="26">
        <v>7.77</v>
      </c>
    </row>
    <row r="39" spans="1:7">
      <c r="A39" s="25">
        <v>36</v>
      </c>
      <c r="B39" s="23" t="s">
        <v>49</v>
      </c>
      <c r="C39" s="24">
        <v>9.35</v>
      </c>
      <c r="D39" s="24">
        <v>11.66</v>
      </c>
      <c r="E39" s="24">
        <v>15.53</v>
      </c>
      <c r="F39" s="24">
        <v>10.69</v>
      </c>
      <c r="G39" s="26">
        <v>11.5</v>
      </c>
    </row>
    <row r="40" spans="1:7">
      <c r="A40" s="25">
        <v>37</v>
      </c>
      <c r="B40" s="23" t="s">
        <v>50</v>
      </c>
      <c r="C40" s="24">
        <v>7.09</v>
      </c>
      <c r="D40" s="24">
        <v>7.99</v>
      </c>
      <c r="E40" s="24">
        <v>11.58</v>
      </c>
      <c r="F40" s="24">
        <v>7.15</v>
      </c>
      <c r="G40" s="26">
        <v>8.4499999999999993</v>
      </c>
    </row>
    <row r="41" spans="1:7">
      <c r="A41" s="25">
        <v>38</v>
      </c>
      <c r="B41" s="23" t="s">
        <v>51</v>
      </c>
      <c r="C41" s="24">
        <v>8.26</v>
      </c>
      <c r="D41" s="24">
        <v>8.2200000000000006</v>
      </c>
      <c r="E41" s="24">
        <v>7.75</v>
      </c>
      <c r="F41" s="24">
        <v>8.16</v>
      </c>
      <c r="G41" s="26">
        <v>8.76</v>
      </c>
    </row>
    <row r="42" spans="1:7">
      <c r="A42" s="25">
        <v>39</v>
      </c>
      <c r="B42" s="23" t="s">
        <v>52</v>
      </c>
      <c r="C42" s="24">
        <v>9.56</v>
      </c>
      <c r="D42" s="24">
        <v>9.92</v>
      </c>
      <c r="E42" s="24">
        <v>12.97</v>
      </c>
      <c r="F42" s="24">
        <v>10.33</v>
      </c>
      <c r="G42" s="26">
        <v>12.3</v>
      </c>
    </row>
    <row r="43" spans="1:7">
      <c r="A43" s="25">
        <v>40</v>
      </c>
      <c r="B43" s="23" t="s">
        <v>53</v>
      </c>
      <c r="C43" s="24">
        <v>10.25</v>
      </c>
      <c r="D43" s="24">
        <v>10.75</v>
      </c>
      <c r="E43" s="24">
        <v>12.75</v>
      </c>
      <c r="F43" s="24">
        <v>11.25</v>
      </c>
      <c r="G43" s="26">
        <v>11.25</v>
      </c>
    </row>
    <row r="44" spans="1:7">
      <c r="A44" s="25">
        <v>41</v>
      </c>
      <c r="B44" s="23" t="s">
        <v>54</v>
      </c>
      <c r="C44" s="24">
        <v>7.93</v>
      </c>
      <c r="D44" s="24">
        <v>8.02</v>
      </c>
      <c r="E44" s="24">
        <v>8</v>
      </c>
      <c r="F44" s="24">
        <v>7.76</v>
      </c>
      <c r="G44" s="26">
        <v>8.0299999999999994</v>
      </c>
    </row>
    <row r="45" spans="1:7" ht="24">
      <c r="A45" s="25">
        <v>42</v>
      </c>
      <c r="B45" s="23" t="s">
        <v>55</v>
      </c>
      <c r="C45" s="24">
        <v>10.9</v>
      </c>
      <c r="D45" s="24">
        <v>12.65</v>
      </c>
      <c r="E45" s="24">
        <v>15</v>
      </c>
      <c r="F45" s="24">
        <v>12.12</v>
      </c>
      <c r="G45" s="26">
        <v>12.28</v>
      </c>
    </row>
    <row r="46" spans="1:7">
      <c r="A46" s="25">
        <v>43</v>
      </c>
      <c r="B46" s="23" t="s">
        <v>56</v>
      </c>
      <c r="C46" s="24">
        <v>9.67</v>
      </c>
      <c r="D46" s="24">
        <v>9.67</v>
      </c>
      <c r="E46" s="24">
        <v>9.67</v>
      </c>
      <c r="F46" s="24">
        <v>0</v>
      </c>
      <c r="G46" s="26">
        <v>9.67</v>
      </c>
    </row>
    <row r="47" spans="1:7">
      <c r="A47" s="25">
        <v>44</v>
      </c>
      <c r="B47" s="23" t="s">
        <v>57</v>
      </c>
      <c r="C47" s="24">
        <v>10.4</v>
      </c>
      <c r="D47" s="24">
        <v>11.9</v>
      </c>
      <c r="E47" s="24">
        <v>13.9</v>
      </c>
      <c r="F47" s="24">
        <v>12.4</v>
      </c>
      <c r="G47" s="26">
        <v>11.9</v>
      </c>
    </row>
    <row r="48" spans="1:7">
      <c r="A48" s="25">
        <v>45</v>
      </c>
      <c r="B48" s="23" t="s">
        <v>58</v>
      </c>
      <c r="C48" s="24">
        <v>9.82</v>
      </c>
      <c r="D48" s="24">
        <v>10.07</v>
      </c>
      <c r="E48" s="24">
        <v>13.2</v>
      </c>
      <c r="F48" s="24">
        <v>10.6</v>
      </c>
      <c r="G48" s="26">
        <v>13.95</v>
      </c>
    </row>
    <row r="49" spans="1:7" ht="24">
      <c r="A49" s="25">
        <v>46</v>
      </c>
      <c r="B49" s="23" t="s">
        <v>59</v>
      </c>
      <c r="C49" s="24">
        <v>11.59</v>
      </c>
      <c r="D49" s="24">
        <v>11.15</v>
      </c>
      <c r="E49" s="24">
        <v>11.15</v>
      </c>
      <c r="F49" s="24">
        <v>11.59</v>
      </c>
      <c r="G49" s="26">
        <v>10.71</v>
      </c>
    </row>
    <row r="50" spans="1:7">
      <c r="A50" s="25">
        <v>47</v>
      </c>
      <c r="B50" s="23" t="s">
        <v>60</v>
      </c>
      <c r="C50" s="24">
        <v>10.08</v>
      </c>
      <c r="D50" s="24">
        <v>7.8</v>
      </c>
      <c r="E50" s="24">
        <v>14.74</v>
      </c>
      <c r="F50" s="24">
        <v>10.38</v>
      </c>
      <c r="G50" s="26">
        <v>9.92</v>
      </c>
    </row>
    <row r="51" spans="1:7">
      <c r="A51" s="25">
        <v>48</v>
      </c>
      <c r="B51" s="23" t="s">
        <v>61</v>
      </c>
      <c r="C51" s="24">
        <v>4.01</v>
      </c>
      <c r="D51" s="24">
        <v>4.38</v>
      </c>
      <c r="E51" s="24">
        <v>3.88</v>
      </c>
      <c r="F51" s="24">
        <v>3.62</v>
      </c>
      <c r="G51" s="26">
        <v>11.75</v>
      </c>
    </row>
    <row r="52" spans="1:7">
      <c r="A52" s="25">
        <v>49</v>
      </c>
      <c r="B52" s="23" t="s">
        <v>62</v>
      </c>
      <c r="C52" s="24">
        <v>10</v>
      </c>
      <c r="D52" s="24">
        <v>11</v>
      </c>
      <c r="E52" s="24">
        <v>11</v>
      </c>
      <c r="F52" s="24">
        <v>10</v>
      </c>
      <c r="G52" s="26">
        <v>11</v>
      </c>
    </row>
    <row r="53" spans="1:7">
      <c r="A53" s="25">
        <v>50</v>
      </c>
      <c r="B53" s="23" t="s">
        <v>64</v>
      </c>
      <c r="C53" s="24">
        <v>9.48</v>
      </c>
      <c r="D53" s="24">
        <v>10.71</v>
      </c>
      <c r="E53" s="24">
        <v>10.48</v>
      </c>
      <c r="F53" s="24">
        <v>10.18</v>
      </c>
      <c r="G53" s="26">
        <v>12.52</v>
      </c>
    </row>
    <row r="54" spans="1:7">
      <c r="A54" s="25">
        <v>51</v>
      </c>
      <c r="B54" s="23" t="s">
        <v>65</v>
      </c>
      <c r="C54" s="24">
        <v>9.67</v>
      </c>
      <c r="D54" s="24">
        <v>10.57</v>
      </c>
      <c r="E54" s="24">
        <v>9.65</v>
      </c>
      <c r="F54" s="24">
        <v>9.59</v>
      </c>
      <c r="G54" s="26">
        <v>13.09</v>
      </c>
    </row>
    <row r="55" spans="1:7">
      <c r="A55" s="25">
        <v>52</v>
      </c>
      <c r="B55" s="33" t="s">
        <v>66</v>
      </c>
      <c r="C55" s="34">
        <v>5</v>
      </c>
      <c r="D55" s="34">
        <v>5</v>
      </c>
      <c r="E55" s="34">
        <v>5</v>
      </c>
      <c r="F55" s="34">
        <v>9.6999999999999993</v>
      </c>
      <c r="G55" s="35">
        <v>9.6999999999999993</v>
      </c>
    </row>
    <row r="56" spans="1:7" s="36" customFormat="1">
      <c r="A56" s="25">
        <v>53</v>
      </c>
      <c r="B56" s="23" t="s">
        <v>67</v>
      </c>
      <c r="C56" s="24">
        <v>11.65</v>
      </c>
      <c r="D56" s="24">
        <v>11.47</v>
      </c>
      <c r="E56" s="24">
        <v>13.95</v>
      </c>
      <c r="F56" s="24">
        <v>10.4</v>
      </c>
      <c r="G56" s="26">
        <v>11.25</v>
      </c>
    </row>
    <row r="57" spans="1:7">
      <c r="A57" s="25">
        <v>54</v>
      </c>
      <c r="B57" s="23" t="s">
        <v>68</v>
      </c>
      <c r="C57" s="24">
        <v>6.58</v>
      </c>
      <c r="D57" s="24">
        <v>6.58</v>
      </c>
      <c r="E57" s="24">
        <v>6.58</v>
      </c>
      <c r="F57" s="24">
        <v>6.58</v>
      </c>
      <c r="G57" s="26">
        <v>6.58</v>
      </c>
    </row>
    <row r="58" spans="1:7">
      <c r="A58" s="25">
        <v>55</v>
      </c>
      <c r="B58" s="23" t="s">
        <v>69</v>
      </c>
      <c r="C58" s="24">
        <v>0</v>
      </c>
      <c r="D58" s="24">
        <v>8.19</v>
      </c>
      <c r="E58" s="24">
        <v>0</v>
      </c>
      <c r="F58" s="24">
        <v>8.19</v>
      </c>
      <c r="G58" s="26">
        <v>8.19</v>
      </c>
    </row>
    <row r="59" spans="1:7">
      <c r="A59" s="25">
        <v>56</v>
      </c>
      <c r="B59" s="23" t="s">
        <v>70</v>
      </c>
      <c r="C59" s="24">
        <v>11.7</v>
      </c>
      <c r="D59" s="24">
        <v>11.8</v>
      </c>
      <c r="E59" s="24">
        <v>11.71</v>
      </c>
      <c r="F59" s="24">
        <v>11.74</v>
      </c>
      <c r="G59" s="26">
        <v>11.81</v>
      </c>
    </row>
    <row r="60" spans="1:7">
      <c r="A60" s="25">
        <v>57</v>
      </c>
      <c r="B60" s="23" t="s">
        <v>71</v>
      </c>
      <c r="C60" s="24">
        <v>9.2799999999999994</v>
      </c>
      <c r="D60" s="24">
        <v>9.76</v>
      </c>
      <c r="E60" s="24">
        <v>12.45</v>
      </c>
      <c r="F60" s="24">
        <v>9.0500000000000007</v>
      </c>
      <c r="G60" s="26">
        <v>10.9</v>
      </c>
    </row>
    <row r="61" spans="1:7">
      <c r="A61" s="25">
        <v>58</v>
      </c>
      <c r="B61" s="23" t="s">
        <v>72</v>
      </c>
      <c r="C61" s="24">
        <v>13.84</v>
      </c>
      <c r="D61" s="24">
        <v>12.57</v>
      </c>
      <c r="E61" s="24">
        <v>8.84</v>
      </c>
      <c r="F61" s="24">
        <v>9.1199999999999992</v>
      </c>
      <c r="G61" s="26">
        <v>8.8800000000000008</v>
      </c>
    </row>
    <row r="62" spans="1:7">
      <c r="A62" s="25">
        <v>59</v>
      </c>
      <c r="B62" s="23" t="s">
        <v>73</v>
      </c>
      <c r="C62" s="24">
        <v>13.68</v>
      </c>
      <c r="D62" s="24">
        <v>13.68</v>
      </c>
      <c r="E62" s="24">
        <v>13.68</v>
      </c>
      <c r="F62" s="24">
        <v>13.68</v>
      </c>
      <c r="G62" s="26">
        <v>13.68</v>
      </c>
    </row>
    <row r="63" spans="1:7">
      <c r="A63" s="25">
        <v>60</v>
      </c>
      <c r="B63" s="23" t="s">
        <v>74</v>
      </c>
      <c r="C63" s="24">
        <v>10.71</v>
      </c>
      <c r="D63" s="24">
        <v>11.01</v>
      </c>
      <c r="E63" s="24">
        <v>11.01</v>
      </c>
      <c r="F63" s="24">
        <v>10.86</v>
      </c>
      <c r="G63" s="26">
        <v>10.91</v>
      </c>
    </row>
    <row r="64" spans="1:7">
      <c r="A64" s="25">
        <v>61</v>
      </c>
      <c r="B64" s="23" t="s">
        <v>75</v>
      </c>
      <c r="C64" s="24">
        <v>8.93</v>
      </c>
      <c r="D64" s="24">
        <v>8.93</v>
      </c>
      <c r="E64" s="24">
        <v>9.98</v>
      </c>
      <c r="F64" s="24">
        <v>8.93</v>
      </c>
      <c r="G64" s="26">
        <v>9</v>
      </c>
    </row>
    <row r="65" spans="1:7">
      <c r="A65" s="25">
        <v>62</v>
      </c>
      <c r="B65" s="23" t="s">
        <v>76</v>
      </c>
      <c r="C65" s="24">
        <v>10.5</v>
      </c>
      <c r="D65" s="24">
        <v>11.5</v>
      </c>
      <c r="E65" s="24">
        <v>16</v>
      </c>
      <c r="F65" s="24">
        <v>0</v>
      </c>
      <c r="G65" s="26">
        <v>10.5</v>
      </c>
    </row>
    <row r="66" spans="1:7">
      <c r="A66" s="25">
        <v>63</v>
      </c>
      <c r="B66" s="23" t="s">
        <v>77</v>
      </c>
      <c r="C66" s="24">
        <v>0</v>
      </c>
      <c r="D66" s="24">
        <v>10.050000000000001</v>
      </c>
      <c r="E66" s="24">
        <v>0</v>
      </c>
      <c r="F66" s="24">
        <v>10.050000000000001</v>
      </c>
      <c r="G66" s="26">
        <v>10.050000000000001</v>
      </c>
    </row>
    <row r="67" spans="1:7">
      <c r="A67" s="25">
        <v>64</v>
      </c>
      <c r="B67" s="23" t="s">
        <v>78</v>
      </c>
      <c r="C67" s="24">
        <v>11</v>
      </c>
      <c r="D67" s="24">
        <v>13</v>
      </c>
      <c r="E67" s="24">
        <v>15</v>
      </c>
      <c r="F67" s="24">
        <v>12</v>
      </c>
      <c r="G67" s="26">
        <v>13.5</v>
      </c>
    </row>
    <row r="68" spans="1:7">
      <c r="A68" s="25">
        <v>65</v>
      </c>
      <c r="B68" s="23" t="s">
        <v>79</v>
      </c>
      <c r="C68" s="24">
        <v>10.75</v>
      </c>
      <c r="D68" s="24">
        <v>11.25</v>
      </c>
      <c r="E68" s="24">
        <v>0</v>
      </c>
      <c r="F68" s="24">
        <v>9.25</v>
      </c>
      <c r="G68" s="26">
        <v>0</v>
      </c>
    </row>
    <row r="69" spans="1:7">
      <c r="A69" s="25">
        <v>66</v>
      </c>
      <c r="B69" s="23" t="s">
        <v>80</v>
      </c>
      <c r="C69" s="24">
        <v>10.25</v>
      </c>
      <c r="D69" s="24">
        <v>11.25</v>
      </c>
      <c r="E69" s="24">
        <v>11.25</v>
      </c>
      <c r="F69" s="24">
        <v>11.25</v>
      </c>
      <c r="G69" s="26">
        <v>11.25</v>
      </c>
    </row>
    <row r="70" spans="1:7">
      <c r="A70" s="25">
        <v>67</v>
      </c>
      <c r="B70" s="23" t="s">
        <v>81</v>
      </c>
      <c r="C70" s="24">
        <v>11.25</v>
      </c>
      <c r="D70" s="24">
        <v>11.5</v>
      </c>
      <c r="E70" s="24">
        <v>0</v>
      </c>
      <c r="F70" s="24">
        <v>10.5</v>
      </c>
      <c r="G70" s="26">
        <v>11.5</v>
      </c>
    </row>
    <row r="71" spans="1:7">
      <c r="A71" s="25">
        <v>68</v>
      </c>
      <c r="B71" s="23" t="s">
        <v>82</v>
      </c>
      <c r="C71" s="24">
        <v>9</v>
      </c>
      <c r="D71" s="24">
        <v>15</v>
      </c>
      <c r="E71" s="24">
        <v>0</v>
      </c>
      <c r="F71" s="24">
        <v>11.25</v>
      </c>
      <c r="G71" s="26">
        <v>12.25</v>
      </c>
    </row>
    <row r="72" spans="1:7">
      <c r="A72" s="25">
        <v>69</v>
      </c>
      <c r="B72" s="23" t="s">
        <v>131</v>
      </c>
      <c r="C72" s="24">
        <v>8.3000000000000007</v>
      </c>
      <c r="D72" s="24">
        <v>12.46</v>
      </c>
      <c r="E72" s="24">
        <v>17.21</v>
      </c>
      <c r="F72" s="24">
        <v>0</v>
      </c>
      <c r="G72" s="26">
        <v>14.4</v>
      </c>
    </row>
    <row r="73" spans="1:7">
      <c r="A73" s="25">
        <v>70</v>
      </c>
      <c r="B73" s="23" t="s">
        <v>84</v>
      </c>
      <c r="C73" s="24">
        <v>11.5</v>
      </c>
      <c r="D73" s="24">
        <v>11.5</v>
      </c>
      <c r="E73" s="24">
        <v>0</v>
      </c>
      <c r="F73" s="24">
        <v>11.5</v>
      </c>
      <c r="G73" s="26">
        <v>12.25</v>
      </c>
    </row>
    <row r="74" spans="1:7">
      <c r="A74" s="25">
        <v>71</v>
      </c>
      <c r="B74" s="23" t="s">
        <v>85</v>
      </c>
      <c r="C74" s="24">
        <v>8.82</v>
      </c>
      <c r="D74" s="24">
        <v>9.64</v>
      </c>
      <c r="E74" s="24">
        <v>13.13</v>
      </c>
      <c r="F74" s="24">
        <v>9.52</v>
      </c>
      <c r="G74" s="26">
        <v>9.59</v>
      </c>
    </row>
    <row r="75" spans="1:7">
      <c r="A75" s="25">
        <v>72</v>
      </c>
      <c r="B75" s="23" t="s">
        <v>86</v>
      </c>
      <c r="C75" s="24">
        <v>0</v>
      </c>
      <c r="D75" s="24">
        <v>11.22</v>
      </c>
      <c r="E75" s="24">
        <v>0</v>
      </c>
      <c r="F75" s="24">
        <v>9.18</v>
      </c>
      <c r="G75" s="26">
        <v>10.26</v>
      </c>
    </row>
    <row r="76" spans="1:7">
      <c r="A76" s="25">
        <v>73</v>
      </c>
      <c r="B76" s="23" t="s">
        <v>87</v>
      </c>
      <c r="C76" s="24">
        <v>9.5299999999999994</v>
      </c>
      <c r="D76" s="24">
        <v>13</v>
      </c>
      <c r="E76" s="24">
        <v>0</v>
      </c>
      <c r="F76" s="24">
        <v>0</v>
      </c>
      <c r="G76" s="26">
        <v>0</v>
      </c>
    </row>
    <row r="77" spans="1:7">
      <c r="A77" s="25">
        <v>74</v>
      </c>
      <c r="B77" s="23" t="s">
        <v>88</v>
      </c>
      <c r="C77" s="24">
        <v>10.92</v>
      </c>
      <c r="D77" s="24">
        <v>10.92</v>
      </c>
      <c r="E77" s="24">
        <v>0</v>
      </c>
      <c r="F77" s="24">
        <v>10.67</v>
      </c>
      <c r="G77" s="26">
        <v>10.67</v>
      </c>
    </row>
    <row r="78" spans="1:7">
      <c r="A78" s="25">
        <v>75</v>
      </c>
      <c r="B78" s="23" t="s">
        <v>89</v>
      </c>
      <c r="C78" s="24">
        <v>8.5</v>
      </c>
      <c r="D78" s="24">
        <v>9</v>
      </c>
      <c r="E78" s="24">
        <v>9.75</v>
      </c>
      <c r="F78" s="24">
        <v>8.75</v>
      </c>
      <c r="G78" s="26">
        <v>10.5</v>
      </c>
    </row>
    <row r="79" spans="1:7">
      <c r="A79" s="25">
        <v>76</v>
      </c>
      <c r="B79" s="23" t="s">
        <v>90</v>
      </c>
      <c r="C79" s="24">
        <v>12.64</v>
      </c>
      <c r="D79" s="24">
        <v>12.53</v>
      </c>
      <c r="E79" s="24">
        <v>0</v>
      </c>
      <c r="F79" s="24">
        <v>12.57</v>
      </c>
      <c r="G79" s="26">
        <v>12.44</v>
      </c>
    </row>
    <row r="80" spans="1:7">
      <c r="A80" s="25">
        <v>77</v>
      </c>
      <c r="B80" s="23" t="s">
        <v>91</v>
      </c>
      <c r="C80" s="24">
        <v>12.64</v>
      </c>
      <c r="D80" s="24">
        <v>13.64</v>
      </c>
      <c r="E80" s="24">
        <v>13.64</v>
      </c>
      <c r="F80" s="24">
        <v>14.39</v>
      </c>
      <c r="G80" s="26">
        <v>14.39</v>
      </c>
    </row>
    <row r="81" spans="1:7">
      <c r="A81" s="25">
        <v>78</v>
      </c>
      <c r="B81" s="23" t="s">
        <v>92</v>
      </c>
      <c r="C81" s="24">
        <v>13.07</v>
      </c>
      <c r="D81" s="24">
        <v>13.07</v>
      </c>
      <c r="E81" s="24">
        <v>13.07</v>
      </c>
      <c r="F81" s="24">
        <v>13.07</v>
      </c>
      <c r="G81" s="26">
        <v>13.07</v>
      </c>
    </row>
    <row r="82" spans="1:7">
      <c r="A82" s="25">
        <v>79</v>
      </c>
      <c r="B82" s="23" t="s">
        <v>93</v>
      </c>
      <c r="C82" s="24">
        <v>10.94</v>
      </c>
      <c r="D82" s="24">
        <v>10.94</v>
      </c>
      <c r="E82" s="24">
        <v>0</v>
      </c>
      <c r="F82" s="24">
        <v>10.94</v>
      </c>
      <c r="G82" s="26">
        <v>10.94</v>
      </c>
    </row>
    <row r="83" spans="1:7">
      <c r="A83" s="25">
        <v>80</v>
      </c>
      <c r="B83" s="23" t="s">
        <v>94</v>
      </c>
      <c r="C83" s="24">
        <v>12.5</v>
      </c>
      <c r="D83" s="24">
        <v>13.5</v>
      </c>
      <c r="E83" s="24">
        <v>0</v>
      </c>
      <c r="F83" s="24">
        <v>0</v>
      </c>
      <c r="G83" s="26">
        <v>0</v>
      </c>
    </row>
    <row r="84" spans="1:7">
      <c r="A84" s="25">
        <v>81</v>
      </c>
      <c r="B84" s="23" t="s">
        <v>95</v>
      </c>
      <c r="C84" s="24">
        <v>10</v>
      </c>
      <c r="D84" s="24">
        <v>10</v>
      </c>
      <c r="E84" s="24">
        <v>10</v>
      </c>
      <c r="F84" s="24">
        <v>10</v>
      </c>
      <c r="G84" s="26">
        <v>10</v>
      </c>
    </row>
    <row r="85" spans="1:7">
      <c r="A85" s="25">
        <v>82</v>
      </c>
      <c r="B85" s="23" t="s">
        <v>96</v>
      </c>
      <c r="C85" s="24">
        <v>0</v>
      </c>
      <c r="D85" s="24">
        <v>11.75</v>
      </c>
      <c r="E85" s="24">
        <v>15</v>
      </c>
      <c r="F85" s="24">
        <v>9.75</v>
      </c>
      <c r="G85" s="26">
        <v>0</v>
      </c>
    </row>
    <row r="86" spans="1:7">
      <c r="A86" s="25">
        <v>83</v>
      </c>
      <c r="B86" s="23" t="s">
        <v>97</v>
      </c>
      <c r="C86" s="24">
        <v>13.01</v>
      </c>
      <c r="D86" s="24">
        <v>13.01</v>
      </c>
      <c r="E86" s="24">
        <v>15.01</v>
      </c>
      <c r="F86" s="24">
        <v>13.01</v>
      </c>
      <c r="G86" s="26">
        <v>14.51</v>
      </c>
    </row>
    <row r="87" spans="1:7">
      <c r="A87" s="25">
        <v>84</v>
      </c>
      <c r="B87" s="23" t="s">
        <v>98</v>
      </c>
      <c r="C87" s="24">
        <v>12.03</v>
      </c>
      <c r="D87" s="24">
        <v>12.28</v>
      </c>
      <c r="E87" s="24">
        <v>12.78</v>
      </c>
      <c r="F87" s="24">
        <v>12.13</v>
      </c>
      <c r="G87" s="26">
        <v>12.53</v>
      </c>
    </row>
    <row r="88" spans="1:7">
      <c r="A88" s="25">
        <v>85</v>
      </c>
      <c r="B88" s="23" t="s">
        <v>99</v>
      </c>
      <c r="C88" s="24">
        <v>14.5</v>
      </c>
      <c r="D88" s="24">
        <v>14.75</v>
      </c>
      <c r="E88" s="24">
        <v>17</v>
      </c>
      <c r="F88" s="24">
        <v>16.5</v>
      </c>
      <c r="G88" s="26">
        <v>15.75</v>
      </c>
    </row>
    <row r="89" spans="1:7">
      <c r="A89" s="25">
        <v>86</v>
      </c>
      <c r="B89" s="23" t="s">
        <v>100</v>
      </c>
      <c r="C89" s="24">
        <v>12.5</v>
      </c>
      <c r="D89" s="24">
        <v>12.5</v>
      </c>
      <c r="E89" s="24">
        <v>0</v>
      </c>
      <c r="F89" s="24">
        <v>12.5</v>
      </c>
      <c r="G89" s="26">
        <v>12.5</v>
      </c>
    </row>
    <row r="90" spans="1:7">
      <c r="A90" s="25">
        <v>87</v>
      </c>
      <c r="B90" s="23" t="s">
        <v>101</v>
      </c>
      <c r="C90" s="24">
        <v>10</v>
      </c>
      <c r="D90" s="24">
        <v>11.25</v>
      </c>
      <c r="E90" s="24">
        <v>17</v>
      </c>
      <c r="F90" s="24">
        <v>13</v>
      </c>
      <c r="G90" s="26">
        <v>13</v>
      </c>
    </row>
    <row r="91" spans="1:7">
      <c r="A91" s="25">
        <v>88</v>
      </c>
      <c r="B91" s="23" t="s">
        <v>102</v>
      </c>
      <c r="C91" s="24">
        <v>11.93</v>
      </c>
      <c r="D91" s="24">
        <v>12.43</v>
      </c>
      <c r="E91" s="24">
        <v>12.93</v>
      </c>
      <c r="F91" s="24">
        <v>12.93</v>
      </c>
      <c r="G91" s="26">
        <v>12.93</v>
      </c>
    </row>
    <row r="92" spans="1:7">
      <c r="A92" s="25">
        <v>89</v>
      </c>
      <c r="B92" s="23" t="s">
        <v>103</v>
      </c>
      <c r="C92" s="24">
        <v>15.17</v>
      </c>
      <c r="D92" s="24">
        <v>15.17</v>
      </c>
      <c r="E92" s="24">
        <v>15.17</v>
      </c>
      <c r="F92" s="24">
        <v>15.17</v>
      </c>
      <c r="G92" s="26">
        <v>15.17</v>
      </c>
    </row>
    <row r="93" spans="1:7">
      <c r="A93" s="25">
        <v>90</v>
      </c>
      <c r="B93" s="23" t="s">
        <v>104</v>
      </c>
      <c r="C93" s="24">
        <v>10</v>
      </c>
      <c r="D93" s="24">
        <v>11</v>
      </c>
      <c r="E93" s="24">
        <v>0</v>
      </c>
      <c r="F93" s="24">
        <v>10</v>
      </c>
      <c r="G93" s="26">
        <v>11</v>
      </c>
    </row>
    <row r="94" spans="1:7">
      <c r="A94" s="25">
        <v>91</v>
      </c>
      <c r="B94" s="23" t="s">
        <v>105</v>
      </c>
      <c r="C94" s="24">
        <v>10.91</v>
      </c>
      <c r="D94" s="24">
        <v>11.59</v>
      </c>
      <c r="E94" s="24">
        <v>12.59</v>
      </c>
      <c r="F94" s="24">
        <v>11.09</v>
      </c>
      <c r="G94" s="26">
        <v>11.09</v>
      </c>
    </row>
    <row r="95" spans="1:7">
      <c r="A95" s="25">
        <v>92</v>
      </c>
      <c r="B95" s="23" t="s">
        <v>106</v>
      </c>
      <c r="C95" s="24">
        <v>11.31</v>
      </c>
      <c r="D95" s="24">
        <v>11.81</v>
      </c>
      <c r="E95" s="24">
        <v>12.31</v>
      </c>
      <c r="F95" s="24">
        <v>11.31</v>
      </c>
      <c r="G95" s="26">
        <v>11.81</v>
      </c>
    </row>
    <row r="96" spans="1:7">
      <c r="A96" s="25">
        <v>93</v>
      </c>
      <c r="B96" s="23" t="s">
        <v>107</v>
      </c>
      <c r="C96" s="24">
        <v>11.85</v>
      </c>
      <c r="D96" s="24">
        <v>11.85</v>
      </c>
      <c r="E96" s="24">
        <v>12.85</v>
      </c>
      <c r="F96" s="24">
        <v>11.85</v>
      </c>
      <c r="G96" s="26">
        <v>11.85</v>
      </c>
    </row>
    <row r="97" spans="1:7">
      <c r="A97" s="25">
        <v>94</v>
      </c>
      <c r="B97" s="23" t="s">
        <v>108</v>
      </c>
      <c r="C97" s="24">
        <v>0</v>
      </c>
      <c r="D97" s="24">
        <v>12.45</v>
      </c>
      <c r="E97" s="24">
        <v>15.69</v>
      </c>
      <c r="F97" s="24">
        <v>0</v>
      </c>
      <c r="G97" s="26">
        <v>13.13</v>
      </c>
    </row>
    <row r="98" spans="1:7">
      <c r="A98" s="25">
        <v>95</v>
      </c>
      <c r="B98" s="23" t="s">
        <v>109</v>
      </c>
      <c r="C98" s="24">
        <v>11.26</v>
      </c>
      <c r="D98" s="24">
        <v>12.44</v>
      </c>
      <c r="E98" s="24">
        <v>0</v>
      </c>
      <c r="F98" s="24">
        <v>12.26</v>
      </c>
      <c r="G98" s="26">
        <v>13.76</v>
      </c>
    </row>
    <row r="99" spans="1:7">
      <c r="A99" s="25">
        <v>96</v>
      </c>
      <c r="B99" s="23" t="s">
        <v>110</v>
      </c>
      <c r="C99" s="24">
        <v>12.76</v>
      </c>
      <c r="D99" s="24">
        <v>12.76</v>
      </c>
      <c r="E99" s="24">
        <v>12.76</v>
      </c>
      <c r="F99" s="24">
        <v>12.76</v>
      </c>
      <c r="G99" s="26">
        <v>12.76</v>
      </c>
    </row>
    <row r="100" spans="1:7">
      <c r="A100" s="25">
        <v>97</v>
      </c>
      <c r="B100" s="23" t="s">
        <v>111</v>
      </c>
      <c r="C100" s="24">
        <v>13.01</v>
      </c>
      <c r="D100" s="24">
        <v>13.51</v>
      </c>
      <c r="E100" s="24">
        <v>15.51</v>
      </c>
      <c r="F100" s="24">
        <v>13.01</v>
      </c>
      <c r="G100" s="26">
        <v>13.01</v>
      </c>
    </row>
    <row r="101" spans="1:7">
      <c r="A101" s="25">
        <v>98</v>
      </c>
      <c r="B101" s="23" t="s">
        <v>112</v>
      </c>
      <c r="C101" s="24">
        <v>10.02</v>
      </c>
      <c r="D101" s="24">
        <v>9.9</v>
      </c>
      <c r="E101" s="24">
        <v>0</v>
      </c>
      <c r="F101" s="24">
        <v>9.9</v>
      </c>
      <c r="G101" s="26">
        <v>0</v>
      </c>
    </row>
    <row r="102" spans="1:7" ht="14.4" thickBot="1">
      <c r="A102" s="25">
        <v>99</v>
      </c>
      <c r="B102" s="28" t="s">
        <v>113</v>
      </c>
      <c r="C102" s="29">
        <v>0</v>
      </c>
      <c r="D102" s="29">
        <v>11</v>
      </c>
      <c r="E102" s="29">
        <v>0</v>
      </c>
      <c r="F102" s="29">
        <v>12</v>
      </c>
      <c r="G102" s="30">
        <v>12.5</v>
      </c>
    </row>
    <row r="103" spans="1:7">
      <c r="C103" s="40"/>
      <c r="D103" s="40"/>
      <c r="E103" s="40"/>
      <c r="F103" s="40"/>
      <c r="G103" s="40"/>
    </row>
    <row r="104" spans="1:7">
      <c r="C104" s="40"/>
      <c r="D104" s="40"/>
      <c r="E104" s="40"/>
      <c r="F104" s="40"/>
      <c r="G104" s="40"/>
    </row>
    <row r="105" spans="1:7">
      <c r="C105" s="40"/>
      <c r="D105" s="40"/>
      <c r="E105" s="40"/>
      <c r="F105" s="40"/>
      <c r="G105" s="4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5"/>
  <sheetViews>
    <sheetView view="pageBreakPreview" topLeftCell="A85" zoomScale="98" zoomScaleNormal="130" zoomScaleSheetLayoutView="98" workbookViewId="0">
      <selection activeCell="D103" sqref="D103"/>
    </sheetView>
  </sheetViews>
  <sheetFormatPr defaultColWidth="9.25" defaultRowHeight="13.8"/>
  <cols>
    <col min="1" max="1" width="6.25" style="1" customWidth="1"/>
    <col min="2" max="2" width="53.625" style="1" customWidth="1"/>
    <col min="3" max="3" width="12" style="1" customWidth="1"/>
    <col min="4" max="4" width="9.25" style="1" customWidth="1"/>
    <col min="5" max="5" width="8.625" style="1" customWidth="1"/>
    <col min="6" max="6" width="8.375" style="1" customWidth="1"/>
    <col min="7" max="7" width="10.375" style="1" customWidth="1"/>
    <col min="8" max="16384" width="9.25" style="1"/>
  </cols>
  <sheetData>
    <row r="1" spans="1:7">
      <c r="A1" s="603" t="s">
        <v>133</v>
      </c>
      <c r="B1" s="603"/>
      <c r="C1" s="603"/>
      <c r="D1" s="603"/>
      <c r="E1" s="603"/>
      <c r="F1" s="603"/>
      <c r="G1" s="603"/>
    </row>
    <row r="2" spans="1:7" ht="14.4" thickBot="1">
      <c r="C2" s="604"/>
      <c r="D2" s="604"/>
      <c r="E2" s="604"/>
      <c r="F2" s="604"/>
      <c r="G2" s="604"/>
    </row>
    <row r="3" spans="1:7" ht="34.5" customHeight="1">
      <c r="A3" s="37" t="s">
        <v>1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9" t="s">
        <v>9</v>
      </c>
    </row>
    <row r="4" spans="1:7">
      <c r="A4" s="25">
        <v>1</v>
      </c>
      <c r="B4" s="23" t="s">
        <v>12</v>
      </c>
      <c r="C4" s="24">
        <v>9.9499999999999993</v>
      </c>
      <c r="D4" s="24">
        <v>9.9499999999999993</v>
      </c>
      <c r="E4" s="24">
        <v>17.5</v>
      </c>
      <c r="F4" s="24">
        <v>9.98</v>
      </c>
      <c r="G4" s="26">
        <v>12.5</v>
      </c>
    </row>
    <row r="5" spans="1:7">
      <c r="A5" s="25">
        <v>2</v>
      </c>
      <c r="B5" s="23" t="s">
        <v>13</v>
      </c>
      <c r="C5" s="24">
        <v>9.9499999999999993</v>
      </c>
      <c r="D5" s="24">
        <v>9.9499999999999993</v>
      </c>
      <c r="E5" s="24">
        <v>17.75</v>
      </c>
      <c r="F5" s="24">
        <v>10.25</v>
      </c>
      <c r="G5" s="26">
        <v>12</v>
      </c>
    </row>
    <row r="6" spans="1:7">
      <c r="A6" s="25">
        <v>3</v>
      </c>
      <c r="B6" s="23" t="s">
        <v>14</v>
      </c>
      <c r="C6" s="24">
        <v>9.9499999999999993</v>
      </c>
      <c r="D6" s="24">
        <v>9.9499999999999993</v>
      </c>
      <c r="E6" s="24">
        <v>0</v>
      </c>
      <c r="F6" s="24">
        <v>10.5</v>
      </c>
      <c r="G6" s="26">
        <v>12.5</v>
      </c>
    </row>
    <row r="7" spans="1:7">
      <c r="A7" s="25">
        <v>4</v>
      </c>
      <c r="B7" s="23" t="s">
        <v>15</v>
      </c>
      <c r="C7" s="24">
        <v>10</v>
      </c>
      <c r="D7" s="24">
        <v>10.5</v>
      </c>
      <c r="E7" s="24">
        <v>17</v>
      </c>
      <c r="F7" s="24">
        <v>10.25</v>
      </c>
      <c r="G7" s="26">
        <v>12.5</v>
      </c>
    </row>
    <row r="8" spans="1:7">
      <c r="A8" s="25">
        <v>5</v>
      </c>
      <c r="B8" s="23" t="s">
        <v>16</v>
      </c>
      <c r="C8" s="24">
        <v>10</v>
      </c>
      <c r="D8" s="24">
        <v>10.25</v>
      </c>
      <c r="E8" s="24">
        <v>0</v>
      </c>
      <c r="F8" s="24">
        <v>10.25</v>
      </c>
      <c r="G8" s="26">
        <v>10.25</v>
      </c>
    </row>
    <row r="9" spans="1:7">
      <c r="A9" s="25">
        <v>6</v>
      </c>
      <c r="B9" s="23" t="s">
        <v>17</v>
      </c>
      <c r="C9" s="24">
        <v>9.75</v>
      </c>
      <c r="D9" s="24">
        <v>9.9</v>
      </c>
      <c r="E9" s="24">
        <v>0</v>
      </c>
      <c r="F9" s="24">
        <v>9.9</v>
      </c>
      <c r="G9" s="26">
        <v>8.98</v>
      </c>
    </row>
    <row r="10" spans="1:7">
      <c r="A10" s="25">
        <v>7</v>
      </c>
      <c r="B10" s="23" t="s">
        <v>18</v>
      </c>
      <c r="C10" s="24">
        <v>9.75</v>
      </c>
      <c r="D10" s="24">
        <v>10.75</v>
      </c>
      <c r="E10" s="24">
        <v>18.3</v>
      </c>
      <c r="F10" s="24">
        <v>9.75</v>
      </c>
      <c r="G10" s="26">
        <v>10</v>
      </c>
    </row>
    <row r="11" spans="1:7">
      <c r="A11" s="25">
        <v>8</v>
      </c>
      <c r="B11" s="23" t="s">
        <v>19</v>
      </c>
      <c r="C11" s="24">
        <v>10.65</v>
      </c>
      <c r="D11" s="24">
        <v>10.73</v>
      </c>
      <c r="E11" s="24">
        <v>18</v>
      </c>
      <c r="F11" s="24">
        <v>10.67</v>
      </c>
      <c r="G11" s="26">
        <v>10.67</v>
      </c>
    </row>
    <row r="12" spans="1:7">
      <c r="A12" s="25">
        <v>9</v>
      </c>
      <c r="B12" s="23" t="s">
        <v>20</v>
      </c>
      <c r="C12" s="24">
        <v>9.6</v>
      </c>
      <c r="D12" s="24">
        <v>10.4</v>
      </c>
      <c r="E12" s="24">
        <v>0</v>
      </c>
      <c r="F12" s="24">
        <v>9.9</v>
      </c>
      <c r="G12" s="26">
        <v>10.25</v>
      </c>
    </row>
    <row r="13" spans="1:7">
      <c r="A13" s="25">
        <v>10</v>
      </c>
      <c r="B13" s="23" t="s">
        <v>21</v>
      </c>
      <c r="C13" s="24">
        <v>10.5</v>
      </c>
      <c r="D13" s="24">
        <v>11</v>
      </c>
      <c r="E13" s="24">
        <v>0</v>
      </c>
      <c r="F13" s="24">
        <v>10.5</v>
      </c>
      <c r="G13" s="26">
        <v>0</v>
      </c>
    </row>
    <row r="14" spans="1:7">
      <c r="A14" s="25">
        <v>11</v>
      </c>
      <c r="B14" s="23" t="s">
        <v>22</v>
      </c>
      <c r="C14" s="24">
        <v>10.5</v>
      </c>
      <c r="D14" s="24">
        <v>11.5</v>
      </c>
      <c r="E14" s="24">
        <v>0</v>
      </c>
      <c r="F14" s="24">
        <v>10.199999999999999</v>
      </c>
      <c r="G14" s="26">
        <v>10.75</v>
      </c>
    </row>
    <row r="15" spans="1:7">
      <c r="A15" s="25">
        <v>12</v>
      </c>
      <c r="B15" s="23" t="s">
        <v>23</v>
      </c>
      <c r="C15" s="24">
        <v>8</v>
      </c>
      <c r="D15" s="24">
        <v>8.25</v>
      </c>
      <c r="E15" s="24">
        <v>0</v>
      </c>
      <c r="F15" s="24">
        <v>0</v>
      </c>
      <c r="G15" s="26">
        <v>0</v>
      </c>
    </row>
    <row r="16" spans="1:7">
      <c r="A16" s="25">
        <v>13</v>
      </c>
      <c r="B16" s="23" t="s">
        <v>24</v>
      </c>
      <c r="C16" s="24">
        <v>8.02</v>
      </c>
      <c r="D16" s="24">
        <v>0</v>
      </c>
      <c r="E16" s="24">
        <v>0</v>
      </c>
      <c r="F16" s="24">
        <v>0</v>
      </c>
      <c r="G16" s="26">
        <v>0</v>
      </c>
    </row>
    <row r="17" spans="1:7">
      <c r="A17" s="25">
        <v>14</v>
      </c>
      <c r="B17" s="23" t="s">
        <v>25</v>
      </c>
      <c r="C17" s="24">
        <v>8.5</v>
      </c>
      <c r="D17" s="24">
        <v>0</v>
      </c>
      <c r="E17" s="24">
        <v>0</v>
      </c>
      <c r="F17" s="24">
        <v>0</v>
      </c>
      <c r="G17" s="26">
        <v>0</v>
      </c>
    </row>
    <row r="18" spans="1:7" ht="24">
      <c r="A18" s="25">
        <v>15</v>
      </c>
      <c r="B18" s="23" t="s">
        <v>26</v>
      </c>
      <c r="C18" s="24">
        <v>11.17</v>
      </c>
      <c r="D18" s="24">
        <v>11.17</v>
      </c>
      <c r="E18" s="24">
        <v>0</v>
      </c>
      <c r="F18" s="24">
        <v>11.17</v>
      </c>
      <c r="G18" s="26">
        <v>11.17</v>
      </c>
    </row>
    <row r="19" spans="1:7">
      <c r="A19" s="25">
        <v>16</v>
      </c>
      <c r="B19" s="23" t="s">
        <v>27</v>
      </c>
      <c r="C19" s="24">
        <v>13.42</v>
      </c>
      <c r="D19" s="24">
        <v>13.42</v>
      </c>
      <c r="E19" s="24">
        <v>17.78</v>
      </c>
      <c r="F19" s="24">
        <v>13.42</v>
      </c>
      <c r="G19" s="26">
        <v>13.42</v>
      </c>
    </row>
    <row r="20" spans="1:7">
      <c r="A20" s="25">
        <v>17</v>
      </c>
      <c r="B20" s="23" t="s">
        <v>28</v>
      </c>
      <c r="C20" s="24">
        <v>9.6199999999999992</v>
      </c>
      <c r="D20" s="24">
        <v>0</v>
      </c>
      <c r="E20" s="24">
        <v>0</v>
      </c>
      <c r="F20" s="24">
        <v>0</v>
      </c>
      <c r="G20" s="26">
        <v>0</v>
      </c>
    </row>
    <row r="21" spans="1:7">
      <c r="A21" s="25">
        <v>18</v>
      </c>
      <c r="B21" s="23" t="s">
        <v>30</v>
      </c>
      <c r="C21" s="24">
        <v>8.51</v>
      </c>
      <c r="D21" s="24">
        <v>0</v>
      </c>
      <c r="E21" s="24">
        <v>0</v>
      </c>
      <c r="F21" s="24">
        <v>0</v>
      </c>
      <c r="G21" s="26">
        <v>0</v>
      </c>
    </row>
    <row r="22" spans="1:7">
      <c r="A22" s="25">
        <v>19</v>
      </c>
      <c r="B22" s="23" t="s">
        <v>32</v>
      </c>
      <c r="C22" s="24">
        <v>9.8699999999999992</v>
      </c>
      <c r="D22" s="24">
        <v>11.45</v>
      </c>
      <c r="E22" s="24">
        <v>0</v>
      </c>
      <c r="F22" s="24">
        <v>10.87</v>
      </c>
      <c r="G22" s="26">
        <v>0</v>
      </c>
    </row>
    <row r="23" spans="1:7">
      <c r="A23" s="25">
        <v>20</v>
      </c>
      <c r="B23" s="23" t="s">
        <v>33</v>
      </c>
      <c r="C23" s="24">
        <v>8.5500000000000007</v>
      </c>
      <c r="D23" s="24">
        <v>0</v>
      </c>
      <c r="E23" s="24">
        <v>0</v>
      </c>
      <c r="F23" s="24">
        <v>0</v>
      </c>
      <c r="G23" s="26">
        <v>0</v>
      </c>
    </row>
    <row r="24" spans="1:7">
      <c r="A24" s="25">
        <v>21</v>
      </c>
      <c r="B24" s="23" t="s">
        <v>34</v>
      </c>
      <c r="C24" s="24">
        <v>8.3000000000000007</v>
      </c>
      <c r="D24" s="24">
        <v>0</v>
      </c>
      <c r="E24" s="24">
        <v>0</v>
      </c>
      <c r="F24" s="24">
        <v>0</v>
      </c>
      <c r="G24" s="26">
        <v>0</v>
      </c>
    </row>
    <row r="25" spans="1:7">
      <c r="A25" s="25">
        <v>22</v>
      </c>
      <c r="B25" s="23" t="s">
        <v>35</v>
      </c>
      <c r="C25" s="24">
        <v>9.6</v>
      </c>
      <c r="D25" s="24">
        <v>0</v>
      </c>
      <c r="E25" s="24">
        <v>0</v>
      </c>
      <c r="F25" s="24">
        <v>10.039999999999999</v>
      </c>
      <c r="G25" s="26">
        <v>0</v>
      </c>
    </row>
    <row r="26" spans="1:7">
      <c r="A26" s="25">
        <v>23</v>
      </c>
      <c r="B26" s="23" t="s">
        <v>36</v>
      </c>
      <c r="C26" s="24">
        <v>14.39</v>
      </c>
      <c r="D26" s="24">
        <v>13.39</v>
      </c>
      <c r="E26" s="24">
        <v>13.39</v>
      </c>
      <c r="F26" s="24">
        <v>13.39</v>
      </c>
      <c r="G26" s="26">
        <v>13.39</v>
      </c>
    </row>
    <row r="27" spans="1:7">
      <c r="A27" s="25">
        <v>24</v>
      </c>
      <c r="B27" s="23" t="s">
        <v>37</v>
      </c>
      <c r="C27" s="24">
        <v>8.27</v>
      </c>
      <c r="D27" s="24">
        <v>0</v>
      </c>
      <c r="E27" s="24">
        <v>0</v>
      </c>
      <c r="F27" s="24">
        <v>0</v>
      </c>
      <c r="G27" s="26">
        <v>0</v>
      </c>
    </row>
    <row r="28" spans="1:7">
      <c r="A28" s="25">
        <v>25</v>
      </c>
      <c r="B28" s="23" t="s">
        <v>38</v>
      </c>
      <c r="C28" s="24">
        <v>9.07</v>
      </c>
      <c r="D28" s="24">
        <v>0</v>
      </c>
      <c r="E28" s="24">
        <v>0</v>
      </c>
      <c r="F28" s="24">
        <v>0</v>
      </c>
      <c r="G28" s="26">
        <v>0</v>
      </c>
    </row>
    <row r="29" spans="1:7">
      <c r="A29" s="25">
        <v>26</v>
      </c>
      <c r="B29" s="23" t="s">
        <v>39</v>
      </c>
      <c r="C29" s="24">
        <v>8.75</v>
      </c>
      <c r="D29" s="24">
        <v>0</v>
      </c>
      <c r="E29" s="24">
        <v>0</v>
      </c>
      <c r="F29" s="24">
        <v>0</v>
      </c>
      <c r="G29" s="26">
        <v>0</v>
      </c>
    </row>
    <row r="30" spans="1:7">
      <c r="A30" s="25">
        <v>27</v>
      </c>
      <c r="B30" s="23" t="s">
        <v>40</v>
      </c>
      <c r="C30" s="24">
        <v>6.78</v>
      </c>
      <c r="D30" s="24">
        <v>6.78</v>
      </c>
      <c r="E30" s="24">
        <v>0</v>
      </c>
      <c r="F30" s="24">
        <v>0</v>
      </c>
      <c r="G30" s="26">
        <v>0</v>
      </c>
    </row>
    <row r="31" spans="1:7">
      <c r="A31" s="25">
        <v>28</v>
      </c>
      <c r="B31" s="23" t="s">
        <v>41</v>
      </c>
      <c r="C31" s="24">
        <v>10.32</v>
      </c>
      <c r="D31" s="24">
        <v>10.58</v>
      </c>
      <c r="E31" s="24">
        <v>15.55</v>
      </c>
      <c r="F31" s="24">
        <v>10.02</v>
      </c>
      <c r="G31" s="26">
        <v>14.59</v>
      </c>
    </row>
    <row r="32" spans="1:7">
      <c r="A32" s="25">
        <v>29</v>
      </c>
      <c r="B32" s="23" t="s">
        <v>42</v>
      </c>
      <c r="C32" s="24">
        <v>9.75</v>
      </c>
      <c r="D32" s="24">
        <v>10.24</v>
      </c>
      <c r="E32" s="24">
        <v>0</v>
      </c>
      <c r="F32" s="24">
        <v>10.75</v>
      </c>
      <c r="G32" s="26">
        <v>0</v>
      </c>
    </row>
    <row r="33" spans="1:7">
      <c r="A33" s="25">
        <v>30</v>
      </c>
      <c r="B33" s="23" t="s">
        <v>43</v>
      </c>
      <c r="C33" s="24">
        <v>11.25</v>
      </c>
      <c r="D33" s="24">
        <v>13</v>
      </c>
      <c r="E33" s="24">
        <v>0</v>
      </c>
      <c r="F33" s="24">
        <v>13</v>
      </c>
      <c r="G33" s="26">
        <v>14</v>
      </c>
    </row>
    <row r="34" spans="1:7">
      <c r="A34" s="25">
        <v>31</v>
      </c>
      <c r="B34" s="23" t="s">
        <v>44</v>
      </c>
      <c r="C34" s="24">
        <v>10.15</v>
      </c>
      <c r="D34" s="24">
        <v>10.65</v>
      </c>
      <c r="E34" s="24">
        <v>21</v>
      </c>
      <c r="F34" s="24">
        <v>13</v>
      </c>
      <c r="G34" s="26">
        <v>12</v>
      </c>
    </row>
    <row r="35" spans="1:7">
      <c r="A35" s="25">
        <v>32</v>
      </c>
      <c r="B35" s="23" t="s">
        <v>45</v>
      </c>
      <c r="C35" s="24">
        <v>10.6</v>
      </c>
      <c r="D35" s="24">
        <v>12.2</v>
      </c>
      <c r="E35" s="24">
        <v>14.2</v>
      </c>
      <c r="F35" s="24">
        <v>11.9</v>
      </c>
      <c r="G35" s="26">
        <v>12</v>
      </c>
    </row>
    <row r="36" spans="1:7">
      <c r="A36" s="25">
        <v>33</v>
      </c>
      <c r="B36" s="23" t="s">
        <v>46</v>
      </c>
      <c r="C36" s="24">
        <v>8.91</v>
      </c>
      <c r="D36" s="24">
        <v>10.47</v>
      </c>
      <c r="E36" s="24">
        <v>13.62</v>
      </c>
      <c r="F36" s="24">
        <v>10.6</v>
      </c>
      <c r="G36" s="26">
        <v>10.45</v>
      </c>
    </row>
    <row r="37" spans="1:7">
      <c r="A37" s="25">
        <v>34</v>
      </c>
      <c r="B37" s="23" t="s">
        <v>47</v>
      </c>
      <c r="C37" s="24">
        <v>10</v>
      </c>
      <c r="D37" s="24">
        <v>10.25</v>
      </c>
      <c r="E37" s="24">
        <v>14.5</v>
      </c>
      <c r="F37" s="24">
        <v>10.5</v>
      </c>
      <c r="G37" s="26">
        <v>11</v>
      </c>
    </row>
    <row r="38" spans="1:7">
      <c r="A38" s="25">
        <v>35</v>
      </c>
      <c r="B38" s="23" t="s">
        <v>48</v>
      </c>
      <c r="C38" s="24">
        <v>7.06</v>
      </c>
      <c r="D38" s="24">
        <v>7.18</v>
      </c>
      <c r="E38" s="24">
        <v>6.63</v>
      </c>
      <c r="F38" s="24">
        <v>6.59</v>
      </c>
      <c r="G38" s="26">
        <v>7.7</v>
      </c>
    </row>
    <row r="39" spans="1:7">
      <c r="A39" s="25">
        <v>36</v>
      </c>
      <c r="B39" s="23" t="s">
        <v>49</v>
      </c>
      <c r="C39" s="24">
        <v>9.42</v>
      </c>
      <c r="D39" s="24">
        <v>12.05</v>
      </c>
      <c r="E39" s="24">
        <v>16.399999999999999</v>
      </c>
      <c r="F39" s="24">
        <v>11.1</v>
      </c>
      <c r="G39" s="26">
        <v>11.56</v>
      </c>
    </row>
    <row r="40" spans="1:7">
      <c r="A40" s="25">
        <v>37</v>
      </c>
      <c r="B40" s="23" t="s">
        <v>50</v>
      </c>
      <c r="C40" s="24">
        <v>7.28</v>
      </c>
      <c r="D40" s="24">
        <v>8.25</v>
      </c>
      <c r="E40" s="24">
        <v>12.11</v>
      </c>
      <c r="F40" s="24">
        <v>7.34</v>
      </c>
      <c r="G40" s="26">
        <v>8.75</v>
      </c>
    </row>
    <row r="41" spans="1:7">
      <c r="A41" s="25">
        <v>38</v>
      </c>
      <c r="B41" s="23" t="s">
        <v>51</v>
      </c>
      <c r="C41" s="24">
        <v>8.27</v>
      </c>
      <c r="D41" s="24">
        <v>8.23</v>
      </c>
      <c r="E41" s="24">
        <v>7.76</v>
      </c>
      <c r="F41" s="24">
        <v>8.17</v>
      </c>
      <c r="G41" s="26">
        <v>8.76</v>
      </c>
    </row>
    <row r="42" spans="1:7">
      <c r="A42" s="25">
        <v>39</v>
      </c>
      <c r="B42" s="23" t="s">
        <v>52</v>
      </c>
      <c r="C42" s="24">
        <v>9.6999999999999993</v>
      </c>
      <c r="D42" s="24">
        <v>10.08</v>
      </c>
      <c r="E42" s="24">
        <v>13.11</v>
      </c>
      <c r="F42" s="24">
        <v>10.42</v>
      </c>
      <c r="G42" s="26">
        <v>12.33</v>
      </c>
    </row>
    <row r="43" spans="1:7">
      <c r="A43" s="25">
        <v>40</v>
      </c>
      <c r="B43" s="23" t="s">
        <v>53</v>
      </c>
      <c r="C43" s="24">
        <v>10.25</v>
      </c>
      <c r="D43" s="24">
        <v>10.75</v>
      </c>
      <c r="E43" s="24">
        <v>12.75</v>
      </c>
      <c r="F43" s="24">
        <v>11.25</v>
      </c>
      <c r="G43" s="26">
        <v>11.25</v>
      </c>
    </row>
    <row r="44" spans="1:7">
      <c r="A44" s="25">
        <v>41</v>
      </c>
      <c r="B44" s="23" t="s">
        <v>54</v>
      </c>
      <c r="C44" s="24">
        <v>8.51</v>
      </c>
      <c r="D44" s="24">
        <v>8.59</v>
      </c>
      <c r="E44" s="24">
        <v>8.59</v>
      </c>
      <c r="F44" s="24">
        <v>8.35</v>
      </c>
      <c r="G44" s="26">
        <v>8.61</v>
      </c>
    </row>
    <row r="45" spans="1:7" ht="24">
      <c r="A45" s="25">
        <v>42</v>
      </c>
      <c r="B45" s="23" t="s">
        <v>55</v>
      </c>
      <c r="C45" s="24">
        <v>10.9</v>
      </c>
      <c r="D45" s="24">
        <v>12.65</v>
      </c>
      <c r="E45" s="24">
        <v>15</v>
      </c>
      <c r="F45" s="24">
        <v>12.12</v>
      </c>
      <c r="G45" s="26">
        <v>12.28</v>
      </c>
    </row>
    <row r="46" spans="1:7">
      <c r="A46" s="25">
        <v>43</v>
      </c>
      <c r="B46" s="23" t="s">
        <v>56</v>
      </c>
      <c r="C46" s="24">
        <v>9.89</v>
      </c>
      <c r="D46" s="24">
        <v>9.89</v>
      </c>
      <c r="E46" s="24">
        <v>9.89</v>
      </c>
      <c r="F46" s="24">
        <v>0</v>
      </c>
      <c r="G46" s="26">
        <v>9.89</v>
      </c>
    </row>
    <row r="47" spans="1:7">
      <c r="A47" s="25">
        <v>44</v>
      </c>
      <c r="B47" s="23" t="s">
        <v>57</v>
      </c>
      <c r="C47" s="24">
        <v>9.82</v>
      </c>
      <c r="D47" s="24">
        <v>10.37</v>
      </c>
      <c r="E47" s="24">
        <v>13.12</v>
      </c>
      <c r="F47" s="24">
        <v>10.32</v>
      </c>
      <c r="G47" s="26">
        <v>10.97</v>
      </c>
    </row>
    <row r="48" spans="1:7">
      <c r="A48" s="25">
        <v>45</v>
      </c>
      <c r="B48" s="23" t="s">
        <v>58</v>
      </c>
      <c r="C48" s="24">
        <v>9.89</v>
      </c>
      <c r="D48" s="24">
        <v>10.14</v>
      </c>
      <c r="E48" s="24">
        <v>13.29</v>
      </c>
      <c r="F48" s="24">
        <v>10.54</v>
      </c>
      <c r="G48" s="26">
        <v>13.54</v>
      </c>
    </row>
    <row r="49" spans="1:7" ht="24">
      <c r="A49" s="25">
        <v>46</v>
      </c>
      <c r="B49" s="23" t="s">
        <v>59</v>
      </c>
      <c r="C49" s="24">
        <v>11.63</v>
      </c>
      <c r="D49" s="24">
        <v>11.19</v>
      </c>
      <c r="E49" s="24">
        <v>11.19</v>
      </c>
      <c r="F49" s="24">
        <v>11.63</v>
      </c>
      <c r="G49" s="26">
        <v>10.75</v>
      </c>
    </row>
    <row r="50" spans="1:7">
      <c r="A50" s="25">
        <v>47</v>
      </c>
      <c r="B50" s="23" t="s">
        <v>60</v>
      </c>
      <c r="C50" s="24">
        <v>8.81</v>
      </c>
      <c r="D50" s="24">
        <v>9.43</v>
      </c>
      <c r="E50" s="24">
        <v>13.35</v>
      </c>
      <c r="F50" s="24">
        <v>9.94</v>
      </c>
      <c r="G50" s="26">
        <v>11.93</v>
      </c>
    </row>
    <row r="51" spans="1:7">
      <c r="A51" s="25">
        <v>48</v>
      </c>
      <c r="B51" s="23" t="s">
        <v>61</v>
      </c>
      <c r="C51" s="24">
        <v>4.0199999999999996</v>
      </c>
      <c r="D51" s="24">
        <v>4.4000000000000004</v>
      </c>
      <c r="E51" s="24">
        <v>3.87</v>
      </c>
      <c r="F51" s="24">
        <v>3.62</v>
      </c>
      <c r="G51" s="26">
        <v>11.44</v>
      </c>
    </row>
    <row r="52" spans="1:7">
      <c r="A52" s="25">
        <v>49</v>
      </c>
      <c r="B52" s="23" t="s">
        <v>62</v>
      </c>
      <c r="C52" s="24">
        <v>10</v>
      </c>
      <c r="D52" s="24">
        <v>11</v>
      </c>
      <c r="E52" s="24">
        <v>11</v>
      </c>
      <c r="F52" s="24">
        <v>10</v>
      </c>
      <c r="G52" s="26">
        <v>11</v>
      </c>
    </row>
    <row r="53" spans="1:7">
      <c r="A53" s="25">
        <v>50</v>
      </c>
      <c r="B53" s="23" t="s">
        <v>64</v>
      </c>
      <c r="C53" s="24">
        <v>9.4600000000000009</v>
      </c>
      <c r="D53" s="24">
        <v>10.7</v>
      </c>
      <c r="E53" s="24">
        <v>10.47</v>
      </c>
      <c r="F53" s="24">
        <v>10.19</v>
      </c>
      <c r="G53" s="26">
        <v>12.46</v>
      </c>
    </row>
    <row r="54" spans="1:7">
      <c r="A54" s="25">
        <v>51</v>
      </c>
      <c r="B54" s="23" t="s">
        <v>65</v>
      </c>
      <c r="C54" s="24">
        <v>9.82</v>
      </c>
      <c r="D54" s="24">
        <v>10.67</v>
      </c>
      <c r="E54" s="24">
        <v>9.77</v>
      </c>
      <c r="F54" s="24">
        <v>9.6999999999999993</v>
      </c>
      <c r="G54" s="26">
        <v>13.1</v>
      </c>
    </row>
    <row r="55" spans="1:7">
      <c r="A55" s="25">
        <v>52</v>
      </c>
      <c r="B55" s="23" t="s">
        <v>66</v>
      </c>
      <c r="C55" s="24">
        <v>5.19</v>
      </c>
      <c r="D55" s="24">
        <v>5.19</v>
      </c>
      <c r="E55" s="24">
        <v>5.19</v>
      </c>
      <c r="F55" s="24">
        <v>9.49</v>
      </c>
      <c r="G55" s="26">
        <v>9.49</v>
      </c>
    </row>
    <row r="56" spans="1:7" s="36" customFormat="1">
      <c r="A56" s="25">
        <v>53</v>
      </c>
      <c r="B56" s="23" t="s">
        <v>67</v>
      </c>
      <c r="C56" s="24">
        <v>11.88</v>
      </c>
      <c r="D56" s="24">
        <v>11.54</v>
      </c>
      <c r="E56" s="24">
        <v>13.97</v>
      </c>
      <c r="F56" s="24">
        <v>10.48</v>
      </c>
      <c r="G56" s="26">
        <v>11.23</v>
      </c>
    </row>
    <row r="57" spans="1:7">
      <c r="A57" s="25">
        <v>54</v>
      </c>
      <c r="B57" s="23" t="s">
        <v>68</v>
      </c>
      <c r="C57" s="24">
        <v>7.05</v>
      </c>
      <c r="D57" s="24">
        <v>7.05</v>
      </c>
      <c r="E57" s="24">
        <v>7.05</v>
      </c>
      <c r="F57" s="24">
        <v>7.05</v>
      </c>
      <c r="G57" s="26">
        <v>7.05</v>
      </c>
    </row>
    <row r="58" spans="1:7">
      <c r="A58" s="25">
        <v>55</v>
      </c>
      <c r="B58" s="23" t="s">
        <v>69</v>
      </c>
      <c r="C58" s="24">
        <v>0</v>
      </c>
      <c r="D58" s="24">
        <v>8.15</v>
      </c>
      <c r="E58" s="24">
        <v>0</v>
      </c>
      <c r="F58" s="24">
        <v>8.15</v>
      </c>
      <c r="G58" s="26">
        <v>8.15</v>
      </c>
    </row>
    <row r="59" spans="1:7">
      <c r="A59" s="25">
        <v>56</v>
      </c>
      <c r="B59" s="23" t="s">
        <v>70</v>
      </c>
      <c r="C59" s="24">
        <v>9.17</v>
      </c>
      <c r="D59" s="24">
        <v>9.32</v>
      </c>
      <c r="E59" s="24">
        <v>9.18</v>
      </c>
      <c r="F59" s="24">
        <v>9.24</v>
      </c>
      <c r="G59" s="26">
        <v>9.34</v>
      </c>
    </row>
    <row r="60" spans="1:7">
      <c r="A60" s="25">
        <v>57</v>
      </c>
      <c r="B60" s="23" t="s">
        <v>71</v>
      </c>
      <c r="C60" s="24">
        <v>8.9700000000000006</v>
      </c>
      <c r="D60" s="24">
        <v>9.3699999999999992</v>
      </c>
      <c r="E60" s="24">
        <v>12.17</v>
      </c>
      <c r="F60" s="24">
        <v>8.6999999999999993</v>
      </c>
      <c r="G60" s="26">
        <v>10.55</v>
      </c>
    </row>
    <row r="61" spans="1:7">
      <c r="A61" s="25">
        <v>58</v>
      </c>
      <c r="B61" s="23" t="s">
        <v>72</v>
      </c>
      <c r="C61" s="24">
        <v>13.76</v>
      </c>
      <c r="D61" s="24">
        <v>12.48</v>
      </c>
      <c r="E61" s="24">
        <v>8.9600000000000009</v>
      </c>
      <c r="F61" s="24">
        <v>9.23</v>
      </c>
      <c r="G61" s="26">
        <v>9</v>
      </c>
    </row>
    <row r="62" spans="1:7">
      <c r="A62" s="25">
        <v>59</v>
      </c>
      <c r="B62" s="23" t="s">
        <v>73</v>
      </c>
      <c r="C62" s="24">
        <v>13.68</v>
      </c>
      <c r="D62" s="24">
        <v>13.68</v>
      </c>
      <c r="E62" s="24">
        <v>13.68</v>
      </c>
      <c r="F62" s="24">
        <v>13.68</v>
      </c>
      <c r="G62" s="26">
        <v>13.68</v>
      </c>
    </row>
    <row r="63" spans="1:7">
      <c r="A63" s="25">
        <v>60</v>
      </c>
      <c r="B63" s="23" t="s">
        <v>74</v>
      </c>
      <c r="C63" s="24">
        <v>10.83</v>
      </c>
      <c r="D63" s="24">
        <v>11.13</v>
      </c>
      <c r="E63" s="24">
        <v>11.13</v>
      </c>
      <c r="F63" s="24">
        <v>10.98</v>
      </c>
      <c r="G63" s="26">
        <v>11.03</v>
      </c>
    </row>
    <row r="64" spans="1:7">
      <c r="A64" s="25">
        <v>61</v>
      </c>
      <c r="B64" s="23" t="s">
        <v>75</v>
      </c>
      <c r="C64" s="24">
        <v>9.18</v>
      </c>
      <c r="D64" s="24">
        <v>9.18</v>
      </c>
      <c r="E64" s="24">
        <v>10.23</v>
      </c>
      <c r="F64" s="24">
        <v>9.18</v>
      </c>
      <c r="G64" s="26">
        <v>9.25</v>
      </c>
    </row>
    <row r="65" spans="1:7">
      <c r="A65" s="25">
        <v>62</v>
      </c>
      <c r="B65" s="23" t="s">
        <v>76</v>
      </c>
      <c r="C65" s="24">
        <v>10.5</v>
      </c>
      <c r="D65" s="24">
        <v>11.5</v>
      </c>
      <c r="E65" s="24">
        <v>16</v>
      </c>
      <c r="F65" s="24">
        <v>0</v>
      </c>
      <c r="G65" s="26">
        <v>10.5</v>
      </c>
    </row>
    <row r="66" spans="1:7">
      <c r="A66" s="25">
        <v>63</v>
      </c>
      <c r="B66" s="23" t="s">
        <v>77</v>
      </c>
      <c r="C66" s="24">
        <v>0</v>
      </c>
      <c r="D66" s="24">
        <v>10.039999999999999</v>
      </c>
      <c r="E66" s="24">
        <v>0</v>
      </c>
      <c r="F66" s="24">
        <v>10.039999999999999</v>
      </c>
      <c r="G66" s="26">
        <v>10.039999999999999</v>
      </c>
    </row>
    <row r="67" spans="1:7">
      <c r="A67" s="25">
        <v>64</v>
      </c>
      <c r="B67" s="23" t="s">
        <v>78</v>
      </c>
      <c r="C67" s="24">
        <v>11</v>
      </c>
      <c r="D67" s="24">
        <v>13</v>
      </c>
      <c r="E67" s="24">
        <v>15</v>
      </c>
      <c r="F67" s="24">
        <v>12</v>
      </c>
      <c r="G67" s="26">
        <v>13.5</v>
      </c>
    </row>
    <row r="68" spans="1:7">
      <c r="A68" s="25">
        <v>65</v>
      </c>
      <c r="B68" s="23" t="s">
        <v>79</v>
      </c>
      <c r="C68" s="24">
        <v>7.46</v>
      </c>
      <c r="D68" s="24">
        <v>7.94</v>
      </c>
      <c r="E68" s="24">
        <v>0</v>
      </c>
      <c r="F68" s="24">
        <v>7.91</v>
      </c>
      <c r="G68" s="26">
        <v>0</v>
      </c>
    </row>
    <row r="69" spans="1:7">
      <c r="A69" s="25">
        <v>66</v>
      </c>
      <c r="B69" s="23" t="s">
        <v>80</v>
      </c>
      <c r="C69" s="24">
        <v>10.25</v>
      </c>
      <c r="D69" s="24">
        <v>11.25</v>
      </c>
      <c r="E69" s="24">
        <v>0</v>
      </c>
      <c r="F69" s="24">
        <v>11.25</v>
      </c>
      <c r="G69" s="26">
        <v>11.25</v>
      </c>
    </row>
    <row r="70" spans="1:7">
      <c r="A70" s="25">
        <v>67</v>
      </c>
      <c r="B70" s="23" t="s">
        <v>81</v>
      </c>
      <c r="C70" s="24">
        <v>11.25</v>
      </c>
      <c r="D70" s="24">
        <v>11.5</v>
      </c>
      <c r="E70" s="24">
        <v>0</v>
      </c>
      <c r="F70" s="24">
        <v>10.5</v>
      </c>
      <c r="G70" s="26">
        <v>11.5</v>
      </c>
    </row>
    <row r="71" spans="1:7">
      <c r="A71" s="25">
        <v>68</v>
      </c>
      <c r="B71" s="23" t="s">
        <v>82</v>
      </c>
      <c r="C71" s="24">
        <v>9</v>
      </c>
      <c r="D71" s="24">
        <v>15</v>
      </c>
      <c r="E71" s="24">
        <v>0</v>
      </c>
      <c r="F71" s="24">
        <v>11.25</v>
      </c>
      <c r="G71" s="26">
        <v>12.25</v>
      </c>
    </row>
    <row r="72" spans="1:7">
      <c r="A72" s="25">
        <v>69</v>
      </c>
      <c r="B72" s="23" t="s">
        <v>131</v>
      </c>
      <c r="C72" s="24">
        <v>8.11</v>
      </c>
      <c r="D72" s="24">
        <v>12.4</v>
      </c>
      <c r="E72" s="24">
        <v>17.149999999999999</v>
      </c>
      <c r="F72" s="24">
        <v>0</v>
      </c>
      <c r="G72" s="26">
        <v>14.28</v>
      </c>
    </row>
    <row r="73" spans="1:7">
      <c r="A73" s="25">
        <v>70</v>
      </c>
      <c r="B73" s="23" t="s">
        <v>84</v>
      </c>
      <c r="C73" s="24">
        <v>11.5</v>
      </c>
      <c r="D73" s="24">
        <v>11.5</v>
      </c>
      <c r="E73" s="24">
        <v>0</v>
      </c>
      <c r="F73" s="24">
        <v>11.5</v>
      </c>
      <c r="G73" s="26">
        <v>12.25</v>
      </c>
    </row>
    <row r="74" spans="1:7">
      <c r="A74" s="25">
        <v>71</v>
      </c>
      <c r="B74" s="23" t="s">
        <v>85</v>
      </c>
      <c r="C74" s="24">
        <v>8.57</v>
      </c>
      <c r="D74" s="24">
        <v>9.39</v>
      </c>
      <c r="E74" s="24">
        <v>13.13</v>
      </c>
      <c r="F74" s="24">
        <v>9.2899999999999991</v>
      </c>
      <c r="G74" s="26">
        <v>9.36</v>
      </c>
    </row>
    <row r="75" spans="1:7">
      <c r="A75" s="25">
        <v>72</v>
      </c>
      <c r="B75" s="23" t="s">
        <v>86</v>
      </c>
      <c r="C75" s="24">
        <v>0</v>
      </c>
      <c r="D75" s="24">
        <v>11.4</v>
      </c>
      <c r="E75" s="24">
        <v>0</v>
      </c>
      <c r="F75" s="24">
        <v>9.19</v>
      </c>
      <c r="G75" s="26">
        <v>10.3</v>
      </c>
    </row>
    <row r="76" spans="1:7">
      <c r="A76" s="25">
        <v>73</v>
      </c>
      <c r="B76" s="23" t="s">
        <v>87</v>
      </c>
      <c r="C76" s="24">
        <v>9.5</v>
      </c>
      <c r="D76" s="24">
        <v>13</v>
      </c>
      <c r="E76" s="24">
        <v>0</v>
      </c>
      <c r="F76" s="24">
        <v>0</v>
      </c>
      <c r="G76" s="26">
        <v>0</v>
      </c>
    </row>
    <row r="77" spans="1:7">
      <c r="A77" s="25">
        <v>74</v>
      </c>
      <c r="B77" s="23" t="s">
        <v>88</v>
      </c>
      <c r="C77" s="24">
        <v>11.14</v>
      </c>
      <c r="D77" s="24">
        <v>11.14</v>
      </c>
      <c r="E77" s="24">
        <v>0</v>
      </c>
      <c r="F77" s="24">
        <v>10.89</v>
      </c>
      <c r="G77" s="26">
        <v>10.89</v>
      </c>
    </row>
    <row r="78" spans="1:7">
      <c r="A78" s="25">
        <v>75</v>
      </c>
      <c r="B78" s="23" t="s">
        <v>89</v>
      </c>
      <c r="C78" s="24">
        <v>8.5</v>
      </c>
      <c r="D78" s="24">
        <v>9</v>
      </c>
      <c r="E78" s="24">
        <v>9.75</v>
      </c>
      <c r="F78" s="24">
        <v>8.75</v>
      </c>
      <c r="G78" s="26">
        <v>10.5</v>
      </c>
    </row>
    <row r="79" spans="1:7">
      <c r="A79" s="25">
        <v>76</v>
      </c>
      <c r="B79" s="23" t="s">
        <v>90</v>
      </c>
      <c r="C79" s="24">
        <v>12.61</v>
      </c>
      <c r="D79" s="24">
        <v>12.51</v>
      </c>
      <c r="E79" s="24">
        <v>0</v>
      </c>
      <c r="F79" s="24">
        <v>12.41</v>
      </c>
      <c r="G79" s="26">
        <v>12.28</v>
      </c>
    </row>
    <row r="80" spans="1:7">
      <c r="A80" s="25">
        <v>77</v>
      </c>
      <c r="B80" s="23" t="s">
        <v>91</v>
      </c>
      <c r="C80" s="24">
        <v>13.17</v>
      </c>
      <c r="D80" s="24">
        <v>14.17</v>
      </c>
      <c r="E80" s="24">
        <v>14.17</v>
      </c>
      <c r="F80" s="24">
        <v>14.92</v>
      </c>
      <c r="G80" s="26">
        <v>14.92</v>
      </c>
    </row>
    <row r="81" spans="1:7">
      <c r="A81" s="25">
        <v>78</v>
      </c>
      <c r="B81" s="23" t="s">
        <v>92</v>
      </c>
      <c r="C81" s="24">
        <v>13.01</v>
      </c>
      <c r="D81" s="24">
        <v>13.01</v>
      </c>
      <c r="E81" s="24">
        <v>13.01</v>
      </c>
      <c r="F81" s="24">
        <v>13.01</v>
      </c>
      <c r="G81" s="26">
        <v>13.01</v>
      </c>
    </row>
    <row r="82" spans="1:7">
      <c r="A82" s="25">
        <v>79</v>
      </c>
      <c r="B82" s="23" t="s">
        <v>93</v>
      </c>
      <c r="C82" s="24">
        <v>10.93</v>
      </c>
      <c r="D82" s="24">
        <v>12.98</v>
      </c>
      <c r="E82" s="24">
        <v>0</v>
      </c>
      <c r="F82" s="24">
        <v>12.12</v>
      </c>
      <c r="G82" s="26">
        <v>15.39</v>
      </c>
    </row>
    <row r="83" spans="1:7">
      <c r="A83" s="25">
        <v>80</v>
      </c>
      <c r="B83" s="23" t="s">
        <v>94</v>
      </c>
      <c r="C83" s="24">
        <v>12.5</v>
      </c>
      <c r="D83" s="24">
        <v>13.5</v>
      </c>
      <c r="E83" s="24">
        <v>0</v>
      </c>
      <c r="F83" s="24">
        <v>0</v>
      </c>
      <c r="G83" s="26">
        <v>0</v>
      </c>
    </row>
    <row r="84" spans="1:7">
      <c r="A84" s="25">
        <v>81</v>
      </c>
      <c r="B84" s="23" t="s">
        <v>95</v>
      </c>
      <c r="C84" s="24">
        <v>10.29</v>
      </c>
      <c r="D84" s="24">
        <v>10.29</v>
      </c>
      <c r="E84" s="24">
        <v>10.29</v>
      </c>
      <c r="F84" s="24">
        <v>10.29</v>
      </c>
      <c r="G84" s="26">
        <v>10.29</v>
      </c>
    </row>
    <row r="85" spans="1:7">
      <c r="A85" s="25">
        <v>82</v>
      </c>
      <c r="B85" s="23" t="s">
        <v>96</v>
      </c>
      <c r="C85" s="24">
        <v>0</v>
      </c>
      <c r="D85" s="24">
        <v>11.75</v>
      </c>
      <c r="E85" s="24">
        <v>15</v>
      </c>
      <c r="F85" s="24">
        <v>9.75</v>
      </c>
      <c r="G85" s="26">
        <v>0</v>
      </c>
    </row>
    <row r="86" spans="1:7">
      <c r="A86" s="25">
        <v>83</v>
      </c>
      <c r="B86" s="23" t="s">
        <v>97</v>
      </c>
      <c r="C86" s="24">
        <v>12.95</v>
      </c>
      <c r="D86" s="24">
        <v>12.95</v>
      </c>
      <c r="E86" s="24">
        <v>14.95</v>
      </c>
      <c r="F86" s="24">
        <v>12.95</v>
      </c>
      <c r="G86" s="26">
        <v>14.45</v>
      </c>
    </row>
    <row r="87" spans="1:7">
      <c r="A87" s="25">
        <v>84</v>
      </c>
      <c r="B87" s="23" t="s">
        <v>98</v>
      </c>
      <c r="C87" s="24">
        <v>12.07</v>
      </c>
      <c r="D87" s="24">
        <v>12.32</v>
      </c>
      <c r="E87" s="24">
        <v>12.82</v>
      </c>
      <c r="F87" s="24">
        <v>12.17</v>
      </c>
      <c r="G87" s="26">
        <v>12.57</v>
      </c>
    </row>
    <row r="88" spans="1:7">
      <c r="A88" s="25">
        <v>85</v>
      </c>
      <c r="B88" s="23" t="s">
        <v>99</v>
      </c>
      <c r="C88" s="24">
        <v>14.5</v>
      </c>
      <c r="D88" s="24">
        <v>14.75</v>
      </c>
      <c r="E88" s="24">
        <v>17</v>
      </c>
      <c r="F88" s="24">
        <v>16.5</v>
      </c>
      <c r="G88" s="26">
        <v>15.75</v>
      </c>
    </row>
    <row r="89" spans="1:7">
      <c r="A89" s="25">
        <v>86</v>
      </c>
      <c r="B89" s="33" t="s">
        <v>100</v>
      </c>
      <c r="C89" s="34">
        <v>12.17</v>
      </c>
      <c r="D89" s="34">
        <v>12.17</v>
      </c>
      <c r="E89" s="34">
        <v>0</v>
      </c>
      <c r="F89" s="34">
        <v>12.17</v>
      </c>
      <c r="G89" s="35">
        <v>12.17</v>
      </c>
    </row>
    <row r="90" spans="1:7">
      <c r="A90" s="25">
        <v>87</v>
      </c>
      <c r="B90" s="23" t="s">
        <v>101</v>
      </c>
      <c r="C90" s="24">
        <v>10</v>
      </c>
      <c r="D90" s="24">
        <v>11.25</v>
      </c>
      <c r="E90" s="24">
        <v>17</v>
      </c>
      <c r="F90" s="24">
        <v>13</v>
      </c>
      <c r="G90" s="26">
        <v>13</v>
      </c>
    </row>
    <row r="91" spans="1:7">
      <c r="A91" s="25">
        <v>88</v>
      </c>
      <c r="B91" s="23" t="s">
        <v>102</v>
      </c>
      <c r="C91" s="24">
        <v>11.63</v>
      </c>
      <c r="D91" s="24">
        <v>12.13</v>
      </c>
      <c r="E91" s="24">
        <v>12.63</v>
      </c>
      <c r="F91" s="24">
        <v>12.63</v>
      </c>
      <c r="G91" s="26">
        <v>12.63</v>
      </c>
    </row>
    <row r="92" spans="1:7">
      <c r="A92" s="25">
        <v>89</v>
      </c>
      <c r="B92" s="23" t="s">
        <v>103</v>
      </c>
      <c r="C92" s="24">
        <v>15.34</v>
      </c>
      <c r="D92" s="24">
        <v>15.34</v>
      </c>
      <c r="E92" s="24">
        <v>15.34</v>
      </c>
      <c r="F92" s="24">
        <v>15.34</v>
      </c>
      <c r="G92" s="26">
        <v>15.34</v>
      </c>
    </row>
    <row r="93" spans="1:7">
      <c r="A93" s="25">
        <v>90</v>
      </c>
      <c r="B93" s="23" t="s">
        <v>104</v>
      </c>
      <c r="C93" s="24">
        <v>10</v>
      </c>
      <c r="D93" s="24">
        <v>11</v>
      </c>
      <c r="E93" s="24">
        <v>0</v>
      </c>
      <c r="F93" s="24">
        <v>10</v>
      </c>
      <c r="G93" s="26">
        <v>11</v>
      </c>
    </row>
    <row r="94" spans="1:7">
      <c r="A94" s="25">
        <v>91</v>
      </c>
      <c r="B94" s="23" t="s">
        <v>105</v>
      </c>
      <c r="C94" s="24">
        <v>10.97</v>
      </c>
      <c r="D94" s="24">
        <v>11.65</v>
      </c>
      <c r="E94" s="24">
        <v>12.65</v>
      </c>
      <c r="F94" s="24">
        <v>11.15</v>
      </c>
      <c r="G94" s="26">
        <v>11.15</v>
      </c>
    </row>
    <row r="95" spans="1:7">
      <c r="A95" s="25">
        <v>92</v>
      </c>
      <c r="B95" s="23" t="s">
        <v>106</v>
      </c>
      <c r="C95" s="24">
        <v>11.4</v>
      </c>
      <c r="D95" s="24">
        <v>11.9</v>
      </c>
      <c r="E95" s="24">
        <v>12.4</v>
      </c>
      <c r="F95" s="24">
        <v>11.4</v>
      </c>
      <c r="G95" s="26">
        <v>11.9</v>
      </c>
    </row>
    <row r="96" spans="1:7">
      <c r="A96" s="25">
        <v>93</v>
      </c>
      <c r="B96" s="23" t="s">
        <v>107</v>
      </c>
      <c r="C96" s="24">
        <v>11.28</v>
      </c>
      <c r="D96" s="24">
        <v>11.28</v>
      </c>
      <c r="E96" s="24">
        <v>12.28</v>
      </c>
      <c r="F96" s="24">
        <v>11.28</v>
      </c>
      <c r="G96" s="26">
        <v>11.28</v>
      </c>
    </row>
    <row r="97" spans="1:7">
      <c r="A97" s="25">
        <v>94</v>
      </c>
      <c r="B97" s="23" t="s">
        <v>108</v>
      </c>
      <c r="C97" s="24">
        <v>0</v>
      </c>
      <c r="D97" s="24">
        <v>12.45</v>
      </c>
      <c r="E97" s="24">
        <v>15.69</v>
      </c>
      <c r="F97" s="24">
        <v>0</v>
      </c>
      <c r="G97" s="26">
        <v>13.13</v>
      </c>
    </row>
    <row r="98" spans="1:7">
      <c r="A98" s="25">
        <v>95</v>
      </c>
      <c r="B98" s="23" t="s">
        <v>109</v>
      </c>
      <c r="C98" s="40">
        <v>11.46</v>
      </c>
      <c r="D98" s="24">
        <v>12.55</v>
      </c>
      <c r="E98" s="24">
        <v>0</v>
      </c>
      <c r="F98" s="24">
        <v>12.37</v>
      </c>
      <c r="G98" s="26">
        <v>13.87</v>
      </c>
    </row>
    <row r="99" spans="1:7">
      <c r="A99" s="25">
        <v>96</v>
      </c>
      <c r="B99" s="23" t="s">
        <v>110</v>
      </c>
      <c r="C99" s="24">
        <v>11.37</v>
      </c>
      <c r="D99" s="24">
        <v>12.67</v>
      </c>
      <c r="E99" s="24">
        <v>12.67</v>
      </c>
      <c r="F99" s="24">
        <v>12.67</v>
      </c>
      <c r="G99" s="26">
        <v>12.67</v>
      </c>
    </row>
    <row r="100" spans="1:7">
      <c r="A100" s="25">
        <v>97</v>
      </c>
      <c r="B100" s="23" t="s">
        <v>111</v>
      </c>
      <c r="C100" s="24">
        <v>12.67</v>
      </c>
      <c r="D100" s="24">
        <v>12.95</v>
      </c>
      <c r="E100" s="24">
        <v>14.95</v>
      </c>
      <c r="F100" s="24">
        <v>12.45</v>
      </c>
      <c r="G100" s="26">
        <v>12.45</v>
      </c>
    </row>
    <row r="101" spans="1:7">
      <c r="A101" s="25">
        <v>98</v>
      </c>
      <c r="B101" s="23" t="s">
        <v>112</v>
      </c>
      <c r="C101" s="24">
        <v>12.45</v>
      </c>
      <c r="D101" s="24">
        <v>9.9</v>
      </c>
      <c r="E101" s="24">
        <v>0</v>
      </c>
      <c r="F101" s="24">
        <v>9.9</v>
      </c>
      <c r="G101" s="26">
        <v>0</v>
      </c>
    </row>
    <row r="102" spans="1:7" ht="14.4" thickBot="1">
      <c r="A102" s="25">
        <v>99</v>
      </c>
      <c r="B102" s="28" t="s">
        <v>113</v>
      </c>
      <c r="C102" s="24">
        <v>10.01</v>
      </c>
      <c r="D102" s="29">
        <v>11</v>
      </c>
      <c r="E102" s="29">
        <v>0</v>
      </c>
      <c r="F102" s="29">
        <v>12</v>
      </c>
      <c r="G102" s="30">
        <v>12.5</v>
      </c>
    </row>
    <row r="103" spans="1:7" ht="14.4" thickBot="1">
      <c r="C103" s="99">
        <f>AVERAGE(C4:C57,C59:C65,C67:C74,C76:C84,C86:C96,C98:C102)</f>
        <v>10.174468085106382</v>
      </c>
      <c r="D103" s="29">
        <f>AVERAGE(D4:D15,D18:D19,D22,D26,D30:D102)</f>
        <v>10.942921348314606</v>
      </c>
      <c r="E103" s="29">
        <f>AVERAGE(E4:E5,E7,E10:E11,E19,E26,E31,E34:E57,E59:E65,E67,E72,E74,E78,E80:E81,E84:E88,E90:E92,E94:E97,E99:E100)</f>
        <v>13.090338983050851</v>
      </c>
      <c r="F103" s="29">
        <f>AVERAGE(F4:F14,F18:F19,F22,F25:F26,F31:F45,F47:F64,F66:F71,F73:F75,F77:F82,F84:F96,F98:F102)</f>
        <v>10.747804878048779</v>
      </c>
      <c r="G103" s="29">
        <f>AVERAGE(G4:G12,G14,G18:G19,G26,G31,G33:G67,G69:G75,G77:G82,G84,G86:G100,G102)</f>
        <v>11.593417721518984</v>
      </c>
    </row>
    <row r="104" spans="1:7">
      <c r="C104" s="40"/>
      <c r="D104" s="40"/>
      <c r="E104" s="40"/>
      <c r="F104" s="40"/>
      <c r="G104" s="40"/>
    </row>
    <row r="105" spans="1:7">
      <c r="C105" s="40"/>
      <c r="D105" s="40"/>
      <c r="E105" s="40"/>
      <c r="F105" s="40"/>
      <c r="G105" s="40"/>
    </row>
  </sheetData>
  <sortState ref="B4:G102">
    <sortCondition ref="B4"/>
  </sortState>
  <mergeCells count="2">
    <mergeCell ref="A1:G1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5"/>
  <sheetViews>
    <sheetView topLeftCell="A88" zoomScale="106" zoomScaleNormal="106" zoomScaleSheetLayoutView="130" workbookViewId="0">
      <selection activeCell="D84" sqref="D84"/>
    </sheetView>
  </sheetViews>
  <sheetFormatPr defaultColWidth="9.25" defaultRowHeight="13.8"/>
  <cols>
    <col min="1" max="1" width="6.25" style="1" customWidth="1"/>
    <col min="2" max="2" width="53.625" style="1" customWidth="1"/>
    <col min="3" max="3" width="12" style="78" customWidth="1"/>
    <col min="4" max="4" width="9.25" style="78" customWidth="1"/>
    <col min="5" max="5" width="8.625" style="78" customWidth="1"/>
    <col min="6" max="6" width="8.375" style="78" customWidth="1"/>
    <col min="7" max="7" width="9.625" style="78" customWidth="1"/>
    <col min="8" max="16384" width="9.25" style="1"/>
  </cols>
  <sheetData>
    <row r="1" spans="1:7">
      <c r="A1" s="603" t="s">
        <v>134</v>
      </c>
      <c r="B1" s="603"/>
      <c r="C1" s="603"/>
      <c r="D1" s="603"/>
      <c r="E1" s="603"/>
      <c r="F1" s="603"/>
      <c r="G1" s="603"/>
    </row>
    <row r="2" spans="1:7" ht="14.4" thickBot="1">
      <c r="C2" s="605" t="s">
        <v>135</v>
      </c>
      <c r="D2" s="606"/>
      <c r="E2" s="606"/>
      <c r="F2" s="606"/>
      <c r="G2" s="606"/>
    </row>
    <row r="3" spans="1:7" ht="34.5" customHeight="1">
      <c r="A3" s="37" t="s">
        <v>1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9" t="s">
        <v>9</v>
      </c>
    </row>
    <row r="4" spans="1:7">
      <c r="A4" s="25">
        <v>1</v>
      </c>
      <c r="B4" s="23" t="s">
        <v>12</v>
      </c>
      <c r="C4" s="71">
        <v>9.9499999999999993</v>
      </c>
      <c r="D4" s="71">
        <v>9.9499999999999993</v>
      </c>
      <c r="E4" s="71">
        <v>17.5</v>
      </c>
      <c r="F4" s="71">
        <v>9.98</v>
      </c>
      <c r="G4" s="72">
        <v>12.5</v>
      </c>
    </row>
    <row r="5" spans="1:7">
      <c r="A5" s="25">
        <v>2</v>
      </c>
      <c r="B5" s="23" t="s">
        <v>13</v>
      </c>
      <c r="C5" s="71">
        <v>9.9499999999999993</v>
      </c>
      <c r="D5" s="71">
        <v>9.9499999999999993</v>
      </c>
      <c r="E5" s="71">
        <v>17.75</v>
      </c>
      <c r="F5" s="71">
        <v>10.25</v>
      </c>
      <c r="G5" s="72">
        <v>12</v>
      </c>
    </row>
    <row r="6" spans="1:7">
      <c r="A6" s="25">
        <v>3</v>
      </c>
      <c r="B6" s="23" t="s">
        <v>14</v>
      </c>
      <c r="C6" s="71">
        <v>9.9499999999999993</v>
      </c>
      <c r="D6" s="71">
        <v>9.9499999999999993</v>
      </c>
      <c r="E6" s="71">
        <v>0</v>
      </c>
      <c r="F6" s="71">
        <v>10.5</v>
      </c>
      <c r="G6" s="72">
        <v>12.5</v>
      </c>
    </row>
    <row r="7" spans="1:7">
      <c r="A7" s="25">
        <v>4</v>
      </c>
      <c r="B7" s="23" t="s">
        <v>15</v>
      </c>
      <c r="C7" s="71">
        <v>10</v>
      </c>
      <c r="D7" s="71">
        <v>10.5</v>
      </c>
      <c r="E7" s="71">
        <v>17</v>
      </c>
      <c r="F7" s="71">
        <v>10.25</v>
      </c>
      <c r="G7" s="72">
        <v>12</v>
      </c>
    </row>
    <row r="8" spans="1:7">
      <c r="A8" s="25">
        <v>5</v>
      </c>
      <c r="B8" s="23" t="s">
        <v>16</v>
      </c>
      <c r="C8" s="71">
        <v>10</v>
      </c>
      <c r="D8" s="71">
        <v>10.25</v>
      </c>
      <c r="E8" s="71">
        <v>0</v>
      </c>
      <c r="F8" s="71">
        <v>10.25</v>
      </c>
      <c r="G8" s="72">
        <v>10.25</v>
      </c>
    </row>
    <row r="9" spans="1:7">
      <c r="A9" s="25">
        <v>6</v>
      </c>
      <c r="B9" s="23" t="s">
        <v>17</v>
      </c>
      <c r="C9" s="71">
        <v>9.75</v>
      </c>
      <c r="D9" s="71">
        <v>9.9</v>
      </c>
      <c r="E9" s="71">
        <v>0</v>
      </c>
      <c r="F9" s="71">
        <v>9.9</v>
      </c>
      <c r="G9" s="72">
        <v>8.98</v>
      </c>
    </row>
    <row r="10" spans="1:7">
      <c r="A10" s="25">
        <v>7</v>
      </c>
      <c r="B10" s="23" t="s">
        <v>18</v>
      </c>
      <c r="C10" s="71">
        <v>0.1</v>
      </c>
      <c r="D10" s="71">
        <v>0.11</v>
      </c>
      <c r="E10" s="71">
        <v>0.18</v>
      </c>
      <c r="F10" s="71">
        <v>0.1</v>
      </c>
      <c r="G10" s="72">
        <v>0.1</v>
      </c>
    </row>
    <row r="11" spans="1:7">
      <c r="A11" s="25">
        <v>8</v>
      </c>
      <c r="B11" s="23" t="s">
        <v>19</v>
      </c>
      <c r="C11" s="71">
        <v>10.65</v>
      </c>
      <c r="D11" s="71">
        <v>10.73</v>
      </c>
      <c r="E11" s="71">
        <v>18</v>
      </c>
      <c r="F11" s="71">
        <v>10.67</v>
      </c>
      <c r="G11" s="72">
        <v>10.67</v>
      </c>
    </row>
    <row r="12" spans="1:7">
      <c r="A12" s="25">
        <v>9</v>
      </c>
      <c r="B12" s="23" t="s">
        <v>20</v>
      </c>
      <c r="C12" s="71">
        <v>9.6</v>
      </c>
      <c r="D12" s="71">
        <v>10.4</v>
      </c>
      <c r="E12" s="71">
        <v>0</v>
      </c>
      <c r="F12" s="71">
        <v>9.9</v>
      </c>
      <c r="G12" s="72">
        <v>10.25</v>
      </c>
    </row>
    <row r="13" spans="1:7">
      <c r="A13" s="25">
        <v>10</v>
      </c>
      <c r="B13" s="23" t="s">
        <v>21</v>
      </c>
      <c r="C13" s="71">
        <v>10.5</v>
      </c>
      <c r="D13" s="71">
        <v>11</v>
      </c>
      <c r="E13" s="71">
        <v>0</v>
      </c>
      <c r="F13" s="71">
        <v>10.5</v>
      </c>
      <c r="G13" s="72">
        <v>0</v>
      </c>
    </row>
    <row r="14" spans="1:7">
      <c r="A14" s="25">
        <v>11</v>
      </c>
      <c r="B14" s="23" t="s">
        <v>22</v>
      </c>
      <c r="C14" s="71">
        <v>10.5</v>
      </c>
      <c r="D14" s="71">
        <v>11.5</v>
      </c>
      <c r="E14" s="71">
        <v>0</v>
      </c>
      <c r="F14" s="71">
        <v>10.199999999999999</v>
      </c>
      <c r="G14" s="72">
        <v>10.75</v>
      </c>
    </row>
    <row r="15" spans="1:7">
      <c r="A15" s="25">
        <v>12</v>
      </c>
      <c r="B15" s="23" t="s">
        <v>23</v>
      </c>
      <c r="C15" s="71">
        <v>8</v>
      </c>
      <c r="D15" s="71">
        <v>8.25</v>
      </c>
      <c r="E15" s="71">
        <v>0</v>
      </c>
      <c r="F15" s="71">
        <v>0</v>
      </c>
      <c r="G15" s="72">
        <v>0</v>
      </c>
    </row>
    <row r="16" spans="1:7">
      <c r="A16" s="25">
        <v>13</v>
      </c>
      <c r="B16" s="23" t="s">
        <v>24</v>
      </c>
      <c r="C16" s="71">
        <v>7.88</v>
      </c>
      <c r="D16" s="71">
        <v>0</v>
      </c>
      <c r="E16" s="71">
        <v>0</v>
      </c>
      <c r="F16" s="71">
        <v>0</v>
      </c>
      <c r="G16" s="72">
        <v>0</v>
      </c>
    </row>
    <row r="17" spans="1:15">
      <c r="A17" s="25">
        <v>14</v>
      </c>
      <c r="B17" s="23" t="s">
        <v>25</v>
      </c>
      <c r="C17" s="71">
        <v>8</v>
      </c>
      <c r="D17" s="71">
        <v>0</v>
      </c>
      <c r="E17" s="71">
        <v>0</v>
      </c>
      <c r="F17" s="71">
        <v>0</v>
      </c>
      <c r="G17" s="72">
        <v>0</v>
      </c>
    </row>
    <row r="18" spans="1:15" ht="24">
      <c r="A18" s="25">
        <v>15</v>
      </c>
      <c r="B18" s="23" t="s">
        <v>26</v>
      </c>
      <c r="C18" s="71">
        <v>11.2</v>
      </c>
      <c r="D18" s="71">
        <v>11.2</v>
      </c>
      <c r="E18" s="71">
        <v>0</v>
      </c>
      <c r="F18" s="71">
        <v>11.2</v>
      </c>
      <c r="G18" s="72">
        <v>11.2</v>
      </c>
    </row>
    <row r="19" spans="1:15">
      <c r="A19" s="25">
        <v>16</v>
      </c>
      <c r="B19" s="23" t="s">
        <v>27</v>
      </c>
      <c r="C19" s="71">
        <v>13.44</v>
      </c>
      <c r="D19" s="71">
        <v>13.44</v>
      </c>
      <c r="E19" s="71">
        <v>17.79</v>
      </c>
      <c r="F19" s="71">
        <v>13.44</v>
      </c>
      <c r="G19" s="72">
        <v>13.44</v>
      </c>
    </row>
    <row r="20" spans="1:15">
      <c r="A20" s="25">
        <v>17</v>
      </c>
      <c r="B20" s="23" t="s">
        <v>28</v>
      </c>
      <c r="C20" s="71">
        <v>10.66</v>
      </c>
      <c r="D20" s="71">
        <v>0</v>
      </c>
      <c r="E20" s="71">
        <v>0</v>
      </c>
      <c r="F20" s="71">
        <v>0</v>
      </c>
      <c r="G20" s="72">
        <v>0</v>
      </c>
    </row>
    <row r="21" spans="1:15">
      <c r="A21" s="25">
        <v>18</v>
      </c>
      <c r="B21" s="23" t="s">
        <v>30</v>
      </c>
      <c r="C21" s="71">
        <v>8.25</v>
      </c>
      <c r="D21" s="71">
        <v>0</v>
      </c>
      <c r="E21" s="71">
        <v>0</v>
      </c>
      <c r="F21" s="71">
        <v>0</v>
      </c>
      <c r="G21" s="72">
        <v>0</v>
      </c>
    </row>
    <row r="22" spans="1:15">
      <c r="A22" s="25">
        <v>19</v>
      </c>
      <c r="B22" s="23" t="s">
        <v>32</v>
      </c>
      <c r="C22" s="71">
        <v>9.64</v>
      </c>
      <c r="D22" s="71">
        <v>11.23</v>
      </c>
      <c r="E22" s="71">
        <v>0</v>
      </c>
      <c r="F22" s="71">
        <v>10.84</v>
      </c>
      <c r="G22" s="72">
        <v>0</v>
      </c>
    </row>
    <row r="23" spans="1:15">
      <c r="A23" s="25">
        <v>20</v>
      </c>
      <c r="B23" s="23" t="s">
        <v>33</v>
      </c>
      <c r="C23" s="71">
        <v>8.3800000000000008</v>
      </c>
      <c r="D23" s="71">
        <v>0</v>
      </c>
      <c r="E23" s="71">
        <v>0</v>
      </c>
      <c r="F23" s="71">
        <v>0</v>
      </c>
      <c r="G23" s="72">
        <v>0</v>
      </c>
    </row>
    <row r="24" spans="1:15">
      <c r="A24" s="25">
        <v>21</v>
      </c>
      <c r="B24" s="23" t="s">
        <v>34</v>
      </c>
      <c r="C24" s="71">
        <v>8.3000000000000007</v>
      </c>
      <c r="D24" s="71">
        <v>0</v>
      </c>
      <c r="E24" s="71">
        <v>0</v>
      </c>
      <c r="F24" s="71">
        <v>0</v>
      </c>
      <c r="G24" s="72">
        <v>0</v>
      </c>
    </row>
    <row r="25" spans="1:15">
      <c r="A25" s="25">
        <v>22</v>
      </c>
      <c r="B25" s="23" t="s">
        <v>35</v>
      </c>
      <c r="C25" s="71">
        <v>9.76</v>
      </c>
      <c r="D25" s="71">
        <v>0</v>
      </c>
      <c r="E25" s="71">
        <v>0</v>
      </c>
      <c r="F25" s="71">
        <v>10.199999999999999</v>
      </c>
      <c r="G25" s="72">
        <v>0</v>
      </c>
    </row>
    <row r="26" spans="1:15">
      <c r="A26" s="25">
        <v>23</v>
      </c>
      <c r="B26" s="23" t="s">
        <v>36</v>
      </c>
      <c r="C26" s="71">
        <v>14.45</v>
      </c>
      <c r="D26" s="71">
        <v>13.45</v>
      </c>
      <c r="E26" s="71">
        <v>13.45</v>
      </c>
      <c r="F26" s="71">
        <v>13.45</v>
      </c>
      <c r="G26" s="72">
        <v>13.45</v>
      </c>
    </row>
    <row r="27" spans="1:15">
      <c r="A27" s="25">
        <v>24</v>
      </c>
      <c r="B27" s="23" t="s">
        <v>37</v>
      </c>
      <c r="C27" s="71">
        <v>8.32</v>
      </c>
      <c r="D27" s="71">
        <v>0</v>
      </c>
      <c r="E27" s="71">
        <v>0</v>
      </c>
      <c r="F27" s="71">
        <v>0</v>
      </c>
      <c r="G27" s="72">
        <v>0</v>
      </c>
    </row>
    <row r="28" spans="1:15">
      <c r="A28" s="25">
        <v>25</v>
      </c>
      <c r="B28" s="23" t="s">
        <v>38</v>
      </c>
      <c r="C28" s="71">
        <v>9.08</v>
      </c>
      <c r="D28" s="71">
        <v>0</v>
      </c>
      <c r="E28" s="71">
        <v>0</v>
      </c>
      <c r="F28" s="71">
        <v>0</v>
      </c>
      <c r="G28" s="72">
        <v>0</v>
      </c>
    </row>
    <row r="29" spans="1:15">
      <c r="A29" s="25">
        <v>26</v>
      </c>
      <c r="B29" s="23" t="s">
        <v>39</v>
      </c>
      <c r="C29" s="102">
        <v>8.7493539136855336</v>
      </c>
      <c r="D29" s="100">
        <v>0</v>
      </c>
      <c r="E29" s="100">
        <v>0</v>
      </c>
      <c r="F29" s="100">
        <v>0</v>
      </c>
      <c r="G29" s="103">
        <v>0</v>
      </c>
    </row>
    <row r="30" spans="1:15">
      <c r="A30" s="25">
        <v>27</v>
      </c>
      <c r="B30" s="23" t="s">
        <v>40</v>
      </c>
      <c r="C30" s="71">
        <v>6.69</v>
      </c>
      <c r="D30" s="71">
        <v>6.69</v>
      </c>
      <c r="E30" s="71">
        <v>0</v>
      </c>
      <c r="F30" s="71">
        <v>0</v>
      </c>
      <c r="G30" s="72">
        <v>0</v>
      </c>
    </row>
    <row r="31" spans="1:15">
      <c r="A31" s="25">
        <v>28</v>
      </c>
      <c r="B31" s="23" t="s">
        <v>41</v>
      </c>
      <c r="C31" s="71">
        <v>10.27</v>
      </c>
      <c r="D31" s="71">
        <v>10.52</v>
      </c>
      <c r="E31" s="71">
        <v>15.5</v>
      </c>
      <c r="F31" s="71">
        <v>9.9700000000000006</v>
      </c>
      <c r="G31" s="72">
        <v>14.53</v>
      </c>
    </row>
    <row r="32" spans="1:15" ht="14.4">
      <c r="A32" s="25">
        <v>29</v>
      </c>
      <c r="B32" s="23" t="s">
        <v>42</v>
      </c>
      <c r="C32" s="71">
        <v>10.83</v>
      </c>
      <c r="D32" s="71">
        <v>11.33</v>
      </c>
      <c r="E32" s="71">
        <v>0</v>
      </c>
      <c r="F32" s="71">
        <v>11.26</v>
      </c>
      <c r="G32" s="72">
        <v>0</v>
      </c>
      <c r="H32" s="69"/>
      <c r="I32" s="47"/>
      <c r="J32" s="47"/>
      <c r="K32" s="607"/>
      <c r="L32" s="608"/>
      <c r="M32" s="608"/>
      <c r="N32" s="608"/>
      <c r="O32" s="609"/>
    </row>
    <row r="33" spans="1:11">
      <c r="A33" s="25">
        <v>30</v>
      </c>
      <c r="B33" s="23" t="s">
        <v>43</v>
      </c>
      <c r="C33" s="71">
        <v>11.25</v>
      </c>
      <c r="D33" s="71">
        <v>13</v>
      </c>
      <c r="E33" s="71">
        <v>0</v>
      </c>
      <c r="F33" s="71">
        <v>13</v>
      </c>
      <c r="G33" s="72">
        <v>14</v>
      </c>
    </row>
    <row r="34" spans="1:11" ht="14.4">
      <c r="A34" s="25">
        <v>31</v>
      </c>
      <c r="B34" s="23" t="s">
        <v>44</v>
      </c>
      <c r="C34" s="104">
        <v>10.15</v>
      </c>
      <c r="D34" s="104">
        <v>10.65</v>
      </c>
      <c r="E34" s="104">
        <v>21</v>
      </c>
      <c r="F34" s="104">
        <v>13</v>
      </c>
      <c r="G34" s="105">
        <v>12</v>
      </c>
      <c r="H34" s="48"/>
      <c r="I34" s="48"/>
      <c r="J34" s="49"/>
      <c r="K34" s="47"/>
    </row>
    <row r="35" spans="1:11">
      <c r="A35" s="25">
        <v>32</v>
      </c>
      <c r="B35" s="23" t="s">
        <v>45</v>
      </c>
      <c r="C35" s="71">
        <v>10.6</v>
      </c>
      <c r="D35" s="71">
        <v>12.2</v>
      </c>
      <c r="E35" s="71">
        <v>14.2</v>
      </c>
      <c r="F35" s="71">
        <v>11.9</v>
      </c>
      <c r="G35" s="72">
        <v>12</v>
      </c>
    </row>
    <row r="36" spans="1:11">
      <c r="A36" s="25">
        <v>33</v>
      </c>
      <c r="B36" s="23" t="s">
        <v>46</v>
      </c>
      <c r="C36" s="71">
        <v>8.7799999999999994</v>
      </c>
      <c r="D36" s="71">
        <v>10.26</v>
      </c>
      <c r="E36" s="71">
        <v>13.22</v>
      </c>
      <c r="F36" s="71">
        <v>10.39</v>
      </c>
      <c r="G36" s="72">
        <v>10.199999999999999</v>
      </c>
    </row>
    <row r="37" spans="1:11">
      <c r="A37" s="25">
        <v>34</v>
      </c>
      <c r="B37" s="23" t="s">
        <v>47</v>
      </c>
      <c r="C37" s="71">
        <v>10</v>
      </c>
      <c r="D37" s="71">
        <v>10.25</v>
      </c>
      <c r="E37" s="71">
        <v>14.5</v>
      </c>
      <c r="F37" s="71">
        <v>10.5</v>
      </c>
      <c r="G37" s="72">
        <v>11</v>
      </c>
    </row>
    <row r="38" spans="1:11">
      <c r="A38" s="25">
        <v>35</v>
      </c>
      <c r="B38" s="23" t="s">
        <v>48</v>
      </c>
      <c r="C38" s="71">
        <v>6.88</v>
      </c>
      <c r="D38" s="71">
        <v>7</v>
      </c>
      <c r="E38" s="71">
        <v>6.46</v>
      </c>
      <c r="F38" s="71">
        <v>6.43</v>
      </c>
      <c r="G38" s="72">
        <v>7.53</v>
      </c>
    </row>
    <row r="39" spans="1:11">
      <c r="A39" s="25">
        <v>36</v>
      </c>
      <c r="B39" s="23" t="s">
        <v>49</v>
      </c>
      <c r="C39" s="71">
        <v>9.7100000000000009</v>
      </c>
      <c r="D39" s="71">
        <v>12.33</v>
      </c>
      <c r="E39" s="71">
        <v>12.68</v>
      </c>
      <c r="F39" s="71">
        <v>11.26</v>
      </c>
      <c r="G39" s="72">
        <v>11.75</v>
      </c>
    </row>
    <row r="40" spans="1:11">
      <c r="A40" s="25">
        <v>37</v>
      </c>
      <c r="B40" s="23" t="s">
        <v>50</v>
      </c>
      <c r="C40" s="71">
        <v>6.93</v>
      </c>
      <c r="D40" s="71">
        <v>7.75</v>
      </c>
      <c r="E40" s="71">
        <v>11.01</v>
      </c>
      <c r="F40" s="71">
        <v>6.98</v>
      </c>
      <c r="G40" s="72">
        <v>8.17</v>
      </c>
    </row>
    <row r="41" spans="1:11">
      <c r="A41" s="25">
        <v>38</v>
      </c>
      <c r="B41" s="23" t="s">
        <v>51</v>
      </c>
      <c r="C41" s="71">
        <v>8.27</v>
      </c>
      <c r="D41" s="71">
        <v>8.23</v>
      </c>
      <c r="E41" s="71">
        <v>7.76</v>
      </c>
      <c r="F41" s="71">
        <v>8.17</v>
      </c>
      <c r="G41" s="72">
        <v>8.76</v>
      </c>
    </row>
    <row r="42" spans="1:11">
      <c r="A42" s="25">
        <v>39</v>
      </c>
      <c r="B42" s="23" t="s">
        <v>52</v>
      </c>
      <c r="C42" s="71">
        <v>9.68</v>
      </c>
      <c r="D42" s="71">
        <v>10.08</v>
      </c>
      <c r="E42" s="71">
        <v>13.11</v>
      </c>
      <c r="F42" s="71">
        <v>10.4</v>
      </c>
      <c r="G42" s="72">
        <v>12.3</v>
      </c>
    </row>
    <row r="43" spans="1:11">
      <c r="A43" s="25">
        <v>40</v>
      </c>
      <c r="B43" s="23" t="s">
        <v>53</v>
      </c>
      <c r="C43" s="71">
        <v>10.25</v>
      </c>
      <c r="D43" s="71">
        <v>10.75</v>
      </c>
      <c r="E43" s="71">
        <v>12.75</v>
      </c>
      <c r="F43" s="71">
        <v>11.25</v>
      </c>
      <c r="G43" s="72">
        <v>11.25</v>
      </c>
    </row>
    <row r="44" spans="1:11">
      <c r="A44" s="25">
        <v>41</v>
      </c>
      <c r="B44" s="23" t="s">
        <v>54</v>
      </c>
      <c r="C44" s="71">
        <v>9.16</v>
      </c>
      <c r="D44" s="71">
        <v>8.9</v>
      </c>
      <c r="E44" s="71">
        <v>8.92</v>
      </c>
      <c r="F44" s="71">
        <v>8.6</v>
      </c>
      <c r="G44" s="72">
        <v>8.85</v>
      </c>
    </row>
    <row r="45" spans="1:11" ht="24">
      <c r="A45" s="25">
        <v>42</v>
      </c>
      <c r="B45" s="23" t="s">
        <v>55</v>
      </c>
      <c r="C45" s="71">
        <v>10.9</v>
      </c>
      <c r="D45" s="71">
        <v>12.61</v>
      </c>
      <c r="E45" s="71">
        <v>15</v>
      </c>
      <c r="F45" s="71">
        <v>12.12</v>
      </c>
      <c r="G45" s="72">
        <v>12.28</v>
      </c>
    </row>
    <row r="46" spans="1:11">
      <c r="A46" s="25">
        <v>43</v>
      </c>
      <c r="B46" s="23" t="s">
        <v>56</v>
      </c>
      <c r="C46" s="71">
        <v>10.24</v>
      </c>
      <c r="D46" s="71">
        <v>10.24</v>
      </c>
      <c r="E46" s="71">
        <v>10.24</v>
      </c>
      <c r="F46" s="71">
        <v>0</v>
      </c>
      <c r="G46" s="72">
        <v>10.24</v>
      </c>
    </row>
    <row r="47" spans="1:11">
      <c r="A47" s="25">
        <v>44</v>
      </c>
      <c r="B47" s="23" t="s">
        <v>57</v>
      </c>
      <c r="C47" s="71">
        <v>10</v>
      </c>
      <c r="D47" s="71">
        <v>10.55</v>
      </c>
      <c r="E47" s="71">
        <v>13.3</v>
      </c>
      <c r="F47" s="71">
        <v>10.5</v>
      </c>
      <c r="G47" s="72">
        <v>11.15</v>
      </c>
    </row>
    <row r="48" spans="1:11">
      <c r="A48" s="25">
        <v>45</v>
      </c>
      <c r="B48" s="23" t="s">
        <v>58</v>
      </c>
      <c r="C48" s="71">
        <v>9.65</v>
      </c>
      <c r="D48" s="71">
        <v>9.9</v>
      </c>
      <c r="E48" s="71">
        <v>12.8</v>
      </c>
      <c r="F48" s="71">
        <v>10.3</v>
      </c>
      <c r="G48" s="72">
        <v>13.55</v>
      </c>
    </row>
    <row r="49" spans="1:7" ht="24">
      <c r="A49" s="25">
        <v>46</v>
      </c>
      <c r="B49" s="23" t="s">
        <v>59</v>
      </c>
      <c r="C49" s="71">
        <v>12.15</v>
      </c>
      <c r="D49" s="71">
        <v>11.71</v>
      </c>
      <c r="E49" s="71">
        <v>11.71</v>
      </c>
      <c r="F49" s="71">
        <v>12.15</v>
      </c>
      <c r="G49" s="72">
        <v>11.27</v>
      </c>
    </row>
    <row r="50" spans="1:7">
      <c r="A50" s="25">
        <v>47</v>
      </c>
      <c r="B50" s="23" t="s">
        <v>60</v>
      </c>
      <c r="C50" s="71">
        <v>8.75</v>
      </c>
      <c r="D50" s="71">
        <v>9.32</v>
      </c>
      <c r="E50" s="71">
        <v>13.48</v>
      </c>
      <c r="F50" s="71">
        <v>9.9</v>
      </c>
      <c r="G50" s="72">
        <v>11.84</v>
      </c>
    </row>
    <row r="51" spans="1:7">
      <c r="A51" s="25">
        <v>48</v>
      </c>
      <c r="B51" s="23" t="s">
        <v>61</v>
      </c>
      <c r="C51" s="71">
        <v>3.71</v>
      </c>
      <c r="D51" s="71">
        <v>4.09</v>
      </c>
      <c r="E51" s="71">
        <v>3.54</v>
      </c>
      <c r="F51" s="71">
        <v>3.31</v>
      </c>
      <c r="G51" s="72">
        <v>10.98</v>
      </c>
    </row>
    <row r="52" spans="1:7">
      <c r="A52" s="25">
        <v>49</v>
      </c>
      <c r="B52" s="23" t="s">
        <v>62</v>
      </c>
      <c r="C52" s="71">
        <v>10.45</v>
      </c>
      <c r="D52" s="71">
        <v>10.75</v>
      </c>
      <c r="E52" s="71">
        <v>10.75</v>
      </c>
      <c r="F52" s="71">
        <v>10.45</v>
      </c>
      <c r="G52" s="72">
        <v>10.75</v>
      </c>
    </row>
    <row r="53" spans="1:7">
      <c r="A53" s="25">
        <v>50</v>
      </c>
      <c r="B53" s="23" t="s">
        <v>64</v>
      </c>
      <c r="C53" s="71">
        <v>9.39</v>
      </c>
      <c r="D53" s="71">
        <v>10.62</v>
      </c>
      <c r="E53" s="71">
        <v>10.36</v>
      </c>
      <c r="F53" s="71">
        <v>10.08</v>
      </c>
      <c r="G53" s="72">
        <v>12.36</v>
      </c>
    </row>
    <row r="54" spans="1:7">
      <c r="A54" s="25">
        <v>51</v>
      </c>
      <c r="B54" s="23" t="s">
        <v>65</v>
      </c>
      <c r="C54" s="71">
        <v>9.8800000000000008</v>
      </c>
      <c r="D54" s="71">
        <v>10.72</v>
      </c>
      <c r="E54" s="71">
        <v>9.82</v>
      </c>
      <c r="F54" s="71">
        <v>9.76</v>
      </c>
      <c r="G54" s="72">
        <v>13.09</v>
      </c>
    </row>
    <row r="55" spans="1:7">
      <c r="A55" s="25">
        <v>52</v>
      </c>
      <c r="B55" s="23" t="s">
        <v>66</v>
      </c>
      <c r="C55" s="71">
        <v>4.8600000000000003</v>
      </c>
      <c r="D55" s="71">
        <v>4.8600000000000003</v>
      </c>
      <c r="E55" s="71">
        <v>4.8600000000000003</v>
      </c>
      <c r="F55" s="71">
        <v>9.8699999999999992</v>
      </c>
      <c r="G55" s="72">
        <v>9.8699999999999992</v>
      </c>
    </row>
    <row r="56" spans="1:7" s="36" customFormat="1">
      <c r="A56" s="25">
        <v>53</v>
      </c>
      <c r="B56" s="23" t="s">
        <v>67</v>
      </c>
      <c r="C56" s="71">
        <v>10.66</v>
      </c>
      <c r="D56" s="71">
        <v>10.44</v>
      </c>
      <c r="E56" s="71">
        <v>13.03</v>
      </c>
      <c r="F56" s="71">
        <v>9.52</v>
      </c>
      <c r="G56" s="72">
        <v>10.08</v>
      </c>
    </row>
    <row r="57" spans="1:7">
      <c r="A57" s="25">
        <v>54</v>
      </c>
      <c r="B57" s="23" t="s">
        <v>68</v>
      </c>
      <c r="C57" s="71">
        <v>7.19</v>
      </c>
      <c r="D57" s="71">
        <v>7.19</v>
      </c>
      <c r="E57" s="71">
        <v>7.19</v>
      </c>
      <c r="F57" s="71">
        <v>7.19</v>
      </c>
      <c r="G57" s="72">
        <v>7.19</v>
      </c>
    </row>
    <row r="58" spans="1:7">
      <c r="A58" s="25">
        <v>55</v>
      </c>
      <c r="B58" s="23" t="s">
        <v>69</v>
      </c>
      <c r="C58" s="71">
        <v>8.01</v>
      </c>
      <c r="D58" s="71">
        <v>8.01</v>
      </c>
      <c r="E58" s="71">
        <v>8.01</v>
      </c>
      <c r="F58" s="71">
        <v>8.01</v>
      </c>
      <c r="G58" s="72">
        <v>8.01</v>
      </c>
    </row>
    <row r="59" spans="1:7">
      <c r="A59" s="25">
        <v>56</v>
      </c>
      <c r="B59" s="23" t="s">
        <v>70</v>
      </c>
      <c r="C59" s="71">
        <v>8.86</v>
      </c>
      <c r="D59" s="71">
        <v>9.17</v>
      </c>
      <c r="E59" s="71">
        <v>8.89</v>
      </c>
      <c r="F59" s="71">
        <v>9</v>
      </c>
      <c r="G59" s="72">
        <v>9.17</v>
      </c>
    </row>
    <row r="60" spans="1:7">
      <c r="A60" s="25">
        <v>57</v>
      </c>
      <c r="B60" s="23" t="s">
        <v>71</v>
      </c>
      <c r="C60" s="71">
        <v>9.11</v>
      </c>
      <c r="D60" s="71">
        <v>9.61</v>
      </c>
      <c r="E60" s="71">
        <v>12.21</v>
      </c>
      <c r="F60" s="71">
        <v>8.84</v>
      </c>
      <c r="G60" s="72">
        <v>10.66</v>
      </c>
    </row>
    <row r="61" spans="1:7">
      <c r="A61" s="25">
        <v>58</v>
      </c>
      <c r="B61" s="23" t="s">
        <v>72</v>
      </c>
      <c r="C61" s="71">
        <v>13.32</v>
      </c>
      <c r="D61" s="71">
        <v>12.09</v>
      </c>
      <c r="E61" s="71">
        <v>8.68</v>
      </c>
      <c r="F61" s="71">
        <v>8.94</v>
      </c>
      <c r="G61" s="72">
        <v>8.7200000000000006</v>
      </c>
    </row>
    <row r="62" spans="1:7">
      <c r="A62" s="25">
        <v>59</v>
      </c>
      <c r="B62" s="23" t="s">
        <v>73</v>
      </c>
      <c r="C62" s="71">
        <v>13.65</v>
      </c>
      <c r="D62" s="71">
        <v>13.65</v>
      </c>
      <c r="E62" s="71">
        <v>13.65</v>
      </c>
      <c r="F62" s="71">
        <v>13.65</v>
      </c>
      <c r="G62" s="72">
        <v>13.65</v>
      </c>
    </row>
    <row r="63" spans="1:7">
      <c r="A63" s="25">
        <v>60</v>
      </c>
      <c r="B63" s="23" t="s">
        <v>74</v>
      </c>
      <c r="C63" s="71">
        <v>11.05</v>
      </c>
      <c r="D63" s="71">
        <v>11.35</v>
      </c>
      <c r="E63" s="71">
        <v>11.35</v>
      </c>
      <c r="F63" s="71">
        <v>11.2</v>
      </c>
      <c r="G63" s="72">
        <v>11.25</v>
      </c>
    </row>
    <row r="64" spans="1:7">
      <c r="A64" s="25">
        <v>61</v>
      </c>
      <c r="B64" s="23" t="s">
        <v>75</v>
      </c>
      <c r="C64" s="71">
        <v>8.91</v>
      </c>
      <c r="D64" s="71">
        <v>8.91</v>
      </c>
      <c r="E64" s="71">
        <v>9.9600000000000009</v>
      </c>
      <c r="F64" s="71">
        <v>8.91</v>
      </c>
      <c r="G64" s="72">
        <v>8.98</v>
      </c>
    </row>
    <row r="65" spans="1:11">
      <c r="A65" s="25">
        <v>62</v>
      </c>
      <c r="B65" s="23" t="s">
        <v>76</v>
      </c>
      <c r="C65" s="71">
        <v>10.5</v>
      </c>
      <c r="D65" s="71">
        <v>11.5</v>
      </c>
      <c r="E65" s="71">
        <v>16</v>
      </c>
      <c r="F65" s="71">
        <v>0</v>
      </c>
      <c r="G65" s="72">
        <v>10.5</v>
      </c>
    </row>
    <row r="66" spans="1:11">
      <c r="A66" s="25">
        <v>63</v>
      </c>
      <c r="B66" s="23" t="s">
        <v>77</v>
      </c>
      <c r="C66" s="71">
        <v>0</v>
      </c>
      <c r="D66" s="71">
        <v>10.07</v>
      </c>
      <c r="E66" s="71">
        <v>0</v>
      </c>
      <c r="F66" s="71">
        <v>10.07</v>
      </c>
      <c r="G66" s="72">
        <v>10.07</v>
      </c>
    </row>
    <row r="67" spans="1:11">
      <c r="A67" s="25">
        <v>64</v>
      </c>
      <c r="B67" s="23" t="s">
        <v>78</v>
      </c>
      <c r="C67" s="71">
        <v>11</v>
      </c>
      <c r="D67" s="71">
        <v>13</v>
      </c>
      <c r="E67" s="71">
        <v>15</v>
      </c>
      <c r="F67" s="71">
        <v>12</v>
      </c>
      <c r="G67" s="72">
        <v>13.5</v>
      </c>
    </row>
    <row r="68" spans="1:11">
      <c r="A68" s="25">
        <v>65</v>
      </c>
      <c r="B68" s="23" t="s">
        <v>79</v>
      </c>
      <c r="C68" s="71">
        <v>10.75</v>
      </c>
      <c r="D68" s="71">
        <v>11.25</v>
      </c>
      <c r="E68" s="71">
        <v>0</v>
      </c>
      <c r="F68" s="71">
        <v>9.25</v>
      </c>
      <c r="G68" s="72">
        <v>0</v>
      </c>
    </row>
    <row r="69" spans="1:11">
      <c r="A69" s="25">
        <v>66</v>
      </c>
      <c r="B69" s="23" t="s">
        <v>80</v>
      </c>
      <c r="C69" s="71">
        <v>10.25</v>
      </c>
      <c r="D69" s="71">
        <v>11.25</v>
      </c>
      <c r="E69" s="71">
        <v>0</v>
      </c>
      <c r="F69" s="71">
        <v>11.25</v>
      </c>
      <c r="G69" s="72">
        <v>11.25</v>
      </c>
    </row>
    <row r="70" spans="1:11">
      <c r="A70" s="25">
        <v>67</v>
      </c>
      <c r="B70" s="23" t="s">
        <v>81</v>
      </c>
      <c r="C70" s="71">
        <v>11.25</v>
      </c>
      <c r="D70" s="71">
        <v>11.5</v>
      </c>
      <c r="E70" s="71">
        <v>0</v>
      </c>
      <c r="F70" s="71">
        <v>10.5</v>
      </c>
      <c r="G70" s="72">
        <v>11.5</v>
      </c>
    </row>
    <row r="71" spans="1:11">
      <c r="A71" s="25">
        <v>68</v>
      </c>
      <c r="B71" s="23" t="s">
        <v>82</v>
      </c>
      <c r="C71" s="71">
        <v>9</v>
      </c>
      <c r="D71" s="71">
        <v>15</v>
      </c>
      <c r="E71" s="71">
        <v>0</v>
      </c>
      <c r="F71" s="71">
        <v>11.25</v>
      </c>
      <c r="G71" s="72">
        <v>12.25</v>
      </c>
    </row>
    <row r="72" spans="1:11">
      <c r="A72" s="25">
        <v>69</v>
      </c>
      <c r="B72" s="23" t="s">
        <v>131</v>
      </c>
      <c r="C72" s="71">
        <v>8.0399999999999991</v>
      </c>
      <c r="D72" s="71">
        <v>12.17</v>
      </c>
      <c r="E72" s="71">
        <v>17.100000000000001</v>
      </c>
      <c r="F72" s="71">
        <v>0</v>
      </c>
      <c r="G72" s="72">
        <v>14.12</v>
      </c>
    </row>
    <row r="73" spans="1:11">
      <c r="A73" s="25">
        <v>70</v>
      </c>
      <c r="B73" s="23" t="s">
        <v>84</v>
      </c>
      <c r="C73" s="71">
        <v>11.5</v>
      </c>
      <c r="D73" s="71">
        <v>11.5</v>
      </c>
      <c r="E73" s="71">
        <v>0</v>
      </c>
      <c r="F73" s="71">
        <v>11.5</v>
      </c>
      <c r="G73" s="72">
        <v>12.25</v>
      </c>
    </row>
    <row r="74" spans="1:11" ht="14.4">
      <c r="A74" s="25">
        <v>71</v>
      </c>
      <c r="B74" s="23" t="s">
        <v>85</v>
      </c>
      <c r="C74" s="95">
        <v>8.57</v>
      </c>
      <c r="D74" s="95">
        <v>9.39</v>
      </c>
      <c r="E74" s="95">
        <v>13.13</v>
      </c>
      <c r="F74" s="96">
        <v>9.3000000000000007</v>
      </c>
      <c r="G74" s="107">
        <v>9.3800000000000008</v>
      </c>
      <c r="H74" s="48"/>
      <c r="I74" s="48"/>
      <c r="J74" s="49"/>
      <c r="K74" s="47"/>
    </row>
    <row r="75" spans="1:11">
      <c r="A75" s="25">
        <v>72</v>
      </c>
      <c r="B75" s="23" t="s">
        <v>86</v>
      </c>
      <c r="C75" s="71">
        <v>0</v>
      </c>
      <c r="D75" s="71">
        <v>11.1</v>
      </c>
      <c r="E75" s="71">
        <v>0</v>
      </c>
      <c r="F75" s="71">
        <v>9.24</v>
      </c>
      <c r="G75" s="72">
        <v>10.33</v>
      </c>
    </row>
    <row r="76" spans="1:11">
      <c r="A76" s="25">
        <v>73</v>
      </c>
      <c r="B76" s="23" t="s">
        <v>87</v>
      </c>
      <c r="C76" s="71">
        <v>9.5</v>
      </c>
      <c r="D76" s="71">
        <v>13</v>
      </c>
      <c r="E76" s="71">
        <v>0</v>
      </c>
      <c r="F76" s="71">
        <v>0</v>
      </c>
      <c r="G76" s="72">
        <v>0</v>
      </c>
    </row>
    <row r="77" spans="1:11">
      <c r="A77" s="25">
        <v>74</v>
      </c>
      <c r="B77" s="23" t="s">
        <v>88</v>
      </c>
      <c r="C77" s="71">
        <v>10.8</v>
      </c>
      <c r="D77" s="71">
        <v>10.8</v>
      </c>
      <c r="E77" s="71">
        <v>0</v>
      </c>
      <c r="F77" s="71">
        <v>10.55</v>
      </c>
      <c r="G77" s="72">
        <v>10.55</v>
      </c>
    </row>
    <row r="78" spans="1:11">
      <c r="A78" s="25">
        <v>75</v>
      </c>
      <c r="B78" s="23" t="s">
        <v>89</v>
      </c>
      <c r="C78" s="71">
        <v>8.5</v>
      </c>
      <c r="D78" s="71">
        <v>9</v>
      </c>
      <c r="E78" s="71">
        <v>9.75</v>
      </c>
      <c r="F78" s="71">
        <v>8.75</v>
      </c>
      <c r="G78" s="72">
        <v>10.5</v>
      </c>
    </row>
    <row r="79" spans="1:11">
      <c r="A79" s="25">
        <v>76</v>
      </c>
      <c r="B79" s="23" t="s">
        <v>90</v>
      </c>
      <c r="C79" s="71">
        <v>12.57</v>
      </c>
      <c r="D79" s="71">
        <v>12.48</v>
      </c>
      <c r="E79" s="71">
        <v>0</v>
      </c>
      <c r="F79" s="71">
        <v>12.36</v>
      </c>
      <c r="G79" s="72">
        <v>12.32</v>
      </c>
    </row>
    <row r="80" spans="1:11">
      <c r="A80" s="25">
        <v>77</v>
      </c>
      <c r="B80" s="23" t="s">
        <v>91</v>
      </c>
      <c r="C80" s="71">
        <v>12.86</v>
      </c>
      <c r="D80" s="71">
        <v>13.86</v>
      </c>
      <c r="E80" s="71">
        <v>13.86</v>
      </c>
      <c r="F80" s="71">
        <v>14.61</v>
      </c>
      <c r="G80" s="72">
        <v>14.61</v>
      </c>
    </row>
    <row r="81" spans="1:7">
      <c r="A81" s="25">
        <v>78</v>
      </c>
      <c r="B81" s="23" t="s">
        <v>92</v>
      </c>
      <c r="C81" s="71">
        <v>13.03</v>
      </c>
      <c r="D81" s="71">
        <v>13.03</v>
      </c>
      <c r="E81" s="71">
        <v>13.03</v>
      </c>
      <c r="F81" s="71">
        <v>13.03</v>
      </c>
      <c r="G81" s="72">
        <v>13.03</v>
      </c>
    </row>
    <row r="82" spans="1:7">
      <c r="A82" s="25">
        <v>79</v>
      </c>
      <c r="B82" s="23" t="s">
        <v>93</v>
      </c>
      <c r="C82" s="71">
        <v>10.96</v>
      </c>
      <c r="D82" s="71">
        <v>11.74</v>
      </c>
      <c r="E82" s="71">
        <v>0</v>
      </c>
      <c r="F82" s="71">
        <v>12</v>
      </c>
      <c r="G82" s="72">
        <v>15.5</v>
      </c>
    </row>
    <row r="83" spans="1:7">
      <c r="A83" s="25">
        <v>80</v>
      </c>
      <c r="B83" s="23" t="s">
        <v>94</v>
      </c>
      <c r="C83" s="71">
        <v>12.5</v>
      </c>
      <c r="D83" s="71">
        <v>13.5</v>
      </c>
      <c r="E83" s="71">
        <v>0</v>
      </c>
      <c r="F83" s="71">
        <v>0</v>
      </c>
      <c r="G83" s="72">
        <v>0</v>
      </c>
    </row>
    <row r="84" spans="1:7">
      <c r="A84" s="25">
        <v>81</v>
      </c>
      <c r="B84" s="23" t="s">
        <v>95</v>
      </c>
      <c r="C84" s="71">
        <v>12.5</v>
      </c>
      <c r="D84" s="71">
        <v>12.5</v>
      </c>
      <c r="E84" s="71">
        <v>12.5</v>
      </c>
      <c r="F84" s="71">
        <v>12.5</v>
      </c>
      <c r="G84" s="72">
        <v>12.5</v>
      </c>
    </row>
    <row r="85" spans="1:7">
      <c r="A85" s="25">
        <v>82</v>
      </c>
      <c r="B85" s="23" t="s">
        <v>96</v>
      </c>
      <c r="C85" s="71">
        <v>0</v>
      </c>
      <c r="D85" s="71">
        <v>11.75</v>
      </c>
      <c r="E85" s="71">
        <v>15</v>
      </c>
      <c r="F85" s="71">
        <v>9.75</v>
      </c>
      <c r="G85" s="72">
        <v>0</v>
      </c>
    </row>
    <row r="86" spans="1:7">
      <c r="A86" s="25">
        <v>83</v>
      </c>
      <c r="B86" s="23" t="s">
        <v>97</v>
      </c>
      <c r="C86" s="71">
        <v>13.13</v>
      </c>
      <c r="D86" s="71">
        <v>13.13</v>
      </c>
      <c r="E86" s="71">
        <v>15.13</v>
      </c>
      <c r="F86" s="71">
        <v>13.13</v>
      </c>
      <c r="G86" s="72">
        <v>14.63</v>
      </c>
    </row>
    <row r="87" spans="1:7">
      <c r="A87" s="25">
        <v>84</v>
      </c>
      <c r="B87" s="23" t="s">
        <v>98</v>
      </c>
      <c r="C87" s="71">
        <v>12.24</v>
      </c>
      <c r="D87" s="71">
        <v>12.49</v>
      </c>
      <c r="E87" s="71">
        <v>12.99</v>
      </c>
      <c r="F87" s="71">
        <v>12.34</v>
      </c>
      <c r="G87" s="72">
        <v>12.74</v>
      </c>
    </row>
    <row r="88" spans="1:7">
      <c r="A88" s="25">
        <v>85</v>
      </c>
      <c r="B88" s="23" t="s">
        <v>99</v>
      </c>
      <c r="C88" s="71">
        <v>14.5</v>
      </c>
      <c r="D88" s="71">
        <v>14.75</v>
      </c>
      <c r="E88" s="71">
        <v>17</v>
      </c>
      <c r="F88" s="71">
        <v>16.5</v>
      </c>
      <c r="G88" s="72">
        <v>15.75</v>
      </c>
    </row>
    <row r="89" spans="1:7">
      <c r="A89" s="25">
        <v>86</v>
      </c>
      <c r="B89" s="33" t="s">
        <v>100</v>
      </c>
      <c r="C89" s="73">
        <v>11.84</v>
      </c>
      <c r="D89" s="73">
        <v>11.84</v>
      </c>
      <c r="E89" s="73">
        <v>0</v>
      </c>
      <c r="F89" s="73">
        <v>11.84</v>
      </c>
      <c r="G89" s="74">
        <v>11.84</v>
      </c>
    </row>
    <row r="90" spans="1:7">
      <c r="A90" s="25">
        <v>87</v>
      </c>
      <c r="B90" s="23" t="s">
        <v>101</v>
      </c>
      <c r="C90" s="71">
        <v>10</v>
      </c>
      <c r="D90" s="71">
        <v>11.25</v>
      </c>
      <c r="E90" s="71">
        <v>17</v>
      </c>
      <c r="F90" s="71">
        <v>13</v>
      </c>
      <c r="G90" s="72">
        <v>13</v>
      </c>
    </row>
    <row r="91" spans="1:7">
      <c r="A91" s="25">
        <v>88</v>
      </c>
      <c r="B91" s="23" t="s">
        <v>102</v>
      </c>
      <c r="C91" s="71">
        <v>11.74</v>
      </c>
      <c r="D91" s="71">
        <v>12.24</v>
      </c>
      <c r="E91" s="71">
        <v>12.74</v>
      </c>
      <c r="F91" s="71">
        <v>12.74</v>
      </c>
      <c r="G91" s="72">
        <v>12.74</v>
      </c>
    </row>
    <row r="92" spans="1:7">
      <c r="A92" s="25">
        <v>89</v>
      </c>
      <c r="B92" s="23" t="s">
        <v>103</v>
      </c>
      <c r="C92" s="71">
        <v>15.42</v>
      </c>
      <c r="D92" s="71">
        <v>15.42</v>
      </c>
      <c r="E92" s="71">
        <v>15.42</v>
      </c>
      <c r="F92" s="71">
        <v>15.42</v>
      </c>
      <c r="G92" s="72">
        <v>15.42</v>
      </c>
    </row>
    <row r="93" spans="1:7">
      <c r="A93" s="25">
        <v>90</v>
      </c>
      <c r="B93" s="23" t="s">
        <v>104</v>
      </c>
      <c r="C93" s="71">
        <v>10</v>
      </c>
      <c r="D93" s="71">
        <v>11</v>
      </c>
      <c r="E93" s="71">
        <v>0</v>
      </c>
      <c r="F93" s="71">
        <v>10</v>
      </c>
      <c r="G93" s="72">
        <v>11</v>
      </c>
    </row>
    <row r="94" spans="1:7">
      <c r="A94" s="25">
        <v>91</v>
      </c>
      <c r="B94" s="23" t="s">
        <v>105</v>
      </c>
      <c r="C94" s="71">
        <v>10.89</v>
      </c>
      <c r="D94" s="71">
        <v>11.57</v>
      </c>
      <c r="E94" s="71">
        <v>12.57</v>
      </c>
      <c r="F94" s="71">
        <v>11.07</v>
      </c>
      <c r="G94" s="72">
        <v>11.07</v>
      </c>
    </row>
    <row r="95" spans="1:7">
      <c r="A95" s="25">
        <v>92</v>
      </c>
      <c r="B95" s="23" t="s">
        <v>106</v>
      </c>
      <c r="C95" s="71">
        <v>11.44</v>
      </c>
      <c r="D95" s="71">
        <v>11.94</v>
      </c>
      <c r="E95" s="71">
        <v>12.44</v>
      </c>
      <c r="F95" s="71">
        <v>11.44</v>
      </c>
      <c r="G95" s="72">
        <v>11.94</v>
      </c>
    </row>
    <row r="96" spans="1:7">
      <c r="A96" s="25">
        <v>93</v>
      </c>
      <c r="B96" s="23" t="s">
        <v>107</v>
      </c>
      <c r="C96" s="71">
        <v>10.85</v>
      </c>
      <c r="D96" s="71">
        <v>10.85</v>
      </c>
      <c r="E96" s="71">
        <v>11.85</v>
      </c>
      <c r="F96" s="71">
        <v>10.85</v>
      </c>
      <c r="G96" s="72">
        <v>10.85</v>
      </c>
    </row>
    <row r="97" spans="1:11">
      <c r="A97" s="25">
        <v>94</v>
      </c>
      <c r="B97" s="23" t="s">
        <v>108</v>
      </c>
      <c r="C97" s="71">
        <v>0</v>
      </c>
      <c r="D97" s="71">
        <v>12.99</v>
      </c>
      <c r="E97" s="71">
        <v>17.079999999999998</v>
      </c>
      <c r="F97" s="71">
        <v>0</v>
      </c>
      <c r="G97" s="72">
        <v>13.75</v>
      </c>
    </row>
    <row r="98" spans="1:11">
      <c r="A98" s="25">
        <v>95</v>
      </c>
      <c r="B98" s="23" t="s">
        <v>109</v>
      </c>
      <c r="C98" s="71">
        <v>11.46</v>
      </c>
      <c r="D98" s="71">
        <v>12.64</v>
      </c>
      <c r="E98" s="71">
        <v>0</v>
      </c>
      <c r="F98" s="71">
        <v>12.46</v>
      </c>
      <c r="G98" s="72">
        <v>13.96</v>
      </c>
    </row>
    <row r="99" spans="1:11">
      <c r="A99" s="25">
        <v>96</v>
      </c>
      <c r="B99" s="23" t="s">
        <v>110</v>
      </c>
      <c r="C99" s="71">
        <v>12.56</v>
      </c>
      <c r="D99" s="71">
        <v>12.56</v>
      </c>
      <c r="E99" s="71">
        <v>12.56</v>
      </c>
      <c r="F99" s="71">
        <v>12.56</v>
      </c>
      <c r="G99" s="72">
        <v>12.56</v>
      </c>
    </row>
    <row r="100" spans="1:11">
      <c r="A100" s="25">
        <v>97</v>
      </c>
      <c r="B100" s="23" t="s">
        <v>111</v>
      </c>
      <c r="C100" s="71">
        <v>12.69</v>
      </c>
      <c r="D100" s="71">
        <v>13.19</v>
      </c>
      <c r="E100" s="71">
        <v>15.19</v>
      </c>
      <c r="F100" s="71">
        <v>12.69</v>
      </c>
      <c r="G100" s="72">
        <v>12.69</v>
      </c>
    </row>
    <row r="101" spans="1:11" ht="14.4">
      <c r="A101" s="25">
        <v>98</v>
      </c>
      <c r="B101" s="23" t="s">
        <v>112</v>
      </c>
      <c r="C101" s="95">
        <v>10.02</v>
      </c>
      <c r="D101" s="95">
        <v>9.9</v>
      </c>
      <c r="E101" s="95">
        <v>0</v>
      </c>
      <c r="F101" s="96">
        <v>9.9</v>
      </c>
      <c r="G101" s="107">
        <v>0</v>
      </c>
      <c r="H101" s="48"/>
      <c r="I101" s="48"/>
      <c r="J101" s="49"/>
      <c r="K101" s="47"/>
    </row>
    <row r="102" spans="1:11" ht="14.4" thickBot="1">
      <c r="A102" s="25">
        <v>99</v>
      </c>
      <c r="B102" s="28" t="s">
        <v>113</v>
      </c>
      <c r="C102" s="75">
        <v>0</v>
      </c>
      <c r="D102" s="75">
        <v>11</v>
      </c>
      <c r="E102" s="75">
        <v>0</v>
      </c>
      <c r="F102" s="75">
        <v>12</v>
      </c>
      <c r="G102" s="76">
        <v>12.5</v>
      </c>
    </row>
    <row r="103" spans="1:11">
      <c r="C103" s="77"/>
      <c r="D103" s="77"/>
      <c r="E103" s="77"/>
      <c r="F103" s="77"/>
      <c r="G103" s="77"/>
    </row>
    <row r="104" spans="1:11">
      <c r="C104" s="77"/>
      <c r="D104" s="77"/>
      <c r="E104" s="77"/>
      <c r="F104" s="77"/>
      <c r="G104" s="77"/>
    </row>
    <row r="105" spans="1:11">
      <c r="C105" s="77"/>
      <c r="D105" s="77"/>
      <c r="E105" s="77"/>
      <c r="F105" s="77"/>
      <c r="G105" s="77"/>
    </row>
  </sheetData>
  <mergeCells count="3">
    <mergeCell ref="A1:G1"/>
    <mergeCell ref="C2:G2"/>
    <mergeCell ref="K32:O3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4"/>
  <sheetViews>
    <sheetView topLeftCell="A85" zoomScale="110" zoomScaleNormal="110" zoomScaleSheetLayoutView="130" workbookViewId="0">
      <selection activeCell="C33" sqref="C33"/>
    </sheetView>
  </sheetViews>
  <sheetFormatPr defaultColWidth="9.25" defaultRowHeight="12"/>
  <cols>
    <col min="1" max="1" width="6.25" style="109" customWidth="1"/>
    <col min="2" max="2" width="53.625" style="109" customWidth="1"/>
    <col min="3" max="3" width="12" style="84" customWidth="1"/>
    <col min="4" max="4" width="9.25" style="84" customWidth="1"/>
    <col min="5" max="5" width="8.625" style="84" customWidth="1"/>
    <col min="6" max="6" width="8.375" style="84" customWidth="1"/>
    <col min="7" max="7" width="10.375" style="84" customWidth="1"/>
    <col min="8" max="16384" width="9.25" style="109"/>
  </cols>
  <sheetData>
    <row r="1" spans="1:7">
      <c r="A1" s="610" t="s">
        <v>137</v>
      </c>
      <c r="B1" s="610"/>
      <c r="C1" s="610"/>
      <c r="D1" s="610"/>
      <c r="E1" s="610"/>
      <c r="F1" s="610"/>
      <c r="G1" s="610"/>
    </row>
    <row r="2" spans="1:7" ht="12.6" thickBot="1">
      <c r="C2" s="611" t="s">
        <v>136</v>
      </c>
      <c r="D2" s="612"/>
      <c r="E2" s="612"/>
      <c r="F2" s="612"/>
      <c r="G2" s="612"/>
    </row>
    <row r="3" spans="1:7" ht="34.5" customHeight="1">
      <c r="A3" s="85" t="s">
        <v>1</v>
      </c>
      <c r="B3" s="86" t="s">
        <v>4</v>
      </c>
      <c r="C3" s="86" t="s">
        <v>5</v>
      </c>
      <c r="D3" s="86" t="s">
        <v>6</v>
      </c>
      <c r="E3" s="86" t="s">
        <v>7</v>
      </c>
      <c r="F3" s="86" t="s">
        <v>8</v>
      </c>
      <c r="G3" s="89" t="s">
        <v>9</v>
      </c>
    </row>
    <row r="4" spans="1:7">
      <c r="A4" s="25">
        <v>1</v>
      </c>
      <c r="B4" s="23" t="s">
        <v>12</v>
      </c>
      <c r="C4" s="71">
        <v>9.9499999999999993</v>
      </c>
      <c r="D4" s="71">
        <v>9.9499999999999993</v>
      </c>
      <c r="E4" s="71">
        <v>17.5</v>
      </c>
      <c r="F4" s="71">
        <v>9.98</v>
      </c>
      <c r="G4" s="72">
        <v>12.5</v>
      </c>
    </row>
    <row r="5" spans="1:7">
      <c r="A5" s="25">
        <v>2</v>
      </c>
      <c r="B5" s="23" t="s">
        <v>13</v>
      </c>
      <c r="C5" s="71">
        <v>9.9499999999999993</v>
      </c>
      <c r="D5" s="71">
        <v>9.9499999999999993</v>
      </c>
      <c r="E5" s="71">
        <v>17.75</v>
      </c>
      <c r="F5" s="71">
        <v>10.25</v>
      </c>
      <c r="G5" s="72">
        <v>12</v>
      </c>
    </row>
    <row r="6" spans="1:7">
      <c r="A6" s="25">
        <v>3</v>
      </c>
      <c r="B6" s="23" t="s">
        <v>14</v>
      </c>
      <c r="C6" s="71">
        <v>9.9499999999999993</v>
      </c>
      <c r="D6" s="71">
        <v>9.9499999999999993</v>
      </c>
      <c r="E6" s="71">
        <v>0</v>
      </c>
      <c r="F6" s="71">
        <v>10.5</v>
      </c>
      <c r="G6" s="72">
        <v>12.5</v>
      </c>
    </row>
    <row r="7" spans="1:7">
      <c r="A7" s="25">
        <v>4</v>
      </c>
      <c r="B7" s="23" t="s">
        <v>15</v>
      </c>
      <c r="C7" s="71">
        <v>10</v>
      </c>
      <c r="D7" s="71">
        <v>10.5</v>
      </c>
      <c r="E7" s="71">
        <v>17</v>
      </c>
      <c r="F7" s="71">
        <v>10.25</v>
      </c>
      <c r="G7" s="72">
        <v>12</v>
      </c>
    </row>
    <row r="8" spans="1:7">
      <c r="A8" s="25">
        <v>5</v>
      </c>
      <c r="B8" s="23" t="s">
        <v>16</v>
      </c>
      <c r="C8" s="71">
        <v>10</v>
      </c>
      <c r="D8" s="71">
        <v>10.25</v>
      </c>
      <c r="E8" s="71">
        <v>0</v>
      </c>
      <c r="F8" s="71">
        <v>10.25</v>
      </c>
      <c r="G8" s="72">
        <v>10.25</v>
      </c>
    </row>
    <row r="9" spans="1:7">
      <c r="A9" s="25">
        <v>6</v>
      </c>
      <c r="B9" s="23" t="s">
        <v>17</v>
      </c>
      <c r="C9" s="71">
        <v>9.75</v>
      </c>
      <c r="D9" s="71">
        <v>9.9</v>
      </c>
      <c r="E9" s="71">
        <v>0</v>
      </c>
      <c r="F9" s="71">
        <v>9.9</v>
      </c>
      <c r="G9" s="72">
        <v>8.98</v>
      </c>
    </row>
    <row r="10" spans="1:7">
      <c r="A10" s="25">
        <v>7</v>
      </c>
      <c r="B10" s="23" t="s">
        <v>18</v>
      </c>
      <c r="C10" s="71">
        <v>9.75</v>
      </c>
      <c r="D10" s="71">
        <v>10.75</v>
      </c>
      <c r="E10" s="71">
        <v>18.3</v>
      </c>
      <c r="F10" s="71">
        <v>9.75</v>
      </c>
      <c r="G10" s="72">
        <v>10</v>
      </c>
    </row>
    <row r="11" spans="1:7">
      <c r="A11" s="25">
        <v>8</v>
      </c>
      <c r="B11" s="23" t="s">
        <v>19</v>
      </c>
      <c r="C11" s="71">
        <v>10.65</v>
      </c>
      <c r="D11" s="71">
        <v>10.73</v>
      </c>
      <c r="E11" s="71">
        <v>18</v>
      </c>
      <c r="F11" s="71">
        <v>10.67</v>
      </c>
      <c r="G11" s="72">
        <v>10.67</v>
      </c>
    </row>
    <row r="12" spans="1:7">
      <c r="A12" s="25">
        <v>9</v>
      </c>
      <c r="B12" s="23" t="s">
        <v>20</v>
      </c>
      <c r="C12" s="71">
        <v>9.6</v>
      </c>
      <c r="D12" s="71">
        <v>10.4</v>
      </c>
      <c r="E12" s="71">
        <v>0</v>
      </c>
      <c r="F12" s="71">
        <v>9.9</v>
      </c>
      <c r="G12" s="72">
        <v>10.25</v>
      </c>
    </row>
    <row r="13" spans="1:7">
      <c r="A13" s="25">
        <v>10</v>
      </c>
      <c r="B13" s="23" t="s">
        <v>21</v>
      </c>
      <c r="C13" s="71">
        <v>10.5</v>
      </c>
      <c r="D13" s="71">
        <v>11</v>
      </c>
      <c r="E13" s="71">
        <v>0</v>
      </c>
      <c r="F13" s="71">
        <v>10.5</v>
      </c>
      <c r="G13" s="72">
        <v>0</v>
      </c>
    </row>
    <row r="14" spans="1:7">
      <c r="A14" s="25">
        <v>11</v>
      </c>
      <c r="B14" s="23" t="s">
        <v>22</v>
      </c>
      <c r="C14" s="71">
        <v>10.5</v>
      </c>
      <c r="D14" s="71">
        <v>11.5</v>
      </c>
      <c r="E14" s="71">
        <v>0</v>
      </c>
      <c r="F14" s="71">
        <v>10.199999999999999</v>
      </c>
      <c r="G14" s="72">
        <v>10.75</v>
      </c>
    </row>
    <row r="15" spans="1:7">
      <c r="A15" s="25">
        <v>12</v>
      </c>
      <c r="B15" s="23" t="s">
        <v>23</v>
      </c>
      <c r="C15" s="71">
        <v>8</v>
      </c>
      <c r="D15" s="71">
        <v>8.25</v>
      </c>
      <c r="E15" s="71">
        <v>0</v>
      </c>
      <c r="F15" s="71">
        <v>0</v>
      </c>
      <c r="G15" s="72">
        <v>0</v>
      </c>
    </row>
    <row r="16" spans="1:7">
      <c r="A16" s="25">
        <v>13</v>
      </c>
      <c r="B16" s="23" t="s">
        <v>24</v>
      </c>
      <c r="C16" s="71">
        <v>7.4</v>
      </c>
      <c r="D16" s="71">
        <v>0</v>
      </c>
      <c r="E16" s="71">
        <v>0</v>
      </c>
      <c r="F16" s="71">
        <v>0</v>
      </c>
      <c r="G16" s="72">
        <v>0</v>
      </c>
    </row>
    <row r="17" spans="1:7">
      <c r="A17" s="25">
        <v>14</v>
      </c>
      <c r="B17" s="23" t="s">
        <v>25</v>
      </c>
      <c r="C17" s="71">
        <v>8</v>
      </c>
      <c r="D17" s="71">
        <v>0</v>
      </c>
      <c r="E17" s="71">
        <v>0</v>
      </c>
      <c r="F17" s="71">
        <v>0</v>
      </c>
      <c r="G17" s="72">
        <v>0</v>
      </c>
    </row>
    <row r="18" spans="1:7" ht="24">
      <c r="A18" s="25">
        <v>15</v>
      </c>
      <c r="B18" s="23" t="s">
        <v>26</v>
      </c>
      <c r="C18" s="71">
        <v>10.67</v>
      </c>
      <c r="D18" s="71">
        <v>10.67</v>
      </c>
      <c r="E18" s="71">
        <v>0</v>
      </c>
      <c r="F18" s="71">
        <v>10.67</v>
      </c>
      <c r="G18" s="72">
        <v>10.67</v>
      </c>
    </row>
    <row r="19" spans="1:7">
      <c r="A19" s="25">
        <v>16</v>
      </c>
      <c r="B19" s="23" t="s">
        <v>27</v>
      </c>
      <c r="C19" s="71">
        <v>13.44</v>
      </c>
      <c r="D19" s="71">
        <v>13.44</v>
      </c>
      <c r="E19" s="71">
        <v>17.79</v>
      </c>
      <c r="F19" s="71">
        <v>13.44</v>
      </c>
      <c r="G19" s="72">
        <v>13.44</v>
      </c>
    </row>
    <row r="20" spans="1:7">
      <c r="A20" s="25">
        <v>17</v>
      </c>
      <c r="B20" s="23" t="s">
        <v>28</v>
      </c>
      <c r="C20" s="71">
        <v>10.69</v>
      </c>
      <c r="D20" s="71">
        <v>0</v>
      </c>
      <c r="E20" s="71">
        <v>0</v>
      </c>
      <c r="F20" s="71">
        <v>0</v>
      </c>
      <c r="G20" s="72">
        <v>0</v>
      </c>
    </row>
    <row r="21" spans="1:7">
      <c r="A21" s="25">
        <v>18</v>
      </c>
      <c r="B21" s="23" t="s">
        <v>30</v>
      </c>
      <c r="C21" s="71">
        <v>8.14</v>
      </c>
      <c r="D21" s="71">
        <v>0</v>
      </c>
      <c r="E21" s="71">
        <v>0</v>
      </c>
      <c r="F21" s="71">
        <v>0</v>
      </c>
      <c r="G21" s="72">
        <v>0</v>
      </c>
    </row>
    <row r="22" spans="1:7">
      <c r="A22" s="25">
        <v>19</v>
      </c>
      <c r="B22" s="23" t="s">
        <v>32</v>
      </c>
      <c r="C22" s="71">
        <v>9.1999999999999993</v>
      </c>
      <c r="D22" s="71">
        <v>10.84</v>
      </c>
      <c r="E22" s="71">
        <v>0</v>
      </c>
      <c r="F22" s="71">
        <v>10.81</v>
      </c>
      <c r="G22" s="72">
        <v>0</v>
      </c>
    </row>
    <row r="23" spans="1:7">
      <c r="A23" s="25">
        <v>20</v>
      </c>
      <c r="B23" s="23" t="s">
        <v>33</v>
      </c>
      <c r="C23" s="71">
        <v>8.35</v>
      </c>
      <c r="D23" s="71">
        <v>0</v>
      </c>
      <c r="E23" s="71">
        <v>0</v>
      </c>
      <c r="F23" s="71">
        <v>0</v>
      </c>
      <c r="G23" s="72">
        <v>0</v>
      </c>
    </row>
    <row r="24" spans="1:7">
      <c r="A24" s="25">
        <v>21</v>
      </c>
      <c r="B24" s="23" t="s">
        <v>34</v>
      </c>
      <c r="C24" s="71">
        <v>7.95</v>
      </c>
      <c r="D24" s="71">
        <v>0</v>
      </c>
      <c r="E24" s="71">
        <v>0</v>
      </c>
      <c r="F24" s="71">
        <v>0</v>
      </c>
      <c r="G24" s="72">
        <v>0</v>
      </c>
    </row>
    <row r="25" spans="1:7">
      <c r="A25" s="25">
        <v>22</v>
      </c>
      <c r="B25" s="23" t="s">
        <v>35</v>
      </c>
      <c r="C25" s="71">
        <v>9.7899999999999991</v>
      </c>
      <c r="D25" s="71">
        <v>0</v>
      </c>
      <c r="E25" s="71">
        <v>0</v>
      </c>
      <c r="F25" s="71">
        <v>10.199999999999999</v>
      </c>
      <c r="G25" s="72">
        <v>0</v>
      </c>
    </row>
    <row r="26" spans="1:7">
      <c r="A26" s="25">
        <v>23</v>
      </c>
      <c r="B26" s="23" t="s">
        <v>36</v>
      </c>
      <c r="C26" s="71">
        <v>14.49</v>
      </c>
      <c r="D26" s="71">
        <v>13.49</v>
      </c>
      <c r="E26" s="71">
        <v>13.49</v>
      </c>
      <c r="F26" s="71">
        <v>13.49</v>
      </c>
      <c r="G26" s="72">
        <v>13.49</v>
      </c>
    </row>
    <row r="27" spans="1:7">
      <c r="A27" s="25">
        <v>24</v>
      </c>
      <c r="B27" s="23" t="s">
        <v>37</v>
      </c>
      <c r="C27" s="71">
        <v>8.36</v>
      </c>
      <c r="D27" s="71">
        <v>0</v>
      </c>
      <c r="E27" s="71">
        <v>0</v>
      </c>
      <c r="F27" s="71">
        <v>0</v>
      </c>
      <c r="G27" s="72">
        <v>0</v>
      </c>
    </row>
    <row r="28" spans="1:7">
      <c r="A28" s="25">
        <v>25</v>
      </c>
      <c r="B28" s="23" t="s">
        <v>38</v>
      </c>
      <c r="C28" s="71">
        <v>9.06</v>
      </c>
      <c r="D28" s="71">
        <v>0</v>
      </c>
      <c r="E28" s="71">
        <v>0</v>
      </c>
      <c r="F28" s="71">
        <v>0</v>
      </c>
      <c r="G28" s="72">
        <v>0</v>
      </c>
    </row>
    <row r="29" spans="1:7">
      <c r="A29" s="25">
        <v>26</v>
      </c>
      <c r="B29" s="23" t="s">
        <v>39</v>
      </c>
      <c r="C29" s="24">
        <v>8.75</v>
      </c>
      <c r="D29" s="24">
        <v>0</v>
      </c>
      <c r="E29" s="24">
        <v>0</v>
      </c>
      <c r="F29" s="24">
        <v>0</v>
      </c>
      <c r="G29" s="26">
        <v>0</v>
      </c>
    </row>
    <row r="30" spans="1:7">
      <c r="A30" s="25">
        <v>27</v>
      </c>
      <c r="B30" s="23" t="s">
        <v>40</v>
      </c>
      <c r="C30" s="71">
        <v>6.7</v>
      </c>
      <c r="D30" s="71">
        <v>6.7</v>
      </c>
      <c r="E30" s="71">
        <v>0</v>
      </c>
      <c r="F30" s="71">
        <v>0</v>
      </c>
      <c r="G30" s="72">
        <v>0</v>
      </c>
    </row>
    <row r="31" spans="1:7">
      <c r="A31" s="25">
        <v>28</v>
      </c>
      <c r="B31" s="23" t="s">
        <v>41</v>
      </c>
      <c r="C31" s="71">
        <v>10.3</v>
      </c>
      <c r="D31" s="71">
        <v>10.56</v>
      </c>
      <c r="E31" s="71">
        <v>15.53</v>
      </c>
      <c r="F31" s="71">
        <v>10</v>
      </c>
      <c r="G31" s="72">
        <v>14.6</v>
      </c>
    </row>
    <row r="32" spans="1:7">
      <c r="A32" s="25">
        <v>29</v>
      </c>
      <c r="B32" s="23" t="s">
        <v>42</v>
      </c>
      <c r="C32" s="71">
        <v>10.83</v>
      </c>
      <c r="D32" s="71">
        <v>11.33</v>
      </c>
      <c r="E32" s="71">
        <v>0</v>
      </c>
      <c r="F32" s="71">
        <v>11.25</v>
      </c>
      <c r="G32" s="72">
        <v>0</v>
      </c>
    </row>
    <row r="33" spans="1:11">
      <c r="A33" s="25">
        <v>30</v>
      </c>
      <c r="B33" s="23" t="s">
        <v>43</v>
      </c>
      <c r="C33" s="71">
        <v>11.25</v>
      </c>
      <c r="D33" s="71">
        <v>13</v>
      </c>
      <c r="E33" s="71">
        <v>0</v>
      </c>
      <c r="F33" s="71">
        <v>13</v>
      </c>
      <c r="G33" s="72">
        <v>14</v>
      </c>
    </row>
    <row r="34" spans="1:11">
      <c r="A34" s="25">
        <v>31</v>
      </c>
      <c r="B34" s="23" t="s">
        <v>44</v>
      </c>
      <c r="C34" s="108">
        <v>10.15</v>
      </c>
      <c r="D34" s="108">
        <v>10.65</v>
      </c>
      <c r="E34" s="108">
        <v>21</v>
      </c>
      <c r="F34" s="108">
        <v>13</v>
      </c>
      <c r="G34" s="114">
        <v>12</v>
      </c>
      <c r="H34" s="93"/>
      <c r="I34" s="93"/>
      <c r="J34" s="94"/>
      <c r="K34" s="92"/>
    </row>
    <row r="35" spans="1:11">
      <c r="A35" s="25">
        <v>32</v>
      </c>
      <c r="B35" s="23" t="s">
        <v>45</v>
      </c>
      <c r="C35" s="71">
        <v>10.6</v>
      </c>
      <c r="D35" s="71">
        <v>12.2</v>
      </c>
      <c r="E35" s="71">
        <v>14.2</v>
      </c>
      <c r="F35" s="71">
        <v>11.9</v>
      </c>
      <c r="G35" s="72">
        <v>12</v>
      </c>
    </row>
    <row r="36" spans="1:11">
      <c r="A36" s="25">
        <v>33</v>
      </c>
      <c r="B36" s="23" t="s">
        <v>46</v>
      </c>
      <c r="C36" s="71">
        <v>8.7899999999999991</v>
      </c>
      <c r="D36" s="71">
        <v>10.29</v>
      </c>
      <c r="E36" s="71">
        <v>13.4</v>
      </c>
      <c r="F36" s="71">
        <v>10.28</v>
      </c>
      <c r="G36" s="72">
        <v>10.15</v>
      </c>
    </row>
    <row r="37" spans="1:11">
      <c r="A37" s="25">
        <v>34</v>
      </c>
      <c r="B37" s="23" t="s">
        <v>47</v>
      </c>
      <c r="C37" s="71">
        <v>10</v>
      </c>
      <c r="D37" s="71">
        <v>10.25</v>
      </c>
      <c r="E37" s="71">
        <v>14.5</v>
      </c>
      <c r="F37" s="71">
        <v>10.5</v>
      </c>
      <c r="G37" s="72">
        <v>11</v>
      </c>
    </row>
    <row r="38" spans="1:11">
      <c r="A38" s="25">
        <v>35</v>
      </c>
      <c r="B38" s="23" t="s">
        <v>48</v>
      </c>
      <c r="C38" s="71">
        <v>7.05</v>
      </c>
      <c r="D38" s="71">
        <v>7.17</v>
      </c>
      <c r="E38" s="71">
        <v>6.63</v>
      </c>
      <c r="F38" s="71">
        <v>6.59</v>
      </c>
      <c r="G38" s="72">
        <v>7.68</v>
      </c>
    </row>
    <row r="39" spans="1:11">
      <c r="A39" s="25">
        <v>36</v>
      </c>
      <c r="B39" s="23" t="s">
        <v>49</v>
      </c>
      <c r="C39" s="71">
        <v>9.7100000000000009</v>
      </c>
      <c r="D39" s="71">
        <v>12.34</v>
      </c>
      <c r="E39" s="71">
        <v>13.05</v>
      </c>
      <c r="F39" s="71">
        <v>11.28</v>
      </c>
      <c r="G39" s="72">
        <v>11.7</v>
      </c>
    </row>
    <row r="40" spans="1:11">
      <c r="A40" s="25">
        <v>37</v>
      </c>
      <c r="B40" s="23" t="s">
        <v>50</v>
      </c>
      <c r="C40" s="71">
        <v>7.31</v>
      </c>
      <c r="D40" s="71">
        <v>8.27</v>
      </c>
      <c r="E40" s="71">
        <v>12.08</v>
      </c>
      <c r="F40" s="71">
        <v>7.38</v>
      </c>
      <c r="G40" s="72">
        <v>8.76</v>
      </c>
    </row>
    <row r="41" spans="1:11">
      <c r="A41" s="25">
        <v>38</v>
      </c>
      <c r="B41" s="23" t="s">
        <v>51</v>
      </c>
      <c r="C41" s="71">
        <v>8.2200000000000006</v>
      </c>
      <c r="D41" s="71">
        <v>8.18</v>
      </c>
      <c r="E41" s="71">
        <v>7.71</v>
      </c>
      <c r="F41" s="71">
        <v>8.1199999999999992</v>
      </c>
      <c r="G41" s="72">
        <v>8.77</v>
      </c>
    </row>
    <row r="42" spans="1:11">
      <c r="A42" s="25">
        <v>39</v>
      </c>
      <c r="B42" s="23" t="s">
        <v>52</v>
      </c>
      <c r="C42" s="71">
        <v>9.69</v>
      </c>
      <c r="D42" s="71">
        <v>10.09</v>
      </c>
      <c r="E42" s="71">
        <v>13.13</v>
      </c>
      <c r="F42" s="71">
        <v>10.4</v>
      </c>
      <c r="G42" s="72">
        <v>12.3</v>
      </c>
    </row>
    <row r="43" spans="1:11">
      <c r="A43" s="25">
        <v>40</v>
      </c>
      <c r="B43" s="23" t="s">
        <v>53</v>
      </c>
      <c r="C43" s="71">
        <v>10.25</v>
      </c>
      <c r="D43" s="71">
        <v>10.75</v>
      </c>
      <c r="E43" s="71">
        <v>12.75</v>
      </c>
      <c r="F43" s="71">
        <v>11.25</v>
      </c>
      <c r="G43" s="72">
        <v>11.25</v>
      </c>
    </row>
    <row r="44" spans="1:11">
      <c r="A44" s="25">
        <v>41</v>
      </c>
      <c r="B44" s="23" t="s">
        <v>54</v>
      </c>
      <c r="C44" s="71">
        <v>9.23</v>
      </c>
      <c r="D44" s="71">
        <v>8.9700000000000006</v>
      </c>
      <c r="E44" s="71">
        <v>9.01</v>
      </c>
      <c r="F44" s="71">
        <v>8.66</v>
      </c>
      <c r="G44" s="72">
        <v>8.92</v>
      </c>
    </row>
    <row r="45" spans="1:11" ht="24">
      <c r="A45" s="25">
        <v>42</v>
      </c>
      <c r="B45" s="23" t="s">
        <v>55</v>
      </c>
      <c r="C45" s="71">
        <v>10.9</v>
      </c>
      <c r="D45" s="71">
        <v>12.65</v>
      </c>
      <c r="E45" s="71">
        <v>15</v>
      </c>
      <c r="F45" s="71">
        <v>12.12</v>
      </c>
      <c r="G45" s="72">
        <v>12.28</v>
      </c>
    </row>
    <row r="46" spans="1:11">
      <c r="A46" s="25">
        <v>43</v>
      </c>
      <c r="B46" s="23" t="s">
        <v>56</v>
      </c>
      <c r="C46" s="71">
        <v>10.53</v>
      </c>
      <c r="D46" s="71">
        <v>10.53</v>
      </c>
      <c r="E46" s="71">
        <v>10.53</v>
      </c>
      <c r="F46" s="71">
        <v>0</v>
      </c>
      <c r="G46" s="72">
        <v>10.53</v>
      </c>
    </row>
    <row r="47" spans="1:11">
      <c r="A47" s="25">
        <v>44</v>
      </c>
      <c r="B47" s="23" t="s">
        <v>57</v>
      </c>
      <c r="C47" s="71">
        <v>9.76</v>
      </c>
      <c r="D47" s="71">
        <v>10.31</v>
      </c>
      <c r="E47" s="71">
        <v>13.06</v>
      </c>
      <c r="F47" s="71">
        <v>10.26</v>
      </c>
      <c r="G47" s="72">
        <v>10.91</v>
      </c>
    </row>
    <row r="48" spans="1:11">
      <c r="A48" s="25">
        <v>45</v>
      </c>
      <c r="B48" s="23" t="s">
        <v>58</v>
      </c>
      <c r="C48" s="71">
        <v>8.77</v>
      </c>
      <c r="D48" s="71">
        <v>8.77</v>
      </c>
      <c r="E48" s="71">
        <v>8.77</v>
      </c>
      <c r="F48" s="71">
        <v>10.47</v>
      </c>
      <c r="G48" s="72">
        <v>10.01</v>
      </c>
    </row>
    <row r="49" spans="1:7" ht="24">
      <c r="A49" s="25">
        <v>46</v>
      </c>
      <c r="B49" s="23" t="s">
        <v>59</v>
      </c>
      <c r="C49" s="71">
        <v>11.51</v>
      </c>
      <c r="D49" s="71">
        <v>11.07</v>
      </c>
      <c r="E49" s="71">
        <v>11.07</v>
      </c>
      <c r="F49" s="71">
        <v>11.51</v>
      </c>
      <c r="G49" s="72">
        <v>10.63</v>
      </c>
    </row>
    <row r="50" spans="1:7">
      <c r="A50" s="25">
        <v>47</v>
      </c>
      <c r="B50" s="23" t="s">
        <v>60</v>
      </c>
      <c r="C50" s="71">
        <v>8.69</v>
      </c>
      <c r="D50" s="71">
        <v>9.17</v>
      </c>
      <c r="E50" s="71">
        <v>13.87</v>
      </c>
      <c r="F50" s="71">
        <v>9.86</v>
      </c>
      <c r="G50" s="72">
        <v>11.71</v>
      </c>
    </row>
    <row r="51" spans="1:7">
      <c r="A51" s="25">
        <v>48</v>
      </c>
      <c r="B51" s="23" t="s">
        <v>61</v>
      </c>
      <c r="C51" s="71">
        <v>3.7</v>
      </c>
      <c r="D51" s="71">
        <v>4.0999999999999996</v>
      </c>
      <c r="E51" s="71">
        <v>3.54</v>
      </c>
      <c r="F51" s="71">
        <v>3.32</v>
      </c>
      <c r="G51" s="72">
        <v>11.18</v>
      </c>
    </row>
    <row r="52" spans="1:7">
      <c r="A52" s="25">
        <v>49</v>
      </c>
      <c r="B52" s="23" t="s">
        <v>62</v>
      </c>
      <c r="C52" s="71">
        <v>10.49</v>
      </c>
      <c r="D52" s="71">
        <v>10.79</v>
      </c>
      <c r="E52" s="71">
        <v>10.79</v>
      </c>
      <c r="F52" s="71">
        <v>10.49</v>
      </c>
      <c r="G52" s="72">
        <v>10.79</v>
      </c>
    </row>
    <row r="53" spans="1:7">
      <c r="A53" s="25">
        <v>50</v>
      </c>
      <c r="B53" s="23" t="s">
        <v>64</v>
      </c>
      <c r="C53" s="71">
        <v>9.35</v>
      </c>
      <c r="D53" s="71">
        <v>10.57</v>
      </c>
      <c r="E53" s="71">
        <v>10.34</v>
      </c>
      <c r="F53" s="71">
        <v>10.050000000000001</v>
      </c>
      <c r="G53" s="72">
        <v>12.3</v>
      </c>
    </row>
    <row r="54" spans="1:7">
      <c r="A54" s="25">
        <v>51</v>
      </c>
      <c r="B54" s="23" t="s">
        <v>65</v>
      </c>
      <c r="C54" s="71">
        <v>10.19</v>
      </c>
      <c r="D54" s="71">
        <v>10.98</v>
      </c>
      <c r="E54" s="71">
        <v>10.1</v>
      </c>
      <c r="F54" s="71">
        <v>10.050000000000001</v>
      </c>
      <c r="G54" s="72">
        <v>13.27</v>
      </c>
    </row>
    <row r="55" spans="1:7">
      <c r="A55" s="25">
        <v>52</v>
      </c>
      <c r="B55" s="23" t="s">
        <v>66</v>
      </c>
      <c r="C55" s="71">
        <v>4.96</v>
      </c>
      <c r="D55" s="71">
        <v>4.96</v>
      </c>
      <c r="E55" s="71">
        <v>4.96</v>
      </c>
      <c r="F55" s="71">
        <v>9.7799999999999994</v>
      </c>
      <c r="G55" s="72">
        <v>9.7799999999999994</v>
      </c>
    </row>
    <row r="56" spans="1:7" s="110" customFormat="1">
      <c r="A56" s="25">
        <v>53</v>
      </c>
      <c r="B56" s="23" t="s">
        <v>67</v>
      </c>
      <c r="C56" s="71">
        <v>10.6</v>
      </c>
      <c r="D56" s="71">
        <v>10.38</v>
      </c>
      <c r="E56" s="71">
        <v>13.01</v>
      </c>
      <c r="F56" s="71">
        <v>9.4499999999999993</v>
      </c>
      <c r="G56" s="72">
        <v>10.050000000000001</v>
      </c>
    </row>
    <row r="57" spans="1:7">
      <c r="A57" s="25">
        <v>54</v>
      </c>
      <c r="B57" s="23" t="s">
        <v>68</v>
      </c>
      <c r="C57" s="71">
        <v>7.35</v>
      </c>
      <c r="D57" s="71">
        <v>7.35</v>
      </c>
      <c r="E57" s="71">
        <v>7.35</v>
      </c>
      <c r="F57" s="71">
        <v>7.35</v>
      </c>
      <c r="G57" s="72">
        <v>7.35</v>
      </c>
    </row>
    <row r="58" spans="1:7">
      <c r="A58" s="25">
        <v>55</v>
      </c>
      <c r="B58" s="23" t="s">
        <v>69</v>
      </c>
      <c r="C58" s="71">
        <v>8.7100000000000009</v>
      </c>
      <c r="D58" s="71">
        <v>8.7100000000000009</v>
      </c>
      <c r="E58" s="71">
        <v>8.7100000000000009</v>
      </c>
      <c r="F58" s="71">
        <v>8.7100000000000009</v>
      </c>
      <c r="G58" s="72">
        <v>8.7100000000000009</v>
      </c>
    </row>
    <row r="59" spans="1:7">
      <c r="A59" s="25">
        <v>56</v>
      </c>
      <c r="B59" s="23" t="s">
        <v>70</v>
      </c>
      <c r="C59" s="71">
        <v>9.0299999999999994</v>
      </c>
      <c r="D59" s="71">
        <v>9.17</v>
      </c>
      <c r="E59" s="71">
        <v>9.0299999999999994</v>
      </c>
      <c r="F59" s="71">
        <v>9.09</v>
      </c>
      <c r="G59" s="72">
        <v>9.17</v>
      </c>
    </row>
    <row r="60" spans="1:7">
      <c r="A60" s="25">
        <v>57</v>
      </c>
      <c r="B60" s="23" t="s">
        <v>71</v>
      </c>
      <c r="C60" s="71">
        <v>8.91</v>
      </c>
      <c r="D60" s="71">
        <v>9.57</v>
      </c>
      <c r="E60" s="71">
        <v>12.11</v>
      </c>
      <c r="F60" s="71">
        <v>8.76</v>
      </c>
      <c r="G60" s="72">
        <v>10.69</v>
      </c>
    </row>
    <row r="61" spans="1:7">
      <c r="A61" s="25">
        <v>58</v>
      </c>
      <c r="B61" s="23" t="s">
        <v>72</v>
      </c>
      <c r="C61" s="71">
        <v>13.13</v>
      </c>
      <c r="D61" s="71">
        <v>11.96</v>
      </c>
      <c r="E61" s="71">
        <v>8.65</v>
      </c>
      <c r="F61" s="71">
        <v>8.89</v>
      </c>
      <c r="G61" s="72">
        <v>8.68</v>
      </c>
    </row>
    <row r="62" spans="1:7">
      <c r="A62" s="25">
        <v>59</v>
      </c>
      <c r="B62" s="23" t="s">
        <v>73</v>
      </c>
      <c r="C62" s="71">
        <v>13.58</v>
      </c>
      <c r="D62" s="71">
        <v>13.58</v>
      </c>
      <c r="E62" s="71">
        <v>13.58</v>
      </c>
      <c r="F62" s="71">
        <v>13.58</v>
      </c>
      <c r="G62" s="72">
        <v>13.58</v>
      </c>
    </row>
    <row r="63" spans="1:7">
      <c r="A63" s="25">
        <v>60</v>
      </c>
      <c r="B63" s="23" t="s">
        <v>74</v>
      </c>
      <c r="C63" s="71">
        <v>10.9</v>
      </c>
      <c r="D63" s="71">
        <v>11.2</v>
      </c>
      <c r="E63" s="71">
        <v>11.2</v>
      </c>
      <c r="F63" s="71">
        <v>11.05</v>
      </c>
      <c r="G63" s="72">
        <v>11.1</v>
      </c>
    </row>
    <row r="64" spans="1:7">
      <c r="A64" s="25">
        <v>61</v>
      </c>
      <c r="B64" s="23" t="s">
        <v>75</v>
      </c>
      <c r="C64" s="71">
        <v>8.4</v>
      </c>
      <c r="D64" s="71">
        <v>8.4</v>
      </c>
      <c r="E64" s="71">
        <v>9.4499999999999993</v>
      </c>
      <c r="F64" s="71">
        <v>8.4</v>
      </c>
      <c r="G64" s="72">
        <v>8.4700000000000006</v>
      </c>
    </row>
    <row r="65" spans="1:11">
      <c r="A65" s="25">
        <v>62</v>
      </c>
      <c r="B65" s="23" t="s">
        <v>76</v>
      </c>
      <c r="C65" s="71">
        <v>10.5</v>
      </c>
      <c r="D65" s="71">
        <v>11.5</v>
      </c>
      <c r="E65" s="71">
        <v>16</v>
      </c>
      <c r="F65" s="71">
        <v>0</v>
      </c>
      <c r="G65" s="72">
        <v>10.5</v>
      </c>
    </row>
    <row r="66" spans="1:11">
      <c r="A66" s="25">
        <v>63</v>
      </c>
      <c r="B66" s="23" t="s">
        <v>77</v>
      </c>
      <c r="C66" s="71">
        <v>0</v>
      </c>
      <c r="D66" s="71">
        <v>10.09</v>
      </c>
      <c r="E66" s="71">
        <v>0</v>
      </c>
      <c r="F66" s="71">
        <v>10.09</v>
      </c>
      <c r="G66" s="72">
        <v>10.09</v>
      </c>
    </row>
    <row r="67" spans="1:11">
      <c r="A67" s="25">
        <v>64</v>
      </c>
      <c r="B67" s="23" t="s">
        <v>78</v>
      </c>
      <c r="C67" s="71">
        <v>11</v>
      </c>
      <c r="D67" s="71">
        <v>13</v>
      </c>
      <c r="E67" s="71">
        <v>15</v>
      </c>
      <c r="F67" s="71">
        <v>12</v>
      </c>
      <c r="G67" s="72">
        <v>13.5</v>
      </c>
    </row>
    <row r="68" spans="1:11">
      <c r="A68" s="25">
        <v>65</v>
      </c>
      <c r="B68" s="23" t="s">
        <v>79</v>
      </c>
      <c r="C68" s="71">
        <v>10.75</v>
      </c>
      <c r="D68" s="71">
        <v>11.25</v>
      </c>
      <c r="E68" s="71">
        <v>0</v>
      </c>
      <c r="F68" s="71">
        <v>9.25</v>
      </c>
      <c r="G68" s="72">
        <v>0</v>
      </c>
    </row>
    <row r="69" spans="1:11">
      <c r="A69" s="25">
        <v>66</v>
      </c>
      <c r="B69" s="23" t="s">
        <v>80</v>
      </c>
      <c r="C69" s="71">
        <v>10.25</v>
      </c>
      <c r="D69" s="71">
        <v>11.25</v>
      </c>
      <c r="E69" s="71">
        <v>0</v>
      </c>
      <c r="F69" s="71">
        <v>11.25</v>
      </c>
      <c r="G69" s="72">
        <v>11.25</v>
      </c>
    </row>
    <row r="70" spans="1:11">
      <c r="A70" s="25">
        <v>67</v>
      </c>
      <c r="B70" s="23" t="s">
        <v>81</v>
      </c>
      <c r="C70" s="71">
        <v>11.5</v>
      </c>
      <c r="D70" s="71">
        <v>11.5</v>
      </c>
      <c r="E70" s="71">
        <v>0</v>
      </c>
      <c r="F70" s="71">
        <v>10.75</v>
      </c>
      <c r="G70" s="72">
        <v>11.5</v>
      </c>
    </row>
    <row r="71" spans="1:11">
      <c r="A71" s="25">
        <v>68</v>
      </c>
      <c r="B71" s="23" t="s">
        <v>82</v>
      </c>
      <c r="C71" s="71">
        <v>9</v>
      </c>
      <c r="D71" s="71">
        <v>15</v>
      </c>
      <c r="E71" s="71">
        <v>0</v>
      </c>
      <c r="F71" s="71">
        <v>11.25</v>
      </c>
      <c r="G71" s="72">
        <v>12.25</v>
      </c>
    </row>
    <row r="72" spans="1:11">
      <c r="A72" s="25">
        <v>69</v>
      </c>
      <c r="B72" s="23" t="s">
        <v>131</v>
      </c>
      <c r="C72" s="71">
        <v>7.9</v>
      </c>
      <c r="D72" s="71">
        <v>12.04</v>
      </c>
      <c r="E72" s="71">
        <v>16.579999999999998</v>
      </c>
      <c r="F72" s="71">
        <v>0</v>
      </c>
      <c r="G72" s="72">
        <v>14.04</v>
      </c>
    </row>
    <row r="73" spans="1:11">
      <c r="A73" s="25">
        <v>70</v>
      </c>
      <c r="B73" s="23" t="s">
        <v>84</v>
      </c>
      <c r="C73" s="71">
        <v>11.5</v>
      </c>
      <c r="D73" s="71">
        <v>11.5</v>
      </c>
      <c r="E73" s="71">
        <v>0</v>
      </c>
      <c r="F73" s="71">
        <v>11.5</v>
      </c>
      <c r="G73" s="72">
        <v>12.25</v>
      </c>
    </row>
    <row r="74" spans="1:11">
      <c r="A74" s="25">
        <v>71</v>
      </c>
      <c r="B74" s="23" t="s">
        <v>85</v>
      </c>
      <c r="C74" s="111">
        <v>8.57</v>
      </c>
      <c r="D74" s="106">
        <v>9.39</v>
      </c>
      <c r="E74" s="106">
        <v>13.13</v>
      </c>
      <c r="F74" s="106">
        <v>9.3000000000000007</v>
      </c>
      <c r="G74" s="112">
        <v>9.3699999999999992</v>
      </c>
      <c r="H74" s="93"/>
      <c r="I74" s="93"/>
      <c r="J74" s="94"/>
      <c r="K74" s="92"/>
    </row>
    <row r="75" spans="1:11">
      <c r="A75" s="25">
        <v>72</v>
      </c>
      <c r="B75" s="23" t="s">
        <v>86</v>
      </c>
      <c r="C75" s="71">
        <v>0</v>
      </c>
      <c r="D75" s="71">
        <v>11.04</v>
      </c>
      <c r="E75" s="71">
        <v>0</v>
      </c>
      <c r="F75" s="71">
        <v>9.23</v>
      </c>
      <c r="G75" s="72">
        <v>10.32</v>
      </c>
    </row>
    <row r="76" spans="1:11">
      <c r="A76" s="25">
        <v>73</v>
      </c>
      <c r="B76" s="23" t="s">
        <v>88</v>
      </c>
      <c r="C76" s="71">
        <v>11.05</v>
      </c>
      <c r="D76" s="71">
        <v>11.05</v>
      </c>
      <c r="E76" s="71">
        <v>0</v>
      </c>
      <c r="F76" s="71">
        <v>10.8</v>
      </c>
      <c r="G76" s="72">
        <v>10.8</v>
      </c>
    </row>
    <row r="77" spans="1:11">
      <c r="A77" s="25">
        <v>74</v>
      </c>
      <c r="B77" s="23" t="s">
        <v>89</v>
      </c>
      <c r="C77" s="71">
        <v>8.5</v>
      </c>
      <c r="D77" s="71">
        <v>9</v>
      </c>
      <c r="E77" s="71">
        <v>9.75</v>
      </c>
      <c r="F77" s="71">
        <v>8.75</v>
      </c>
      <c r="G77" s="72">
        <v>10.5</v>
      </c>
    </row>
    <row r="78" spans="1:11">
      <c r="A78" s="25">
        <v>75</v>
      </c>
      <c r="B78" s="23" t="s">
        <v>90</v>
      </c>
      <c r="C78" s="71">
        <v>12.71</v>
      </c>
      <c r="D78" s="71">
        <v>12.62</v>
      </c>
      <c r="E78" s="71">
        <v>0</v>
      </c>
      <c r="F78" s="71">
        <v>12.49</v>
      </c>
      <c r="G78" s="72">
        <v>12.46</v>
      </c>
    </row>
    <row r="79" spans="1:11">
      <c r="A79" s="25">
        <v>76</v>
      </c>
      <c r="B79" s="23" t="s">
        <v>91</v>
      </c>
      <c r="C79" s="71">
        <v>13</v>
      </c>
      <c r="D79" s="71">
        <v>14</v>
      </c>
      <c r="E79" s="71">
        <v>14</v>
      </c>
      <c r="F79" s="71">
        <v>14.75</v>
      </c>
      <c r="G79" s="72">
        <v>14.75</v>
      </c>
    </row>
    <row r="80" spans="1:11">
      <c r="A80" s="25">
        <v>77</v>
      </c>
      <c r="B80" s="23" t="s">
        <v>92</v>
      </c>
      <c r="C80" s="71">
        <v>12.9</v>
      </c>
      <c r="D80" s="71">
        <v>12.9</v>
      </c>
      <c r="E80" s="71">
        <v>12.9</v>
      </c>
      <c r="F80" s="71">
        <v>12.9</v>
      </c>
      <c r="G80" s="72">
        <v>12.9</v>
      </c>
    </row>
    <row r="81" spans="1:7">
      <c r="A81" s="25">
        <v>78</v>
      </c>
      <c r="B81" s="23" t="s">
        <v>93</v>
      </c>
      <c r="C81" s="71">
        <v>11</v>
      </c>
      <c r="D81" s="71">
        <v>11.75</v>
      </c>
      <c r="E81" s="71">
        <v>0</v>
      </c>
      <c r="F81" s="71">
        <v>12.07</v>
      </c>
      <c r="G81" s="72">
        <v>15.56</v>
      </c>
    </row>
    <row r="82" spans="1:7">
      <c r="A82" s="25">
        <v>79</v>
      </c>
      <c r="B82" s="23" t="s">
        <v>94</v>
      </c>
      <c r="C82" s="71">
        <v>12.5</v>
      </c>
      <c r="D82" s="71">
        <v>13.5</v>
      </c>
      <c r="E82" s="71">
        <v>0</v>
      </c>
      <c r="F82" s="71">
        <v>0</v>
      </c>
      <c r="G82" s="72">
        <v>0</v>
      </c>
    </row>
    <row r="83" spans="1:7">
      <c r="A83" s="25">
        <v>80</v>
      </c>
      <c r="B83" s="23" t="s">
        <v>95</v>
      </c>
      <c r="C83" s="71">
        <v>12.23</v>
      </c>
      <c r="D83" s="71">
        <v>12.23</v>
      </c>
      <c r="E83" s="71">
        <v>0</v>
      </c>
      <c r="F83" s="71">
        <v>12.23</v>
      </c>
      <c r="G83" s="72">
        <v>12.23</v>
      </c>
    </row>
    <row r="84" spans="1:7">
      <c r="A84" s="25">
        <v>81</v>
      </c>
      <c r="B84" s="23" t="s">
        <v>96</v>
      </c>
      <c r="C84" s="71">
        <v>0</v>
      </c>
      <c r="D84" s="71">
        <v>11.75</v>
      </c>
      <c r="E84" s="71">
        <v>15</v>
      </c>
      <c r="F84" s="71">
        <v>9.75</v>
      </c>
      <c r="G84" s="72">
        <v>0</v>
      </c>
    </row>
    <row r="85" spans="1:7">
      <c r="A85" s="25">
        <v>82</v>
      </c>
      <c r="B85" s="23" t="s">
        <v>97</v>
      </c>
      <c r="C85" s="71">
        <v>12.68</v>
      </c>
      <c r="D85" s="71">
        <v>12.68</v>
      </c>
      <c r="E85" s="71">
        <v>14.68</v>
      </c>
      <c r="F85" s="71">
        <v>12.68</v>
      </c>
      <c r="G85" s="72">
        <v>14.18</v>
      </c>
    </row>
    <row r="86" spans="1:7">
      <c r="A86" s="25">
        <v>83</v>
      </c>
      <c r="B86" s="23" t="s">
        <v>98</v>
      </c>
      <c r="C86" s="71">
        <v>12.2</v>
      </c>
      <c r="D86" s="71">
        <v>12.45</v>
      </c>
      <c r="E86" s="71">
        <v>12.95</v>
      </c>
      <c r="F86" s="71">
        <v>12.3</v>
      </c>
      <c r="G86" s="72">
        <v>12.7</v>
      </c>
    </row>
    <row r="87" spans="1:7">
      <c r="A87" s="25">
        <v>84</v>
      </c>
      <c r="B87" s="23" t="s">
        <v>99</v>
      </c>
      <c r="C87" s="71">
        <v>14.5</v>
      </c>
      <c r="D87" s="71">
        <v>14.75</v>
      </c>
      <c r="E87" s="71">
        <v>17</v>
      </c>
      <c r="F87" s="71">
        <v>16.5</v>
      </c>
      <c r="G87" s="72">
        <v>15.75</v>
      </c>
    </row>
    <row r="88" spans="1:7">
      <c r="A88" s="25">
        <v>85</v>
      </c>
      <c r="B88" s="33" t="s">
        <v>100</v>
      </c>
      <c r="C88" s="73">
        <v>9.51</v>
      </c>
      <c r="D88" s="73">
        <v>13</v>
      </c>
      <c r="E88" s="73">
        <v>0</v>
      </c>
      <c r="F88" s="73">
        <v>13</v>
      </c>
      <c r="G88" s="74">
        <v>13</v>
      </c>
    </row>
    <row r="89" spans="1:7">
      <c r="A89" s="25">
        <v>86</v>
      </c>
      <c r="B89" s="23" t="s">
        <v>101</v>
      </c>
      <c r="C89" s="71">
        <v>10</v>
      </c>
      <c r="D89" s="71">
        <v>11.25</v>
      </c>
      <c r="E89" s="71">
        <v>17</v>
      </c>
      <c r="F89" s="71">
        <v>13</v>
      </c>
      <c r="G89" s="72">
        <v>13</v>
      </c>
    </row>
    <row r="90" spans="1:7">
      <c r="A90" s="25">
        <v>87</v>
      </c>
      <c r="B90" s="23" t="s">
        <v>102</v>
      </c>
      <c r="C90" s="71">
        <v>11.9</v>
      </c>
      <c r="D90" s="71">
        <v>12.4</v>
      </c>
      <c r="E90" s="71">
        <v>12.9</v>
      </c>
      <c r="F90" s="71">
        <v>12.9</v>
      </c>
      <c r="G90" s="72">
        <v>12.9</v>
      </c>
    </row>
    <row r="91" spans="1:7">
      <c r="A91" s="25">
        <v>88</v>
      </c>
      <c r="B91" s="23" t="s">
        <v>103</v>
      </c>
      <c r="C91" s="71">
        <v>15.37</v>
      </c>
      <c r="D91" s="71">
        <v>15.37</v>
      </c>
      <c r="E91" s="71">
        <v>15.37</v>
      </c>
      <c r="F91" s="71">
        <v>15.37</v>
      </c>
      <c r="G91" s="72">
        <v>15.37</v>
      </c>
    </row>
    <row r="92" spans="1:7">
      <c r="A92" s="25">
        <v>89</v>
      </c>
      <c r="B92" s="23" t="s">
        <v>104</v>
      </c>
      <c r="C92" s="71">
        <v>10</v>
      </c>
      <c r="D92" s="71">
        <v>11</v>
      </c>
      <c r="E92" s="71">
        <v>0</v>
      </c>
      <c r="F92" s="71">
        <v>10</v>
      </c>
      <c r="G92" s="72">
        <v>11</v>
      </c>
    </row>
    <row r="93" spans="1:7">
      <c r="A93" s="25">
        <v>90</v>
      </c>
      <c r="B93" s="23" t="s">
        <v>105</v>
      </c>
      <c r="C93" s="71">
        <v>10.83</v>
      </c>
      <c r="D93" s="71">
        <v>11.51</v>
      </c>
      <c r="E93" s="71">
        <v>12.51</v>
      </c>
      <c r="F93" s="71">
        <v>11.01</v>
      </c>
      <c r="G93" s="72">
        <v>11.01</v>
      </c>
    </row>
    <row r="94" spans="1:7">
      <c r="A94" s="25">
        <v>91</v>
      </c>
      <c r="B94" s="23" t="s">
        <v>106</v>
      </c>
      <c r="C94" s="71">
        <v>11.46</v>
      </c>
      <c r="D94" s="71">
        <v>11.96</v>
      </c>
      <c r="E94" s="71">
        <v>12.46</v>
      </c>
      <c r="F94" s="71">
        <v>11.46</v>
      </c>
      <c r="G94" s="72">
        <v>11.96</v>
      </c>
    </row>
    <row r="95" spans="1:7">
      <c r="A95" s="25">
        <v>92</v>
      </c>
      <c r="B95" s="23" t="s">
        <v>107</v>
      </c>
      <c r="C95" s="71">
        <v>10.8</v>
      </c>
      <c r="D95" s="71">
        <v>10.8</v>
      </c>
      <c r="E95" s="71">
        <v>11.8</v>
      </c>
      <c r="F95" s="71">
        <v>10.8</v>
      </c>
      <c r="G95" s="72">
        <v>10.8</v>
      </c>
    </row>
    <row r="96" spans="1:7">
      <c r="A96" s="25">
        <v>93</v>
      </c>
      <c r="B96" s="23" t="s">
        <v>108</v>
      </c>
      <c r="C96" s="71">
        <v>0</v>
      </c>
      <c r="D96" s="71">
        <v>12.99</v>
      </c>
      <c r="E96" s="71">
        <v>17.079999999999998</v>
      </c>
      <c r="F96" s="71">
        <v>0</v>
      </c>
      <c r="G96" s="72">
        <v>13.75</v>
      </c>
    </row>
    <row r="97" spans="1:11">
      <c r="A97" s="25">
        <v>94</v>
      </c>
      <c r="B97" s="23" t="s">
        <v>109</v>
      </c>
      <c r="C97" s="71">
        <v>11.53</v>
      </c>
      <c r="D97" s="71">
        <v>12.46</v>
      </c>
      <c r="E97" s="71">
        <v>0</v>
      </c>
      <c r="F97" s="71">
        <v>12.28</v>
      </c>
      <c r="G97" s="71">
        <v>13.78</v>
      </c>
    </row>
    <row r="98" spans="1:11">
      <c r="A98" s="25">
        <v>95</v>
      </c>
      <c r="B98" s="23" t="s">
        <v>110</v>
      </c>
      <c r="C98" s="71">
        <v>12.42</v>
      </c>
      <c r="D98" s="71">
        <v>12.42</v>
      </c>
      <c r="E98" s="71">
        <v>12.42</v>
      </c>
      <c r="F98" s="71">
        <v>12.42</v>
      </c>
      <c r="G98" s="71">
        <v>12.42</v>
      </c>
    </row>
    <row r="99" spans="1:11">
      <c r="A99" s="25">
        <v>96</v>
      </c>
      <c r="B99" s="23" t="s">
        <v>111</v>
      </c>
      <c r="C99" s="71">
        <v>11.95</v>
      </c>
      <c r="D99" s="71">
        <v>12.45</v>
      </c>
      <c r="E99" s="71">
        <v>14.45</v>
      </c>
      <c r="F99" s="71">
        <v>11.95</v>
      </c>
      <c r="G99" s="71">
        <v>11.95</v>
      </c>
    </row>
    <row r="100" spans="1:11">
      <c r="A100" s="25">
        <v>97</v>
      </c>
      <c r="B100" s="23" t="s">
        <v>112</v>
      </c>
      <c r="C100" s="101">
        <v>10.02</v>
      </c>
      <c r="D100" s="101">
        <v>9.9</v>
      </c>
      <c r="E100" s="101">
        <v>0</v>
      </c>
      <c r="F100" s="101">
        <v>9.9</v>
      </c>
      <c r="G100" s="101">
        <v>0</v>
      </c>
      <c r="H100" s="93"/>
      <c r="I100" s="93"/>
      <c r="J100" s="94"/>
      <c r="K100" s="92"/>
    </row>
    <row r="101" spans="1:11" ht="12.6" thickBot="1">
      <c r="A101" s="25">
        <v>98</v>
      </c>
      <c r="B101" s="28" t="s">
        <v>113</v>
      </c>
      <c r="C101" s="75">
        <v>0</v>
      </c>
      <c r="D101" s="75">
        <v>11</v>
      </c>
      <c r="E101" s="75">
        <v>0</v>
      </c>
      <c r="F101" s="75">
        <v>12</v>
      </c>
      <c r="G101" s="76">
        <v>12.5</v>
      </c>
    </row>
    <row r="102" spans="1:11">
      <c r="C102" s="113"/>
      <c r="D102" s="113"/>
      <c r="E102" s="113"/>
      <c r="F102" s="113"/>
      <c r="G102" s="113"/>
    </row>
    <row r="103" spans="1:11">
      <c r="C103" s="113"/>
      <c r="D103" s="113"/>
      <c r="E103" s="113"/>
      <c r="F103" s="113"/>
      <c r="G103" s="113"/>
    </row>
    <row r="104" spans="1:11">
      <c r="C104" s="113"/>
      <c r="D104" s="113"/>
      <c r="E104" s="113"/>
      <c r="F104" s="113"/>
      <c r="G104" s="113"/>
    </row>
  </sheetData>
  <mergeCells count="2">
    <mergeCell ref="A1:G1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04"/>
  <sheetViews>
    <sheetView topLeftCell="A31" zoomScale="106" zoomScaleNormal="106" zoomScaleSheetLayoutView="130" workbookViewId="0">
      <selection activeCell="D101" sqref="D101"/>
    </sheetView>
  </sheetViews>
  <sheetFormatPr defaultColWidth="9.25" defaultRowHeight="13.5" customHeight="1"/>
  <cols>
    <col min="1" max="1" width="6.25" style="84" customWidth="1"/>
    <col min="2" max="2" width="53.625" style="109" customWidth="1"/>
    <col min="3" max="3" width="12" style="109" customWidth="1"/>
    <col min="4" max="4" width="9.25" style="109" customWidth="1"/>
    <col min="5" max="5" width="8.625" style="109" customWidth="1"/>
    <col min="6" max="6" width="8.375" style="109" customWidth="1"/>
    <col min="7" max="7" width="12.625" style="109" customWidth="1"/>
    <col min="8" max="8" width="12" style="109" hidden="1" customWidth="1"/>
    <col min="9" max="9" width="9.25" style="109" hidden="1" customWidth="1"/>
    <col min="10" max="10" width="8.625" style="109" hidden="1" customWidth="1"/>
    <col min="11" max="11" width="8.375" style="109" hidden="1" customWidth="1"/>
    <col min="12" max="12" width="10.375" style="109" hidden="1" customWidth="1"/>
    <col min="13" max="13" width="12" style="109" hidden="1" customWidth="1"/>
    <col min="14" max="14" width="9.25" style="109" hidden="1" customWidth="1"/>
    <col min="15" max="15" width="8.625" style="109" hidden="1" customWidth="1"/>
    <col min="16" max="16" width="8.375" style="109" hidden="1" customWidth="1"/>
    <col min="17" max="17" width="0.25" style="109" customWidth="1"/>
    <col min="18" max="16384" width="9.25" style="109"/>
  </cols>
  <sheetData>
    <row r="1" spans="1:22" ht="13.5" customHeight="1">
      <c r="A1" s="610" t="s">
        <v>138</v>
      </c>
      <c r="B1" s="610"/>
      <c r="C1" s="610"/>
      <c r="D1" s="610"/>
      <c r="E1" s="610"/>
      <c r="F1" s="610"/>
      <c r="G1" s="610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2" ht="13.5" customHeight="1" thickBot="1">
      <c r="C2" s="613" t="s">
        <v>140</v>
      </c>
      <c r="D2" s="614"/>
      <c r="E2" s="614"/>
      <c r="F2" s="614"/>
      <c r="G2" s="614"/>
      <c r="H2" s="615" t="s">
        <v>136</v>
      </c>
      <c r="I2" s="616"/>
      <c r="J2" s="616"/>
      <c r="K2" s="616"/>
      <c r="L2" s="616"/>
      <c r="M2" s="615" t="s">
        <v>139</v>
      </c>
      <c r="N2" s="616"/>
      <c r="O2" s="616"/>
      <c r="P2" s="616"/>
      <c r="Q2" s="616"/>
    </row>
    <row r="3" spans="1:22" ht="13.5" customHeight="1">
      <c r="A3" s="87" t="s">
        <v>1</v>
      </c>
      <c r="B3" s="87" t="s">
        <v>4</v>
      </c>
      <c r="C3" s="87" t="s">
        <v>5</v>
      </c>
      <c r="D3" s="87" t="s">
        <v>6</v>
      </c>
      <c r="E3" s="87" t="s">
        <v>7</v>
      </c>
      <c r="F3" s="87" t="s">
        <v>8</v>
      </c>
      <c r="G3" s="87" t="s">
        <v>9</v>
      </c>
      <c r="H3" s="88" t="s">
        <v>5</v>
      </c>
      <c r="I3" s="86" t="s">
        <v>6</v>
      </c>
      <c r="J3" s="86" t="s">
        <v>7</v>
      </c>
      <c r="K3" s="86" t="s">
        <v>8</v>
      </c>
      <c r="L3" s="89" t="s">
        <v>9</v>
      </c>
      <c r="M3" s="86" t="s">
        <v>5</v>
      </c>
      <c r="N3" s="86" t="s">
        <v>6</v>
      </c>
      <c r="O3" s="86" t="s">
        <v>7</v>
      </c>
      <c r="P3" s="86" t="s">
        <v>8</v>
      </c>
      <c r="Q3" s="89" t="s">
        <v>9</v>
      </c>
    </row>
    <row r="4" spans="1:22" ht="13.5" customHeight="1">
      <c r="A4" s="66">
        <v>1</v>
      </c>
      <c r="B4" s="23" t="s">
        <v>12</v>
      </c>
      <c r="C4" s="24">
        <v>9.9499999999999993</v>
      </c>
      <c r="D4" s="24">
        <v>9.9</v>
      </c>
      <c r="E4" s="24">
        <v>17.25</v>
      </c>
      <c r="F4" s="24">
        <v>9.9</v>
      </c>
      <c r="G4" s="24">
        <v>12</v>
      </c>
      <c r="H4" s="52">
        <v>9.9499999999999993</v>
      </c>
      <c r="I4" s="24">
        <v>9.9499999999999993</v>
      </c>
      <c r="J4" s="24">
        <v>17.5</v>
      </c>
      <c r="K4" s="24">
        <v>9.98</v>
      </c>
      <c r="L4" s="26">
        <v>12.5</v>
      </c>
      <c r="M4" s="24">
        <f>C4-H4</f>
        <v>0</v>
      </c>
      <c r="N4" s="24">
        <f>D4-I4</f>
        <v>-4.9999999999998934E-2</v>
      </c>
      <c r="O4" s="24">
        <f>E4-J4</f>
        <v>-0.25</v>
      </c>
      <c r="P4" s="24">
        <f>F4-K4</f>
        <v>-8.0000000000000071E-2</v>
      </c>
      <c r="Q4" s="24">
        <f>G4-L4</f>
        <v>-0.5</v>
      </c>
      <c r="R4" s="117"/>
      <c r="S4" s="117"/>
      <c r="T4" s="117"/>
      <c r="U4" s="117"/>
      <c r="V4" s="117"/>
    </row>
    <row r="5" spans="1:22" ht="13.5" customHeight="1">
      <c r="A5" s="66">
        <v>2</v>
      </c>
      <c r="B5" s="23" t="s">
        <v>13</v>
      </c>
      <c r="C5" s="24">
        <v>9.9499999999999993</v>
      </c>
      <c r="D5" s="24">
        <v>9.9499999999999993</v>
      </c>
      <c r="E5" s="24">
        <v>17.75</v>
      </c>
      <c r="F5" s="24">
        <v>10.25</v>
      </c>
      <c r="G5" s="24">
        <v>12</v>
      </c>
      <c r="H5" s="52">
        <v>9.9499999999999993</v>
      </c>
      <c r="I5" s="24">
        <v>9.9499999999999993</v>
      </c>
      <c r="J5" s="24">
        <v>17.75</v>
      </c>
      <c r="K5" s="24">
        <v>10.25</v>
      </c>
      <c r="L5" s="26">
        <v>12</v>
      </c>
      <c r="M5" s="24">
        <f t="shared" ref="M5:M68" si="0">C5-H5</f>
        <v>0</v>
      </c>
      <c r="N5" s="24">
        <f t="shared" ref="N5:N68" si="1">D5-I5</f>
        <v>0</v>
      </c>
      <c r="O5" s="24">
        <f t="shared" ref="O5:O68" si="2">E5-J5</f>
        <v>0</v>
      </c>
      <c r="P5" s="24">
        <f t="shared" ref="P5:P68" si="3">F5-K5</f>
        <v>0</v>
      </c>
      <c r="Q5" s="24">
        <f t="shared" ref="Q5:Q68" si="4">G5-L5</f>
        <v>0</v>
      </c>
      <c r="R5" s="117"/>
      <c r="S5" s="117"/>
      <c r="T5" s="117"/>
      <c r="U5" s="117"/>
      <c r="V5" s="117"/>
    </row>
    <row r="6" spans="1:22" ht="13.5" customHeight="1">
      <c r="A6" s="66">
        <v>3</v>
      </c>
      <c r="B6" s="23" t="s">
        <v>14</v>
      </c>
      <c r="C6" s="24">
        <v>9.9499999999999993</v>
      </c>
      <c r="D6" s="24">
        <v>9.9499999999999993</v>
      </c>
      <c r="E6" s="24">
        <v>0</v>
      </c>
      <c r="F6" s="24">
        <v>10.5</v>
      </c>
      <c r="G6" s="24">
        <v>12.5</v>
      </c>
      <c r="H6" s="52">
        <v>9.9499999999999993</v>
      </c>
      <c r="I6" s="24">
        <v>9.9499999999999993</v>
      </c>
      <c r="J6" s="24">
        <v>0</v>
      </c>
      <c r="K6" s="24">
        <v>10.5</v>
      </c>
      <c r="L6" s="26">
        <v>12.5</v>
      </c>
      <c r="M6" s="24">
        <f t="shared" si="0"/>
        <v>0</v>
      </c>
      <c r="N6" s="24">
        <f t="shared" si="1"/>
        <v>0</v>
      </c>
      <c r="O6" s="24">
        <f t="shared" si="2"/>
        <v>0</v>
      </c>
      <c r="P6" s="24">
        <f t="shared" si="3"/>
        <v>0</v>
      </c>
      <c r="Q6" s="24">
        <f t="shared" si="4"/>
        <v>0</v>
      </c>
      <c r="R6" s="117"/>
      <c r="S6" s="117"/>
      <c r="T6" s="117"/>
      <c r="U6" s="117"/>
      <c r="V6" s="117"/>
    </row>
    <row r="7" spans="1:22" ht="13.5" customHeight="1">
      <c r="A7" s="66">
        <v>4</v>
      </c>
      <c r="B7" s="23" t="s">
        <v>15</v>
      </c>
      <c r="C7" s="24">
        <v>10</v>
      </c>
      <c r="D7" s="24">
        <v>10.5</v>
      </c>
      <c r="E7" s="24">
        <v>17</v>
      </c>
      <c r="F7" s="24">
        <v>10.25</v>
      </c>
      <c r="G7" s="24">
        <v>12</v>
      </c>
      <c r="H7" s="52">
        <v>10</v>
      </c>
      <c r="I7" s="24">
        <v>10.5</v>
      </c>
      <c r="J7" s="24">
        <v>17</v>
      </c>
      <c r="K7" s="24">
        <v>10.25</v>
      </c>
      <c r="L7" s="26">
        <v>12</v>
      </c>
      <c r="M7" s="24">
        <f t="shared" si="0"/>
        <v>0</v>
      </c>
      <c r="N7" s="24">
        <f t="shared" si="1"/>
        <v>0</v>
      </c>
      <c r="O7" s="24">
        <f t="shared" si="2"/>
        <v>0</v>
      </c>
      <c r="P7" s="24">
        <f t="shared" si="3"/>
        <v>0</v>
      </c>
      <c r="Q7" s="24">
        <f t="shared" si="4"/>
        <v>0</v>
      </c>
      <c r="R7" s="117"/>
      <c r="S7" s="117"/>
      <c r="T7" s="117"/>
      <c r="U7" s="117"/>
      <c r="V7" s="117"/>
    </row>
    <row r="8" spans="1:22" ht="13.5" customHeight="1">
      <c r="A8" s="66">
        <v>5</v>
      </c>
      <c r="B8" s="23" t="s">
        <v>16</v>
      </c>
      <c r="C8" s="24">
        <v>10</v>
      </c>
      <c r="D8" s="24">
        <v>10.25</v>
      </c>
      <c r="E8" s="24">
        <v>0</v>
      </c>
      <c r="F8" s="24">
        <v>10.25</v>
      </c>
      <c r="G8" s="24">
        <v>10.25</v>
      </c>
      <c r="H8" s="52">
        <v>10</v>
      </c>
      <c r="I8" s="24">
        <v>10.25</v>
      </c>
      <c r="J8" s="24">
        <v>0</v>
      </c>
      <c r="K8" s="24">
        <v>10.25</v>
      </c>
      <c r="L8" s="26">
        <v>10.25</v>
      </c>
      <c r="M8" s="24">
        <f t="shared" si="0"/>
        <v>0</v>
      </c>
      <c r="N8" s="24">
        <f t="shared" si="1"/>
        <v>0</v>
      </c>
      <c r="O8" s="24">
        <f t="shared" si="2"/>
        <v>0</v>
      </c>
      <c r="P8" s="24">
        <f t="shared" si="3"/>
        <v>0</v>
      </c>
      <c r="Q8" s="24">
        <f t="shared" si="4"/>
        <v>0</v>
      </c>
      <c r="R8" s="117"/>
      <c r="S8" s="117"/>
      <c r="T8" s="117"/>
      <c r="U8" s="117"/>
      <c r="V8" s="117"/>
    </row>
    <row r="9" spans="1:22" ht="13.5" customHeight="1">
      <c r="A9" s="66">
        <v>6</v>
      </c>
      <c r="B9" s="23" t="s">
        <v>17</v>
      </c>
      <c r="C9" s="24">
        <v>9.75</v>
      </c>
      <c r="D9" s="24">
        <v>9.9</v>
      </c>
      <c r="E9" s="24">
        <v>0</v>
      </c>
      <c r="F9" s="24">
        <v>9.9</v>
      </c>
      <c r="G9" s="24">
        <v>8.98</v>
      </c>
      <c r="H9" s="52">
        <v>9.75</v>
      </c>
      <c r="I9" s="24">
        <v>9.9</v>
      </c>
      <c r="J9" s="24">
        <v>0</v>
      </c>
      <c r="K9" s="24">
        <v>9.9</v>
      </c>
      <c r="L9" s="26">
        <v>8.98</v>
      </c>
      <c r="M9" s="24">
        <f t="shared" si="0"/>
        <v>0</v>
      </c>
      <c r="N9" s="24">
        <f t="shared" si="1"/>
        <v>0</v>
      </c>
      <c r="O9" s="24">
        <f t="shared" si="2"/>
        <v>0</v>
      </c>
      <c r="P9" s="24">
        <f t="shared" si="3"/>
        <v>0</v>
      </c>
      <c r="Q9" s="24">
        <f t="shared" si="4"/>
        <v>0</v>
      </c>
      <c r="R9" s="117"/>
      <c r="S9" s="117"/>
      <c r="T9" s="117"/>
      <c r="U9" s="117"/>
      <c r="V9" s="117"/>
    </row>
    <row r="10" spans="1:22" ht="13.5" customHeight="1">
      <c r="A10" s="66">
        <v>7</v>
      </c>
      <c r="B10" s="23" t="s">
        <v>18</v>
      </c>
      <c r="C10" s="24">
        <v>9.75</v>
      </c>
      <c r="D10" s="24">
        <v>10.75</v>
      </c>
      <c r="E10" s="24">
        <v>18.3</v>
      </c>
      <c r="F10" s="24">
        <v>9.75</v>
      </c>
      <c r="G10" s="24">
        <v>10</v>
      </c>
      <c r="H10" s="52">
        <v>9.75</v>
      </c>
      <c r="I10" s="24">
        <v>10.75</v>
      </c>
      <c r="J10" s="24">
        <v>18.3</v>
      </c>
      <c r="K10" s="24">
        <v>9.75</v>
      </c>
      <c r="L10" s="26">
        <v>10</v>
      </c>
      <c r="M10" s="24">
        <f t="shared" si="0"/>
        <v>0</v>
      </c>
      <c r="N10" s="24">
        <f t="shared" si="1"/>
        <v>0</v>
      </c>
      <c r="O10" s="24">
        <f t="shared" si="2"/>
        <v>0</v>
      </c>
      <c r="P10" s="24">
        <f t="shared" si="3"/>
        <v>0</v>
      </c>
      <c r="Q10" s="24">
        <f t="shared" si="4"/>
        <v>0</v>
      </c>
      <c r="R10" s="117"/>
      <c r="S10" s="117"/>
      <c r="T10" s="117"/>
      <c r="U10" s="117"/>
      <c r="V10" s="117"/>
    </row>
    <row r="11" spans="1:22" ht="13.5" customHeight="1">
      <c r="A11" s="66">
        <v>8</v>
      </c>
      <c r="B11" s="23" t="s">
        <v>19</v>
      </c>
      <c r="C11" s="24">
        <v>10.65</v>
      </c>
      <c r="D11" s="24">
        <v>10.73</v>
      </c>
      <c r="E11" s="24">
        <v>18</v>
      </c>
      <c r="F11" s="24">
        <v>10.67</v>
      </c>
      <c r="G11" s="24">
        <v>10.67</v>
      </c>
      <c r="H11" s="52">
        <v>10.65</v>
      </c>
      <c r="I11" s="24">
        <v>10.73</v>
      </c>
      <c r="J11" s="24">
        <v>18</v>
      </c>
      <c r="K11" s="24">
        <v>10.67</v>
      </c>
      <c r="L11" s="26">
        <v>10.67</v>
      </c>
      <c r="M11" s="24">
        <f t="shared" si="0"/>
        <v>0</v>
      </c>
      <c r="N11" s="24">
        <f t="shared" si="1"/>
        <v>0</v>
      </c>
      <c r="O11" s="24">
        <f t="shared" si="2"/>
        <v>0</v>
      </c>
      <c r="P11" s="24">
        <f t="shared" si="3"/>
        <v>0</v>
      </c>
      <c r="Q11" s="24">
        <f t="shared" si="4"/>
        <v>0</v>
      </c>
      <c r="R11" s="117"/>
      <c r="S11" s="117"/>
      <c r="T11" s="117"/>
      <c r="U11" s="117"/>
      <c r="V11" s="117"/>
    </row>
    <row r="12" spans="1:22" ht="13.5" customHeight="1">
      <c r="A12" s="66">
        <v>9</v>
      </c>
      <c r="B12" s="23" t="s">
        <v>20</v>
      </c>
      <c r="C12" s="24">
        <v>9.6</v>
      </c>
      <c r="D12" s="24">
        <v>10.4</v>
      </c>
      <c r="E12" s="24">
        <v>0</v>
      </c>
      <c r="F12" s="24">
        <v>9.9</v>
      </c>
      <c r="G12" s="24">
        <v>10.25</v>
      </c>
      <c r="H12" s="52">
        <v>9.6</v>
      </c>
      <c r="I12" s="24">
        <v>10.4</v>
      </c>
      <c r="J12" s="24">
        <v>0</v>
      </c>
      <c r="K12" s="24">
        <v>9.9</v>
      </c>
      <c r="L12" s="26">
        <v>10.25</v>
      </c>
      <c r="M12" s="24">
        <f t="shared" si="0"/>
        <v>0</v>
      </c>
      <c r="N12" s="24">
        <f t="shared" si="1"/>
        <v>0</v>
      </c>
      <c r="O12" s="24">
        <f t="shared" si="2"/>
        <v>0</v>
      </c>
      <c r="P12" s="24">
        <f t="shared" si="3"/>
        <v>0</v>
      </c>
      <c r="Q12" s="24">
        <f t="shared" si="4"/>
        <v>0</v>
      </c>
      <c r="R12" s="117"/>
      <c r="S12" s="117"/>
      <c r="T12" s="117"/>
      <c r="U12" s="117"/>
      <c r="V12" s="117"/>
    </row>
    <row r="13" spans="1:22" ht="13.5" customHeight="1">
      <c r="A13" s="66">
        <v>10</v>
      </c>
      <c r="B13" s="23" t="s">
        <v>21</v>
      </c>
      <c r="C13" s="24">
        <v>10.5</v>
      </c>
      <c r="D13" s="24">
        <v>11</v>
      </c>
      <c r="E13" s="24">
        <v>0</v>
      </c>
      <c r="F13" s="24">
        <v>10.5</v>
      </c>
      <c r="G13" s="24">
        <v>0</v>
      </c>
      <c r="H13" s="52">
        <v>10.5</v>
      </c>
      <c r="I13" s="24">
        <v>11</v>
      </c>
      <c r="J13" s="24">
        <v>0</v>
      </c>
      <c r="K13" s="24">
        <v>10.5</v>
      </c>
      <c r="L13" s="26">
        <v>0</v>
      </c>
      <c r="M13" s="24">
        <f t="shared" si="0"/>
        <v>0</v>
      </c>
      <c r="N13" s="24">
        <f t="shared" si="1"/>
        <v>0</v>
      </c>
      <c r="O13" s="24">
        <f t="shared" si="2"/>
        <v>0</v>
      </c>
      <c r="P13" s="24">
        <f t="shared" si="3"/>
        <v>0</v>
      </c>
      <c r="Q13" s="24">
        <f t="shared" si="4"/>
        <v>0</v>
      </c>
      <c r="R13" s="117"/>
      <c r="S13" s="117"/>
      <c r="T13" s="117"/>
      <c r="U13" s="117"/>
      <c r="V13" s="117"/>
    </row>
    <row r="14" spans="1:22" ht="13.5" customHeight="1">
      <c r="A14" s="66">
        <v>11</v>
      </c>
      <c r="B14" s="23" t="s">
        <v>22</v>
      </c>
      <c r="C14" s="24">
        <v>10.5</v>
      </c>
      <c r="D14" s="24">
        <v>11.5</v>
      </c>
      <c r="E14" s="24">
        <v>0</v>
      </c>
      <c r="F14" s="24">
        <v>10.199999999999999</v>
      </c>
      <c r="G14" s="24">
        <v>10.75</v>
      </c>
      <c r="H14" s="52">
        <v>10.5</v>
      </c>
      <c r="I14" s="24">
        <v>11.5</v>
      </c>
      <c r="J14" s="24">
        <v>0</v>
      </c>
      <c r="K14" s="24">
        <v>10.199999999999999</v>
      </c>
      <c r="L14" s="26">
        <v>10.75</v>
      </c>
      <c r="M14" s="24">
        <f t="shared" si="0"/>
        <v>0</v>
      </c>
      <c r="N14" s="24">
        <f t="shared" si="1"/>
        <v>0</v>
      </c>
      <c r="O14" s="24">
        <f t="shared" si="2"/>
        <v>0</v>
      </c>
      <c r="P14" s="24">
        <f t="shared" si="3"/>
        <v>0</v>
      </c>
      <c r="Q14" s="24">
        <f t="shared" si="4"/>
        <v>0</v>
      </c>
      <c r="R14" s="117"/>
      <c r="S14" s="117"/>
      <c r="T14" s="117"/>
      <c r="U14" s="117"/>
      <c r="V14" s="117"/>
    </row>
    <row r="15" spans="1:22" ht="13.5" customHeight="1">
      <c r="A15" s="66">
        <v>12</v>
      </c>
      <c r="B15" s="23" t="s">
        <v>23</v>
      </c>
      <c r="C15" s="24">
        <v>8</v>
      </c>
      <c r="D15" s="24">
        <v>8.25</v>
      </c>
      <c r="E15" s="24">
        <v>0</v>
      </c>
      <c r="F15" s="24">
        <v>0</v>
      </c>
      <c r="G15" s="24">
        <v>0</v>
      </c>
      <c r="H15" s="52">
        <v>8</v>
      </c>
      <c r="I15" s="24">
        <v>8.25</v>
      </c>
      <c r="J15" s="24">
        <v>0</v>
      </c>
      <c r="K15" s="24">
        <v>0</v>
      </c>
      <c r="L15" s="26">
        <v>0</v>
      </c>
      <c r="M15" s="24">
        <f t="shared" si="0"/>
        <v>0</v>
      </c>
      <c r="N15" s="24">
        <f t="shared" si="1"/>
        <v>0</v>
      </c>
      <c r="O15" s="24">
        <f t="shared" si="2"/>
        <v>0</v>
      </c>
      <c r="P15" s="24">
        <f t="shared" si="3"/>
        <v>0</v>
      </c>
      <c r="Q15" s="24">
        <f t="shared" si="4"/>
        <v>0</v>
      </c>
      <c r="R15" s="117"/>
      <c r="S15" s="117"/>
      <c r="T15" s="117"/>
      <c r="U15" s="117"/>
      <c r="V15" s="117"/>
    </row>
    <row r="16" spans="1:22" ht="13.5" customHeight="1">
      <c r="A16" s="66">
        <v>13</v>
      </c>
      <c r="B16" s="23" t="s">
        <v>24</v>
      </c>
      <c r="C16" s="24">
        <v>7.4</v>
      </c>
      <c r="D16" s="24">
        <v>0</v>
      </c>
      <c r="E16" s="24">
        <v>0</v>
      </c>
      <c r="F16" s="24">
        <v>0</v>
      </c>
      <c r="G16" s="24">
        <v>0</v>
      </c>
      <c r="H16" s="52">
        <v>7.4</v>
      </c>
      <c r="I16" s="24">
        <v>0</v>
      </c>
      <c r="J16" s="24">
        <v>0</v>
      </c>
      <c r="K16" s="24">
        <v>0</v>
      </c>
      <c r="L16" s="26">
        <v>0</v>
      </c>
      <c r="M16" s="24">
        <f t="shared" si="0"/>
        <v>0</v>
      </c>
      <c r="N16" s="24">
        <f t="shared" si="1"/>
        <v>0</v>
      </c>
      <c r="O16" s="24">
        <f t="shared" si="2"/>
        <v>0</v>
      </c>
      <c r="P16" s="24">
        <f t="shared" si="3"/>
        <v>0</v>
      </c>
      <c r="Q16" s="24">
        <f t="shared" si="4"/>
        <v>0</v>
      </c>
      <c r="R16" s="117"/>
      <c r="S16" s="117"/>
      <c r="T16" s="117"/>
      <c r="U16" s="117"/>
      <c r="V16" s="117"/>
    </row>
    <row r="17" spans="1:22" ht="13.5" customHeight="1">
      <c r="A17" s="66">
        <v>14</v>
      </c>
      <c r="B17" s="23" t="s">
        <v>25</v>
      </c>
      <c r="C17" s="24">
        <v>7.5</v>
      </c>
      <c r="D17" s="24">
        <v>0</v>
      </c>
      <c r="E17" s="24">
        <v>0</v>
      </c>
      <c r="F17" s="24">
        <v>0</v>
      </c>
      <c r="G17" s="24">
        <v>0</v>
      </c>
      <c r="H17" s="52">
        <v>8</v>
      </c>
      <c r="I17" s="24">
        <v>0</v>
      </c>
      <c r="J17" s="24">
        <v>0</v>
      </c>
      <c r="K17" s="24">
        <v>0</v>
      </c>
      <c r="L17" s="26">
        <v>0</v>
      </c>
      <c r="M17" s="24">
        <f t="shared" si="0"/>
        <v>-0.5</v>
      </c>
      <c r="N17" s="24">
        <f t="shared" si="1"/>
        <v>0</v>
      </c>
      <c r="O17" s="24">
        <f t="shared" si="2"/>
        <v>0</v>
      </c>
      <c r="P17" s="24">
        <f t="shared" si="3"/>
        <v>0</v>
      </c>
      <c r="Q17" s="24">
        <f t="shared" si="4"/>
        <v>0</v>
      </c>
      <c r="R17" s="117"/>
      <c r="S17" s="117"/>
      <c r="T17" s="117"/>
      <c r="U17" s="117"/>
      <c r="V17" s="117"/>
    </row>
    <row r="18" spans="1:22" ht="13.5" customHeight="1">
      <c r="A18" s="66">
        <v>15</v>
      </c>
      <c r="B18" s="23" t="s">
        <v>26</v>
      </c>
      <c r="C18" s="24">
        <v>10.82</v>
      </c>
      <c r="D18" s="24">
        <v>10.82</v>
      </c>
      <c r="E18" s="24">
        <v>0</v>
      </c>
      <c r="F18" s="24">
        <v>10.82</v>
      </c>
      <c r="G18" s="24">
        <v>10.82</v>
      </c>
      <c r="H18" s="52">
        <v>10.67</v>
      </c>
      <c r="I18" s="24">
        <v>10.67</v>
      </c>
      <c r="J18" s="24">
        <v>0</v>
      </c>
      <c r="K18" s="24">
        <v>10.67</v>
      </c>
      <c r="L18" s="26">
        <v>10.67</v>
      </c>
      <c r="M18" s="24">
        <f t="shared" si="0"/>
        <v>0.15000000000000036</v>
      </c>
      <c r="N18" s="24">
        <f t="shared" si="1"/>
        <v>0.15000000000000036</v>
      </c>
      <c r="O18" s="24">
        <f t="shared" si="2"/>
        <v>0</v>
      </c>
      <c r="P18" s="24">
        <f t="shared" si="3"/>
        <v>0.15000000000000036</v>
      </c>
      <c r="Q18" s="24">
        <f t="shared" si="4"/>
        <v>0.15000000000000036</v>
      </c>
      <c r="R18" s="117"/>
      <c r="S18" s="117"/>
      <c r="T18" s="117"/>
      <c r="U18" s="117"/>
      <c r="V18" s="117"/>
    </row>
    <row r="19" spans="1:22" ht="13.5" customHeight="1">
      <c r="A19" s="66">
        <v>16</v>
      </c>
      <c r="B19" s="23" t="s">
        <v>27</v>
      </c>
      <c r="C19" s="24">
        <v>13.44</v>
      </c>
      <c r="D19" s="24">
        <v>13.44</v>
      </c>
      <c r="E19" s="24">
        <v>17.78</v>
      </c>
      <c r="F19" s="24">
        <v>13.44</v>
      </c>
      <c r="G19" s="24">
        <v>13.44</v>
      </c>
      <c r="H19" s="52">
        <v>13.44</v>
      </c>
      <c r="I19" s="24">
        <v>13.44</v>
      </c>
      <c r="J19" s="24">
        <v>17.79</v>
      </c>
      <c r="K19" s="24">
        <v>13.44</v>
      </c>
      <c r="L19" s="26">
        <v>13.44</v>
      </c>
      <c r="M19" s="24">
        <f t="shared" si="0"/>
        <v>0</v>
      </c>
      <c r="N19" s="24">
        <f t="shared" si="1"/>
        <v>0</v>
      </c>
      <c r="O19" s="24">
        <f t="shared" si="2"/>
        <v>-9.9999999999980105E-3</v>
      </c>
      <c r="P19" s="24">
        <f t="shared" si="3"/>
        <v>0</v>
      </c>
      <c r="Q19" s="24">
        <f t="shared" si="4"/>
        <v>0</v>
      </c>
      <c r="R19" s="117"/>
      <c r="S19" s="117"/>
      <c r="T19" s="117"/>
      <c r="U19" s="117"/>
      <c r="V19" s="117"/>
    </row>
    <row r="20" spans="1:22" ht="13.5" customHeight="1">
      <c r="A20" s="66">
        <v>17</v>
      </c>
      <c r="B20" s="23" t="s">
        <v>28</v>
      </c>
      <c r="C20" s="24">
        <v>10.66</v>
      </c>
      <c r="D20" s="24">
        <v>0</v>
      </c>
      <c r="E20" s="24">
        <v>0</v>
      </c>
      <c r="F20" s="24">
        <v>0</v>
      </c>
      <c r="G20" s="24">
        <v>0</v>
      </c>
      <c r="H20" s="52">
        <v>10.69</v>
      </c>
      <c r="I20" s="24">
        <v>0</v>
      </c>
      <c r="J20" s="24">
        <v>0</v>
      </c>
      <c r="K20" s="24">
        <v>0</v>
      </c>
      <c r="L20" s="26">
        <v>0</v>
      </c>
      <c r="M20" s="24">
        <f t="shared" si="0"/>
        <v>-2.9999999999999361E-2</v>
      </c>
      <c r="N20" s="24">
        <f t="shared" si="1"/>
        <v>0</v>
      </c>
      <c r="O20" s="24">
        <f t="shared" si="2"/>
        <v>0</v>
      </c>
      <c r="P20" s="24">
        <f t="shared" si="3"/>
        <v>0</v>
      </c>
      <c r="Q20" s="24">
        <f t="shared" si="4"/>
        <v>0</v>
      </c>
      <c r="R20" s="117"/>
      <c r="S20" s="117"/>
      <c r="T20" s="117"/>
      <c r="U20" s="117"/>
      <c r="V20" s="117"/>
    </row>
    <row r="21" spans="1:22" ht="13.5" customHeight="1">
      <c r="A21" s="66">
        <v>18</v>
      </c>
      <c r="B21" s="23" t="s">
        <v>30</v>
      </c>
      <c r="C21" s="24">
        <v>7.65</v>
      </c>
      <c r="D21" s="24">
        <v>0</v>
      </c>
      <c r="E21" s="24">
        <v>0</v>
      </c>
      <c r="F21" s="24">
        <v>0</v>
      </c>
      <c r="G21" s="24">
        <v>0</v>
      </c>
      <c r="H21" s="52">
        <v>8.14</v>
      </c>
      <c r="I21" s="24">
        <v>0</v>
      </c>
      <c r="J21" s="24">
        <v>0</v>
      </c>
      <c r="K21" s="24">
        <v>0</v>
      </c>
      <c r="L21" s="26">
        <v>0</v>
      </c>
      <c r="M21" s="24">
        <f t="shared" si="0"/>
        <v>-0.49000000000000021</v>
      </c>
      <c r="N21" s="24">
        <f t="shared" si="1"/>
        <v>0</v>
      </c>
      <c r="O21" s="24">
        <f t="shared" si="2"/>
        <v>0</v>
      </c>
      <c r="P21" s="24">
        <f t="shared" si="3"/>
        <v>0</v>
      </c>
      <c r="Q21" s="24">
        <f t="shared" si="4"/>
        <v>0</v>
      </c>
      <c r="R21" s="117"/>
      <c r="S21" s="117"/>
      <c r="T21" s="117"/>
      <c r="U21" s="117"/>
      <c r="V21" s="117"/>
    </row>
    <row r="22" spans="1:22" ht="13.5" customHeight="1">
      <c r="A22" s="66">
        <v>19</v>
      </c>
      <c r="B22" s="23" t="s">
        <v>32</v>
      </c>
      <c r="C22" s="24">
        <v>9.1199999999999992</v>
      </c>
      <c r="D22" s="24">
        <v>10.72</v>
      </c>
      <c r="E22" s="24">
        <v>0</v>
      </c>
      <c r="F22" s="24">
        <v>10.74</v>
      </c>
      <c r="G22" s="24">
        <v>0</v>
      </c>
      <c r="H22" s="52">
        <v>9.1999999999999993</v>
      </c>
      <c r="I22" s="24">
        <v>10.84</v>
      </c>
      <c r="J22" s="24">
        <v>0</v>
      </c>
      <c r="K22" s="24">
        <v>10.81</v>
      </c>
      <c r="L22" s="26">
        <v>0</v>
      </c>
      <c r="M22" s="24">
        <f t="shared" si="0"/>
        <v>-8.0000000000000071E-2</v>
      </c>
      <c r="N22" s="24">
        <f t="shared" si="1"/>
        <v>-0.11999999999999922</v>
      </c>
      <c r="O22" s="24">
        <f t="shared" si="2"/>
        <v>0</v>
      </c>
      <c r="P22" s="24">
        <f t="shared" si="3"/>
        <v>-7.0000000000000284E-2</v>
      </c>
      <c r="Q22" s="24">
        <f t="shared" si="4"/>
        <v>0</v>
      </c>
      <c r="R22" s="117"/>
      <c r="S22" s="117"/>
      <c r="T22" s="117"/>
      <c r="U22" s="117"/>
      <c r="V22" s="117"/>
    </row>
    <row r="23" spans="1:22" ht="13.5" customHeight="1">
      <c r="A23" s="66">
        <v>20</v>
      </c>
      <c r="B23" s="23" t="s">
        <v>33</v>
      </c>
      <c r="C23" s="24">
        <v>8.36</v>
      </c>
      <c r="D23" s="24">
        <v>0</v>
      </c>
      <c r="E23" s="24">
        <v>0</v>
      </c>
      <c r="F23" s="24">
        <v>0</v>
      </c>
      <c r="G23" s="24">
        <v>0</v>
      </c>
      <c r="H23" s="52">
        <v>8.35</v>
      </c>
      <c r="I23" s="24">
        <v>0</v>
      </c>
      <c r="J23" s="24">
        <v>0</v>
      </c>
      <c r="K23" s="24">
        <v>0</v>
      </c>
      <c r="L23" s="26">
        <v>0</v>
      </c>
      <c r="M23" s="24">
        <f t="shared" si="0"/>
        <v>9.9999999999997868E-3</v>
      </c>
      <c r="N23" s="24">
        <f t="shared" si="1"/>
        <v>0</v>
      </c>
      <c r="O23" s="24">
        <f t="shared" si="2"/>
        <v>0</v>
      </c>
      <c r="P23" s="24">
        <f t="shared" si="3"/>
        <v>0</v>
      </c>
      <c r="Q23" s="24">
        <f t="shared" si="4"/>
        <v>0</v>
      </c>
      <c r="R23" s="117"/>
      <c r="S23" s="117"/>
      <c r="T23" s="117"/>
      <c r="U23" s="117"/>
      <c r="V23" s="117"/>
    </row>
    <row r="24" spans="1:22" ht="13.5" customHeight="1">
      <c r="A24" s="66">
        <v>21</v>
      </c>
      <c r="B24" s="23" t="s">
        <v>34</v>
      </c>
      <c r="C24" s="24">
        <v>7.6</v>
      </c>
      <c r="D24" s="24">
        <v>0</v>
      </c>
      <c r="E24" s="24">
        <v>0</v>
      </c>
      <c r="F24" s="24">
        <v>0</v>
      </c>
      <c r="G24" s="24">
        <v>0</v>
      </c>
      <c r="H24" s="52">
        <v>7.95</v>
      </c>
      <c r="I24" s="24">
        <v>0</v>
      </c>
      <c r="J24" s="24">
        <v>0</v>
      </c>
      <c r="K24" s="24">
        <v>0</v>
      </c>
      <c r="L24" s="26">
        <v>0</v>
      </c>
      <c r="M24" s="24">
        <f t="shared" si="0"/>
        <v>-0.35000000000000053</v>
      </c>
      <c r="N24" s="24">
        <f t="shared" si="1"/>
        <v>0</v>
      </c>
      <c r="O24" s="24">
        <f t="shared" si="2"/>
        <v>0</v>
      </c>
      <c r="P24" s="24">
        <f t="shared" si="3"/>
        <v>0</v>
      </c>
      <c r="Q24" s="24">
        <f t="shared" si="4"/>
        <v>0</v>
      </c>
      <c r="R24" s="117"/>
      <c r="S24" s="117"/>
      <c r="T24" s="117"/>
      <c r="U24" s="117"/>
      <c r="V24" s="117"/>
    </row>
    <row r="25" spans="1:22" ht="13.5" customHeight="1">
      <c r="A25" s="66">
        <v>22</v>
      </c>
      <c r="B25" s="23" t="s">
        <v>35</v>
      </c>
      <c r="C25" s="24">
        <v>9.66</v>
      </c>
      <c r="D25" s="24">
        <v>0</v>
      </c>
      <c r="E25" s="24">
        <v>0</v>
      </c>
      <c r="F25" s="24">
        <v>10</v>
      </c>
      <c r="G25" s="24">
        <v>0</v>
      </c>
      <c r="H25" s="52">
        <v>9.7899999999999991</v>
      </c>
      <c r="I25" s="24">
        <v>0</v>
      </c>
      <c r="J25" s="24">
        <v>0</v>
      </c>
      <c r="K25" s="24">
        <v>10.199999999999999</v>
      </c>
      <c r="L25" s="26">
        <v>0</v>
      </c>
      <c r="M25" s="24">
        <f t="shared" si="0"/>
        <v>-0.12999999999999901</v>
      </c>
      <c r="N25" s="24">
        <f t="shared" si="1"/>
        <v>0</v>
      </c>
      <c r="O25" s="24">
        <f t="shared" si="2"/>
        <v>0</v>
      </c>
      <c r="P25" s="24">
        <f t="shared" si="3"/>
        <v>-0.19999999999999929</v>
      </c>
      <c r="Q25" s="24">
        <f t="shared" si="4"/>
        <v>0</v>
      </c>
      <c r="R25" s="117"/>
      <c r="S25" s="117"/>
      <c r="T25" s="117"/>
      <c r="U25" s="117"/>
      <c r="V25" s="117"/>
    </row>
    <row r="26" spans="1:22" ht="13.5" customHeight="1">
      <c r="A26" s="66">
        <v>23</v>
      </c>
      <c r="B26" s="23" t="s">
        <v>36</v>
      </c>
      <c r="C26" s="24">
        <v>14.45</v>
      </c>
      <c r="D26" s="24">
        <v>13.45</v>
      </c>
      <c r="E26" s="24">
        <v>13.45</v>
      </c>
      <c r="F26" s="24">
        <v>13.45</v>
      </c>
      <c r="G26" s="24">
        <v>13.45</v>
      </c>
      <c r="H26" s="52">
        <v>14.49</v>
      </c>
      <c r="I26" s="24">
        <v>13.49</v>
      </c>
      <c r="J26" s="24">
        <v>13.49</v>
      </c>
      <c r="K26" s="24">
        <v>13.49</v>
      </c>
      <c r="L26" s="26">
        <v>13.49</v>
      </c>
      <c r="M26" s="24">
        <f t="shared" si="0"/>
        <v>-4.0000000000000924E-2</v>
      </c>
      <c r="N26" s="24">
        <f t="shared" si="1"/>
        <v>-4.0000000000000924E-2</v>
      </c>
      <c r="O26" s="24">
        <f t="shared" si="2"/>
        <v>-4.0000000000000924E-2</v>
      </c>
      <c r="P26" s="24">
        <f t="shared" si="3"/>
        <v>-4.0000000000000924E-2</v>
      </c>
      <c r="Q26" s="24">
        <f t="shared" si="4"/>
        <v>-4.0000000000000924E-2</v>
      </c>
      <c r="R26" s="117"/>
      <c r="S26" s="117"/>
      <c r="T26" s="117"/>
      <c r="U26" s="117"/>
      <c r="V26" s="117"/>
    </row>
    <row r="27" spans="1:22" ht="13.5" customHeight="1">
      <c r="A27" s="66">
        <v>24</v>
      </c>
      <c r="B27" s="23" t="s">
        <v>37</v>
      </c>
      <c r="C27" s="24">
        <v>7.95</v>
      </c>
      <c r="D27" s="24">
        <v>0</v>
      </c>
      <c r="E27" s="24">
        <v>0</v>
      </c>
      <c r="F27" s="24">
        <v>0</v>
      </c>
      <c r="G27" s="24">
        <v>0</v>
      </c>
      <c r="H27" s="52">
        <v>8.36</v>
      </c>
      <c r="I27" s="24">
        <v>0</v>
      </c>
      <c r="J27" s="24">
        <v>0</v>
      </c>
      <c r="K27" s="24">
        <v>0</v>
      </c>
      <c r="L27" s="26">
        <v>0</v>
      </c>
      <c r="M27" s="24">
        <f t="shared" si="0"/>
        <v>-0.40999999999999925</v>
      </c>
      <c r="N27" s="24">
        <f t="shared" si="1"/>
        <v>0</v>
      </c>
      <c r="O27" s="24">
        <f t="shared" si="2"/>
        <v>0</v>
      </c>
      <c r="P27" s="24">
        <f t="shared" si="3"/>
        <v>0</v>
      </c>
      <c r="Q27" s="24">
        <f t="shared" si="4"/>
        <v>0</v>
      </c>
      <c r="R27" s="117"/>
      <c r="S27" s="117"/>
      <c r="T27" s="117"/>
      <c r="U27" s="117"/>
      <c r="V27" s="117"/>
    </row>
    <row r="28" spans="1:22" ht="13.5" customHeight="1">
      <c r="A28" s="66">
        <v>25</v>
      </c>
      <c r="B28" s="23" t="s">
        <v>38</v>
      </c>
      <c r="C28" s="24">
        <v>9.02</v>
      </c>
      <c r="D28" s="24">
        <v>0</v>
      </c>
      <c r="E28" s="24">
        <v>0</v>
      </c>
      <c r="F28" s="24">
        <v>0</v>
      </c>
      <c r="G28" s="24">
        <v>0</v>
      </c>
      <c r="H28" s="52">
        <v>9.06</v>
      </c>
      <c r="I28" s="24">
        <v>0</v>
      </c>
      <c r="J28" s="24">
        <v>0</v>
      </c>
      <c r="K28" s="24">
        <v>0</v>
      </c>
      <c r="L28" s="26">
        <v>0</v>
      </c>
      <c r="M28" s="24">
        <f t="shared" si="0"/>
        <v>-4.0000000000000924E-2</v>
      </c>
      <c r="N28" s="24">
        <f t="shared" si="1"/>
        <v>0</v>
      </c>
      <c r="O28" s="24">
        <f t="shared" si="2"/>
        <v>0</v>
      </c>
      <c r="P28" s="24">
        <f t="shared" si="3"/>
        <v>0</v>
      </c>
      <c r="Q28" s="24">
        <f t="shared" si="4"/>
        <v>0</v>
      </c>
      <c r="R28" s="117"/>
      <c r="S28" s="117"/>
      <c r="T28" s="117"/>
      <c r="U28" s="117"/>
      <c r="V28" s="117"/>
    </row>
    <row r="29" spans="1:22" ht="13.5" customHeight="1">
      <c r="A29" s="66">
        <v>26</v>
      </c>
      <c r="B29" s="70" t="s">
        <v>39</v>
      </c>
      <c r="C29" s="24">
        <v>8.75</v>
      </c>
      <c r="D29" s="24">
        <v>0</v>
      </c>
      <c r="E29" s="24">
        <v>0</v>
      </c>
      <c r="F29" s="24">
        <v>0</v>
      </c>
      <c r="G29" s="26">
        <v>0</v>
      </c>
      <c r="H29" s="52">
        <v>0.09</v>
      </c>
      <c r="I29" s="24">
        <v>0</v>
      </c>
      <c r="J29" s="24">
        <v>0</v>
      </c>
      <c r="K29" s="24">
        <v>0</v>
      </c>
      <c r="L29" s="26">
        <v>0</v>
      </c>
      <c r="M29" s="24">
        <f t="shared" si="0"/>
        <v>8.66</v>
      </c>
      <c r="N29" s="24">
        <f t="shared" si="1"/>
        <v>0</v>
      </c>
      <c r="O29" s="24">
        <f t="shared" si="2"/>
        <v>0</v>
      </c>
      <c r="P29" s="24">
        <f t="shared" si="3"/>
        <v>0</v>
      </c>
      <c r="Q29" s="24">
        <f t="shared" si="4"/>
        <v>0</v>
      </c>
      <c r="R29" s="118"/>
      <c r="S29" s="118"/>
      <c r="T29" s="118"/>
      <c r="U29" s="118"/>
      <c r="V29" s="118"/>
    </row>
    <row r="30" spans="1:22" ht="13.5" customHeight="1">
      <c r="A30" s="66">
        <v>27</v>
      </c>
      <c r="B30" s="23" t="s">
        <v>40</v>
      </c>
      <c r="C30" s="24">
        <v>6.71</v>
      </c>
      <c r="D30" s="24">
        <v>6.71</v>
      </c>
      <c r="E30" s="24">
        <v>0</v>
      </c>
      <c r="F30" s="24">
        <v>0</v>
      </c>
      <c r="G30" s="24">
        <v>0</v>
      </c>
      <c r="H30" s="52">
        <v>6.7</v>
      </c>
      <c r="I30" s="24">
        <v>6.7</v>
      </c>
      <c r="J30" s="24">
        <v>0</v>
      </c>
      <c r="K30" s="24">
        <v>0</v>
      </c>
      <c r="L30" s="26">
        <v>0</v>
      </c>
      <c r="M30" s="24">
        <f t="shared" si="0"/>
        <v>9.9999999999997868E-3</v>
      </c>
      <c r="N30" s="24">
        <f t="shared" si="1"/>
        <v>9.9999999999997868E-3</v>
      </c>
      <c r="O30" s="24">
        <f t="shared" si="2"/>
        <v>0</v>
      </c>
      <c r="P30" s="24">
        <f t="shared" si="3"/>
        <v>0</v>
      </c>
      <c r="Q30" s="24">
        <f t="shared" si="4"/>
        <v>0</v>
      </c>
      <c r="R30" s="117"/>
      <c r="S30" s="117"/>
      <c r="T30" s="117"/>
      <c r="U30" s="117"/>
      <c r="V30" s="117"/>
    </row>
    <row r="31" spans="1:22" ht="13.5" customHeight="1">
      <c r="A31" s="66">
        <v>28</v>
      </c>
      <c r="B31" s="23" t="s">
        <v>41</v>
      </c>
      <c r="C31" s="24">
        <v>10.32</v>
      </c>
      <c r="D31" s="24">
        <v>10.6</v>
      </c>
      <c r="E31" s="24">
        <v>15.55</v>
      </c>
      <c r="F31" s="24">
        <v>10.02</v>
      </c>
      <c r="G31" s="24">
        <v>14.65</v>
      </c>
      <c r="H31" s="52">
        <v>10.3</v>
      </c>
      <c r="I31" s="24">
        <v>10.56</v>
      </c>
      <c r="J31" s="24">
        <v>15.53</v>
      </c>
      <c r="K31" s="24">
        <v>10</v>
      </c>
      <c r="L31" s="26">
        <v>14.6</v>
      </c>
      <c r="M31" s="24">
        <f t="shared" si="0"/>
        <v>1.9999999999999574E-2</v>
      </c>
      <c r="N31" s="24">
        <f t="shared" si="1"/>
        <v>3.9999999999999147E-2</v>
      </c>
      <c r="O31" s="24">
        <f t="shared" si="2"/>
        <v>2.000000000000135E-2</v>
      </c>
      <c r="P31" s="24">
        <f t="shared" si="3"/>
        <v>1.9999999999999574E-2</v>
      </c>
      <c r="Q31" s="24">
        <f t="shared" si="4"/>
        <v>5.0000000000000711E-2</v>
      </c>
      <c r="R31" s="117"/>
      <c r="S31" s="117"/>
      <c r="T31" s="117"/>
      <c r="U31" s="117"/>
      <c r="V31" s="117"/>
    </row>
    <row r="32" spans="1:22" ht="13.5" customHeight="1">
      <c r="A32" s="66">
        <v>29</v>
      </c>
      <c r="B32" s="50" t="s">
        <v>146</v>
      </c>
      <c r="C32" s="56">
        <f>0.1*100</f>
        <v>10</v>
      </c>
      <c r="D32" s="56">
        <f>0.11*100</f>
        <v>11</v>
      </c>
      <c r="E32" s="56">
        <v>0</v>
      </c>
      <c r="F32" s="56">
        <f>0.09*100</f>
        <v>9</v>
      </c>
      <c r="G32" s="56">
        <v>0</v>
      </c>
      <c r="H32" s="55">
        <v>0.1</v>
      </c>
      <c r="I32" s="56">
        <v>0.1</v>
      </c>
      <c r="J32" s="56">
        <v>0</v>
      </c>
      <c r="K32" s="56">
        <v>0.11</v>
      </c>
      <c r="L32" s="57">
        <v>0</v>
      </c>
      <c r="M32" s="56">
        <f t="shared" si="0"/>
        <v>9.9</v>
      </c>
      <c r="N32" s="56">
        <f t="shared" si="1"/>
        <v>10.9</v>
      </c>
      <c r="O32" s="56">
        <f t="shared" si="2"/>
        <v>0</v>
      </c>
      <c r="P32" s="56">
        <f t="shared" si="3"/>
        <v>8.89</v>
      </c>
      <c r="Q32" s="56">
        <f t="shared" si="4"/>
        <v>0</v>
      </c>
      <c r="R32" s="117"/>
      <c r="S32" s="117"/>
      <c r="T32" s="117"/>
      <c r="U32" s="117"/>
      <c r="V32" s="117"/>
    </row>
    <row r="33" spans="1:22" ht="13.5" customHeight="1">
      <c r="A33" s="66">
        <v>30</v>
      </c>
      <c r="B33" s="23" t="s">
        <v>43</v>
      </c>
      <c r="C33" s="24">
        <v>11.25</v>
      </c>
      <c r="D33" s="24">
        <v>13</v>
      </c>
      <c r="E33" s="24">
        <v>0</v>
      </c>
      <c r="F33" s="24">
        <v>13</v>
      </c>
      <c r="G33" s="24">
        <v>14</v>
      </c>
      <c r="H33" s="52">
        <v>11.25</v>
      </c>
      <c r="I33" s="24">
        <v>13</v>
      </c>
      <c r="J33" s="24">
        <v>0</v>
      </c>
      <c r="K33" s="24">
        <v>13</v>
      </c>
      <c r="L33" s="26">
        <v>14</v>
      </c>
      <c r="M33" s="24">
        <f t="shared" si="0"/>
        <v>0</v>
      </c>
      <c r="N33" s="24">
        <f t="shared" si="1"/>
        <v>0</v>
      </c>
      <c r="O33" s="24">
        <f t="shared" si="2"/>
        <v>0</v>
      </c>
      <c r="P33" s="24">
        <f t="shared" si="3"/>
        <v>0</v>
      </c>
      <c r="Q33" s="24">
        <f t="shared" si="4"/>
        <v>0</v>
      </c>
      <c r="R33" s="117"/>
      <c r="S33" s="117"/>
      <c r="T33" s="117"/>
      <c r="U33" s="117"/>
      <c r="V33" s="117"/>
    </row>
    <row r="34" spans="1:22" ht="13.5" customHeight="1">
      <c r="A34" s="66">
        <v>31</v>
      </c>
      <c r="B34" s="23" t="s">
        <v>44</v>
      </c>
      <c r="C34" s="79">
        <v>10.15</v>
      </c>
      <c r="D34" s="79">
        <v>10.65</v>
      </c>
      <c r="E34" s="79">
        <v>21</v>
      </c>
      <c r="F34" s="80">
        <v>13</v>
      </c>
      <c r="G34" s="81">
        <v>12</v>
      </c>
      <c r="H34" s="93"/>
      <c r="I34" s="93"/>
      <c r="J34" s="94"/>
      <c r="K34" s="115">
        <v>12</v>
      </c>
      <c r="L34" s="26">
        <v>0.12</v>
      </c>
      <c r="M34" s="24">
        <f t="shared" si="0"/>
        <v>10.15</v>
      </c>
      <c r="N34" s="24">
        <f t="shared" si="1"/>
        <v>10.65</v>
      </c>
      <c r="O34" s="24">
        <f t="shared" si="2"/>
        <v>21</v>
      </c>
      <c r="P34" s="24">
        <f t="shared" si="3"/>
        <v>1</v>
      </c>
      <c r="Q34" s="24">
        <f t="shared" si="4"/>
        <v>11.88</v>
      </c>
      <c r="R34" s="117"/>
      <c r="S34" s="117"/>
      <c r="T34" s="117"/>
      <c r="U34" s="117"/>
      <c r="V34" s="117"/>
    </row>
    <row r="35" spans="1:22" ht="13.5" customHeight="1">
      <c r="A35" s="66">
        <v>32</v>
      </c>
      <c r="B35" s="23" t="s">
        <v>45</v>
      </c>
      <c r="C35" s="24">
        <v>10.6</v>
      </c>
      <c r="D35" s="24">
        <v>12.2</v>
      </c>
      <c r="E35" s="24">
        <v>14.2</v>
      </c>
      <c r="F35" s="24">
        <v>11.9</v>
      </c>
      <c r="G35" s="24">
        <v>12</v>
      </c>
      <c r="H35" s="52">
        <v>10.6</v>
      </c>
      <c r="I35" s="24">
        <v>12.2</v>
      </c>
      <c r="J35" s="24">
        <v>14.2</v>
      </c>
      <c r="K35" s="24">
        <v>11.9</v>
      </c>
      <c r="L35" s="26">
        <v>12</v>
      </c>
      <c r="M35" s="24">
        <f t="shared" si="0"/>
        <v>0</v>
      </c>
      <c r="N35" s="24">
        <f t="shared" si="1"/>
        <v>0</v>
      </c>
      <c r="O35" s="24">
        <f t="shared" si="2"/>
        <v>0</v>
      </c>
      <c r="P35" s="24">
        <f t="shared" si="3"/>
        <v>0</v>
      </c>
      <c r="Q35" s="24">
        <f t="shared" si="4"/>
        <v>0</v>
      </c>
      <c r="R35" s="117"/>
      <c r="S35" s="117"/>
      <c r="T35" s="117"/>
      <c r="U35" s="117"/>
      <c r="V35" s="117"/>
    </row>
    <row r="36" spans="1:22" ht="13.5" customHeight="1">
      <c r="A36" s="66">
        <v>33</v>
      </c>
      <c r="B36" s="23" t="s">
        <v>46</v>
      </c>
      <c r="C36" s="24">
        <v>8.7100000000000009</v>
      </c>
      <c r="D36" s="24">
        <v>10.26</v>
      </c>
      <c r="E36" s="24">
        <v>13.43</v>
      </c>
      <c r="F36" s="24">
        <v>10.26</v>
      </c>
      <c r="G36" s="24">
        <v>10.15</v>
      </c>
      <c r="H36" s="52">
        <v>8.7899999999999991</v>
      </c>
      <c r="I36" s="24">
        <v>10.29</v>
      </c>
      <c r="J36" s="24">
        <v>13.4</v>
      </c>
      <c r="K36" s="24">
        <v>10.28</v>
      </c>
      <c r="L36" s="26">
        <v>10.15</v>
      </c>
      <c r="M36" s="24">
        <f t="shared" si="0"/>
        <v>-7.9999999999998295E-2</v>
      </c>
      <c r="N36" s="24">
        <f t="shared" si="1"/>
        <v>-2.9999999999999361E-2</v>
      </c>
      <c r="O36" s="24">
        <f t="shared" si="2"/>
        <v>2.9999999999999361E-2</v>
      </c>
      <c r="P36" s="24">
        <f t="shared" si="3"/>
        <v>-1.9999999999999574E-2</v>
      </c>
      <c r="Q36" s="24">
        <f t="shared" si="4"/>
        <v>0</v>
      </c>
      <c r="R36" s="117"/>
      <c r="S36" s="117"/>
      <c r="T36" s="117"/>
      <c r="U36" s="117"/>
      <c r="V36" s="117"/>
    </row>
    <row r="37" spans="1:22" ht="13.5" customHeight="1">
      <c r="A37" s="66">
        <v>34</v>
      </c>
      <c r="B37" s="23" t="s">
        <v>47</v>
      </c>
      <c r="C37" s="24">
        <v>10</v>
      </c>
      <c r="D37" s="24">
        <v>10.25</v>
      </c>
      <c r="E37" s="24">
        <v>14.5</v>
      </c>
      <c r="F37" s="24">
        <v>10.5</v>
      </c>
      <c r="G37" s="24">
        <v>11</v>
      </c>
      <c r="H37" s="52">
        <v>10</v>
      </c>
      <c r="I37" s="24">
        <v>10.25</v>
      </c>
      <c r="J37" s="24">
        <v>14.5</v>
      </c>
      <c r="K37" s="24">
        <v>10.5</v>
      </c>
      <c r="L37" s="26">
        <v>11</v>
      </c>
      <c r="M37" s="24">
        <f t="shared" si="0"/>
        <v>0</v>
      </c>
      <c r="N37" s="24">
        <f t="shared" si="1"/>
        <v>0</v>
      </c>
      <c r="O37" s="24">
        <f t="shared" si="2"/>
        <v>0</v>
      </c>
      <c r="P37" s="24">
        <f t="shared" si="3"/>
        <v>0</v>
      </c>
      <c r="Q37" s="24">
        <f t="shared" si="4"/>
        <v>0</v>
      </c>
      <c r="R37" s="117"/>
      <c r="S37" s="117"/>
      <c r="T37" s="117"/>
      <c r="U37" s="117"/>
      <c r="V37" s="117"/>
    </row>
    <row r="38" spans="1:22" ht="13.5" customHeight="1">
      <c r="A38" s="66">
        <v>35</v>
      </c>
      <c r="B38" s="23" t="s">
        <v>48</v>
      </c>
      <c r="C38" s="24">
        <v>7.15</v>
      </c>
      <c r="D38" s="24">
        <v>7.27</v>
      </c>
      <c r="E38" s="24">
        <v>6.74</v>
      </c>
      <c r="F38" s="24">
        <v>6.7</v>
      </c>
      <c r="G38" s="24">
        <v>7.79</v>
      </c>
      <c r="H38" s="52">
        <v>7.05</v>
      </c>
      <c r="I38" s="24">
        <v>7.17</v>
      </c>
      <c r="J38" s="24">
        <v>6.63</v>
      </c>
      <c r="K38" s="24">
        <v>6.59</v>
      </c>
      <c r="L38" s="26">
        <v>7.68</v>
      </c>
      <c r="M38" s="24">
        <f t="shared" si="0"/>
        <v>0.10000000000000053</v>
      </c>
      <c r="N38" s="24">
        <f t="shared" si="1"/>
        <v>9.9999999999999645E-2</v>
      </c>
      <c r="O38" s="24">
        <f t="shared" si="2"/>
        <v>0.11000000000000032</v>
      </c>
      <c r="P38" s="24">
        <f t="shared" si="3"/>
        <v>0.11000000000000032</v>
      </c>
      <c r="Q38" s="24">
        <f t="shared" si="4"/>
        <v>0.11000000000000032</v>
      </c>
      <c r="R38" s="117"/>
      <c r="S38" s="117"/>
      <c r="T38" s="117"/>
      <c r="U38" s="117"/>
      <c r="V38" s="117"/>
    </row>
    <row r="39" spans="1:22" ht="13.5" customHeight="1">
      <c r="A39" s="66">
        <v>36</v>
      </c>
      <c r="B39" s="23" t="s">
        <v>49</v>
      </c>
      <c r="C39" s="24">
        <v>9.7799999999999994</v>
      </c>
      <c r="D39" s="24">
        <v>12.84</v>
      </c>
      <c r="E39" s="24">
        <v>13.41</v>
      </c>
      <c r="F39" s="24">
        <v>11.73</v>
      </c>
      <c r="G39" s="24">
        <v>11.78</v>
      </c>
      <c r="H39" s="52">
        <v>9.7100000000000009</v>
      </c>
      <c r="I39" s="24">
        <v>12.34</v>
      </c>
      <c r="J39" s="24">
        <v>13.05</v>
      </c>
      <c r="K39" s="24">
        <v>11.28</v>
      </c>
      <c r="L39" s="26">
        <v>11.7</v>
      </c>
      <c r="M39" s="24">
        <f t="shared" si="0"/>
        <v>6.9999999999998508E-2</v>
      </c>
      <c r="N39" s="24">
        <f t="shared" si="1"/>
        <v>0.5</v>
      </c>
      <c r="O39" s="24">
        <f t="shared" si="2"/>
        <v>0.35999999999999943</v>
      </c>
      <c r="P39" s="24">
        <f t="shared" si="3"/>
        <v>0.45000000000000107</v>
      </c>
      <c r="Q39" s="24">
        <f t="shared" si="4"/>
        <v>8.0000000000000071E-2</v>
      </c>
      <c r="R39" s="117"/>
      <c r="S39" s="117"/>
      <c r="T39" s="117"/>
      <c r="U39" s="117"/>
      <c r="V39" s="117"/>
    </row>
    <row r="40" spans="1:22" ht="13.5" customHeight="1">
      <c r="A40" s="66">
        <v>37</v>
      </c>
      <c r="B40" s="23" t="s">
        <v>50</v>
      </c>
      <c r="C40" s="24">
        <v>7.35</v>
      </c>
      <c r="D40" s="24">
        <v>8.31</v>
      </c>
      <c r="E40" s="24">
        <v>12.14</v>
      </c>
      <c r="F40" s="24">
        <v>7.42</v>
      </c>
      <c r="G40" s="24">
        <v>8.8000000000000007</v>
      </c>
      <c r="H40" s="52">
        <v>7.31</v>
      </c>
      <c r="I40" s="24">
        <v>8.27</v>
      </c>
      <c r="J40" s="24">
        <v>12.08</v>
      </c>
      <c r="K40" s="24">
        <v>7.38</v>
      </c>
      <c r="L40" s="26">
        <v>8.76</v>
      </c>
      <c r="M40" s="24">
        <f t="shared" si="0"/>
        <v>4.0000000000000036E-2</v>
      </c>
      <c r="N40" s="24">
        <f t="shared" si="1"/>
        <v>4.0000000000000924E-2</v>
      </c>
      <c r="O40" s="24">
        <f t="shared" si="2"/>
        <v>6.0000000000000497E-2</v>
      </c>
      <c r="P40" s="24">
        <f t="shared" si="3"/>
        <v>4.0000000000000036E-2</v>
      </c>
      <c r="Q40" s="24">
        <f t="shared" si="4"/>
        <v>4.0000000000000924E-2</v>
      </c>
      <c r="R40" s="117"/>
      <c r="S40" s="117"/>
      <c r="T40" s="117"/>
      <c r="U40" s="117"/>
      <c r="V40" s="117"/>
    </row>
    <row r="41" spans="1:22" ht="13.5" customHeight="1">
      <c r="A41" s="66">
        <v>38</v>
      </c>
      <c r="B41" s="23" t="s">
        <v>51</v>
      </c>
      <c r="C41" s="24">
        <v>8.2200000000000006</v>
      </c>
      <c r="D41" s="24">
        <v>8.18</v>
      </c>
      <c r="E41" s="24">
        <v>7.71</v>
      </c>
      <c r="F41" s="24">
        <v>8.1199999999999992</v>
      </c>
      <c r="G41" s="24">
        <v>8.77</v>
      </c>
      <c r="H41" s="52">
        <v>8.2200000000000006</v>
      </c>
      <c r="I41" s="24">
        <v>8.18</v>
      </c>
      <c r="J41" s="24">
        <v>7.71</v>
      </c>
      <c r="K41" s="24">
        <v>8.1199999999999992</v>
      </c>
      <c r="L41" s="26">
        <v>8.77</v>
      </c>
      <c r="M41" s="24">
        <f t="shared" si="0"/>
        <v>0</v>
      </c>
      <c r="N41" s="24">
        <f t="shared" si="1"/>
        <v>0</v>
      </c>
      <c r="O41" s="24">
        <f t="shared" si="2"/>
        <v>0</v>
      </c>
      <c r="P41" s="24">
        <f t="shared" si="3"/>
        <v>0</v>
      </c>
      <c r="Q41" s="24">
        <f t="shared" si="4"/>
        <v>0</v>
      </c>
      <c r="R41" s="117"/>
      <c r="S41" s="117"/>
      <c r="T41" s="117"/>
      <c r="U41" s="117"/>
      <c r="V41" s="117"/>
    </row>
    <row r="42" spans="1:22" ht="13.5" customHeight="1">
      <c r="A42" s="66">
        <v>39</v>
      </c>
      <c r="B42" s="23" t="s">
        <v>52</v>
      </c>
      <c r="C42" s="24">
        <v>9.69</v>
      </c>
      <c r="D42" s="24">
        <v>10.09</v>
      </c>
      <c r="E42" s="24">
        <v>13.13</v>
      </c>
      <c r="F42" s="24">
        <v>10.4</v>
      </c>
      <c r="G42" s="24">
        <v>12.3</v>
      </c>
      <c r="H42" s="52">
        <v>9.69</v>
      </c>
      <c r="I42" s="24">
        <v>10.09</v>
      </c>
      <c r="J42" s="24">
        <v>13.13</v>
      </c>
      <c r="K42" s="24">
        <v>10.4</v>
      </c>
      <c r="L42" s="26">
        <v>12.3</v>
      </c>
      <c r="M42" s="24">
        <f t="shared" si="0"/>
        <v>0</v>
      </c>
      <c r="N42" s="24">
        <f t="shared" si="1"/>
        <v>0</v>
      </c>
      <c r="O42" s="24">
        <f t="shared" si="2"/>
        <v>0</v>
      </c>
      <c r="P42" s="24">
        <f t="shared" si="3"/>
        <v>0</v>
      </c>
      <c r="Q42" s="24">
        <f t="shared" si="4"/>
        <v>0</v>
      </c>
      <c r="R42" s="117"/>
      <c r="S42" s="117"/>
      <c r="T42" s="117"/>
      <c r="U42" s="117"/>
      <c r="V42" s="117"/>
    </row>
    <row r="43" spans="1:22" ht="13.5" customHeight="1">
      <c r="A43" s="66">
        <v>40</v>
      </c>
      <c r="B43" s="23" t="s">
        <v>53</v>
      </c>
      <c r="C43" s="24">
        <v>10.25</v>
      </c>
      <c r="D43" s="24">
        <v>10.75</v>
      </c>
      <c r="E43" s="24">
        <v>12.75</v>
      </c>
      <c r="F43" s="24">
        <v>11.25</v>
      </c>
      <c r="G43" s="24">
        <v>11.25</v>
      </c>
      <c r="H43" s="52">
        <v>10.25</v>
      </c>
      <c r="I43" s="24">
        <v>10.75</v>
      </c>
      <c r="J43" s="24">
        <v>12.75</v>
      </c>
      <c r="K43" s="24">
        <v>11.25</v>
      </c>
      <c r="L43" s="26">
        <v>11.25</v>
      </c>
      <c r="M43" s="24">
        <f t="shared" si="0"/>
        <v>0</v>
      </c>
      <c r="N43" s="24">
        <f t="shared" si="1"/>
        <v>0</v>
      </c>
      <c r="O43" s="24">
        <f t="shared" si="2"/>
        <v>0</v>
      </c>
      <c r="P43" s="24">
        <f t="shared" si="3"/>
        <v>0</v>
      </c>
      <c r="Q43" s="24">
        <f t="shared" si="4"/>
        <v>0</v>
      </c>
      <c r="R43" s="117"/>
      <c r="S43" s="117"/>
      <c r="T43" s="117"/>
      <c r="U43" s="117"/>
      <c r="V43" s="117"/>
    </row>
    <row r="44" spans="1:22" ht="13.5" customHeight="1">
      <c r="A44" s="66">
        <v>41</v>
      </c>
      <c r="B44" s="23" t="s">
        <v>54</v>
      </c>
      <c r="C44" s="24">
        <v>9.0399999999999991</v>
      </c>
      <c r="D44" s="24">
        <v>8.7799999999999994</v>
      </c>
      <c r="E44" s="24">
        <v>8.83</v>
      </c>
      <c r="F44" s="24">
        <v>8.4600000000000009</v>
      </c>
      <c r="G44" s="24">
        <v>8.7200000000000006</v>
      </c>
      <c r="H44" s="52">
        <v>9.23</v>
      </c>
      <c r="I44" s="24">
        <v>8.9700000000000006</v>
      </c>
      <c r="J44" s="24">
        <v>9.01</v>
      </c>
      <c r="K44" s="24">
        <v>8.66</v>
      </c>
      <c r="L44" s="26">
        <v>8.92</v>
      </c>
      <c r="M44" s="24">
        <f t="shared" si="0"/>
        <v>-0.19000000000000128</v>
      </c>
      <c r="N44" s="24">
        <f t="shared" si="1"/>
        <v>-0.19000000000000128</v>
      </c>
      <c r="O44" s="24">
        <f t="shared" si="2"/>
        <v>-0.17999999999999972</v>
      </c>
      <c r="P44" s="24">
        <f t="shared" si="3"/>
        <v>-0.19999999999999929</v>
      </c>
      <c r="Q44" s="24">
        <f t="shared" si="4"/>
        <v>-0.19999999999999929</v>
      </c>
      <c r="R44" s="117"/>
      <c r="S44" s="117"/>
      <c r="T44" s="117"/>
      <c r="U44" s="117"/>
      <c r="V44" s="117"/>
    </row>
    <row r="45" spans="1:22" ht="13.5" customHeight="1">
      <c r="A45" s="66">
        <v>42</v>
      </c>
      <c r="B45" s="23" t="s">
        <v>55</v>
      </c>
      <c r="C45" s="24">
        <v>10.9</v>
      </c>
      <c r="D45" s="24">
        <v>12.65</v>
      </c>
      <c r="E45" s="24">
        <v>15</v>
      </c>
      <c r="F45" s="24">
        <v>12.12</v>
      </c>
      <c r="G45" s="24">
        <v>12.28</v>
      </c>
      <c r="H45" s="52">
        <v>10.9</v>
      </c>
      <c r="I45" s="24">
        <v>12.65</v>
      </c>
      <c r="J45" s="24">
        <v>15</v>
      </c>
      <c r="K45" s="24">
        <v>12.12</v>
      </c>
      <c r="L45" s="26">
        <v>12.28</v>
      </c>
      <c r="M45" s="24">
        <f t="shared" si="0"/>
        <v>0</v>
      </c>
      <c r="N45" s="24">
        <f t="shared" si="1"/>
        <v>0</v>
      </c>
      <c r="O45" s="24">
        <f t="shared" si="2"/>
        <v>0</v>
      </c>
      <c r="P45" s="24">
        <f t="shared" si="3"/>
        <v>0</v>
      </c>
      <c r="Q45" s="24">
        <f t="shared" si="4"/>
        <v>0</v>
      </c>
      <c r="R45" s="117"/>
      <c r="S45" s="117"/>
      <c r="T45" s="117"/>
      <c r="U45" s="117"/>
      <c r="V45" s="117"/>
    </row>
    <row r="46" spans="1:22" ht="13.5" customHeight="1">
      <c r="A46" s="66">
        <v>43</v>
      </c>
      <c r="B46" s="23" t="s">
        <v>56</v>
      </c>
      <c r="C46" s="24">
        <v>10.96</v>
      </c>
      <c r="D46" s="24">
        <v>10.96</v>
      </c>
      <c r="E46" s="24">
        <v>10.96</v>
      </c>
      <c r="F46" s="24">
        <v>0</v>
      </c>
      <c r="G46" s="24">
        <v>10.96</v>
      </c>
      <c r="H46" s="52">
        <v>10.53</v>
      </c>
      <c r="I46" s="24">
        <v>10.53</v>
      </c>
      <c r="J46" s="24">
        <v>10.53</v>
      </c>
      <c r="K46" s="24">
        <v>0</v>
      </c>
      <c r="L46" s="26">
        <v>10.53</v>
      </c>
      <c r="M46" s="24">
        <f t="shared" si="0"/>
        <v>0.43000000000000149</v>
      </c>
      <c r="N46" s="24">
        <f t="shared" si="1"/>
        <v>0.43000000000000149</v>
      </c>
      <c r="O46" s="24">
        <f t="shared" si="2"/>
        <v>0.43000000000000149</v>
      </c>
      <c r="P46" s="24">
        <f t="shared" si="3"/>
        <v>0</v>
      </c>
      <c r="Q46" s="24">
        <f t="shared" si="4"/>
        <v>0.43000000000000149</v>
      </c>
      <c r="R46" s="117"/>
      <c r="S46" s="117"/>
      <c r="T46" s="117"/>
      <c r="U46" s="117"/>
      <c r="V46" s="117"/>
    </row>
    <row r="47" spans="1:22" ht="13.5" customHeight="1">
      <c r="A47" s="66">
        <v>44</v>
      </c>
      <c r="B47" s="23" t="s">
        <v>57</v>
      </c>
      <c r="C47" s="24">
        <v>10.029999999999999</v>
      </c>
      <c r="D47" s="24">
        <v>10.58</v>
      </c>
      <c r="E47" s="24">
        <v>13.33</v>
      </c>
      <c r="F47" s="24">
        <v>10.53</v>
      </c>
      <c r="G47" s="24">
        <v>11.18</v>
      </c>
      <c r="H47" s="52">
        <v>9.76</v>
      </c>
      <c r="I47" s="24">
        <v>10.31</v>
      </c>
      <c r="J47" s="24">
        <v>13.06</v>
      </c>
      <c r="K47" s="24">
        <v>10.26</v>
      </c>
      <c r="L47" s="26">
        <v>10.91</v>
      </c>
      <c r="M47" s="24">
        <f t="shared" si="0"/>
        <v>0.26999999999999957</v>
      </c>
      <c r="N47" s="24">
        <f t="shared" si="1"/>
        <v>0.26999999999999957</v>
      </c>
      <c r="O47" s="24">
        <f t="shared" si="2"/>
        <v>0.26999999999999957</v>
      </c>
      <c r="P47" s="24">
        <f t="shared" si="3"/>
        <v>0.26999999999999957</v>
      </c>
      <c r="Q47" s="24">
        <f t="shared" si="4"/>
        <v>0.26999999999999957</v>
      </c>
      <c r="R47" s="117"/>
      <c r="S47" s="117"/>
      <c r="T47" s="117"/>
      <c r="U47" s="117"/>
      <c r="V47" s="117"/>
    </row>
    <row r="48" spans="1:22" ht="13.5" customHeight="1">
      <c r="A48" s="66">
        <v>45</v>
      </c>
      <c r="B48" s="23" t="s">
        <v>58</v>
      </c>
      <c r="C48" s="24">
        <v>8.6999999999999993</v>
      </c>
      <c r="D48" s="24">
        <v>9.1999999999999993</v>
      </c>
      <c r="E48" s="24">
        <v>10.7</v>
      </c>
      <c r="F48" s="24">
        <v>9.6999999999999993</v>
      </c>
      <c r="G48" s="24">
        <v>10.45</v>
      </c>
      <c r="H48" s="52">
        <v>8.77</v>
      </c>
      <c r="I48" s="24">
        <v>8.77</v>
      </c>
      <c r="J48" s="24">
        <v>8.77</v>
      </c>
      <c r="K48" s="24">
        <v>10.47</v>
      </c>
      <c r="L48" s="26">
        <v>10.01</v>
      </c>
      <c r="M48" s="24">
        <f t="shared" si="0"/>
        <v>-7.0000000000000284E-2</v>
      </c>
      <c r="N48" s="24">
        <f t="shared" si="1"/>
        <v>0.42999999999999972</v>
      </c>
      <c r="O48" s="24">
        <f t="shared" si="2"/>
        <v>1.9299999999999997</v>
      </c>
      <c r="P48" s="24">
        <f t="shared" si="3"/>
        <v>-0.77000000000000135</v>
      </c>
      <c r="Q48" s="24">
        <f t="shared" si="4"/>
        <v>0.4399999999999995</v>
      </c>
      <c r="R48" s="117"/>
      <c r="S48" s="117"/>
      <c r="T48" s="117"/>
      <c r="U48" s="117"/>
      <c r="V48" s="117"/>
    </row>
    <row r="49" spans="1:22" ht="13.5" customHeight="1">
      <c r="A49" s="66">
        <v>46</v>
      </c>
      <c r="B49" s="23" t="s">
        <v>59</v>
      </c>
      <c r="C49" s="24">
        <v>8.8800000000000008</v>
      </c>
      <c r="D49" s="24">
        <v>8.44</v>
      </c>
      <c r="E49" s="24">
        <v>8.44</v>
      </c>
      <c r="F49" s="24">
        <v>8.8800000000000008</v>
      </c>
      <c r="G49" s="24">
        <v>8</v>
      </c>
      <c r="H49" s="52">
        <v>11.51</v>
      </c>
      <c r="I49" s="24">
        <v>11.07</v>
      </c>
      <c r="J49" s="24">
        <v>11.07</v>
      </c>
      <c r="K49" s="24">
        <v>11.51</v>
      </c>
      <c r="L49" s="26">
        <v>10.63</v>
      </c>
      <c r="M49" s="24">
        <f t="shared" si="0"/>
        <v>-2.629999999999999</v>
      </c>
      <c r="N49" s="24">
        <f t="shared" si="1"/>
        <v>-2.6300000000000008</v>
      </c>
      <c r="O49" s="24">
        <f t="shared" si="2"/>
        <v>-2.6300000000000008</v>
      </c>
      <c r="P49" s="24">
        <f t="shared" si="3"/>
        <v>-2.629999999999999</v>
      </c>
      <c r="Q49" s="24">
        <f t="shared" si="4"/>
        <v>-2.6300000000000008</v>
      </c>
      <c r="R49" s="117"/>
      <c r="S49" s="117"/>
      <c r="T49" s="117"/>
      <c r="U49" s="117"/>
      <c r="V49" s="117"/>
    </row>
    <row r="50" spans="1:22" ht="13.5" customHeight="1">
      <c r="A50" s="66">
        <v>47</v>
      </c>
      <c r="B50" s="23" t="s">
        <v>60</v>
      </c>
      <c r="C50" s="24">
        <v>8.65</v>
      </c>
      <c r="D50" s="24">
        <v>9.09</v>
      </c>
      <c r="E50" s="24">
        <v>13.83</v>
      </c>
      <c r="F50" s="24">
        <v>9.91</v>
      </c>
      <c r="G50" s="24">
        <v>11.65</v>
      </c>
      <c r="H50" s="52">
        <v>8.69</v>
      </c>
      <c r="I50" s="24">
        <v>9.17</v>
      </c>
      <c r="J50" s="24">
        <v>13.87</v>
      </c>
      <c r="K50" s="24">
        <v>9.86</v>
      </c>
      <c r="L50" s="26">
        <v>11.71</v>
      </c>
      <c r="M50" s="24">
        <f t="shared" si="0"/>
        <v>-3.9999999999999147E-2</v>
      </c>
      <c r="N50" s="24">
        <f t="shared" si="1"/>
        <v>-8.0000000000000071E-2</v>
      </c>
      <c r="O50" s="24">
        <f t="shared" si="2"/>
        <v>-3.9999999999999147E-2</v>
      </c>
      <c r="P50" s="24">
        <f t="shared" si="3"/>
        <v>5.0000000000000711E-2</v>
      </c>
      <c r="Q50" s="24">
        <f t="shared" si="4"/>
        <v>-6.0000000000000497E-2</v>
      </c>
      <c r="R50" s="117"/>
      <c r="S50" s="117"/>
      <c r="T50" s="117"/>
      <c r="U50" s="117"/>
      <c r="V50" s="117"/>
    </row>
    <row r="51" spans="1:22" ht="13.5" customHeight="1">
      <c r="A51" s="66">
        <v>48</v>
      </c>
      <c r="B51" s="23" t="s">
        <v>61</v>
      </c>
      <c r="C51" s="24">
        <v>5.95</v>
      </c>
      <c r="D51" s="24">
        <v>8.65</v>
      </c>
      <c r="E51" s="24">
        <v>8.49</v>
      </c>
      <c r="F51" s="24">
        <v>8.42</v>
      </c>
      <c r="G51" s="24">
        <v>10.68</v>
      </c>
      <c r="H51" s="52">
        <v>3.7</v>
      </c>
      <c r="I51" s="24">
        <v>4.0999999999999996</v>
      </c>
      <c r="J51" s="24">
        <v>3.54</v>
      </c>
      <c r="K51" s="24">
        <v>3.32</v>
      </c>
      <c r="L51" s="26">
        <v>11.18</v>
      </c>
      <c r="M51" s="24">
        <f t="shared" si="0"/>
        <v>2.25</v>
      </c>
      <c r="N51" s="24">
        <f t="shared" si="1"/>
        <v>4.5500000000000007</v>
      </c>
      <c r="O51" s="24">
        <f t="shared" si="2"/>
        <v>4.95</v>
      </c>
      <c r="P51" s="24">
        <f t="shared" si="3"/>
        <v>5.0999999999999996</v>
      </c>
      <c r="Q51" s="24">
        <f t="shared" si="4"/>
        <v>-0.5</v>
      </c>
      <c r="R51" s="117"/>
      <c r="S51" s="117"/>
      <c r="T51" s="117"/>
      <c r="U51" s="117"/>
      <c r="V51" s="117"/>
    </row>
    <row r="52" spans="1:22" ht="13.5" customHeight="1">
      <c r="A52" s="66">
        <v>49</v>
      </c>
      <c r="B52" s="23" t="s">
        <v>62</v>
      </c>
      <c r="C52" s="24">
        <v>10.48</v>
      </c>
      <c r="D52" s="24">
        <v>10.78</v>
      </c>
      <c r="E52" s="24">
        <v>10.78</v>
      </c>
      <c r="F52" s="24">
        <v>10.48</v>
      </c>
      <c r="G52" s="24">
        <v>10.78</v>
      </c>
      <c r="H52" s="52">
        <v>10.49</v>
      </c>
      <c r="I52" s="24">
        <v>10.79</v>
      </c>
      <c r="J52" s="24">
        <v>10.79</v>
      </c>
      <c r="K52" s="24">
        <v>10.49</v>
      </c>
      <c r="L52" s="26">
        <v>10.79</v>
      </c>
      <c r="M52" s="24">
        <f t="shared" si="0"/>
        <v>-9.9999999999997868E-3</v>
      </c>
      <c r="N52" s="24">
        <f t="shared" si="1"/>
        <v>-9.9999999999997868E-3</v>
      </c>
      <c r="O52" s="24">
        <f t="shared" si="2"/>
        <v>-9.9999999999997868E-3</v>
      </c>
      <c r="P52" s="24">
        <f t="shared" si="3"/>
        <v>-9.9999999999997868E-3</v>
      </c>
      <c r="Q52" s="24">
        <f t="shared" si="4"/>
        <v>-9.9999999999997868E-3</v>
      </c>
      <c r="R52" s="117"/>
      <c r="S52" s="117"/>
      <c r="T52" s="117"/>
      <c r="U52" s="117"/>
      <c r="V52" s="117"/>
    </row>
    <row r="53" spans="1:22" ht="13.5" customHeight="1">
      <c r="A53" s="66">
        <v>50</v>
      </c>
      <c r="B53" s="23" t="s">
        <v>64</v>
      </c>
      <c r="C53" s="24">
        <v>9.3000000000000007</v>
      </c>
      <c r="D53" s="24">
        <v>10.56</v>
      </c>
      <c r="E53" s="24">
        <v>10.28</v>
      </c>
      <c r="F53" s="24">
        <v>9.92</v>
      </c>
      <c r="G53" s="24">
        <v>12.17</v>
      </c>
      <c r="H53" s="52">
        <v>9.35</v>
      </c>
      <c r="I53" s="24">
        <v>10.57</v>
      </c>
      <c r="J53" s="24">
        <v>10.34</v>
      </c>
      <c r="K53" s="24">
        <v>10.050000000000001</v>
      </c>
      <c r="L53" s="26">
        <v>12.3</v>
      </c>
      <c r="M53" s="24">
        <f t="shared" si="0"/>
        <v>-4.9999999999998934E-2</v>
      </c>
      <c r="N53" s="24">
        <f t="shared" si="1"/>
        <v>-9.9999999999997868E-3</v>
      </c>
      <c r="O53" s="24">
        <f t="shared" si="2"/>
        <v>-6.0000000000000497E-2</v>
      </c>
      <c r="P53" s="24">
        <f t="shared" si="3"/>
        <v>-0.13000000000000078</v>
      </c>
      <c r="Q53" s="24">
        <f t="shared" si="4"/>
        <v>-0.13000000000000078</v>
      </c>
      <c r="R53" s="117"/>
      <c r="S53" s="117"/>
      <c r="T53" s="117"/>
      <c r="U53" s="117"/>
      <c r="V53" s="117"/>
    </row>
    <row r="54" spans="1:22" ht="13.5" customHeight="1">
      <c r="A54" s="66">
        <v>51</v>
      </c>
      <c r="B54" s="23" t="s">
        <v>65</v>
      </c>
      <c r="C54" s="24">
        <v>10.3</v>
      </c>
      <c r="D54" s="24">
        <v>11.04</v>
      </c>
      <c r="E54" s="24">
        <v>10.18</v>
      </c>
      <c r="F54" s="24">
        <v>10.130000000000001</v>
      </c>
      <c r="G54" s="24">
        <v>13.32</v>
      </c>
      <c r="H54" s="52">
        <v>10.19</v>
      </c>
      <c r="I54" s="24">
        <v>10.98</v>
      </c>
      <c r="J54" s="24">
        <v>10.1</v>
      </c>
      <c r="K54" s="24">
        <v>10.050000000000001</v>
      </c>
      <c r="L54" s="26">
        <v>13.27</v>
      </c>
      <c r="M54" s="24">
        <f t="shared" si="0"/>
        <v>0.11000000000000121</v>
      </c>
      <c r="N54" s="24">
        <f t="shared" si="1"/>
        <v>5.9999999999998721E-2</v>
      </c>
      <c r="O54" s="24">
        <f t="shared" si="2"/>
        <v>8.0000000000000071E-2</v>
      </c>
      <c r="P54" s="24">
        <f t="shared" si="3"/>
        <v>8.0000000000000071E-2</v>
      </c>
      <c r="Q54" s="24">
        <f t="shared" si="4"/>
        <v>5.0000000000000711E-2</v>
      </c>
      <c r="R54" s="117"/>
      <c r="S54" s="117"/>
      <c r="T54" s="117"/>
      <c r="U54" s="117"/>
      <c r="V54" s="117"/>
    </row>
    <row r="55" spans="1:22" ht="13.5" customHeight="1">
      <c r="A55" s="66">
        <v>52</v>
      </c>
      <c r="B55" s="23" t="s">
        <v>66</v>
      </c>
      <c r="C55" s="24">
        <v>5.08</v>
      </c>
      <c r="D55" s="24">
        <v>5.08</v>
      </c>
      <c r="E55" s="24">
        <v>5.08</v>
      </c>
      <c r="F55" s="24">
        <v>9.01</v>
      </c>
      <c r="G55" s="24">
        <v>9.01</v>
      </c>
      <c r="H55" s="52">
        <v>4.96</v>
      </c>
      <c r="I55" s="24">
        <v>4.96</v>
      </c>
      <c r="J55" s="24">
        <v>4.96</v>
      </c>
      <c r="K55" s="24">
        <v>9.7799999999999994</v>
      </c>
      <c r="L55" s="26">
        <v>9.7799999999999994</v>
      </c>
      <c r="M55" s="24">
        <f t="shared" si="0"/>
        <v>0.12000000000000011</v>
      </c>
      <c r="N55" s="24">
        <f t="shared" si="1"/>
        <v>0.12000000000000011</v>
      </c>
      <c r="O55" s="24">
        <f t="shared" si="2"/>
        <v>0.12000000000000011</v>
      </c>
      <c r="P55" s="24">
        <f t="shared" si="3"/>
        <v>-0.76999999999999957</v>
      </c>
      <c r="Q55" s="24">
        <f t="shared" si="4"/>
        <v>-0.76999999999999957</v>
      </c>
      <c r="R55" s="117"/>
      <c r="S55" s="117"/>
      <c r="T55" s="117"/>
      <c r="U55" s="117"/>
      <c r="V55" s="117"/>
    </row>
    <row r="56" spans="1:22" s="110" customFormat="1" ht="13.5" customHeight="1">
      <c r="A56" s="66">
        <v>53</v>
      </c>
      <c r="B56" s="23" t="s">
        <v>67</v>
      </c>
      <c r="C56" s="24">
        <v>11.59</v>
      </c>
      <c r="D56" s="24">
        <v>11.49</v>
      </c>
      <c r="E56" s="24">
        <v>14.01</v>
      </c>
      <c r="F56" s="24">
        <v>10.5</v>
      </c>
      <c r="G56" s="24">
        <v>11.13</v>
      </c>
      <c r="H56" s="52">
        <v>10.6</v>
      </c>
      <c r="I56" s="24">
        <v>10.38</v>
      </c>
      <c r="J56" s="24">
        <v>13.01</v>
      </c>
      <c r="K56" s="24">
        <v>9.4499999999999993</v>
      </c>
      <c r="L56" s="26">
        <v>10.050000000000001</v>
      </c>
      <c r="M56" s="24">
        <f t="shared" si="0"/>
        <v>0.99000000000000021</v>
      </c>
      <c r="N56" s="24">
        <f t="shared" si="1"/>
        <v>1.1099999999999994</v>
      </c>
      <c r="O56" s="24">
        <f t="shared" si="2"/>
        <v>1</v>
      </c>
      <c r="P56" s="24">
        <f t="shared" si="3"/>
        <v>1.0500000000000007</v>
      </c>
      <c r="Q56" s="24">
        <f t="shared" si="4"/>
        <v>1.08</v>
      </c>
      <c r="R56" s="117"/>
      <c r="S56" s="117"/>
      <c r="T56" s="117"/>
      <c r="U56" s="117"/>
      <c r="V56" s="117"/>
    </row>
    <row r="57" spans="1:22" ht="13.5" customHeight="1">
      <c r="A57" s="66">
        <v>54</v>
      </c>
      <c r="B57" s="23" t="s">
        <v>68</v>
      </c>
      <c r="C57" s="24">
        <v>7.57</v>
      </c>
      <c r="D57" s="24">
        <v>7.57</v>
      </c>
      <c r="E57" s="24">
        <v>7.57</v>
      </c>
      <c r="F57" s="24">
        <v>7.57</v>
      </c>
      <c r="G57" s="24">
        <v>7.57</v>
      </c>
      <c r="H57" s="52">
        <v>7.35</v>
      </c>
      <c r="I57" s="24">
        <v>7.35</v>
      </c>
      <c r="J57" s="24">
        <v>7.35</v>
      </c>
      <c r="K57" s="24">
        <v>7.35</v>
      </c>
      <c r="L57" s="26">
        <v>7.35</v>
      </c>
      <c r="M57" s="24">
        <f t="shared" si="0"/>
        <v>0.22000000000000064</v>
      </c>
      <c r="N57" s="24">
        <f t="shared" si="1"/>
        <v>0.22000000000000064</v>
      </c>
      <c r="O57" s="24">
        <f t="shared" si="2"/>
        <v>0.22000000000000064</v>
      </c>
      <c r="P57" s="24">
        <f t="shared" si="3"/>
        <v>0.22000000000000064</v>
      </c>
      <c r="Q57" s="24">
        <f t="shared" si="4"/>
        <v>0.22000000000000064</v>
      </c>
      <c r="R57" s="117"/>
      <c r="S57" s="117"/>
      <c r="T57" s="117"/>
      <c r="U57" s="117"/>
      <c r="V57" s="117"/>
    </row>
    <row r="58" spans="1:22" ht="13.5" customHeight="1">
      <c r="A58" s="66">
        <v>55</v>
      </c>
      <c r="B58" s="23" t="s">
        <v>69</v>
      </c>
      <c r="C58" s="24">
        <v>8.83</v>
      </c>
      <c r="D58" s="24">
        <v>8.83</v>
      </c>
      <c r="E58" s="24">
        <v>8.83</v>
      </c>
      <c r="F58" s="24">
        <v>8.83</v>
      </c>
      <c r="G58" s="24">
        <v>8.83</v>
      </c>
      <c r="H58" s="52">
        <v>8.7100000000000009</v>
      </c>
      <c r="I58" s="24">
        <v>8.7100000000000009</v>
      </c>
      <c r="J58" s="24">
        <v>8.7100000000000009</v>
      </c>
      <c r="K58" s="24">
        <v>8.7100000000000009</v>
      </c>
      <c r="L58" s="26">
        <v>8.7100000000000009</v>
      </c>
      <c r="M58" s="24">
        <f t="shared" si="0"/>
        <v>0.11999999999999922</v>
      </c>
      <c r="N58" s="24">
        <f t="shared" si="1"/>
        <v>0.11999999999999922</v>
      </c>
      <c r="O58" s="24">
        <f t="shared" si="2"/>
        <v>0.11999999999999922</v>
      </c>
      <c r="P58" s="24">
        <f t="shared" si="3"/>
        <v>0.11999999999999922</v>
      </c>
      <c r="Q58" s="24">
        <f t="shared" si="4"/>
        <v>0.11999999999999922</v>
      </c>
      <c r="R58" s="117"/>
      <c r="S58" s="117"/>
      <c r="T58" s="117"/>
      <c r="U58" s="117"/>
      <c r="V58" s="117"/>
    </row>
    <row r="59" spans="1:22" ht="13.5" customHeight="1">
      <c r="A59" s="66">
        <v>56</v>
      </c>
      <c r="B59" s="23" t="s">
        <v>70</v>
      </c>
      <c r="C59" s="24">
        <v>8.86</v>
      </c>
      <c r="D59" s="24">
        <v>9.17</v>
      </c>
      <c r="E59" s="24">
        <v>8.89</v>
      </c>
      <c r="F59" s="24">
        <v>9</v>
      </c>
      <c r="G59" s="24">
        <v>9.17</v>
      </c>
      <c r="H59" s="52">
        <v>9.0299999999999994</v>
      </c>
      <c r="I59" s="24">
        <v>9.17</v>
      </c>
      <c r="J59" s="24">
        <v>9.0299999999999994</v>
      </c>
      <c r="K59" s="24">
        <v>9.09</v>
      </c>
      <c r="L59" s="26">
        <v>9.17</v>
      </c>
      <c r="M59" s="24">
        <f t="shared" si="0"/>
        <v>-0.16999999999999993</v>
      </c>
      <c r="N59" s="24">
        <f t="shared" si="1"/>
        <v>0</v>
      </c>
      <c r="O59" s="24">
        <f t="shared" si="2"/>
        <v>-0.13999999999999879</v>
      </c>
      <c r="P59" s="24">
        <f t="shared" si="3"/>
        <v>-8.9999999999999858E-2</v>
      </c>
      <c r="Q59" s="24">
        <f t="shared" si="4"/>
        <v>0</v>
      </c>
      <c r="R59" s="117"/>
      <c r="S59" s="117"/>
      <c r="T59" s="117"/>
      <c r="U59" s="117"/>
      <c r="V59" s="117"/>
    </row>
    <row r="60" spans="1:22" ht="13.5" customHeight="1">
      <c r="A60" s="66">
        <v>57</v>
      </c>
      <c r="B60" s="23" t="s">
        <v>71</v>
      </c>
      <c r="C60" s="24">
        <v>8.4600000000000009</v>
      </c>
      <c r="D60" s="24">
        <v>9.11</v>
      </c>
      <c r="E60" s="24">
        <v>11.71</v>
      </c>
      <c r="F60" s="24">
        <v>8.39</v>
      </c>
      <c r="G60" s="24">
        <v>10.36</v>
      </c>
      <c r="H60" s="52">
        <v>8.91</v>
      </c>
      <c r="I60" s="24">
        <v>9.57</v>
      </c>
      <c r="J60" s="24">
        <v>12.11</v>
      </c>
      <c r="K60" s="24">
        <v>8.76</v>
      </c>
      <c r="L60" s="26">
        <v>10.69</v>
      </c>
      <c r="M60" s="24">
        <f t="shared" si="0"/>
        <v>-0.44999999999999929</v>
      </c>
      <c r="N60" s="24">
        <f t="shared" si="1"/>
        <v>-0.46000000000000085</v>
      </c>
      <c r="O60" s="24">
        <f t="shared" si="2"/>
        <v>-0.39999999999999858</v>
      </c>
      <c r="P60" s="24">
        <f t="shared" si="3"/>
        <v>-0.36999999999999922</v>
      </c>
      <c r="Q60" s="24">
        <f t="shared" si="4"/>
        <v>-0.33000000000000007</v>
      </c>
      <c r="R60" s="117"/>
      <c r="S60" s="117"/>
      <c r="T60" s="117"/>
      <c r="U60" s="117"/>
      <c r="V60" s="117"/>
    </row>
    <row r="61" spans="1:22" ht="13.5" customHeight="1">
      <c r="A61" s="66">
        <v>58</v>
      </c>
      <c r="B61" s="23" t="s">
        <v>72</v>
      </c>
      <c r="C61" s="24">
        <v>13.36</v>
      </c>
      <c r="D61" s="24">
        <v>12.04</v>
      </c>
      <c r="E61" s="24">
        <v>8.68</v>
      </c>
      <c r="F61" s="24">
        <v>8.93</v>
      </c>
      <c r="G61" s="24">
        <v>8.7100000000000009</v>
      </c>
      <c r="H61" s="52">
        <v>13.13</v>
      </c>
      <c r="I61" s="24">
        <v>11.96</v>
      </c>
      <c r="J61" s="24">
        <v>8.65</v>
      </c>
      <c r="K61" s="24">
        <v>8.89</v>
      </c>
      <c r="L61" s="26">
        <v>8.68</v>
      </c>
      <c r="M61" s="24">
        <f t="shared" si="0"/>
        <v>0.22999999999999865</v>
      </c>
      <c r="N61" s="24">
        <f t="shared" si="1"/>
        <v>7.9999999999998295E-2</v>
      </c>
      <c r="O61" s="24">
        <f t="shared" si="2"/>
        <v>2.9999999999999361E-2</v>
      </c>
      <c r="P61" s="24">
        <f t="shared" si="3"/>
        <v>3.9999999999999147E-2</v>
      </c>
      <c r="Q61" s="24">
        <f t="shared" si="4"/>
        <v>3.0000000000001137E-2</v>
      </c>
      <c r="R61" s="117"/>
      <c r="S61" s="117"/>
      <c r="T61" s="117"/>
      <c r="U61" s="117"/>
      <c r="V61" s="117"/>
    </row>
    <row r="62" spans="1:22" ht="13.5" customHeight="1">
      <c r="A62" s="66">
        <v>59</v>
      </c>
      <c r="B62" s="23" t="s">
        <v>73</v>
      </c>
      <c r="C62" s="24">
        <v>13.23</v>
      </c>
      <c r="D62" s="24">
        <v>13.23</v>
      </c>
      <c r="E62" s="24">
        <v>13.23</v>
      </c>
      <c r="F62" s="24">
        <v>13.23</v>
      </c>
      <c r="G62" s="24">
        <v>13.23</v>
      </c>
      <c r="H62" s="52">
        <v>13.58</v>
      </c>
      <c r="I62" s="24">
        <v>13.58</v>
      </c>
      <c r="J62" s="24">
        <v>13.58</v>
      </c>
      <c r="K62" s="24">
        <v>13.58</v>
      </c>
      <c r="L62" s="26">
        <v>13.58</v>
      </c>
      <c r="M62" s="24">
        <f t="shared" si="0"/>
        <v>-0.34999999999999964</v>
      </c>
      <c r="N62" s="24">
        <f t="shared" si="1"/>
        <v>-0.34999999999999964</v>
      </c>
      <c r="O62" s="24">
        <f t="shared" si="2"/>
        <v>-0.34999999999999964</v>
      </c>
      <c r="P62" s="24">
        <f t="shared" si="3"/>
        <v>-0.34999999999999964</v>
      </c>
      <c r="Q62" s="24">
        <f t="shared" si="4"/>
        <v>-0.34999999999999964</v>
      </c>
      <c r="R62" s="117"/>
      <c r="S62" s="117"/>
      <c r="T62" s="117"/>
      <c r="U62" s="117"/>
      <c r="V62" s="117"/>
    </row>
    <row r="63" spans="1:22" ht="13.5" customHeight="1">
      <c r="A63" s="66">
        <v>60</v>
      </c>
      <c r="B63" s="23" t="s">
        <v>74</v>
      </c>
      <c r="C63" s="24">
        <v>10.81</v>
      </c>
      <c r="D63" s="24">
        <v>11.11</v>
      </c>
      <c r="E63" s="24">
        <v>11.11</v>
      </c>
      <c r="F63" s="24">
        <v>10.96</v>
      </c>
      <c r="G63" s="24">
        <v>11.01</v>
      </c>
      <c r="H63" s="52">
        <v>10.9</v>
      </c>
      <c r="I63" s="24">
        <v>11.2</v>
      </c>
      <c r="J63" s="24">
        <v>11.2</v>
      </c>
      <c r="K63" s="24">
        <v>11.05</v>
      </c>
      <c r="L63" s="26">
        <v>11.1</v>
      </c>
      <c r="M63" s="24">
        <f t="shared" si="0"/>
        <v>-8.9999999999999858E-2</v>
      </c>
      <c r="N63" s="24">
        <f t="shared" si="1"/>
        <v>-8.9999999999999858E-2</v>
      </c>
      <c r="O63" s="24">
        <f t="shared" si="2"/>
        <v>-8.9999999999999858E-2</v>
      </c>
      <c r="P63" s="24">
        <f t="shared" si="3"/>
        <v>-8.9999999999999858E-2</v>
      </c>
      <c r="Q63" s="24">
        <f t="shared" si="4"/>
        <v>-8.9999999999999858E-2</v>
      </c>
      <c r="R63" s="117"/>
      <c r="S63" s="117"/>
      <c r="T63" s="117"/>
      <c r="U63" s="117"/>
      <c r="V63" s="117"/>
    </row>
    <row r="64" spans="1:22" ht="13.5" customHeight="1">
      <c r="A64" s="66">
        <v>61</v>
      </c>
      <c r="B64" s="23" t="s">
        <v>75</v>
      </c>
      <c r="C64" s="24">
        <v>8.2899999999999991</v>
      </c>
      <c r="D64" s="24">
        <v>8.2899999999999991</v>
      </c>
      <c r="E64" s="24">
        <v>9.34</v>
      </c>
      <c r="F64" s="24">
        <v>8.2899999999999991</v>
      </c>
      <c r="G64" s="24">
        <v>8.36</v>
      </c>
      <c r="H64" s="52">
        <v>8.4</v>
      </c>
      <c r="I64" s="24">
        <v>8.4</v>
      </c>
      <c r="J64" s="24">
        <v>9.4499999999999993</v>
      </c>
      <c r="K64" s="24">
        <v>8.4</v>
      </c>
      <c r="L64" s="26">
        <v>8.4700000000000006</v>
      </c>
      <c r="M64" s="24">
        <f t="shared" si="0"/>
        <v>-0.11000000000000121</v>
      </c>
      <c r="N64" s="24">
        <f t="shared" si="1"/>
        <v>-0.11000000000000121</v>
      </c>
      <c r="O64" s="24">
        <f t="shared" si="2"/>
        <v>-0.10999999999999943</v>
      </c>
      <c r="P64" s="24">
        <f t="shared" si="3"/>
        <v>-0.11000000000000121</v>
      </c>
      <c r="Q64" s="24">
        <f t="shared" si="4"/>
        <v>-0.11000000000000121</v>
      </c>
      <c r="R64" s="117"/>
      <c r="S64" s="117"/>
      <c r="T64" s="117"/>
      <c r="U64" s="117"/>
      <c r="V64" s="117"/>
    </row>
    <row r="65" spans="1:22" ht="13.5" customHeight="1">
      <c r="A65" s="66">
        <v>62</v>
      </c>
      <c r="B65" s="23" t="s">
        <v>76</v>
      </c>
      <c r="C65" s="24">
        <v>10.5</v>
      </c>
      <c r="D65" s="24">
        <v>11.5</v>
      </c>
      <c r="E65" s="24">
        <v>16</v>
      </c>
      <c r="F65" s="24">
        <v>0</v>
      </c>
      <c r="G65" s="24">
        <v>10.5</v>
      </c>
      <c r="H65" s="52">
        <v>10.5</v>
      </c>
      <c r="I65" s="24">
        <v>11.5</v>
      </c>
      <c r="J65" s="24">
        <v>16</v>
      </c>
      <c r="K65" s="24">
        <v>0</v>
      </c>
      <c r="L65" s="26">
        <v>10.5</v>
      </c>
      <c r="M65" s="24">
        <f t="shared" si="0"/>
        <v>0</v>
      </c>
      <c r="N65" s="24">
        <f t="shared" si="1"/>
        <v>0</v>
      </c>
      <c r="O65" s="24">
        <f t="shared" si="2"/>
        <v>0</v>
      </c>
      <c r="P65" s="24">
        <f t="shared" si="3"/>
        <v>0</v>
      </c>
      <c r="Q65" s="24">
        <f t="shared" si="4"/>
        <v>0</v>
      </c>
      <c r="R65" s="117"/>
      <c r="S65" s="117"/>
      <c r="T65" s="117"/>
      <c r="U65" s="117"/>
      <c r="V65" s="117"/>
    </row>
    <row r="66" spans="1:22" ht="13.5" customHeight="1">
      <c r="A66" s="66">
        <v>63</v>
      </c>
      <c r="B66" s="23" t="s">
        <v>77</v>
      </c>
      <c r="C66" s="24">
        <v>0</v>
      </c>
      <c r="D66" s="24">
        <v>10.11</v>
      </c>
      <c r="E66" s="24">
        <v>0</v>
      </c>
      <c r="F66" s="24">
        <v>10.11</v>
      </c>
      <c r="G66" s="24">
        <v>10.11</v>
      </c>
      <c r="H66" s="52">
        <v>0</v>
      </c>
      <c r="I66" s="24">
        <v>10.09</v>
      </c>
      <c r="J66" s="24">
        <v>0</v>
      </c>
      <c r="K66" s="24">
        <v>10.09</v>
      </c>
      <c r="L66" s="26">
        <v>10.09</v>
      </c>
      <c r="M66" s="24">
        <f t="shared" si="0"/>
        <v>0</v>
      </c>
      <c r="N66" s="24">
        <f t="shared" si="1"/>
        <v>1.9999999999999574E-2</v>
      </c>
      <c r="O66" s="24">
        <f t="shared" si="2"/>
        <v>0</v>
      </c>
      <c r="P66" s="24">
        <f t="shared" si="3"/>
        <v>1.9999999999999574E-2</v>
      </c>
      <c r="Q66" s="24">
        <f t="shared" si="4"/>
        <v>1.9999999999999574E-2</v>
      </c>
      <c r="R66" s="117"/>
      <c r="S66" s="117"/>
      <c r="T66" s="117"/>
      <c r="U66" s="117"/>
      <c r="V66" s="117"/>
    </row>
    <row r="67" spans="1:22" ht="13.5" customHeight="1">
      <c r="A67" s="66">
        <v>64</v>
      </c>
      <c r="B67" s="23" t="s">
        <v>78</v>
      </c>
      <c r="C67" s="24">
        <v>11</v>
      </c>
      <c r="D67" s="24">
        <v>13</v>
      </c>
      <c r="E67" s="24">
        <v>15</v>
      </c>
      <c r="F67" s="24">
        <v>12</v>
      </c>
      <c r="G67" s="24">
        <v>13.5</v>
      </c>
      <c r="H67" s="52">
        <v>11</v>
      </c>
      <c r="I67" s="24">
        <v>13</v>
      </c>
      <c r="J67" s="24">
        <v>15</v>
      </c>
      <c r="K67" s="24">
        <v>12</v>
      </c>
      <c r="L67" s="26">
        <v>13.5</v>
      </c>
      <c r="M67" s="24">
        <f t="shared" si="0"/>
        <v>0</v>
      </c>
      <c r="N67" s="24">
        <f t="shared" si="1"/>
        <v>0</v>
      </c>
      <c r="O67" s="24">
        <f t="shared" si="2"/>
        <v>0</v>
      </c>
      <c r="P67" s="24">
        <f t="shared" si="3"/>
        <v>0</v>
      </c>
      <c r="Q67" s="24">
        <f t="shared" si="4"/>
        <v>0</v>
      </c>
      <c r="R67" s="117"/>
      <c r="S67" s="117"/>
      <c r="T67" s="117"/>
      <c r="U67" s="117"/>
      <c r="V67" s="117"/>
    </row>
    <row r="68" spans="1:22" ht="13.5" customHeight="1">
      <c r="A68" s="66">
        <v>65</v>
      </c>
      <c r="B68" s="23" t="s">
        <v>79</v>
      </c>
      <c r="C68" s="24">
        <v>10.75</v>
      </c>
      <c r="D68" s="24">
        <v>11.25</v>
      </c>
      <c r="E68" s="24">
        <v>0</v>
      </c>
      <c r="F68" s="24">
        <v>9.25</v>
      </c>
      <c r="G68" s="24">
        <v>0</v>
      </c>
      <c r="H68" s="52">
        <v>10.75</v>
      </c>
      <c r="I68" s="24">
        <v>11.25</v>
      </c>
      <c r="J68" s="24">
        <v>0</v>
      </c>
      <c r="K68" s="24">
        <v>9.25</v>
      </c>
      <c r="L68" s="26">
        <v>0</v>
      </c>
      <c r="M68" s="24">
        <f t="shared" si="0"/>
        <v>0</v>
      </c>
      <c r="N68" s="24">
        <f t="shared" si="1"/>
        <v>0</v>
      </c>
      <c r="O68" s="24">
        <f t="shared" si="2"/>
        <v>0</v>
      </c>
      <c r="P68" s="24">
        <f t="shared" si="3"/>
        <v>0</v>
      </c>
      <c r="Q68" s="24">
        <f t="shared" si="4"/>
        <v>0</v>
      </c>
      <c r="R68" s="117"/>
      <c r="S68" s="117"/>
      <c r="T68" s="117"/>
      <c r="U68" s="117"/>
      <c r="V68" s="117"/>
    </row>
    <row r="69" spans="1:22" ht="13.5" customHeight="1">
      <c r="A69" s="66">
        <v>66</v>
      </c>
      <c r="B69" s="23" t="s">
        <v>80</v>
      </c>
      <c r="C69" s="24">
        <v>10.25</v>
      </c>
      <c r="D69" s="24">
        <v>11.25</v>
      </c>
      <c r="E69" s="24">
        <v>0</v>
      </c>
      <c r="F69" s="24">
        <v>11.25</v>
      </c>
      <c r="G69" s="24">
        <v>11.25</v>
      </c>
      <c r="H69" s="52">
        <v>10.25</v>
      </c>
      <c r="I69" s="24">
        <v>11.25</v>
      </c>
      <c r="J69" s="24">
        <v>0</v>
      </c>
      <c r="K69" s="24">
        <v>11.25</v>
      </c>
      <c r="L69" s="26">
        <v>11.25</v>
      </c>
      <c r="M69" s="24">
        <f t="shared" ref="M69:M101" si="5">C69-H69</f>
        <v>0</v>
      </c>
      <c r="N69" s="24">
        <f t="shared" ref="N69:N101" si="6">D69-I69</f>
        <v>0</v>
      </c>
      <c r="O69" s="24">
        <f t="shared" ref="O69:O101" si="7">E69-J69</f>
        <v>0</v>
      </c>
      <c r="P69" s="24">
        <f t="shared" ref="P69:P101" si="8">F69-K69</f>
        <v>0</v>
      </c>
      <c r="Q69" s="24">
        <f t="shared" ref="Q69:Q101" si="9">G69-L69</f>
        <v>0</v>
      </c>
      <c r="R69" s="117"/>
      <c r="S69" s="117"/>
      <c r="T69" s="117"/>
      <c r="U69" s="117"/>
      <c r="V69" s="117"/>
    </row>
    <row r="70" spans="1:22" ht="13.5" customHeight="1">
      <c r="A70" s="66">
        <v>67</v>
      </c>
      <c r="B70" s="23" t="s">
        <v>81</v>
      </c>
      <c r="C70" s="24">
        <v>11.5</v>
      </c>
      <c r="D70" s="24">
        <v>11.5</v>
      </c>
      <c r="E70" s="24">
        <v>0</v>
      </c>
      <c r="F70" s="24">
        <v>10.75</v>
      </c>
      <c r="G70" s="24">
        <v>11.5</v>
      </c>
      <c r="H70" s="52">
        <v>11.5</v>
      </c>
      <c r="I70" s="24">
        <v>11.5</v>
      </c>
      <c r="J70" s="24">
        <v>0</v>
      </c>
      <c r="K70" s="24">
        <v>10.75</v>
      </c>
      <c r="L70" s="26">
        <v>11.5</v>
      </c>
      <c r="M70" s="24">
        <f t="shared" si="5"/>
        <v>0</v>
      </c>
      <c r="N70" s="24">
        <f t="shared" si="6"/>
        <v>0</v>
      </c>
      <c r="O70" s="24">
        <f t="shared" si="7"/>
        <v>0</v>
      </c>
      <c r="P70" s="24">
        <f t="shared" si="8"/>
        <v>0</v>
      </c>
      <c r="Q70" s="24">
        <f t="shared" si="9"/>
        <v>0</v>
      </c>
      <c r="R70" s="117"/>
      <c r="S70" s="117"/>
      <c r="T70" s="117"/>
      <c r="U70" s="117"/>
      <c r="V70" s="117"/>
    </row>
    <row r="71" spans="1:22" ht="13.5" customHeight="1">
      <c r="A71" s="66">
        <v>68</v>
      </c>
      <c r="B71" s="23" t="s">
        <v>82</v>
      </c>
      <c r="C71" s="24">
        <v>8</v>
      </c>
      <c r="D71" s="24">
        <v>13</v>
      </c>
      <c r="E71" s="24">
        <v>0</v>
      </c>
      <c r="F71" s="24">
        <v>10.75</v>
      </c>
      <c r="G71" s="24">
        <v>11.75</v>
      </c>
      <c r="H71" s="52">
        <v>9</v>
      </c>
      <c r="I71" s="24">
        <v>15</v>
      </c>
      <c r="J71" s="24">
        <v>0</v>
      </c>
      <c r="K71" s="24">
        <v>11.25</v>
      </c>
      <c r="L71" s="26">
        <v>12.25</v>
      </c>
      <c r="M71" s="24">
        <f t="shared" si="5"/>
        <v>-1</v>
      </c>
      <c r="N71" s="24">
        <f t="shared" si="6"/>
        <v>-2</v>
      </c>
      <c r="O71" s="24">
        <f t="shared" si="7"/>
        <v>0</v>
      </c>
      <c r="P71" s="24">
        <f t="shared" si="8"/>
        <v>-0.5</v>
      </c>
      <c r="Q71" s="24">
        <f t="shared" si="9"/>
        <v>-0.5</v>
      </c>
      <c r="R71" s="117"/>
      <c r="S71" s="117"/>
      <c r="T71" s="117"/>
      <c r="U71" s="117"/>
      <c r="V71" s="117"/>
    </row>
    <row r="72" spans="1:22" ht="13.5" customHeight="1">
      <c r="A72" s="66">
        <v>69</v>
      </c>
      <c r="B72" s="23" t="s">
        <v>131</v>
      </c>
      <c r="C72" s="24">
        <v>7.86</v>
      </c>
      <c r="D72" s="24">
        <v>11.96</v>
      </c>
      <c r="E72" s="24">
        <v>16.54</v>
      </c>
      <c r="F72" s="24">
        <v>0</v>
      </c>
      <c r="G72" s="24">
        <v>13.91</v>
      </c>
      <c r="H72" s="52">
        <v>7.9</v>
      </c>
      <c r="I72" s="24">
        <v>12.04</v>
      </c>
      <c r="J72" s="24">
        <v>16.579999999999998</v>
      </c>
      <c r="K72" s="24">
        <v>0</v>
      </c>
      <c r="L72" s="26">
        <v>14.04</v>
      </c>
      <c r="M72" s="24">
        <f t="shared" si="5"/>
        <v>-4.0000000000000036E-2</v>
      </c>
      <c r="N72" s="24">
        <f t="shared" si="6"/>
        <v>-7.9999999999998295E-2</v>
      </c>
      <c r="O72" s="24">
        <f t="shared" si="7"/>
        <v>-3.9999999999999147E-2</v>
      </c>
      <c r="P72" s="24">
        <f t="shared" si="8"/>
        <v>0</v>
      </c>
      <c r="Q72" s="24">
        <f t="shared" si="9"/>
        <v>-0.12999999999999901</v>
      </c>
      <c r="R72" s="117"/>
      <c r="S72" s="117"/>
      <c r="T72" s="117"/>
      <c r="U72" s="117"/>
      <c r="V72" s="117"/>
    </row>
    <row r="73" spans="1:22" ht="13.5" customHeight="1">
      <c r="A73" s="66">
        <v>70</v>
      </c>
      <c r="B73" s="23" t="s">
        <v>84</v>
      </c>
      <c r="C73" s="24">
        <v>11.5</v>
      </c>
      <c r="D73" s="24">
        <v>11.5</v>
      </c>
      <c r="E73" s="24">
        <v>0</v>
      </c>
      <c r="F73" s="24">
        <v>11.5</v>
      </c>
      <c r="G73" s="24">
        <v>12.25</v>
      </c>
      <c r="H73" s="52">
        <v>11.5</v>
      </c>
      <c r="I73" s="24">
        <v>11.5</v>
      </c>
      <c r="J73" s="24">
        <v>0</v>
      </c>
      <c r="K73" s="24">
        <v>11.5</v>
      </c>
      <c r="L73" s="26">
        <v>12.25</v>
      </c>
      <c r="M73" s="24">
        <f t="shared" si="5"/>
        <v>0</v>
      </c>
      <c r="N73" s="24">
        <f t="shared" si="6"/>
        <v>0</v>
      </c>
      <c r="O73" s="24">
        <f t="shared" si="7"/>
        <v>0</v>
      </c>
      <c r="P73" s="24">
        <f t="shared" si="8"/>
        <v>0</v>
      </c>
      <c r="Q73" s="24">
        <f t="shared" si="9"/>
        <v>0</v>
      </c>
      <c r="R73" s="117"/>
      <c r="S73" s="117"/>
      <c r="T73" s="117"/>
      <c r="U73" s="117"/>
      <c r="V73" s="117"/>
    </row>
    <row r="74" spans="1:22" ht="13.5" customHeight="1">
      <c r="A74" s="66">
        <v>71</v>
      </c>
      <c r="B74" s="50" t="s">
        <v>143</v>
      </c>
      <c r="C74" s="51">
        <f>0.09*100</f>
        <v>9</v>
      </c>
      <c r="D74" s="51">
        <f>0.09*100</f>
        <v>9</v>
      </c>
      <c r="E74" s="51">
        <f>0.13*100</f>
        <v>13</v>
      </c>
      <c r="F74" s="51">
        <f>0.09*100</f>
        <v>9</v>
      </c>
      <c r="G74" s="51">
        <f>0.09*100</f>
        <v>9</v>
      </c>
      <c r="H74" s="52">
        <v>0.09</v>
      </c>
      <c r="I74" s="24">
        <v>0.09</v>
      </c>
      <c r="J74" s="24">
        <v>0.13</v>
      </c>
      <c r="K74" s="24">
        <v>0.09</v>
      </c>
      <c r="L74" s="26">
        <v>0.09</v>
      </c>
      <c r="M74" s="24">
        <f t="shared" si="5"/>
        <v>8.91</v>
      </c>
      <c r="N74" s="24">
        <f t="shared" si="6"/>
        <v>8.91</v>
      </c>
      <c r="O74" s="24">
        <f t="shared" si="7"/>
        <v>12.87</v>
      </c>
      <c r="P74" s="24">
        <f t="shared" si="8"/>
        <v>8.91</v>
      </c>
      <c r="Q74" s="24">
        <f t="shared" si="9"/>
        <v>8.91</v>
      </c>
      <c r="R74" s="117"/>
      <c r="S74" s="117"/>
      <c r="T74" s="117"/>
      <c r="U74" s="117"/>
      <c r="V74" s="117"/>
    </row>
    <row r="75" spans="1:22" ht="13.5" customHeight="1">
      <c r="A75" s="66">
        <v>72</v>
      </c>
      <c r="B75" s="23" t="s">
        <v>86</v>
      </c>
      <c r="C75" s="24">
        <v>0</v>
      </c>
      <c r="D75" s="24">
        <v>11.38</v>
      </c>
      <c r="E75" s="24">
        <v>0</v>
      </c>
      <c r="F75" s="24">
        <v>9.2100000000000009</v>
      </c>
      <c r="G75" s="24">
        <v>10.25</v>
      </c>
      <c r="H75" s="52">
        <v>0</v>
      </c>
      <c r="I75" s="24">
        <v>11.04</v>
      </c>
      <c r="J75" s="24">
        <v>0</v>
      </c>
      <c r="K75" s="24">
        <v>9.23</v>
      </c>
      <c r="L75" s="26">
        <v>10.32</v>
      </c>
      <c r="M75" s="24">
        <f t="shared" si="5"/>
        <v>0</v>
      </c>
      <c r="N75" s="24">
        <f t="shared" si="6"/>
        <v>0.34000000000000163</v>
      </c>
      <c r="O75" s="24">
        <f t="shared" si="7"/>
        <v>0</v>
      </c>
      <c r="P75" s="24">
        <f t="shared" si="8"/>
        <v>-1.9999999999999574E-2</v>
      </c>
      <c r="Q75" s="24">
        <f t="shared" si="9"/>
        <v>-7.0000000000000284E-2</v>
      </c>
      <c r="R75" s="117"/>
      <c r="S75" s="117"/>
      <c r="T75" s="117"/>
      <c r="U75" s="117"/>
      <c r="V75" s="117"/>
    </row>
    <row r="76" spans="1:22" ht="13.5" customHeight="1">
      <c r="A76" s="66">
        <v>73</v>
      </c>
      <c r="B76" s="23" t="s">
        <v>88</v>
      </c>
      <c r="C76" s="24">
        <v>11.1</v>
      </c>
      <c r="D76" s="24">
        <v>11.1</v>
      </c>
      <c r="E76" s="24">
        <v>0</v>
      </c>
      <c r="F76" s="24">
        <v>10.85</v>
      </c>
      <c r="G76" s="24">
        <v>10.85</v>
      </c>
      <c r="H76" s="52">
        <v>11.05</v>
      </c>
      <c r="I76" s="24">
        <v>11.05</v>
      </c>
      <c r="J76" s="24">
        <v>0</v>
      </c>
      <c r="K76" s="24">
        <v>10.8</v>
      </c>
      <c r="L76" s="26">
        <v>10.8</v>
      </c>
      <c r="M76" s="24">
        <f t="shared" si="5"/>
        <v>4.9999999999998934E-2</v>
      </c>
      <c r="N76" s="24">
        <f t="shared" si="6"/>
        <v>4.9999999999998934E-2</v>
      </c>
      <c r="O76" s="24">
        <f t="shared" si="7"/>
        <v>0</v>
      </c>
      <c r="P76" s="24">
        <f t="shared" si="8"/>
        <v>4.9999999999998934E-2</v>
      </c>
      <c r="Q76" s="24">
        <f t="shared" si="9"/>
        <v>4.9999999999998934E-2</v>
      </c>
      <c r="R76" s="117"/>
      <c r="S76" s="117"/>
      <c r="T76" s="117"/>
      <c r="U76" s="117"/>
      <c r="V76" s="117"/>
    </row>
    <row r="77" spans="1:22" ht="13.5" customHeight="1">
      <c r="A77" s="66">
        <v>74</v>
      </c>
      <c r="B77" s="23" t="s">
        <v>89</v>
      </c>
      <c r="C77" s="24">
        <v>8.5</v>
      </c>
      <c r="D77" s="24">
        <v>9</v>
      </c>
      <c r="E77" s="24">
        <v>9.75</v>
      </c>
      <c r="F77" s="24">
        <v>8.75</v>
      </c>
      <c r="G77" s="24">
        <v>10.5</v>
      </c>
      <c r="H77" s="52">
        <v>8.5</v>
      </c>
      <c r="I77" s="24">
        <v>9</v>
      </c>
      <c r="J77" s="24">
        <v>9.75</v>
      </c>
      <c r="K77" s="24">
        <v>8.75</v>
      </c>
      <c r="L77" s="26">
        <v>10.5</v>
      </c>
      <c r="M77" s="24">
        <f t="shared" si="5"/>
        <v>0</v>
      </c>
      <c r="N77" s="24">
        <f t="shared" si="6"/>
        <v>0</v>
      </c>
      <c r="O77" s="24">
        <f t="shared" si="7"/>
        <v>0</v>
      </c>
      <c r="P77" s="24">
        <f t="shared" si="8"/>
        <v>0</v>
      </c>
      <c r="Q77" s="24">
        <f t="shared" si="9"/>
        <v>0</v>
      </c>
      <c r="R77" s="117"/>
      <c r="S77" s="117"/>
      <c r="T77" s="117"/>
      <c r="U77" s="117"/>
      <c r="V77" s="117"/>
    </row>
    <row r="78" spans="1:22" ht="13.5" customHeight="1">
      <c r="A78" s="66">
        <v>75</v>
      </c>
      <c r="B78" s="23" t="s">
        <v>90</v>
      </c>
      <c r="C78" s="24">
        <v>12.84</v>
      </c>
      <c r="D78" s="24">
        <v>12.85</v>
      </c>
      <c r="E78" s="24">
        <v>0</v>
      </c>
      <c r="F78" s="24">
        <v>13.07</v>
      </c>
      <c r="G78" s="24">
        <v>13.55</v>
      </c>
      <c r="H78" s="52">
        <v>12.71</v>
      </c>
      <c r="I78" s="24">
        <v>12.62</v>
      </c>
      <c r="J78" s="24">
        <v>0</v>
      </c>
      <c r="K78" s="24">
        <v>12.49</v>
      </c>
      <c r="L78" s="26">
        <v>12.46</v>
      </c>
      <c r="M78" s="24">
        <f t="shared" si="5"/>
        <v>0.12999999999999901</v>
      </c>
      <c r="N78" s="24">
        <f t="shared" si="6"/>
        <v>0.23000000000000043</v>
      </c>
      <c r="O78" s="24">
        <f t="shared" si="7"/>
        <v>0</v>
      </c>
      <c r="P78" s="24">
        <f t="shared" si="8"/>
        <v>0.58000000000000007</v>
      </c>
      <c r="Q78" s="24">
        <f t="shared" si="9"/>
        <v>1.0899999999999999</v>
      </c>
      <c r="R78" s="117"/>
      <c r="S78" s="117"/>
      <c r="T78" s="117"/>
      <c r="U78" s="117"/>
      <c r="V78" s="117"/>
    </row>
    <row r="79" spans="1:22" ht="13.5" customHeight="1">
      <c r="A79" s="66">
        <v>76</v>
      </c>
      <c r="B79" s="23" t="s">
        <v>91</v>
      </c>
      <c r="C79" s="24">
        <v>13.01</v>
      </c>
      <c r="D79" s="24">
        <v>14.01</v>
      </c>
      <c r="E79" s="24">
        <v>14.01</v>
      </c>
      <c r="F79" s="24">
        <v>14.76</v>
      </c>
      <c r="G79" s="24">
        <v>14.76</v>
      </c>
      <c r="H79" s="52">
        <v>13</v>
      </c>
      <c r="I79" s="24">
        <v>14</v>
      </c>
      <c r="J79" s="24">
        <v>14</v>
      </c>
      <c r="K79" s="24">
        <v>14.75</v>
      </c>
      <c r="L79" s="26">
        <v>14.75</v>
      </c>
      <c r="M79" s="24">
        <f t="shared" si="5"/>
        <v>9.9999999999997868E-3</v>
      </c>
      <c r="N79" s="24">
        <f t="shared" si="6"/>
        <v>9.9999999999997868E-3</v>
      </c>
      <c r="O79" s="24">
        <f t="shared" si="7"/>
        <v>9.9999999999997868E-3</v>
      </c>
      <c r="P79" s="24">
        <f t="shared" si="8"/>
        <v>9.9999999999997868E-3</v>
      </c>
      <c r="Q79" s="24">
        <f t="shared" si="9"/>
        <v>9.9999999999997868E-3</v>
      </c>
      <c r="R79" s="117"/>
      <c r="S79" s="117"/>
      <c r="T79" s="117"/>
      <c r="U79" s="117"/>
      <c r="V79" s="117"/>
    </row>
    <row r="80" spans="1:22" ht="13.5" customHeight="1">
      <c r="A80" s="66">
        <v>77</v>
      </c>
      <c r="B80" s="23" t="s">
        <v>92</v>
      </c>
      <c r="C80" s="24">
        <v>12.77</v>
      </c>
      <c r="D80" s="24">
        <v>12.77</v>
      </c>
      <c r="E80" s="24">
        <v>12.77</v>
      </c>
      <c r="F80" s="24">
        <v>12.77</v>
      </c>
      <c r="G80" s="24">
        <v>12.77</v>
      </c>
      <c r="H80" s="52">
        <v>12.9</v>
      </c>
      <c r="I80" s="24">
        <v>12.9</v>
      </c>
      <c r="J80" s="24">
        <v>12.9</v>
      </c>
      <c r="K80" s="24">
        <v>12.9</v>
      </c>
      <c r="L80" s="26">
        <v>12.9</v>
      </c>
      <c r="M80" s="24">
        <f t="shared" si="5"/>
        <v>-0.13000000000000078</v>
      </c>
      <c r="N80" s="24">
        <f t="shared" si="6"/>
        <v>-0.13000000000000078</v>
      </c>
      <c r="O80" s="24">
        <f t="shared" si="7"/>
        <v>-0.13000000000000078</v>
      </c>
      <c r="P80" s="24">
        <f t="shared" si="8"/>
        <v>-0.13000000000000078</v>
      </c>
      <c r="Q80" s="24">
        <f t="shared" si="9"/>
        <v>-0.13000000000000078</v>
      </c>
      <c r="R80" s="117"/>
      <c r="S80" s="117"/>
      <c r="T80" s="117"/>
      <c r="U80" s="117"/>
      <c r="V80" s="117"/>
    </row>
    <row r="81" spans="1:22" ht="13.5" customHeight="1">
      <c r="A81" s="66">
        <v>78</v>
      </c>
      <c r="B81" s="23" t="s">
        <v>93</v>
      </c>
      <c r="C81" s="24">
        <v>10.98</v>
      </c>
      <c r="D81" s="24">
        <v>11.74</v>
      </c>
      <c r="E81" s="24">
        <v>0</v>
      </c>
      <c r="F81" s="24">
        <v>12</v>
      </c>
      <c r="G81" s="24">
        <v>15.5</v>
      </c>
      <c r="H81" s="52">
        <v>11</v>
      </c>
      <c r="I81" s="24">
        <v>11.75</v>
      </c>
      <c r="J81" s="24">
        <v>0</v>
      </c>
      <c r="K81" s="24">
        <v>12.07</v>
      </c>
      <c r="L81" s="26">
        <v>15.56</v>
      </c>
      <c r="M81" s="24">
        <f t="shared" si="5"/>
        <v>-1.9999999999999574E-2</v>
      </c>
      <c r="N81" s="24">
        <f t="shared" si="6"/>
        <v>-9.9999999999997868E-3</v>
      </c>
      <c r="O81" s="24">
        <f t="shared" si="7"/>
        <v>0</v>
      </c>
      <c r="P81" s="24">
        <f t="shared" si="8"/>
        <v>-7.0000000000000284E-2</v>
      </c>
      <c r="Q81" s="24">
        <f t="shared" si="9"/>
        <v>-6.0000000000000497E-2</v>
      </c>
      <c r="R81" s="117"/>
      <c r="S81" s="117"/>
      <c r="T81" s="117"/>
      <c r="U81" s="117"/>
      <c r="V81" s="117"/>
    </row>
    <row r="82" spans="1:22" ht="13.5" customHeight="1">
      <c r="A82" s="66">
        <v>79</v>
      </c>
      <c r="B82" s="23" t="s">
        <v>94</v>
      </c>
      <c r="C82" s="24">
        <v>12.5</v>
      </c>
      <c r="D82" s="24">
        <v>13.5</v>
      </c>
      <c r="E82" s="24">
        <v>0</v>
      </c>
      <c r="F82" s="24">
        <v>0</v>
      </c>
      <c r="G82" s="24">
        <v>0</v>
      </c>
      <c r="H82" s="52">
        <v>12.5</v>
      </c>
      <c r="I82" s="24">
        <v>13.5</v>
      </c>
      <c r="J82" s="24">
        <v>0</v>
      </c>
      <c r="K82" s="24">
        <v>0</v>
      </c>
      <c r="L82" s="26">
        <v>0</v>
      </c>
      <c r="M82" s="24">
        <f t="shared" si="5"/>
        <v>0</v>
      </c>
      <c r="N82" s="24">
        <f t="shared" si="6"/>
        <v>0</v>
      </c>
      <c r="O82" s="24">
        <f t="shared" si="7"/>
        <v>0</v>
      </c>
      <c r="P82" s="24">
        <f t="shared" si="8"/>
        <v>0</v>
      </c>
      <c r="Q82" s="24">
        <f t="shared" si="9"/>
        <v>0</v>
      </c>
      <c r="R82" s="117"/>
      <c r="S82" s="117"/>
      <c r="T82" s="117"/>
      <c r="U82" s="117"/>
      <c r="V82" s="117"/>
    </row>
    <row r="83" spans="1:22" ht="13.5" customHeight="1">
      <c r="A83" s="66">
        <v>80</v>
      </c>
      <c r="B83" s="23" t="s">
        <v>95</v>
      </c>
      <c r="C83" s="24">
        <v>10.23</v>
      </c>
      <c r="D83" s="24">
        <v>10.23</v>
      </c>
      <c r="E83" s="24">
        <v>0</v>
      </c>
      <c r="F83" s="24">
        <v>10.23</v>
      </c>
      <c r="G83" s="24">
        <v>10.23</v>
      </c>
      <c r="H83" s="52">
        <v>12.23</v>
      </c>
      <c r="I83" s="24">
        <v>12.23</v>
      </c>
      <c r="J83" s="24">
        <v>0</v>
      </c>
      <c r="K83" s="24">
        <v>12.23</v>
      </c>
      <c r="L83" s="26">
        <v>12.23</v>
      </c>
      <c r="M83" s="24">
        <f t="shared" si="5"/>
        <v>-2</v>
      </c>
      <c r="N83" s="24">
        <f t="shared" si="6"/>
        <v>-2</v>
      </c>
      <c r="O83" s="24">
        <f t="shared" si="7"/>
        <v>0</v>
      </c>
      <c r="P83" s="24">
        <f t="shared" si="8"/>
        <v>-2</v>
      </c>
      <c r="Q83" s="24">
        <f t="shared" si="9"/>
        <v>-2</v>
      </c>
      <c r="R83" s="117"/>
      <c r="S83" s="117"/>
      <c r="T83" s="117"/>
      <c r="U83" s="117"/>
      <c r="V83" s="117"/>
    </row>
    <row r="84" spans="1:22" ht="13.5" customHeight="1">
      <c r="A84" s="66">
        <v>81</v>
      </c>
      <c r="B84" s="23" t="s">
        <v>96</v>
      </c>
      <c r="C84" s="24">
        <v>0</v>
      </c>
      <c r="D84" s="24">
        <v>11.75</v>
      </c>
      <c r="E84" s="24">
        <v>15</v>
      </c>
      <c r="F84" s="24">
        <v>9.75</v>
      </c>
      <c r="G84" s="24">
        <v>0</v>
      </c>
      <c r="H84" s="52">
        <v>0</v>
      </c>
      <c r="I84" s="24">
        <v>11.75</v>
      </c>
      <c r="J84" s="24">
        <v>15</v>
      </c>
      <c r="K84" s="24">
        <v>9.75</v>
      </c>
      <c r="L84" s="26">
        <v>0</v>
      </c>
      <c r="M84" s="24">
        <f t="shared" si="5"/>
        <v>0</v>
      </c>
      <c r="N84" s="24">
        <f t="shared" si="6"/>
        <v>0</v>
      </c>
      <c r="O84" s="24">
        <f t="shared" si="7"/>
        <v>0</v>
      </c>
      <c r="P84" s="24">
        <f t="shared" si="8"/>
        <v>0</v>
      </c>
      <c r="Q84" s="24">
        <f t="shared" si="9"/>
        <v>0</v>
      </c>
      <c r="R84" s="117"/>
      <c r="S84" s="117"/>
      <c r="T84" s="117"/>
      <c r="U84" s="117"/>
      <c r="V84" s="117"/>
    </row>
    <row r="85" spans="1:22" ht="13.5" customHeight="1">
      <c r="A85" s="66">
        <v>82</v>
      </c>
      <c r="B85" s="23" t="s">
        <v>97</v>
      </c>
      <c r="C85" s="24">
        <v>12.35</v>
      </c>
      <c r="D85" s="24">
        <v>12.35</v>
      </c>
      <c r="E85" s="24">
        <v>14.35</v>
      </c>
      <c r="F85" s="24">
        <v>12.35</v>
      </c>
      <c r="G85" s="24">
        <v>13.85</v>
      </c>
      <c r="H85" s="52">
        <v>12.68</v>
      </c>
      <c r="I85" s="24">
        <v>12.68</v>
      </c>
      <c r="J85" s="24">
        <v>14.68</v>
      </c>
      <c r="K85" s="24">
        <v>12.68</v>
      </c>
      <c r="L85" s="26">
        <v>14.18</v>
      </c>
      <c r="M85" s="24">
        <f t="shared" si="5"/>
        <v>-0.33000000000000007</v>
      </c>
      <c r="N85" s="24">
        <f t="shared" si="6"/>
        <v>-0.33000000000000007</v>
      </c>
      <c r="O85" s="24">
        <f t="shared" si="7"/>
        <v>-0.33000000000000007</v>
      </c>
      <c r="P85" s="24">
        <f t="shared" si="8"/>
        <v>-0.33000000000000007</v>
      </c>
      <c r="Q85" s="24">
        <f t="shared" si="9"/>
        <v>-0.33000000000000007</v>
      </c>
      <c r="R85" s="117"/>
      <c r="S85" s="117"/>
      <c r="T85" s="117"/>
      <c r="U85" s="117"/>
      <c r="V85" s="117"/>
    </row>
    <row r="86" spans="1:22" ht="13.5" customHeight="1">
      <c r="A86" s="66">
        <v>83</v>
      </c>
      <c r="B86" s="23" t="s">
        <v>98</v>
      </c>
      <c r="C86" s="24">
        <v>12.94</v>
      </c>
      <c r="D86" s="24">
        <v>13.19</v>
      </c>
      <c r="E86" s="24">
        <v>13.69</v>
      </c>
      <c r="F86" s="24">
        <v>13.04</v>
      </c>
      <c r="G86" s="24">
        <v>13.44</v>
      </c>
      <c r="H86" s="52">
        <v>12.2</v>
      </c>
      <c r="I86" s="24">
        <v>12.45</v>
      </c>
      <c r="J86" s="24">
        <v>12.95</v>
      </c>
      <c r="K86" s="24">
        <v>12.3</v>
      </c>
      <c r="L86" s="26">
        <v>12.7</v>
      </c>
      <c r="M86" s="24">
        <f t="shared" si="5"/>
        <v>0.74000000000000021</v>
      </c>
      <c r="N86" s="24">
        <f t="shared" si="6"/>
        <v>0.74000000000000021</v>
      </c>
      <c r="O86" s="24">
        <f t="shared" si="7"/>
        <v>0.74000000000000021</v>
      </c>
      <c r="P86" s="24">
        <f t="shared" si="8"/>
        <v>0.73999999999999844</v>
      </c>
      <c r="Q86" s="24">
        <f t="shared" si="9"/>
        <v>0.74000000000000021</v>
      </c>
      <c r="R86" s="117"/>
      <c r="S86" s="117"/>
      <c r="T86" s="117"/>
      <c r="U86" s="117"/>
      <c r="V86" s="117"/>
    </row>
    <row r="87" spans="1:22" ht="13.5" customHeight="1">
      <c r="A87" s="66">
        <v>84</v>
      </c>
      <c r="B87" s="23" t="s">
        <v>99</v>
      </c>
      <c r="C87" s="24">
        <v>14.5</v>
      </c>
      <c r="D87" s="24">
        <v>14.75</v>
      </c>
      <c r="E87" s="24">
        <v>17</v>
      </c>
      <c r="F87" s="24">
        <v>16.5</v>
      </c>
      <c r="G87" s="24">
        <v>15.75</v>
      </c>
      <c r="H87" s="52">
        <v>14.5</v>
      </c>
      <c r="I87" s="24">
        <v>14.75</v>
      </c>
      <c r="J87" s="24">
        <v>17</v>
      </c>
      <c r="K87" s="24">
        <v>16.5</v>
      </c>
      <c r="L87" s="26">
        <v>15.75</v>
      </c>
      <c r="M87" s="24">
        <f t="shared" si="5"/>
        <v>0</v>
      </c>
      <c r="N87" s="24">
        <f t="shared" si="6"/>
        <v>0</v>
      </c>
      <c r="O87" s="24">
        <f t="shared" si="7"/>
        <v>0</v>
      </c>
      <c r="P87" s="24">
        <f t="shared" si="8"/>
        <v>0</v>
      </c>
      <c r="Q87" s="24">
        <f t="shared" si="9"/>
        <v>0</v>
      </c>
      <c r="R87" s="117"/>
      <c r="S87" s="117"/>
      <c r="T87" s="117"/>
      <c r="U87" s="117"/>
      <c r="V87" s="117"/>
    </row>
    <row r="88" spans="1:22" ht="13.5" customHeight="1">
      <c r="A88" s="66">
        <v>85</v>
      </c>
      <c r="B88" s="33" t="s">
        <v>100</v>
      </c>
      <c r="C88" s="34">
        <v>9.5</v>
      </c>
      <c r="D88" s="34">
        <v>13.01</v>
      </c>
      <c r="E88" s="34">
        <v>0</v>
      </c>
      <c r="F88" s="34">
        <v>13.01</v>
      </c>
      <c r="G88" s="34">
        <v>13.01</v>
      </c>
      <c r="H88" s="53">
        <v>9.51</v>
      </c>
      <c r="I88" s="34">
        <v>13</v>
      </c>
      <c r="J88" s="34">
        <v>0</v>
      </c>
      <c r="K88" s="34">
        <v>13</v>
      </c>
      <c r="L88" s="35">
        <v>13</v>
      </c>
      <c r="M88" s="24">
        <f t="shared" si="5"/>
        <v>-9.9999999999997868E-3</v>
      </c>
      <c r="N88" s="24">
        <f t="shared" si="6"/>
        <v>9.9999999999997868E-3</v>
      </c>
      <c r="O88" s="24">
        <f t="shared" si="7"/>
        <v>0</v>
      </c>
      <c r="P88" s="24">
        <f t="shared" si="8"/>
        <v>9.9999999999997868E-3</v>
      </c>
      <c r="Q88" s="24">
        <f t="shared" si="9"/>
        <v>9.9999999999997868E-3</v>
      </c>
      <c r="R88" s="117"/>
      <c r="S88" s="117"/>
      <c r="T88" s="117"/>
      <c r="U88" s="117"/>
      <c r="V88" s="117"/>
    </row>
    <row r="89" spans="1:22" ht="13.5" customHeight="1">
      <c r="A89" s="66">
        <v>86</v>
      </c>
      <c r="B89" s="23" t="s">
        <v>101</v>
      </c>
      <c r="C89" s="24">
        <v>10</v>
      </c>
      <c r="D89" s="24">
        <v>11.25</v>
      </c>
      <c r="E89" s="24">
        <v>17</v>
      </c>
      <c r="F89" s="24">
        <v>13</v>
      </c>
      <c r="G89" s="24">
        <v>13</v>
      </c>
      <c r="H89" s="52">
        <v>10</v>
      </c>
      <c r="I89" s="24">
        <v>11.25</v>
      </c>
      <c r="J89" s="24">
        <v>17</v>
      </c>
      <c r="K89" s="24">
        <v>13</v>
      </c>
      <c r="L89" s="26">
        <v>13</v>
      </c>
      <c r="M89" s="24">
        <f t="shared" si="5"/>
        <v>0</v>
      </c>
      <c r="N89" s="24">
        <f t="shared" si="6"/>
        <v>0</v>
      </c>
      <c r="O89" s="24">
        <f t="shared" si="7"/>
        <v>0</v>
      </c>
      <c r="P89" s="24">
        <f t="shared" si="8"/>
        <v>0</v>
      </c>
      <c r="Q89" s="24">
        <f t="shared" si="9"/>
        <v>0</v>
      </c>
      <c r="R89" s="117"/>
      <c r="S89" s="117"/>
      <c r="T89" s="117"/>
      <c r="U89" s="117"/>
      <c r="V89" s="117"/>
    </row>
    <row r="90" spans="1:22" ht="13.5" customHeight="1">
      <c r="A90" s="66">
        <v>87</v>
      </c>
      <c r="B90" s="23" t="s">
        <v>102</v>
      </c>
      <c r="C90" s="24">
        <v>11.74</v>
      </c>
      <c r="D90" s="24">
        <v>12.24</v>
      </c>
      <c r="E90" s="24">
        <v>12.74</v>
      </c>
      <c r="F90" s="24">
        <v>12.74</v>
      </c>
      <c r="G90" s="24">
        <v>12.74</v>
      </c>
      <c r="H90" s="52">
        <v>11.9</v>
      </c>
      <c r="I90" s="24">
        <v>12.4</v>
      </c>
      <c r="J90" s="24">
        <v>12.9</v>
      </c>
      <c r="K90" s="24">
        <v>12.9</v>
      </c>
      <c r="L90" s="26">
        <v>12.9</v>
      </c>
      <c r="M90" s="24">
        <f t="shared" si="5"/>
        <v>-0.16000000000000014</v>
      </c>
      <c r="N90" s="24">
        <f t="shared" si="6"/>
        <v>-0.16000000000000014</v>
      </c>
      <c r="O90" s="24">
        <f t="shared" si="7"/>
        <v>-0.16000000000000014</v>
      </c>
      <c r="P90" s="24">
        <f t="shared" si="8"/>
        <v>-0.16000000000000014</v>
      </c>
      <c r="Q90" s="24">
        <f t="shared" si="9"/>
        <v>-0.16000000000000014</v>
      </c>
      <c r="R90" s="117"/>
      <c r="S90" s="117"/>
      <c r="T90" s="117"/>
      <c r="U90" s="117"/>
      <c r="V90" s="117"/>
    </row>
    <row r="91" spans="1:22" ht="13.5" customHeight="1">
      <c r="A91" s="66">
        <v>88</v>
      </c>
      <c r="B91" s="23" t="s">
        <v>103</v>
      </c>
      <c r="C91" s="24">
        <v>15.35</v>
      </c>
      <c r="D91" s="24">
        <v>15.35</v>
      </c>
      <c r="E91" s="24">
        <v>15.35</v>
      </c>
      <c r="F91" s="24">
        <v>15.35</v>
      </c>
      <c r="G91" s="24">
        <v>15.35</v>
      </c>
      <c r="H91" s="52">
        <v>15.37</v>
      </c>
      <c r="I91" s="24">
        <v>15.37</v>
      </c>
      <c r="J91" s="24">
        <v>15.37</v>
      </c>
      <c r="K91" s="24">
        <v>15.37</v>
      </c>
      <c r="L91" s="26">
        <v>15.37</v>
      </c>
      <c r="M91" s="24">
        <f t="shared" si="5"/>
        <v>-1.9999999999999574E-2</v>
      </c>
      <c r="N91" s="24">
        <f t="shared" si="6"/>
        <v>-1.9999999999999574E-2</v>
      </c>
      <c r="O91" s="24">
        <f t="shared" si="7"/>
        <v>-1.9999999999999574E-2</v>
      </c>
      <c r="P91" s="24">
        <f t="shared" si="8"/>
        <v>-1.9999999999999574E-2</v>
      </c>
      <c r="Q91" s="24">
        <f t="shared" si="9"/>
        <v>-1.9999999999999574E-2</v>
      </c>
      <c r="R91" s="117"/>
      <c r="S91" s="117"/>
      <c r="T91" s="117"/>
      <c r="U91" s="117"/>
      <c r="V91" s="117"/>
    </row>
    <row r="92" spans="1:22" ht="13.5" customHeight="1">
      <c r="A92" s="66">
        <v>89</v>
      </c>
      <c r="B92" s="23" t="s">
        <v>104</v>
      </c>
      <c r="C92" s="24">
        <v>10</v>
      </c>
      <c r="D92" s="24">
        <v>11</v>
      </c>
      <c r="E92" s="24">
        <v>0</v>
      </c>
      <c r="F92" s="24">
        <v>10</v>
      </c>
      <c r="G92" s="24">
        <v>11</v>
      </c>
      <c r="H92" s="52">
        <v>10</v>
      </c>
      <c r="I92" s="24">
        <v>11</v>
      </c>
      <c r="J92" s="24">
        <v>0</v>
      </c>
      <c r="K92" s="24">
        <v>10</v>
      </c>
      <c r="L92" s="26">
        <v>11</v>
      </c>
      <c r="M92" s="24">
        <f t="shared" si="5"/>
        <v>0</v>
      </c>
      <c r="N92" s="24">
        <f t="shared" si="6"/>
        <v>0</v>
      </c>
      <c r="O92" s="24">
        <f t="shared" si="7"/>
        <v>0</v>
      </c>
      <c r="P92" s="24">
        <f t="shared" si="8"/>
        <v>0</v>
      </c>
      <c r="Q92" s="24">
        <f t="shared" si="9"/>
        <v>0</v>
      </c>
      <c r="R92" s="117"/>
      <c r="S92" s="117"/>
      <c r="T92" s="117"/>
      <c r="U92" s="117"/>
      <c r="V92" s="117"/>
    </row>
    <row r="93" spans="1:22" ht="13.5" customHeight="1">
      <c r="A93" s="66">
        <v>90</v>
      </c>
      <c r="B93" s="23" t="s">
        <v>105</v>
      </c>
      <c r="C93" s="24">
        <v>10.65</v>
      </c>
      <c r="D93" s="24">
        <v>11.33</v>
      </c>
      <c r="E93" s="24">
        <v>12.33</v>
      </c>
      <c r="F93" s="24">
        <v>10.83</v>
      </c>
      <c r="G93" s="24">
        <v>10.83</v>
      </c>
      <c r="H93" s="52">
        <v>10.83</v>
      </c>
      <c r="I93" s="24">
        <v>11.51</v>
      </c>
      <c r="J93" s="24">
        <v>12.51</v>
      </c>
      <c r="K93" s="24">
        <v>11.01</v>
      </c>
      <c r="L93" s="26">
        <v>11.01</v>
      </c>
      <c r="M93" s="24">
        <f t="shared" si="5"/>
        <v>-0.17999999999999972</v>
      </c>
      <c r="N93" s="24">
        <f t="shared" si="6"/>
        <v>-0.17999999999999972</v>
      </c>
      <c r="O93" s="24">
        <f t="shared" si="7"/>
        <v>-0.17999999999999972</v>
      </c>
      <c r="P93" s="24">
        <f t="shared" si="8"/>
        <v>-0.17999999999999972</v>
      </c>
      <c r="Q93" s="24">
        <f t="shared" si="9"/>
        <v>-0.17999999999999972</v>
      </c>
      <c r="R93" s="117"/>
      <c r="S93" s="117"/>
      <c r="T93" s="117"/>
      <c r="U93" s="117"/>
      <c r="V93" s="117"/>
    </row>
    <row r="94" spans="1:22" ht="13.5" customHeight="1">
      <c r="A94" s="66">
        <v>91</v>
      </c>
      <c r="B94" s="23" t="s">
        <v>106</v>
      </c>
      <c r="C94" s="24">
        <v>11.49</v>
      </c>
      <c r="D94" s="24">
        <v>11.99</v>
      </c>
      <c r="E94" s="24">
        <v>12.49</v>
      </c>
      <c r="F94" s="24">
        <v>11.49</v>
      </c>
      <c r="G94" s="24">
        <v>11.99</v>
      </c>
      <c r="H94" s="52">
        <v>11.46</v>
      </c>
      <c r="I94" s="24">
        <v>11.96</v>
      </c>
      <c r="J94" s="24">
        <v>12.46</v>
      </c>
      <c r="K94" s="24">
        <v>11.46</v>
      </c>
      <c r="L94" s="26">
        <v>11.96</v>
      </c>
      <c r="M94" s="24">
        <f t="shared" si="5"/>
        <v>2.9999999999999361E-2</v>
      </c>
      <c r="N94" s="24">
        <f t="shared" si="6"/>
        <v>2.9999999999999361E-2</v>
      </c>
      <c r="O94" s="24">
        <f t="shared" si="7"/>
        <v>2.9999999999999361E-2</v>
      </c>
      <c r="P94" s="24">
        <f t="shared" si="8"/>
        <v>2.9999999999999361E-2</v>
      </c>
      <c r="Q94" s="24">
        <f t="shared" si="9"/>
        <v>2.9999999999999361E-2</v>
      </c>
      <c r="R94" s="117"/>
      <c r="S94" s="117"/>
      <c r="T94" s="117"/>
      <c r="U94" s="117"/>
      <c r="V94" s="117"/>
    </row>
    <row r="95" spans="1:22" ht="13.5" customHeight="1">
      <c r="A95" s="66">
        <v>92</v>
      </c>
      <c r="B95" s="23" t="s">
        <v>107</v>
      </c>
      <c r="C95" s="24">
        <v>10.93</v>
      </c>
      <c r="D95" s="24">
        <v>10.93</v>
      </c>
      <c r="E95" s="24">
        <v>11.93</v>
      </c>
      <c r="F95" s="24">
        <v>10.93</v>
      </c>
      <c r="G95" s="24">
        <v>10.93</v>
      </c>
      <c r="H95" s="52">
        <v>10.8</v>
      </c>
      <c r="I95" s="24">
        <v>10.8</v>
      </c>
      <c r="J95" s="24">
        <v>11.8</v>
      </c>
      <c r="K95" s="24">
        <v>10.8</v>
      </c>
      <c r="L95" s="26">
        <v>10.8</v>
      </c>
      <c r="M95" s="24">
        <f t="shared" si="5"/>
        <v>0.12999999999999901</v>
      </c>
      <c r="N95" s="24">
        <f t="shared" si="6"/>
        <v>0.12999999999999901</v>
      </c>
      <c r="O95" s="24">
        <f t="shared" si="7"/>
        <v>0.12999999999999901</v>
      </c>
      <c r="P95" s="24">
        <f t="shared" si="8"/>
        <v>0.12999999999999901</v>
      </c>
      <c r="Q95" s="24">
        <f t="shared" si="9"/>
        <v>0.12999999999999901</v>
      </c>
      <c r="R95" s="117"/>
      <c r="S95" s="117"/>
      <c r="T95" s="117"/>
      <c r="U95" s="117"/>
      <c r="V95" s="117"/>
    </row>
    <row r="96" spans="1:22" ht="13.5" customHeight="1">
      <c r="A96" s="66">
        <v>93</v>
      </c>
      <c r="B96" s="23" t="s">
        <v>108</v>
      </c>
      <c r="C96" s="24">
        <v>0</v>
      </c>
      <c r="D96" s="24">
        <v>12.99</v>
      </c>
      <c r="E96" s="24">
        <v>17.079999999999998</v>
      </c>
      <c r="F96" s="24">
        <v>0</v>
      </c>
      <c r="G96" s="24">
        <v>13.75</v>
      </c>
      <c r="H96" s="52">
        <v>0</v>
      </c>
      <c r="I96" s="24">
        <v>12.99</v>
      </c>
      <c r="J96" s="24">
        <v>17.079999999999998</v>
      </c>
      <c r="K96" s="24">
        <v>0</v>
      </c>
      <c r="L96" s="26">
        <v>13.75</v>
      </c>
      <c r="M96" s="24">
        <f t="shared" si="5"/>
        <v>0</v>
      </c>
      <c r="N96" s="24">
        <f t="shared" si="6"/>
        <v>0</v>
      </c>
      <c r="O96" s="24">
        <f t="shared" si="7"/>
        <v>0</v>
      </c>
      <c r="P96" s="24">
        <f t="shared" si="8"/>
        <v>0</v>
      </c>
      <c r="Q96" s="24">
        <f t="shared" si="9"/>
        <v>0</v>
      </c>
      <c r="R96" s="117"/>
      <c r="S96" s="117"/>
      <c r="T96" s="117"/>
      <c r="U96" s="117"/>
      <c r="V96" s="117"/>
    </row>
    <row r="97" spans="1:22" ht="13.5" customHeight="1">
      <c r="A97" s="66">
        <v>94</v>
      </c>
      <c r="B97" s="23" t="s">
        <v>109</v>
      </c>
      <c r="C97" s="24">
        <v>11.65</v>
      </c>
      <c r="D97" s="24">
        <v>12.58</v>
      </c>
      <c r="E97" s="24">
        <v>0</v>
      </c>
      <c r="F97" s="24">
        <v>12.4</v>
      </c>
      <c r="G97" s="24">
        <v>13.9</v>
      </c>
      <c r="H97" s="52">
        <v>11.53</v>
      </c>
      <c r="I97" s="24">
        <v>12.46</v>
      </c>
      <c r="J97" s="24">
        <v>0</v>
      </c>
      <c r="K97" s="24">
        <v>12.28</v>
      </c>
      <c r="L97" s="26">
        <v>13.78</v>
      </c>
      <c r="M97" s="24">
        <f t="shared" si="5"/>
        <v>0.12000000000000099</v>
      </c>
      <c r="N97" s="24">
        <f t="shared" si="6"/>
        <v>0.11999999999999922</v>
      </c>
      <c r="O97" s="24">
        <f t="shared" si="7"/>
        <v>0</v>
      </c>
      <c r="P97" s="24">
        <f t="shared" si="8"/>
        <v>0.12000000000000099</v>
      </c>
      <c r="Q97" s="24">
        <f t="shared" si="9"/>
        <v>0.12000000000000099</v>
      </c>
      <c r="R97" s="117"/>
      <c r="S97" s="117"/>
      <c r="T97" s="117"/>
      <c r="U97" s="117"/>
      <c r="V97" s="117"/>
    </row>
    <row r="98" spans="1:22" ht="13.5" customHeight="1">
      <c r="A98" s="66">
        <v>95</v>
      </c>
      <c r="B98" s="23" t="s">
        <v>110</v>
      </c>
      <c r="C98" s="24">
        <v>12.34</v>
      </c>
      <c r="D98" s="24">
        <v>12.34</v>
      </c>
      <c r="E98" s="24">
        <v>12.34</v>
      </c>
      <c r="F98" s="24">
        <v>12.34</v>
      </c>
      <c r="G98" s="24">
        <v>12.34</v>
      </c>
      <c r="H98" s="52">
        <v>12.42</v>
      </c>
      <c r="I98" s="24">
        <v>12.42</v>
      </c>
      <c r="J98" s="24">
        <v>12.42</v>
      </c>
      <c r="K98" s="24">
        <v>12.42</v>
      </c>
      <c r="L98" s="26">
        <v>12.42</v>
      </c>
      <c r="M98" s="24">
        <f t="shared" si="5"/>
        <v>-8.0000000000000071E-2</v>
      </c>
      <c r="N98" s="24">
        <f t="shared" si="6"/>
        <v>-8.0000000000000071E-2</v>
      </c>
      <c r="O98" s="24">
        <f t="shared" si="7"/>
        <v>-8.0000000000000071E-2</v>
      </c>
      <c r="P98" s="24">
        <f t="shared" si="8"/>
        <v>-8.0000000000000071E-2</v>
      </c>
      <c r="Q98" s="24">
        <f t="shared" si="9"/>
        <v>-8.0000000000000071E-2</v>
      </c>
      <c r="R98" s="117"/>
      <c r="S98" s="117"/>
      <c r="T98" s="117"/>
      <c r="U98" s="117"/>
      <c r="V98" s="117"/>
    </row>
    <row r="99" spans="1:22" ht="13.5" customHeight="1">
      <c r="A99" s="66">
        <v>96</v>
      </c>
      <c r="B99" s="23" t="s">
        <v>111</v>
      </c>
      <c r="C99" s="24">
        <v>11.72</v>
      </c>
      <c r="D99" s="24">
        <v>12.22</v>
      </c>
      <c r="E99" s="24">
        <v>14.22</v>
      </c>
      <c r="F99" s="24">
        <v>11.72</v>
      </c>
      <c r="G99" s="24">
        <v>11.72</v>
      </c>
      <c r="H99" s="52">
        <v>11.95</v>
      </c>
      <c r="I99" s="24">
        <v>12.45</v>
      </c>
      <c r="J99" s="24">
        <v>14.45</v>
      </c>
      <c r="K99" s="24">
        <v>11.95</v>
      </c>
      <c r="L99" s="26">
        <v>11.95</v>
      </c>
      <c r="M99" s="24">
        <f t="shared" si="5"/>
        <v>-0.22999999999999865</v>
      </c>
      <c r="N99" s="24">
        <f t="shared" si="6"/>
        <v>-0.22999999999999865</v>
      </c>
      <c r="O99" s="24">
        <f t="shared" si="7"/>
        <v>-0.22999999999999865</v>
      </c>
      <c r="P99" s="24">
        <f t="shared" si="8"/>
        <v>-0.22999999999999865</v>
      </c>
      <c r="Q99" s="24">
        <f t="shared" si="9"/>
        <v>-0.22999999999999865</v>
      </c>
      <c r="R99" s="117"/>
      <c r="S99" s="117"/>
      <c r="T99" s="117"/>
      <c r="U99" s="117"/>
      <c r="V99" s="117"/>
    </row>
    <row r="100" spans="1:22" ht="13.5" customHeight="1">
      <c r="A100" s="66">
        <v>97</v>
      </c>
      <c r="B100" s="23" t="s">
        <v>112</v>
      </c>
      <c r="C100" s="79">
        <v>10.02</v>
      </c>
      <c r="D100" s="79">
        <v>9.9</v>
      </c>
      <c r="E100" s="79">
        <v>0</v>
      </c>
      <c r="F100" s="80">
        <v>9.9</v>
      </c>
      <c r="G100" s="79">
        <v>0</v>
      </c>
      <c r="H100" s="93"/>
      <c r="I100" s="93"/>
      <c r="J100" s="94"/>
      <c r="K100" s="92">
        <v>0</v>
      </c>
      <c r="L100" s="26">
        <v>0</v>
      </c>
      <c r="M100" s="24">
        <f t="shared" si="5"/>
        <v>10.02</v>
      </c>
      <c r="N100" s="24">
        <f t="shared" si="6"/>
        <v>9.9</v>
      </c>
      <c r="O100" s="24">
        <f t="shared" si="7"/>
        <v>0</v>
      </c>
      <c r="P100" s="24">
        <f t="shared" si="8"/>
        <v>9.9</v>
      </c>
      <c r="Q100" s="24">
        <f t="shared" si="9"/>
        <v>0</v>
      </c>
      <c r="R100" s="118"/>
      <c r="S100" s="118"/>
      <c r="T100" s="118"/>
      <c r="U100" s="118"/>
      <c r="V100" s="118"/>
    </row>
    <row r="101" spans="1:22" ht="13.5" customHeight="1" thickBot="1">
      <c r="A101" s="66">
        <v>98</v>
      </c>
      <c r="B101" s="23" t="s">
        <v>113</v>
      </c>
      <c r="C101" s="24">
        <v>0</v>
      </c>
      <c r="D101" s="24">
        <v>11</v>
      </c>
      <c r="E101" s="24">
        <v>0</v>
      </c>
      <c r="F101" s="24">
        <v>11.5</v>
      </c>
      <c r="G101" s="24">
        <v>12</v>
      </c>
      <c r="H101" s="54">
        <v>0</v>
      </c>
      <c r="I101" s="29">
        <v>11</v>
      </c>
      <c r="J101" s="29">
        <v>0</v>
      </c>
      <c r="K101" s="29">
        <v>12</v>
      </c>
      <c r="L101" s="30">
        <v>12.5</v>
      </c>
      <c r="M101" s="24">
        <f t="shared" si="5"/>
        <v>0</v>
      </c>
      <c r="N101" s="24">
        <f t="shared" si="6"/>
        <v>0</v>
      </c>
      <c r="O101" s="24">
        <f t="shared" si="7"/>
        <v>0</v>
      </c>
      <c r="P101" s="24">
        <f t="shared" si="8"/>
        <v>-0.5</v>
      </c>
      <c r="Q101" s="24">
        <f t="shared" si="9"/>
        <v>-0.5</v>
      </c>
      <c r="R101" s="117"/>
      <c r="S101" s="117"/>
      <c r="T101" s="117"/>
      <c r="U101" s="117"/>
      <c r="V101" s="117"/>
    </row>
    <row r="102" spans="1:22" ht="13.5" customHeight="1"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</row>
    <row r="103" spans="1:22" ht="13.5" customHeight="1"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</row>
    <row r="104" spans="1:22" ht="13.5" customHeight="1"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</row>
  </sheetData>
  <mergeCells count="4">
    <mergeCell ref="A1:G1"/>
    <mergeCell ref="C2:G2"/>
    <mergeCell ref="H2:L2"/>
    <mergeCell ref="M2:Q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104"/>
  <sheetViews>
    <sheetView topLeftCell="A55" zoomScale="117" zoomScaleNormal="117" zoomScaleSheetLayoutView="130" workbookViewId="0">
      <selection activeCell="A59" sqref="A59:XFD63"/>
    </sheetView>
  </sheetViews>
  <sheetFormatPr defaultColWidth="9.25" defaultRowHeight="12.75" customHeight="1"/>
  <cols>
    <col min="1" max="1" width="6.25" style="84" customWidth="1"/>
    <col min="2" max="2" width="52.625" style="83" customWidth="1"/>
    <col min="3" max="3" width="10.375" style="127" customWidth="1"/>
    <col min="4" max="4" width="9" style="127" customWidth="1"/>
    <col min="5" max="5" width="8.25" style="127" customWidth="1"/>
    <col min="6" max="6" width="9.25" style="127" customWidth="1"/>
    <col min="7" max="7" width="9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29.625" style="83" hidden="1" customWidth="1"/>
    <col min="19" max="16384" width="9.25" style="83"/>
  </cols>
  <sheetData>
    <row r="1" spans="1:18" ht="12.75" customHeight="1">
      <c r="A1" s="617" t="s">
        <v>145</v>
      </c>
      <c r="B1" s="617"/>
      <c r="C1" s="617"/>
      <c r="D1" s="617"/>
      <c r="E1" s="617"/>
      <c r="F1" s="617"/>
      <c r="G1" s="61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 thickBot="1">
      <c r="C2" s="618" t="s">
        <v>141</v>
      </c>
      <c r="D2" s="619"/>
      <c r="E2" s="619"/>
      <c r="F2" s="619"/>
      <c r="G2" s="619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18" ht="25.5" customHeight="1">
      <c r="A3" s="85" t="s">
        <v>1</v>
      </c>
      <c r="B3" s="86" t="s">
        <v>4</v>
      </c>
      <c r="C3" s="126" t="s">
        <v>5</v>
      </c>
      <c r="D3" s="126" t="s">
        <v>6</v>
      </c>
      <c r="E3" s="126" t="s">
        <v>7</v>
      </c>
      <c r="F3" s="126" t="s">
        <v>8</v>
      </c>
      <c r="G3" s="126" t="s">
        <v>9</v>
      </c>
      <c r="H3" s="88" t="s">
        <v>5</v>
      </c>
      <c r="I3" s="86" t="s">
        <v>6</v>
      </c>
      <c r="J3" s="86" t="s">
        <v>7</v>
      </c>
      <c r="K3" s="86" t="s">
        <v>8</v>
      </c>
      <c r="L3" s="89" t="s">
        <v>9</v>
      </c>
      <c r="M3" s="86" t="s">
        <v>5</v>
      </c>
      <c r="N3" s="86" t="s">
        <v>6</v>
      </c>
      <c r="O3" s="86" t="s">
        <v>7</v>
      </c>
      <c r="P3" s="86" t="s">
        <v>8</v>
      </c>
      <c r="Q3" s="90" t="s">
        <v>9</v>
      </c>
      <c r="R3" s="89" t="s">
        <v>142</v>
      </c>
    </row>
    <row r="4" spans="1:18" ht="12.75" customHeight="1">
      <c r="A4" s="46">
        <v>1</v>
      </c>
      <c r="B4" s="50" t="s">
        <v>12</v>
      </c>
      <c r="C4" s="128">
        <v>9.9499999999999993</v>
      </c>
      <c r="D4" s="128">
        <v>9.9</v>
      </c>
      <c r="E4" s="128">
        <v>17.25</v>
      </c>
      <c r="F4" s="128">
        <v>9.9</v>
      </c>
      <c r="G4" s="128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7">
        <v>12.5</v>
      </c>
      <c r="M4" s="56">
        <f t="shared" ref="M4:Q35" si="0">C4-H4</f>
        <v>0</v>
      </c>
      <c r="N4" s="56">
        <f t="shared" si="0"/>
        <v>-4.9999999999998934E-2</v>
      </c>
      <c r="O4" s="56">
        <f t="shared" si="0"/>
        <v>-0.25</v>
      </c>
      <c r="P4" s="56">
        <f t="shared" si="0"/>
        <v>-8.0000000000000071E-2</v>
      </c>
      <c r="Q4" s="67">
        <f t="shared" si="0"/>
        <v>-0.5</v>
      </c>
      <c r="R4" s="57"/>
    </row>
    <row r="5" spans="1:18" ht="12.75" customHeight="1">
      <c r="A5" s="46">
        <v>2</v>
      </c>
      <c r="B5" s="50" t="s">
        <v>13</v>
      </c>
      <c r="C5" s="128">
        <v>9.9499999999999993</v>
      </c>
      <c r="D5" s="128">
        <v>9.9499999999999993</v>
      </c>
      <c r="E5" s="128">
        <v>17.75</v>
      </c>
      <c r="F5" s="128">
        <v>10.25</v>
      </c>
      <c r="G5" s="128">
        <v>12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7">
        <v>12</v>
      </c>
      <c r="M5" s="56">
        <f t="shared" si="0"/>
        <v>0</v>
      </c>
      <c r="N5" s="56">
        <f t="shared" si="0"/>
        <v>0</v>
      </c>
      <c r="O5" s="56">
        <f t="shared" si="0"/>
        <v>0</v>
      </c>
      <c r="P5" s="56">
        <f t="shared" si="0"/>
        <v>0</v>
      </c>
      <c r="Q5" s="67">
        <f t="shared" si="0"/>
        <v>0</v>
      </c>
      <c r="R5" s="57"/>
    </row>
    <row r="6" spans="1:18" ht="12.75" customHeight="1">
      <c r="A6" s="46">
        <v>3</v>
      </c>
      <c r="B6" s="50" t="s">
        <v>14</v>
      </c>
      <c r="C6" s="128">
        <v>9.9499999999999993</v>
      </c>
      <c r="D6" s="128">
        <v>9.9499999999999993</v>
      </c>
      <c r="E6" s="128">
        <v>0</v>
      </c>
      <c r="F6" s="128">
        <v>10.5</v>
      </c>
      <c r="G6" s="128">
        <v>12.5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7">
        <v>12.5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67">
        <f t="shared" si="0"/>
        <v>0</v>
      </c>
      <c r="R6" s="57"/>
    </row>
    <row r="7" spans="1:18" ht="12.75" customHeight="1">
      <c r="A7" s="46">
        <v>4</v>
      </c>
      <c r="B7" s="50" t="s">
        <v>15</v>
      </c>
      <c r="C7" s="128">
        <v>10</v>
      </c>
      <c r="D7" s="128">
        <v>10.5</v>
      </c>
      <c r="E7" s="128">
        <v>17</v>
      </c>
      <c r="F7" s="128">
        <v>10.25</v>
      </c>
      <c r="G7" s="128">
        <v>12</v>
      </c>
      <c r="H7" s="55">
        <v>10</v>
      </c>
      <c r="I7" s="56">
        <v>10.5</v>
      </c>
      <c r="J7" s="56">
        <v>17</v>
      </c>
      <c r="K7" s="56">
        <v>10.25</v>
      </c>
      <c r="L7" s="57">
        <v>12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67">
        <f t="shared" si="0"/>
        <v>0</v>
      </c>
      <c r="R7" s="57"/>
    </row>
    <row r="8" spans="1:18" ht="12.75" customHeight="1">
      <c r="A8" s="46">
        <v>5</v>
      </c>
      <c r="B8" s="50" t="s">
        <v>16</v>
      </c>
      <c r="C8" s="139">
        <v>10</v>
      </c>
      <c r="D8" s="139">
        <v>10.25</v>
      </c>
      <c r="E8" s="139">
        <v>0</v>
      </c>
      <c r="F8" s="140">
        <v>10.25</v>
      </c>
      <c r="G8" s="140">
        <v>10.25</v>
      </c>
      <c r="H8" s="93"/>
      <c r="I8" s="93"/>
      <c r="J8" s="94"/>
      <c r="K8" s="92">
        <v>10.25</v>
      </c>
      <c r="L8" s="57">
        <v>10.25</v>
      </c>
      <c r="M8" s="56">
        <f t="shared" si="0"/>
        <v>10</v>
      </c>
      <c r="N8" s="56">
        <f t="shared" si="0"/>
        <v>10.25</v>
      </c>
      <c r="O8" s="56">
        <f t="shared" si="0"/>
        <v>0</v>
      </c>
      <c r="P8" s="56">
        <f t="shared" si="0"/>
        <v>0</v>
      </c>
      <c r="Q8" s="67">
        <f t="shared" si="0"/>
        <v>0</v>
      </c>
      <c r="R8" s="72"/>
    </row>
    <row r="9" spans="1:18" ht="12.75" customHeight="1">
      <c r="A9" s="46">
        <v>6</v>
      </c>
      <c r="B9" s="50" t="s">
        <v>17</v>
      </c>
      <c r="C9" s="128">
        <v>9.75</v>
      </c>
      <c r="D9" s="128">
        <v>9.9</v>
      </c>
      <c r="E9" s="128">
        <v>0</v>
      </c>
      <c r="F9" s="128">
        <v>9.9</v>
      </c>
      <c r="G9" s="128">
        <v>8.61</v>
      </c>
      <c r="H9" s="55">
        <v>9.75</v>
      </c>
      <c r="I9" s="56">
        <v>9.9</v>
      </c>
      <c r="J9" s="56">
        <v>0</v>
      </c>
      <c r="K9" s="56">
        <v>9.9</v>
      </c>
      <c r="L9" s="57">
        <v>8.98</v>
      </c>
      <c r="M9" s="56">
        <f t="shared" si="0"/>
        <v>0</v>
      </c>
      <c r="N9" s="56">
        <f t="shared" si="0"/>
        <v>0</v>
      </c>
      <c r="O9" s="56">
        <f t="shared" si="0"/>
        <v>0</v>
      </c>
      <c r="P9" s="56">
        <f t="shared" si="0"/>
        <v>0</v>
      </c>
      <c r="Q9" s="67">
        <f t="shared" si="0"/>
        <v>-0.37000000000000099</v>
      </c>
      <c r="R9" s="57"/>
    </row>
    <row r="10" spans="1:18" ht="12.75" customHeight="1">
      <c r="A10" s="46">
        <v>7</v>
      </c>
      <c r="B10" s="50" t="s">
        <v>18</v>
      </c>
      <c r="C10" s="128">
        <v>9.75</v>
      </c>
      <c r="D10" s="128">
        <v>10.75</v>
      </c>
      <c r="E10" s="128">
        <v>18.3</v>
      </c>
      <c r="F10" s="128">
        <v>9.75</v>
      </c>
      <c r="G10" s="128">
        <v>10</v>
      </c>
      <c r="H10" s="55">
        <v>9.75</v>
      </c>
      <c r="I10" s="56">
        <v>10.75</v>
      </c>
      <c r="J10" s="56">
        <v>18.3</v>
      </c>
      <c r="K10" s="56">
        <v>9.75</v>
      </c>
      <c r="L10" s="57">
        <v>10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  <c r="Q10" s="67">
        <f t="shared" si="0"/>
        <v>0</v>
      </c>
      <c r="R10" s="57"/>
    </row>
    <row r="11" spans="1:18" ht="12.75" customHeight="1">
      <c r="A11" s="46">
        <v>8</v>
      </c>
      <c r="B11" s="50" t="s">
        <v>19</v>
      </c>
      <c r="C11" s="128">
        <v>10.65</v>
      </c>
      <c r="D11" s="128">
        <v>10.68</v>
      </c>
      <c r="E11" s="128">
        <v>17.93</v>
      </c>
      <c r="F11" s="128">
        <v>10.62</v>
      </c>
      <c r="G11" s="128">
        <v>10.62</v>
      </c>
      <c r="H11" s="55">
        <v>10.65</v>
      </c>
      <c r="I11" s="56">
        <v>10.73</v>
      </c>
      <c r="J11" s="56">
        <v>18</v>
      </c>
      <c r="K11" s="56">
        <v>10.67</v>
      </c>
      <c r="L11" s="57">
        <v>10.67</v>
      </c>
      <c r="M11" s="56">
        <f t="shared" si="0"/>
        <v>0</v>
      </c>
      <c r="N11" s="56">
        <f t="shared" si="0"/>
        <v>-5.0000000000000711E-2</v>
      </c>
      <c r="O11" s="56">
        <f t="shared" si="0"/>
        <v>-7.0000000000000284E-2</v>
      </c>
      <c r="P11" s="56">
        <f t="shared" si="0"/>
        <v>-5.0000000000000711E-2</v>
      </c>
      <c r="Q11" s="67">
        <f t="shared" si="0"/>
        <v>-5.0000000000000711E-2</v>
      </c>
      <c r="R11" s="57"/>
    </row>
    <row r="12" spans="1:18" ht="12.75" customHeight="1">
      <c r="A12" s="46">
        <v>9</v>
      </c>
      <c r="B12" s="50" t="s">
        <v>20</v>
      </c>
      <c r="C12" s="128">
        <v>9.6</v>
      </c>
      <c r="D12" s="128">
        <v>10.4</v>
      </c>
      <c r="E12" s="128">
        <v>0</v>
      </c>
      <c r="F12" s="128">
        <v>9.8000000000000007</v>
      </c>
      <c r="G12" s="128">
        <v>10.25</v>
      </c>
      <c r="H12" s="55">
        <v>9.6</v>
      </c>
      <c r="I12" s="56">
        <v>10.4</v>
      </c>
      <c r="J12" s="56">
        <v>0</v>
      </c>
      <c r="K12" s="56">
        <v>9.9</v>
      </c>
      <c r="L12" s="57">
        <v>10.25</v>
      </c>
      <c r="M12" s="56">
        <f t="shared" si="0"/>
        <v>0</v>
      </c>
      <c r="N12" s="56">
        <f t="shared" si="0"/>
        <v>0</v>
      </c>
      <c r="O12" s="56">
        <f t="shared" si="0"/>
        <v>0</v>
      </c>
      <c r="P12" s="56">
        <f t="shared" si="0"/>
        <v>-9.9999999999999645E-2</v>
      </c>
      <c r="Q12" s="67">
        <f t="shared" si="0"/>
        <v>0</v>
      </c>
      <c r="R12" s="57"/>
    </row>
    <row r="13" spans="1:18" ht="12.75" customHeight="1">
      <c r="A13" s="46">
        <v>10</v>
      </c>
      <c r="B13" s="50" t="s">
        <v>21</v>
      </c>
      <c r="C13" s="128">
        <v>10.5</v>
      </c>
      <c r="D13" s="128">
        <v>11</v>
      </c>
      <c r="E13" s="128">
        <v>0</v>
      </c>
      <c r="F13" s="128">
        <v>10.5</v>
      </c>
      <c r="G13" s="128">
        <v>0</v>
      </c>
      <c r="H13" s="55">
        <v>10.5</v>
      </c>
      <c r="I13" s="56">
        <v>11</v>
      </c>
      <c r="J13" s="56">
        <v>0</v>
      </c>
      <c r="K13" s="56">
        <v>10.5</v>
      </c>
      <c r="L13" s="57"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67">
        <f t="shared" si="0"/>
        <v>0</v>
      </c>
      <c r="R13" s="57"/>
    </row>
    <row r="14" spans="1:18" ht="12.75" customHeight="1">
      <c r="A14" s="46">
        <v>11</v>
      </c>
      <c r="B14" s="50" t="s">
        <v>22</v>
      </c>
      <c r="C14" s="128">
        <v>10.5</v>
      </c>
      <c r="D14" s="128">
        <v>11.5</v>
      </c>
      <c r="E14" s="128">
        <v>0</v>
      </c>
      <c r="F14" s="128">
        <v>10.199999999999999</v>
      </c>
      <c r="G14" s="128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7">
        <v>10.75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67">
        <f t="shared" si="0"/>
        <v>0</v>
      </c>
      <c r="R14" s="57"/>
    </row>
    <row r="15" spans="1:18" ht="12.75" customHeight="1">
      <c r="A15" s="46">
        <v>12</v>
      </c>
      <c r="B15" s="50" t="s">
        <v>23</v>
      </c>
      <c r="C15" s="128">
        <v>8</v>
      </c>
      <c r="D15" s="128">
        <v>8.25</v>
      </c>
      <c r="E15" s="128">
        <v>0</v>
      </c>
      <c r="F15" s="128">
        <v>0</v>
      </c>
      <c r="G15" s="128">
        <v>0</v>
      </c>
      <c r="H15" s="55">
        <v>8</v>
      </c>
      <c r="I15" s="56">
        <v>8.25</v>
      </c>
      <c r="J15" s="56">
        <v>0</v>
      </c>
      <c r="K15" s="56">
        <v>0</v>
      </c>
      <c r="L15" s="57">
        <v>0</v>
      </c>
      <c r="M15" s="56">
        <f t="shared" si="0"/>
        <v>0</v>
      </c>
      <c r="N15" s="56">
        <f t="shared" si="0"/>
        <v>0</v>
      </c>
      <c r="O15" s="56">
        <f t="shared" si="0"/>
        <v>0</v>
      </c>
      <c r="P15" s="56">
        <f t="shared" si="0"/>
        <v>0</v>
      </c>
      <c r="Q15" s="67">
        <f t="shared" si="0"/>
        <v>0</v>
      </c>
      <c r="R15" s="57"/>
    </row>
    <row r="16" spans="1:18" ht="12.75" customHeight="1">
      <c r="A16" s="46">
        <v>13</v>
      </c>
      <c r="B16" s="50" t="s">
        <v>24</v>
      </c>
      <c r="C16" s="128">
        <v>6.83</v>
      </c>
      <c r="D16" s="128">
        <v>0</v>
      </c>
      <c r="E16" s="128">
        <v>0</v>
      </c>
      <c r="F16" s="128">
        <v>0</v>
      </c>
      <c r="G16" s="128">
        <v>0</v>
      </c>
      <c r="H16" s="55">
        <v>7.4</v>
      </c>
      <c r="I16" s="56">
        <v>0</v>
      </c>
      <c r="J16" s="56">
        <v>0</v>
      </c>
      <c r="K16" s="56">
        <v>0</v>
      </c>
      <c r="L16" s="57">
        <v>0</v>
      </c>
      <c r="M16" s="56">
        <f t="shared" si="0"/>
        <v>-0.57000000000000028</v>
      </c>
      <c r="N16" s="56">
        <f t="shared" si="0"/>
        <v>0</v>
      </c>
      <c r="O16" s="56">
        <f t="shared" si="0"/>
        <v>0</v>
      </c>
      <c r="P16" s="56">
        <f t="shared" si="0"/>
        <v>0</v>
      </c>
      <c r="Q16" s="67">
        <f t="shared" si="0"/>
        <v>0</v>
      </c>
      <c r="R16" s="57"/>
    </row>
    <row r="17" spans="1:18" ht="12.75" customHeight="1">
      <c r="A17" s="46">
        <v>14</v>
      </c>
      <c r="B17" s="50" t="s">
        <v>25</v>
      </c>
      <c r="C17" s="128">
        <v>7.5</v>
      </c>
      <c r="D17" s="128">
        <v>0</v>
      </c>
      <c r="E17" s="128">
        <v>0</v>
      </c>
      <c r="F17" s="128">
        <v>0</v>
      </c>
      <c r="G17" s="128">
        <v>0</v>
      </c>
      <c r="H17" s="55">
        <v>8</v>
      </c>
      <c r="I17" s="56">
        <v>0</v>
      </c>
      <c r="J17" s="56">
        <v>0</v>
      </c>
      <c r="K17" s="56">
        <v>0</v>
      </c>
      <c r="L17" s="57">
        <v>0</v>
      </c>
      <c r="M17" s="56">
        <f t="shared" si="0"/>
        <v>-0.5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67">
        <f t="shared" si="0"/>
        <v>0</v>
      </c>
      <c r="R17" s="57"/>
    </row>
    <row r="18" spans="1:18" ht="12.75" customHeight="1">
      <c r="A18" s="46">
        <v>15</v>
      </c>
      <c r="B18" s="50" t="s">
        <v>26</v>
      </c>
      <c r="C18" s="141">
        <v>10.64</v>
      </c>
      <c r="D18" s="141">
        <v>10.64</v>
      </c>
      <c r="E18" s="141">
        <v>0</v>
      </c>
      <c r="F18" s="141">
        <v>10.64</v>
      </c>
      <c r="G18" s="141">
        <v>10.64</v>
      </c>
      <c r="H18" s="55">
        <v>10.67</v>
      </c>
      <c r="I18" s="56">
        <v>10.67</v>
      </c>
      <c r="J18" s="56">
        <v>0</v>
      </c>
      <c r="K18" s="56">
        <v>10.67</v>
      </c>
      <c r="L18" s="57">
        <v>10.67</v>
      </c>
      <c r="M18" s="56">
        <f t="shared" si="0"/>
        <v>-2.9999999999999361E-2</v>
      </c>
      <c r="N18" s="56">
        <f t="shared" si="0"/>
        <v>-2.9999999999999361E-2</v>
      </c>
      <c r="O18" s="56">
        <f t="shared" si="0"/>
        <v>0</v>
      </c>
      <c r="P18" s="56">
        <f t="shared" si="0"/>
        <v>-2.9999999999999361E-2</v>
      </c>
      <c r="Q18" s="67">
        <f t="shared" si="0"/>
        <v>-2.9999999999999361E-2</v>
      </c>
      <c r="R18" s="57"/>
    </row>
    <row r="19" spans="1:18" ht="12.75" customHeight="1">
      <c r="A19" s="46">
        <v>16</v>
      </c>
      <c r="B19" s="50" t="s">
        <v>27</v>
      </c>
      <c r="C19" s="128">
        <v>13.44</v>
      </c>
      <c r="D19" s="128">
        <v>13.44</v>
      </c>
      <c r="E19" s="128">
        <v>17.78</v>
      </c>
      <c r="F19" s="128">
        <v>13.44</v>
      </c>
      <c r="G19" s="128">
        <v>13.44</v>
      </c>
      <c r="H19" s="55">
        <v>13.44</v>
      </c>
      <c r="I19" s="56">
        <v>13.44</v>
      </c>
      <c r="J19" s="56">
        <v>17.79</v>
      </c>
      <c r="K19" s="56">
        <v>13.44</v>
      </c>
      <c r="L19" s="57">
        <v>13.44</v>
      </c>
      <c r="M19" s="56">
        <f t="shared" si="0"/>
        <v>0</v>
      </c>
      <c r="N19" s="56">
        <f t="shared" si="0"/>
        <v>0</v>
      </c>
      <c r="O19" s="56">
        <f t="shared" si="0"/>
        <v>-9.9999999999980105E-3</v>
      </c>
      <c r="P19" s="56">
        <f t="shared" si="0"/>
        <v>0</v>
      </c>
      <c r="Q19" s="67">
        <f t="shared" si="0"/>
        <v>0</v>
      </c>
      <c r="R19" s="57"/>
    </row>
    <row r="20" spans="1:18" ht="12.75" customHeight="1">
      <c r="A20" s="46">
        <v>17</v>
      </c>
      <c r="B20" s="50" t="s">
        <v>28</v>
      </c>
      <c r="C20" s="128">
        <v>10.56</v>
      </c>
      <c r="D20" s="128">
        <v>0</v>
      </c>
      <c r="E20" s="128">
        <v>0</v>
      </c>
      <c r="F20" s="128">
        <v>0</v>
      </c>
      <c r="G20" s="128">
        <v>0</v>
      </c>
      <c r="H20" s="55">
        <v>10.69</v>
      </c>
      <c r="I20" s="56">
        <v>0</v>
      </c>
      <c r="J20" s="56">
        <v>0</v>
      </c>
      <c r="K20" s="56">
        <v>0</v>
      </c>
      <c r="L20" s="57">
        <v>0</v>
      </c>
      <c r="M20" s="56">
        <f t="shared" si="0"/>
        <v>-0.12999999999999901</v>
      </c>
      <c r="N20" s="56">
        <f t="shared" si="0"/>
        <v>0</v>
      </c>
      <c r="O20" s="56">
        <f t="shared" si="0"/>
        <v>0</v>
      </c>
      <c r="P20" s="56">
        <f t="shared" si="0"/>
        <v>0</v>
      </c>
      <c r="Q20" s="67">
        <f t="shared" si="0"/>
        <v>0</v>
      </c>
      <c r="R20" s="57"/>
    </row>
    <row r="21" spans="1:18" ht="12.75" customHeight="1">
      <c r="A21" s="46">
        <v>18</v>
      </c>
      <c r="B21" s="50" t="s">
        <v>30</v>
      </c>
      <c r="C21" s="128">
        <v>7.05</v>
      </c>
      <c r="D21" s="128">
        <v>0</v>
      </c>
      <c r="E21" s="128">
        <v>0</v>
      </c>
      <c r="F21" s="128">
        <v>0</v>
      </c>
      <c r="G21" s="128">
        <v>0</v>
      </c>
      <c r="H21" s="55">
        <v>8.14</v>
      </c>
      <c r="I21" s="56">
        <v>0</v>
      </c>
      <c r="J21" s="56">
        <v>0</v>
      </c>
      <c r="K21" s="56">
        <v>0</v>
      </c>
      <c r="L21" s="57">
        <v>0</v>
      </c>
      <c r="M21" s="56">
        <f t="shared" si="0"/>
        <v>-1.0900000000000007</v>
      </c>
      <c r="N21" s="56">
        <f t="shared" si="0"/>
        <v>0</v>
      </c>
      <c r="O21" s="56">
        <f t="shared" si="0"/>
        <v>0</v>
      </c>
      <c r="P21" s="56">
        <f t="shared" si="0"/>
        <v>0</v>
      </c>
      <c r="Q21" s="67">
        <f t="shared" si="0"/>
        <v>0</v>
      </c>
      <c r="R21" s="57"/>
    </row>
    <row r="22" spans="1:18" ht="12.75" customHeight="1">
      <c r="A22" s="46">
        <v>19</v>
      </c>
      <c r="B22" s="50" t="s">
        <v>32</v>
      </c>
      <c r="C22" s="128">
        <v>8.8000000000000007</v>
      </c>
      <c r="D22" s="128">
        <v>10.37</v>
      </c>
      <c r="E22" s="128">
        <v>0</v>
      </c>
      <c r="F22" s="128">
        <v>10.68</v>
      </c>
      <c r="G22" s="128">
        <v>0</v>
      </c>
      <c r="H22" s="55">
        <v>9.1999999999999993</v>
      </c>
      <c r="I22" s="56">
        <v>10.84</v>
      </c>
      <c r="J22" s="56">
        <v>0</v>
      </c>
      <c r="K22" s="56">
        <v>10.81</v>
      </c>
      <c r="L22" s="57">
        <v>0</v>
      </c>
      <c r="M22" s="56">
        <f t="shared" si="0"/>
        <v>-0.39999999999999858</v>
      </c>
      <c r="N22" s="56">
        <f t="shared" si="0"/>
        <v>-0.47000000000000064</v>
      </c>
      <c r="O22" s="56">
        <f t="shared" si="0"/>
        <v>0</v>
      </c>
      <c r="P22" s="56">
        <f t="shared" si="0"/>
        <v>-0.13000000000000078</v>
      </c>
      <c r="Q22" s="67">
        <f t="shared" si="0"/>
        <v>0</v>
      </c>
      <c r="R22" s="57"/>
    </row>
    <row r="23" spans="1:18" ht="12.75" customHeight="1">
      <c r="A23" s="46">
        <v>20</v>
      </c>
      <c r="B23" s="50" t="s">
        <v>33</v>
      </c>
      <c r="C23" s="128">
        <v>8.3000000000000007</v>
      </c>
      <c r="D23" s="128">
        <v>0</v>
      </c>
      <c r="E23" s="128">
        <v>0</v>
      </c>
      <c r="F23" s="128">
        <v>0</v>
      </c>
      <c r="G23" s="128">
        <v>0</v>
      </c>
      <c r="H23" s="55">
        <v>8.35</v>
      </c>
      <c r="I23" s="56">
        <v>0</v>
      </c>
      <c r="J23" s="56">
        <v>0</v>
      </c>
      <c r="K23" s="56">
        <v>0</v>
      </c>
      <c r="L23" s="57">
        <v>0</v>
      </c>
      <c r="M23" s="56">
        <f t="shared" si="0"/>
        <v>-4.9999999999998934E-2</v>
      </c>
      <c r="N23" s="56">
        <f t="shared" si="0"/>
        <v>0</v>
      </c>
      <c r="O23" s="56">
        <f t="shared" si="0"/>
        <v>0</v>
      </c>
      <c r="P23" s="56">
        <f t="shared" si="0"/>
        <v>0</v>
      </c>
      <c r="Q23" s="67">
        <f t="shared" si="0"/>
        <v>0</v>
      </c>
      <c r="R23" s="57"/>
    </row>
    <row r="24" spans="1:18" ht="12.75" customHeight="1">
      <c r="A24" s="46">
        <v>21</v>
      </c>
      <c r="B24" s="50" t="s">
        <v>34</v>
      </c>
      <c r="C24" s="128">
        <v>7.35</v>
      </c>
      <c r="D24" s="128">
        <v>0</v>
      </c>
      <c r="E24" s="128">
        <v>0</v>
      </c>
      <c r="F24" s="128">
        <v>0</v>
      </c>
      <c r="G24" s="128">
        <v>0</v>
      </c>
      <c r="H24" s="55">
        <v>7.95</v>
      </c>
      <c r="I24" s="56">
        <v>0</v>
      </c>
      <c r="J24" s="56">
        <v>0</v>
      </c>
      <c r="K24" s="56">
        <v>0</v>
      </c>
      <c r="L24" s="57">
        <v>0</v>
      </c>
      <c r="M24" s="56">
        <f t="shared" si="0"/>
        <v>-0.60000000000000053</v>
      </c>
      <c r="N24" s="56">
        <f t="shared" si="0"/>
        <v>0</v>
      </c>
      <c r="O24" s="56">
        <f t="shared" si="0"/>
        <v>0</v>
      </c>
      <c r="P24" s="56">
        <f t="shared" si="0"/>
        <v>0</v>
      </c>
      <c r="Q24" s="67">
        <f t="shared" si="0"/>
        <v>0</v>
      </c>
      <c r="R24" s="57"/>
    </row>
    <row r="25" spans="1:18" ht="12.75" customHeight="1">
      <c r="A25" s="46">
        <v>22</v>
      </c>
      <c r="B25" s="50" t="s">
        <v>35</v>
      </c>
      <c r="C25" s="128">
        <v>9.66</v>
      </c>
      <c r="D25" s="128">
        <v>0</v>
      </c>
      <c r="E25" s="128">
        <v>0</v>
      </c>
      <c r="F25" s="128">
        <v>10</v>
      </c>
      <c r="G25" s="128">
        <v>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7">
        <v>0</v>
      </c>
      <c r="M25" s="56">
        <f t="shared" si="0"/>
        <v>-0.12999999999999901</v>
      </c>
      <c r="N25" s="56">
        <f t="shared" si="0"/>
        <v>0</v>
      </c>
      <c r="O25" s="56">
        <f t="shared" si="0"/>
        <v>0</v>
      </c>
      <c r="P25" s="56">
        <f t="shared" si="0"/>
        <v>-0.19999999999999929</v>
      </c>
      <c r="Q25" s="67">
        <f t="shared" si="0"/>
        <v>0</v>
      </c>
      <c r="R25" s="57"/>
    </row>
    <row r="26" spans="1:18" ht="12.75" customHeight="1">
      <c r="A26" s="46">
        <v>23</v>
      </c>
      <c r="B26" s="50" t="s">
        <v>36</v>
      </c>
      <c r="C26" s="128">
        <v>14.49</v>
      </c>
      <c r="D26" s="128">
        <v>13.49</v>
      </c>
      <c r="E26" s="128">
        <v>13.49</v>
      </c>
      <c r="F26" s="128">
        <v>13.49</v>
      </c>
      <c r="G26" s="128">
        <v>13.49</v>
      </c>
      <c r="H26" s="55">
        <v>14.49</v>
      </c>
      <c r="I26" s="56">
        <v>13.49</v>
      </c>
      <c r="J26" s="56">
        <v>13.49</v>
      </c>
      <c r="K26" s="56">
        <v>13.49</v>
      </c>
      <c r="L26" s="57">
        <v>13.49</v>
      </c>
      <c r="M26" s="56">
        <f t="shared" si="0"/>
        <v>0</v>
      </c>
      <c r="N26" s="56">
        <f t="shared" si="0"/>
        <v>0</v>
      </c>
      <c r="O26" s="56">
        <f t="shared" si="0"/>
        <v>0</v>
      </c>
      <c r="P26" s="56">
        <f t="shared" si="0"/>
        <v>0</v>
      </c>
      <c r="Q26" s="67">
        <f t="shared" si="0"/>
        <v>0</v>
      </c>
      <c r="R26" s="57"/>
    </row>
    <row r="27" spans="1:18" ht="12.75" customHeight="1">
      <c r="A27" s="46">
        <v>24</v>
      </c>
      <c r="B27" s="50" t="s">
        <v>37</v>
      </c>
      <c r="C27" s="128">
        <v>8.1300000000000008</v>
      </c>
      <c r="D27" s="128">
        <v>0</v>
      </c>
      <c r="E27" s="128">
        <v>0</v>
      </c>
      <c r="F27" s="128">
        <v>0</v>
      </c>
      <c r="G27" s="128">
        <v>0</v>
      </c>
      <c r="H27" s="55">
        <v>8.36</v>
      </c>
      <c r="I27" s="56">
        <v>0</v>
      </c>
      <c r="J27" s="56">
        <v>0</v>
      </c>
      <c r="K27" s="56">
        <v>0</v>
      </c>
      <c r="L27" s="57">
        <v>0</v>
      </c>
      <c r="M27" s="56">
        <f t="shared" si="0"/>
        <v>-0.22999999999999865</v>
      </c>
      <c r="N27" s="56">
        <f t="shared" si="0"/>
        <v>0</v>
      </c>
      <c r="O27" s="56">
        <f t="shared" si="0"/>
        <v>0</v>
      </c>
      <c r="P27" s="56">
        <f t="shared" si="0"/>
        <v>0</v>
      </c>
      <c r="Q27" s="67">
        <f t="shared" si="0"/>
        <v>0</v>
      </c>
      <c r="R27" s="57"/>
    </row>
    <row r="28" spans="1:18" ht="12.75" customHeight="1">
      <c r="A28" s="46">
        <v>25</v>
      </c>
      <c r="B28" s="50" t="s">
        <v>38</v>
      </c>
      <c r="C28" s="142">
        <v>8.83</v>
      </c>
      <c r="D28" s="142">
        <v>0</v>
      </c>
      <c r="E28" s="142">
        <v>0</v>
      </c>
      <c r="F28" s="142">
        <v>0</v>
      </c>
      <c r="G28" s="142">
        <v>0</v>
      </c>
      <c r="H28" s="55">
        <v>9.06</v>
      </c>
      <c r="I28" s="56">
        <v>0</v>
      </c>
      <c r="J28" s="56">
        <v>0</v>
      </c>
      <c r="K28" s="56">
        <v>0</v>
      </c>
      <c r="L28" s="57">
        <v>0</v>
      </c>
      <c r="M28" s="56">
        <f t="shared" si="0"/>
        <v>-0.23000000000000043</v>
      </c>
      <c r="N28" s="56">
        <f t="shared" si="0"/>
        <v>0</v>
      </c>
      <c r="O28" s="56">
        <f t="shared" si="0"/>
        <v>0</v>
      </c>
      <c r="P28" s="56">
        <f t="shared" si="0"/>
        <v>0</v>
      </c>
      <c r="Q28" s="67">
        <f t="shared" si="0"/>
        <v>0</v>
      </c>
      <c r="R28" s="57"/>
    </row>
    <row r="29" spans="1:18" ht="12.75" customHeight="1">
      <c r="A29" s="46">
        <v>26</v>
      </c>
      <c r="B29" s="121" t="s">
        <v>39</v>
      </c>
      <c r="C29" s="143">
        <v>8.75</v>
      </c>
      <c r="D29" s="143">
        <v>0</v>
      </c>
      <c r="E29" s="143">
        <v>0</v>
      </c>
      <c r="F29" s="143">
        <v>0</v>
      </c>
      <c r="G29" s="143">
        <v>0</v>
      </c>
      <c r="H29" s="55">
        <v>0.09</v>
      </c>
      <c r="I29" s="56">
        <v>0</v>
      </c>
      <c r="J29" s="56">
        <v>0</v>
      </c>
      <c r="K29" s="56">
        <v>0</v>
      </c>
      <c r="L29" s="57">
        <v>0</v>
      </c>
      <c r="M29" s="56">
        <f t="shared" si="0"/>
        <v>8.66</v>
      </c>
      <c r="N29" s="56">
        <f t="shared" si="0"/>
        <v>0</v>
      </c>
      <c r="O29" s="56">
        <f t="shared" si="0"/>
        <v>0</v>
      </c>
      <c r="P29" s="56">
        <f t="shared" si="0"/>
        <v>0</v>
      </c>
      <c r="Q29" s="67">
        <f t="shared" si="0"/>
        <v>0</v>
      </c>
      <c r="R29" s="57"/>
    </row>
    <row r="30" spans="1:18" ht="12.75" customHeight="1">
      <c r="A30" s="46">
        <v>27</v>
      </c>
      <c r="B30" s="121" t="s">
        <v>40</v>
      </c>
      <c r="C30" s="128">
        <v>6.77</v>
      </c>
      <c r="D30" s="128">
        <v>6.77</v>
      </c>
      <c r="E30" s="128">
        <v>0</v>
      </c>
      <c r="F30" s="128">
        <v>0</v>
      </c>
      <c r="G30" s="128">
        <v>0</v>
      </c>
      <c r="H30" s="55">
        <v>6.7</v>
      </c>
      <c r="I30" s="56">
        <v>6.7</v>
      </c>
      <c r="J30" s="56">
        <v>0</v>
      </c>
      <c r="K30" s="56">
        <v>0</v>
      </c>
      <c r="L30" s="57">
        <v>0</v>
      </c>
      <c r="M30" s="56">
        <f t="shared" si="0"/>
        <v>6.9999999999999396E-2</v>
      </c>
      <c r="N30" s="56">
        <f t="shared" si="0"/>
        <v>6.9999999999999396E-2</v>
      </c>
      <c r="O30" s="56">
        <f t="shared" si="0"/>
        <v>0</v>
      </c>
      <c r="P30" s="56">
        <f t="shared" si="0"/>
        <v>0</v>
      </c>
      <c r="Q30" s="67">
        <f t="shared" si="0"/>
        <v>0</v>
      </c>
      <c r="R30" s="57"/>
    </row>
    <row r="31" spans="1:18" ht="12.75" customHeight="1">
      <c r="A31" s="46">
        <v>28</v>
      </c>
      <c r="B31" s="121" t="s">
        <v>41</v>
      </c>
      <c r="C31" s="128">
        <v>10.28</v>
      </c>
      <c r="D31" s="128">
        <v>10.56</v>
      </c>
      <c r="E31" s="128">
        <v>15.51</v>
      </c>
      <c r="F31" s="128">
        <v>9.98</v>
      </c>
      <c r="G31" s="128">
        <v>14.63</v>
      </c>
      <c r="H31" s="55">
        <v>10.3</v>
      </c>
      <c r="I31" s="56">
        <v>10.56</v>
      </c>
      <c r="J31" s="56">
        <v>15.53</v>
      </c>
      <c r="K31" s="56">
        <v>10</v>
      </c>
      <c r="L31" s="57">
        <v>14.6</v>
      </c>
      <c r="M31" s="56">
        <f t="shared" si="0"/>
        <v>-2.000000000000135E-2</v>
      </c>
      <c r="N31" s="56">
        <f t="shared" si="0"/>
        <v>0</v>
      </c>
      <c r="O31" s="56">
        <f t="shared" si="0"/>
        <v>-1.9999999999999574E-2</v>
      </c>
      <c r="P31" s="56">
        <f t="shared" si="0"/>
        <v>-1.9999999999999574E-2</v>
      </c>
      <c r="Q31" s="67">
        <f t="shared" si="0"/>
        <v>3.0000000000001137E-2</v>
      </c>
      <c r="R31" s="57"/>
    </row>
    <row r="32" spans="1:18" ht="12.75" customHeight="1">
      <c r="A32" s="46">
        <v>29</v>
      </c>
      <c r="B32" s="121" t="s">
        <v>42</v>
      </c>
      <c r="C32" s="144">
        <v>9.5</v>
      </c>
      <c r="D32" s="144">
        <v>10.25</v>
      </c>
      <c r="E32" s="144">
        <v>0</v>
      </c>
      <c r="F32" s="145">
        <v>10.75</v>
      </c>
      <c r="G32" s="144">
        <v>0</v>
      </c>
      <c r="H32" s="93"/>
      <c r="I32" s="93"/>
      <c r="J32" s="94"/>
      <c r="K32" s="92">
        <v>0</v>
      </c>
      <c r="L32" s="57">
        <v>0</v>
      </c>
      <c r="M32" s="56">
        <f t="shared" si="0"/>
        <v>9.5</v>
      </c>
      <c r="N32" s="56">
        <f t="shared" si="0"/>
        <v>10.25</v>
      </c>
      <c r="O32" s="56">
        <f t="shared" si="0"/>
        <v>0</v>
      </c>
      <c r="P32" s="56">
        <f t="shared" si="0"/>
        <v>10.75</v>
      </c>
      <c r="Q32" s="67">
        <f t="shared" si="0"/>
        <v>0</v>
      </c>
      <c r="R32" s="57"/>
    </row>
    <row r="33" spans="1:18" ht="12.75" customHeight="1">
      <c r="A33" s="46">
        <v>30</v>
      </c>
      <c r="B33" s="121" t="s">
        <v>43</v>
      </c>
      <c r="C33" s="128">
        <v>11.25</v>
      </c>
      <c r="D33" s="128">
        <v>13</v>
      </c>
      <c r="E33" s="128">
        <v>0</v>
      </c>
      <c r="F33" s="128">
        <v>13</v>
      </c>
      <c r="G33" s="128">
        <v>14</v>
      </c>
      <c r="H33" s="55">
        <v>11.25</v>
      </c>
      <c r="I33" s="56">
        <v>13</v>
      </c>
      <c r="J33" s="56">
        <v>0</v>
      </c>
      <c r="K33" s="56">
        <v>13</v>
      </c>
      <c r="L33" s="57">
        <v>14</v>
      </c>
      <c r="M33" s="56">
        <f t="shared" si="0"/>
        <v>0</v>
      </c>
      <c r="N33" s="56">
        <f t="shared" si="0"/>
        <v>0</v>
      </c>
      <c r="O33" s="56">
        <f t="shared" si="0"/>
        <v>0</v>
      </c>
      <c r="P33" s="56">
        <f t="shared" si="0"/>
        <v>0</v>
      </c>
      <c r="Q33" s="67">
        <f t="shared" si="0"/>
        <v>0</v>
      </c>
      <c r="R33" s="57"/>
    </row>
    <row r="34" spans="1:18" ht="12.75" customHeight="1">
      <c r="A34" s="46">
        <v>31</v>
      </c>
      <c r="B34" s="50" t="s">
        <v>44</v>
      </c>
      <c r="C34" s="139">
        <v>10.15</v>
      </c>
      <c r="D34" s="139">
        <v>10.65</v>
      </c>
      <c r="E34" s="139">
        <v>21</v>
      </c>
      <c r="F34" s="140">
        <v>13</v>
      </c>
      <c r="G34" s="146">
        <v>12</v>
      </c>
      <c r="H34" s="93"/>
      <c r="I34" s="93"/>
      <c r="J34" s="94"/>
      <c r="K34" s="92">
        <v>12</v>
      </c>
      <c r="L34" s="57">
        <v>0.12</v>
      </c>
      <c r="M34" s="56">
        <f t="shared" si="0"/>
        <v>10.15</v>
      </c>
      <c r="N34" s="56">
        <f t="shared" si="0"/>
        <v>10.65</v>
      </c>
      <c r="O34" s="56">
        <f t="shared" si="0"/>
        <v>21</v>
      </c>
      <c r="P34" s="56">
        <f t="shared" si="0"/>
        <v>1</v>
      </c>
      <c r="Q34" s="67">
        <f t="shared" si="0"/>
        <v>11.88</v>
      </c>
      <c r="R34" s="57"/>
    </row>
    <row r="35" spans="1:18" ht="12.75" customHeight="1">
      <c r="A35" s="46">
        <v>32</v>
      </c>
      <c r="B35" s="50" t="s">
        <v>45</v>
      </c>
      <c r="C35" s="128">
        <v>10.6</v>
      </c>
      <c r="D35" s="128">
        <v>12.2</v>
      </c>
      <c r="E35" s="128">
        <v>14.2</v>
      </c>
      <c r="F35" s="128">
        <v>11.9</v>
      </c>
      <c r="G35" s="128">
        <v>12</v>
      </c>
      <c r="H35" s="55">
        <v>10.6</v>
      </c>
      <c r="I35" s="56">
        <v>12.2</v>
      </c>
      <c r="J35" s="56">
        <v>14.2</v>
      </c>
      <c r="K35" s="56">
        <v>11.9</v>
      </c>
      <c r="L35" s="57">
        <v>12</v>
      </c>
      <c r="M35" s="56">
        <f t="shared" si="0"/>
        <v>0</v>
      </c>
      <c r="N35" s="56">
        <f t="shared" si="0"/>
        <v>0</v>
      </c>
      <c r="O35" s="56">
        <f t="shared" si="0"/>
        <v>0</v>
      </c>
      <c r="P35" s="56">
        <f t="shared" si="0"/>
        <v>0</v>
      </c>
      <c r="Q35" s="67">
        <f t="shared" si="0"/>
        <v>0</v>
      </c>
      <c r="R35" s="57"/>
    </row>
    <row r="36" spans="1:18" ht="12.75" customHeight="1">
      <c r="A36" s="46">
        <v>33</v>
      </c>
      <c r="B36" s="50" t="s">
        <v>46</v>
      </c>
      <c r="C36" s="128">
        <v>8.66</v>
      </c>
      <c r="D36" s="128">
        <v>10.16</v>
      </c>
      <c r="E36" s="128">
        <v>13.21</v>
      </c>
      <c r="F36" s="128">
        <v>10.17</v>
      </c>
      <c r="G36" s="128">
        <v>10.01</v>
      </c>
      <c r="H36" s="55">
        <v>8.7899999999999991</v>
      </c>
      <c r="I36" s="56">
        <v>10.29</v>
      </c>
      <c r="J36" s="56">
        <v>13.4</v>
      </c>
      <c r="K36" s="56">
        <v>10.28</v>
      </c>
      <c r="L36" s="57">
        <v>10.15</v>
      </c>
      <c r="M36" s="56">
        <f t="shared" ref="M36:Q67" si="1">C36-H36</f>
        <v>-0.12999999999999901</v>
      </c>
      <c r="N36" s="56">
        <f t="shared" si="1"/>
        <v>-0.12999999999999901</v>
      </c>
      <c r="O36" s="56">
        <f t="shared" si="1"/>
        <v>-0.1899999999999995</v>
      </c>
      <c r="P36" s="56">
        <f t="shared" si="1"/>
        <v>-0.10999999999999943</v>
      </c>
      <c r="Q36" s="67">
        <f t="shared" si="1"/>
        <v>-0.14000000000000057</v>
      </c>
      <c r="R36" s="57"/>
    </row>
    <row r="37" spans="1:18" ht="12.75" customHeight="1">
      <c r="A37" s="46">
        <v>34</v>
      </c>
      <c r="B37" s="50" t="s">
        <v>47</v>
      </c>
      <c r="C37" s="128">
        <v>10</v>
      </c>
      <c r="D37" s="128">
        <v>10.25</v>
      </c>
      <c r="E37" s="128">
        <v>14.5</v>
      </c>
      <c r="F37" s="128">
        <v>10.5</v>
      </c>
      <c r="G37" s="128">
        <v>11</v>
      </c>
      <c r="H37" s="55">
        <v>10</v>
      </c>
      <c r="I37" s="56">
        <v>10.25</v>
      </c>
      <c r="J37" s="56">
        <v>14.5</v>
      </c>
      <c r="K37" s="56">
        <v>10.5</v>
      </c>
      <c r="L37" s="57">
        <v>11</v>
      </c>
      <c r="M37" s="56">
        <f t="shared" si="1"/>
        <v>0</v>
      </c>
      <c r="N37" s="56">
        <f t="shared" si="1"/>
        <v>0</v>
      </c>
      <c r="O37" s="56">
        <f t="shared" si="1"/>
        <v>0</v>
      </c>
      <c r="P37" s="56">
        <f t="shared" si="1"/>
        <v>0</v>
      </c>
      <c r="Q37" s="67">
        <f t="shared" si="1"/>
        <v>0</v>
      </c>
      <c r="R37" s="57"/>
    </row>
    <row r="38" spans="1:18" ht="12.75" customHeight="1">
      <c r="A38" s="46">
        <v>35</v>
      </c>
      <c r="B38" s="50" t="s">
        <v>48</v>
      </c>
      <c r="C38" s="128">
        <v>7.04</v>
      </c>
      <c r="D38" s="128">
        <v>7.15</v>
      </c>
      <c r="E38" s="128">
        <v>6.63</v>
      </c>
      <c r="F38" s="128">
        <v>6.59</v>
      </c>
      <c r="G38" s="128">
        <v>7.66</v>
      </c>
      <c r="H38" s="55">
        <v>7.05</v>
      </c>
      <c r="I38" s="56">
        <v>7.17</v>
      </c>
      <c r="J38" s="56">
        <v>6.63</v>
      </c>
      <c r="K38" s="56">
        <v>6.59</v>
      </c>
      <c r="L38" s="57">
        <v>7.68</v>
      </c>
      <c r="M38" s="56">
        <f t="shared" si="1"/>
        <v>-9.9999999999997868E-3</v>
      </c>
      <c r="N38" s="56">
        <f t="shared" si="1"/>
        <v>-1.9999999999999574E-2</v>
      </c>
      <c r="O38" s="56">
        <f t="shared" si="1"/>
        <v>0</v>
      </c>
      <c r="P38" s="56">
        <f t="shared" si="1"/>
        <v>0</v>
      </c>
      <c r="Q38" s="67">
        <f t="shared" si="1"/>
        <v>-1.9999999999999574E-2</v>
      </c>
      <c r="R38" s="57"/>
    </row>
    <row r="39" spans="1:18" ht="12.75" customHeight="1">
      <c r="A39" s="46">
        <v>36</v>
      </c>
      <c r="B39" s="50" t="s">
        <v>49</v>
      </c>
      <c r="C39" s="128">
        <v>9.84</v>
      </c>
      <c r="D39" s="128">
        <v>12.83</v>
      </c>
      <c r="E39" s="128">
        <v>13.43</v>
      </c>
      <c r="F39" s="128">
        <v>11.7</v>
      </c>
      <c r="G39" s="128">
        <v>11.9</v>
      </c>
      <c r="H39" s="55">
        <v>9.7100000000000009</v>
      </c>
      <c r="I39" s="56">
        <v>12.34</v>
      </c>
      <c r="J39" s="56">
        <v>13.05</v>
      </c>
      <c r="K39" s="56">
        <v>11.28</v>
      </c>
      <c r="L39" s="57">
        <v>11.7</v>
      </c>
      <c r="M39" s="56">
        <f t="shared" si="1"/>
        <v>0.12999999999999901</v>
      </c>
      <c r="N39" s="56">
        <f t="shared" si="1"/>
        <v>0.49000000000000021</v>
      </c>
      <c r="O39" s="56">
        <f t="shared" si="1"/>
        <v>0.37999999999999901</v>
      </c>
      <c r="P39" s="56">
        <f t="shared" si="1"/>
        <v>0.41999999999999993</v>
      </c>
      <c r="Q39" s="67">
        <f t="shared" si="1"/>
        <v>0.20000000000000107</v>
      </c>
      <c r="R39" s="57"/>
    </row>
    <row r="40" spans="1:18" ht="12.75" customHeight="1">
      <c r="A40" s="46">
        <v>37</v>
      </c>
      <c r="B40" s="50" t="s">
        <v>50</v>
      </c>
      <c r="C40" s="128">
        <v>7.31</v>
      </c>
      <c r="D40" s="128">
        <v>8.27</v>
      </c>
      <c r="E40" s="128">
        <v>12.08</v>
      </c>
      <c r="F40" s="128">
        <v>7.38</v>
      </c>
      <c r="G40" s="128">
        <v>8.76</v>
      </c>
      <c r="H40" s="55">
        <v>7.31</v>
      </c>
      <c r="I40" s="56">
        <v>8.27</v>
      </c>
      <c r="J40" s="56">
        <v>12.08</v>
      </c>
      <c r="K40" s="56">
        <v>7.38</v>
      </c>
      <c r="L40" s="57">
        <v>8.76</v>
      </c>
      <c r="M40" s="56">
        <f t="shared" si="1"/>
        <v>0</v>
      </c>
      <c r="N40" s="56">
        <f t="shared" si="1"/>
        <v>0</v>
      </c>
      <c r="O40" s="56">
        <f t="shared" si="1"/>
        <v>0</v>
      </c>
      <c r="P40" s="56">
        <f t="shared" si="1"/>
        <v>0</v>
      </c>
      <c r="Q40" s="67">
        <f t="shared" si="1"/>
        <v>0</v>
      </c>
      <c r="R40" s="57"/>
    </row>
    <row r="41" spans="1:18" ht="12.75" customHeight="1">
      <c r="A41" s="46">
        <v>38</v>
      </c>
      <c r="B41" s="50" t="s">
        <v>51</v>
      </c>
      <c r="C41" s="128">
        <v>8.2899999999999991</v>
      </c>
      <c r="D41" s="128">
        <v>8.1999999999999993</v>
      </c>
      <c r="E41" s="128">
        <v>7.9</v>
      </c>
      <c r="F41" s="128">
        <v>8.4</v>
      </c>
      <c r="G41" s="128">
        <v>8.9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7">
        <v>8.77</v>
      </c>
      <c r="M41" s="56">
        <f t="shared" si="1"/>
        <v>6.9999999999998508E-2</v>
      </c>
      <c r="N41" s="56">
        <f t="shared" si="1"/>
        <v>1.9999999999999574E-2</v>
      </c>
      <c r="O41" s="56">
        <f t="shared" si="1"/>
        <v>0.19000000000000039</v>
      </c>
      <c r="P41" s="56">
        <f t="shared" si="1"/>
        <v>0.28000000000000114</v>
      </c>
      <c r="Q41" s="67">
        <f t="shared" si="1"/>
        <v>0.13000000000000078</v>
      </c>
      <c r="R41" s="57"/>
    </row>
    <row r="42" spans="1:18" ht="12.75" customHeight="1">
      <c r="A42" s="46">
        <v>39</v>
      </c>
      <c r="B42" s="50" t="s">
        <v>52</v>
      </c>
      <c r="C42" s="128">
        <v>9.92</v>
      </c>
      <c r="D42" s="128">
        <v>10.37</v>
      </c>
      <c r="E42" s="128">
        <v>13.34</v>
      </c>
      <c r="F42" s="128">
        <v>10.61</v>
      </c>
      <c r="G42" s="128">
        <v>12.38</v>
      </c>
      <c r="H42" s="55">
        <v>9.69</v>
      </c>
      <c r="I42" s="56">
        <v>10.09</v>
      </c>
      <c r="J42" s="56">
        <v>13.13</v>
      </c>
      <c r="K42" s="56">
        <v>10.4</v>
      </c>
      <c r="L42" s="57">
        <v>12.3</v>
      </c>
      <c r="M42" s="56">
        <f t="shared" si="1"/>
        <v>0.23000000000000043</v>
      </c>
      <c r="N42" s="56">
        <f t="shared" si="1"/>
        <v>0.27999999999999936</v>
      </c>
      <c r="O42" s="56">
        <f t="shared" si="1"/>
        <v>0.20999999999999908</v>
      </c>
      <c r="P42" s="56">
        <f t="shared" si="1"/>
        <v>0.20999999999999908</v>
      </c>
      <c r="Q42" s="67">
        <f t="shared" si="1"/>
        <v>8.0000000000000071E-2</v>
      </c>
      <c r="R42" s="57"/>
    </row>
    <row r="43" spans="1:18" ht="12.75" customHeight="1">
      <c r="A43" s="46">
        <v>40</v>
      </c>
      <c r="B43" s="50" t="s">
        <v>53</v>
      </c>
      <c r="C43" s="128">
        <v>10.25</v>
      </c>
      <c r="D43" s="128">
        <v>10.75</v>
      </c>
      <c r="E43" s="128">
        <v>12.75</v>
      </c>
      <c r="F43" s="128">
        <v>11.25</v>
      </c>
      <c r="G43" s="128">
        <v>11.25</v>
      </c>
      <c r="H43" s="55">
        <v>10.25</v>
      </c>
      <c r="I43" s="56">
        <v>10.75</v>
      </c>
      <c r="J43" s="56">
        <v>12.75</v>
      </c>
      <c r="K43" s="56">
        <v>11.25</v>
      </c>
      <c r="L43" s="57">
        <v>11.25</v>
      </c>
      <c r="M43" s="56">
        <f t="shared" si="1"/>
        <v>0</v>
      </c>
      <c r="N43" s="56">
        <f t="shared" si="1"/>
        <v>0</v>
      </c>
      <c r="O43" s="56">
        <f t="shared" si="1"/>
        <v>0</v>
      </c>
      <c r="P43" s="56">
        <f t="shared" si="1"/>
        <v>0</v>
      </c>
      <c r="Q43" s="67">
        <f t="shared" si="1"/>
        <v>0</v>
      </c>
      <c r="R43" s="57"/>
    </row>
    <row r="44" spans="1:18" ht="12.75" customHeight="1">
      <c r="A44" s="46">
        <v>41</v>
      </c>
      <c r="B44" s="50" t="s">
        <v>54</v>
      </c>
      <c r="C44" s="128">
        <v>8.77</v>
      </c>
      <c r="D44" s="128">
        <v>8.5</v>
      </c>
      <c r="E44" s="128">
        <v>8.56</v>
      </c>
      <c r="F44" s="128">
        <v>8.1300000000000008</v>
      </c>
      <c r="G44" s="128">
        <v>8.4</v>
      </c>
      <c r="H44" s="55">
        <v>9.23</v>
      </c>
      <c r="I44" s="56">
        <v>8.9700000000000006</v>
      </c>
      <c r="J44" s="56">
        <v>9.01</v>
      </c>
      <c r="K44" s="56">
        <v>8.66</v>
      </c>
      <c r="L44" s="57">
        <v>8.92</v>
      </c>
      <c r="M44" s="56">
        <f t="shared" si="1"/>
        <v>-0.46000000000000085</v>
      </c>
      <c r="N44" s="56">
        <f t="shared" si="1"/>
        <v>-0.47000000000000064</v>
      </c>
      <c r="O44" s="56">
        <f t="shared" si="1"/>
        <v>-0.44999999999999929</v>
      </c>
      <c r="P44" s="56">
        <f t="shared" si="1"/>
        <v>-0.52999999999999936</v>
      </c>
      <c r="Q44" s="67">
        <f t="shared" si="1"/>
        <v>-0.51999999999999957</v>
      </c>
      <c r="R44" s="57"/>
    </row>
    <row r="45" spans="1:18" ht="12.75" customHeight="1">
      <c r="A45" s="46">
        <v>42</v>
      </c>
      <c r="B45" s="50" t="s">
        <v>55</v>
      </c>
      <c r="C45" s="128">
        <v>10.9</v>
      </c>
      <c r="D45" s="128">
        <v>12.65</v>
      </c>
      <c r="E45" s="128">
        <v>15</v>
      </c>
      <c r="F45" s="128">
        <v>12.12</v>
      </c>
      <c r="G45" s="128">
        <v>12.28</v>
      </c>
      <c r="H45" s="55">
        <v>10.9</v>
      </c>
      <c r="I45" s="56">
        <v>12.65</v>
      </c>
      <c r="J45" s="56">
        <v>15</v>
      </c>
      <c r="K45" s="56">
        <v>12.12</v>
      </c>
      <c r="L45" s="57">
        <v>12.28</v>
      </c>
      <c r="M45" s="56">
        <f t="shared" si="1"/>
        <v>0</v>
      </c>
      <c r="N45" s="56">
        <f t="shared" si="1"/>
        <v>0</v>
      </c>
      <c r="O45" s="56">
        <f t="shared" si="1"/>
        <v>0</v>
      </c>
      <c r="P45" s="56">
        <f t="shared" si="1"/>
        <v>0</v>
      </c>
      <c r="Q45" s="67">
        <f t="shared" si="1"/>
        <v>0</v>
      </c>
      <c r="R45" s="57"/>
    </row>
    <row r="46" spans="1:18" ht="12.75" customHeight="1">
      <c r="A46" s="46">
        <v>43</v>
      </c>
      <c r="B46" s="50" t="s">
        <v>56</v>
      </c>
      <c r="C46" s="128">
        <v>11.28</v>
      </c>
      <c r="D46" s="128">
        <v>11.28</v>
      </c>
      <c r="E46" s="128">
        <v>11.28</v>
      </c>
      <c r="F46" s="128">
        <v>0</v>
      </c>
      <c r="G46" s="128">
        <v>11.28</v>
      </c>
      <c r="H46" s="55">
        <v>10.53</v>
      </c>
      <c r="I46" s="56">
        <v>10.53</v>
      </c>
      <c r="J46" s="56">
        <v>10.53</v>
      </c>
      <c r="K46" s="56">
        <v>0</v>
      </c>
      <c r="L46" s="57">
        <v>10.53</v>
      </c>
      <c r="M46" s="56">
        <f t="shared" si="1"/>
        <v>0.75</v>
      </c>
      <c r="N46" s="56">
        <f t="shared" si="1"/>
        <v>0.75</v>
      </c>
      <c r="O46" s="56">
        <f t="shared" si="1"/>
        <v>0.75</v>
      </c>
      <c r="P46" s="56">
        <f t="shared" si="1"/>
        <v>0</v>
      </c>
      <c r="Q46" s="67">
        <f t="shared" si="1"/>
        <v>0.75</v>
      </c>
      <c r="R46" s="57"/>
    </row>
    <row r="47" spans="1:18" ht="12.75" customHeight="1">
      <c r="A47" s="46">
        <v>44</v>
      </c>
      <c r="B47" s="50" t="s">
        <v>57</v>
      </c>
      <c r="C47" s="128">
        <v>9.75</v>
      </c>
      <c r="D47" s="128">
        <v>10.3</v>
      </c>
      <c r="E47" s="128">
        <v>13.05</v>
      </c>
      <c r="F47" s="128">
        <v>10.25</v>
      </c>
      <c r="G47" s="128">
        <v>10.9</v>
      </c>
      <c r="H47" s="55">
        <v>9.76</v>
      </c>
      <c r="I47" s="56">
        <v>10.31</v>
      </c>
      <c r="J47" s="56">
        <v>13.06</v>
      </c>
      <c r="K47" s="56">
        <v>10.26</v>
      </c>
      <c r="L47" s="57">
        <v>10.91</v>
      </c>
      <c r="M47" s="56">
        <f t="shared" si="1"/>
        <v>-9.9999999999997868E-3</v>
      </c>
      <c r="N47" s="56">
        <f t="shared" si="1"/>
        <v>-9.9999999999997868E-3</v>
      </c>
      <c r="O47" s="56">
        <f t="shared" si="1"/>
        <v>-9.9999999999997868E-3</v>
      </c>
      <c r="P47" s="56">
        <f t="shared" si="1"/>
        <v>-9.9999999999997868E-3</v>
      </c>
      <c r="Q47" s="67">
        <f t="shared" si="1"/>
        <v>-9.9999999999997868E-3</v>
      </c>
      <c r="R47" s="57"/>
    </row>
    <row r="48" spans="1:18" ht="12.75" customHeight="1">
      <c r="A48" s="46">
        <v>45</v>
      </c>
      <c r="B48" s="50" t="s">
        <v>58</v>
      </c>
      <c r="C48" s="128">
        <v>8.42</v>
      </c>
      <c r="D48" s="128">
        <v>8.92</v>
      </c>
      <c r="E48" s="128">
        <v>10.42</v>
      </c>
      <c r="F48" s="128">
        <v>9.42</v>
      </c>
      <c r="G48" s="128">
        <v>10.17</v>
      </c>
      <c r="H48" s="55">
        <v>8.77</v>
      </c>
      <c r="I48" s="56">
        <v>8.77</v>
      </c>
      <c r="J48" s="56">
        <v>8.77</v>
      </c>
      <c r="K48" s="56">
        <v>10.47</v>
      </c>
      <c r="L48" s="57">
        <v>10.01</v>
      </c>
      <c r="M48" s="56">
        <f t="shared" si="1"/>
        <v>-0.34999999999999964</v>
      </c>
      <c r="N48" s="56">
        <f t="shared" si="1"/>
        <v>0.15000000000000036</v>
      </c>
      <c r="O48" s="56">
        <f t="shared" si="1"/>
        <v>1.6500000000000004</v>
      </c>
      <c r="P48" s="56">
        <f t="shared" si="1"/>
        <v>-1.0500000000000007</v>
      </c>
      <c r="Q48" s="67">
        <f t="shared" si="1"/>
        <v>0.16000000000000014</v>
      </c>
      <c r="R48" s="57"/>
    </row>
    <row r="49" spans="1:18" ht="12.75" customHeight="1">
      <c r="A49" s="46">
        <v>46</v>
      </c>
      <c r="B49" s="50" t="s">
        <v>59</v>
      </c>
      <c r="C49" s="128">
        <v>11.27</v>
      </c>
      <c r="D49" s="128">
        <v>10.83</v>
      </c>
      <c r="E49" s="128">
        <v>10.83</v>
      </c>
      <c r="F49" s="128">
        <v>11.27</v>
      </c>
      <c r="G49" s="128">
        <v>10.39</v>
      </c>
      <c r="H49" s="55">
        <v>11.51</v>
      </c>
      <c r="I49" s="56">
        <v>11.07</v>
      </c>
      <c r="J49" s="56">
        <v>11.07</v>
      </c>
      <c r="K49" s="56">
        <v>11.51</v>
      </c>
      <c r="L49" s="57">
        <v>10.63</v>
      </c>
      <c r="M49" s="56">
        <f t="shared" si="1"/>
        <v>-0.24000000000000021</v>
      </c>
      <c r="N49" s="56">
        <f t="shared" si="1"/>
        <v>-0.24000000000000021</v>
      </c>
      <c r="O49" s="56">
        <f t="shared" si="1"/>
        <v>-0.24000000000000021</v>
      </c>
      <c r="P49" s="56">
        <f t="shared" si="1"/>
        <v>-0.24000000000000021</v>
      </c>
      <c r="Q49" s="67">
        <f t="shared" si="1"/>
        <v>-0.24000000000000021</v>
      </c>
      <c r="R49" s="57"/>
    </row>
    <row r="50" spans="1:18" ht="12.75" customHeight="1">
      <c r="A50" s="46">
        <v>47</v>
      </c>
      <c r="B50" s="50" t="s">
        <v>60</v>
      </c>
      <c r="C50" s="128">
        <v>8.57</v>
      </c>
      <c r="D50" s="128">
        <v>8.86</v>
      </c>
      <c r="E50" s="128">
        <v>14.11</v>
      </c>
      <c r="F50" s="128">
        <v>10.050000000000001</v>
      </c>
      <c r="G50" s="128">
        <v>11.5</v>
      </c>
      <c r="H50" s="55">
        <v>8.69</v>
      </c>
      <c r="I50" s="56">
        <v>9.17</v>
      </c>
      <c r="J50" s="56">
        <v>13.87</v>
      </c>
      <c r="K50" s="56">
        <v>9.86</v>
      </c>
      <c r="L50" s="57">
        <v>11.71</v>
      </c>
      <c r="M50" s="56">
        <f t="shared" si="1"/>
        <v>-0.11999999999999922</v>
      </c>
      <c r="N50" s="56">
        <f t="shared" si="1"/>
        <v>-0.3100000000000005</v>
      </c>
      <c r="O50" s="56">
        <f t="shared" si="1"/>
        <v>0.24000000000000021</v>
      </c>
      <c r="P50" s="56">
        <f t="shared" si="1"/>
        <v>0.19000000000000128</v>
      </c>
      <c r="Q50" s="67">
        <f t="shared" si="1"/>
        <v>-0.21000000000000085</v>
      </c>
      <c r="R50" s="57"/>
    </row>
    <row r="51" spans="1:18" ht="12.75" customHeight="1">
      <c r="A51" s="46">
        <v>48</v>
      </c>
      <c r="B51" s="50" t="s">
        <v>61</v>
      </c>
      <c r="C51" s="128">
        <v>8.57</v>
      </c>
      <c r="D51" s="128">
        <v>8.6199999999999992</v>
      </c>
      <c r="E51" s="128">
        <v>8.48</v>
      </c>
      <c r="F51" s="128">
        <v>8.42</v>
      </c>
      <c r="G51" s="128">
        <v>10.7</v>
      </c>
      <c r="H51" s="55">
        <v>3.7</v>
      </c>
      <c r="I51" s="56">
        <v>4.0999999999999996</v>
      </c>
      <c r="J51" s="56">
        <v>3.54</v>
      </c>
      <c r="K51" s="56">
        <v>3.32</v>
      </c>
      <c r="L51" s="57">
        <v>11.18</v>
      </c>
      <c r="M51" s="56">
        <f t="shared" si="1"/>
        <v>4.87</v>
      </c>
      <c r="N51" s="56">
        <f t="shared" si="1"/>
        <v>4.5199999999999996</v>
      </c>
      <c r="O51" s="56">
        <f t="shared" si="1"/>
        <v>4.9400000000000004</v>
      </c>
      <c r="P51" s="56">
        <f t="shared" si="1"/>
        <v>5.0999999999999996</v>
      </c>
      <c r="Q51" s="67">
        <f t="shared" si="1"/>
        <v>-0.48000000000000043</v>
      </c>
      <c r="R51" s="57"/>
    </row>
    <row r="52" spans="1:18" ht="12.75" customHeight="1">
      <c r="A52" s="46">
        <v>49</v>
      </c>
      <c r="B52" s="50" t="s">
        <v>62</v>
      </c>
      <c r="C52" s="128">
        <v>10.47</v>
      </c>
      <c r="D52" s="128">
        <v>10.77</v>
      </c>
      <c r="E52" s="128">
        <v>10.77</v>
      </c>
      <c r="F52" s="128">
        <v>10.47</v>
      </c>
      <c r="G52" s="128">
        <v>10.77</v>
      </c>
      <c r="H52" s="55">
        <v>10.49</v>
      </c>
      <c r="I52" s="56">
        <v>10.79</v>
      </c>
      <c r="J52" s="56">
        <v>10.79</v>
      </c>
      <c r="K52" s="56">
        <v>10.49</v>
      </c>
      <c r="L52" s="57">
        <v>10.79</v>
      </c>
      <c r="M52" s="56">
        <f t="shared" si="1"/>
        <v>-1.9999999999999574E-2</v>
      </c>
      <c r="N52" s="56">
        <f t="shared" si="1"/>
        <v>-1.9999999999999574E-2</v>
      </c>
      <c r="O52" s="56">
        <f t="shared" si="1"/>
        <v>-1.9999999999999574E-2</v>
      </c>
      <c r="P52" s="56">
        <f t="shared" si="1"/>
        <v>-1.9999999999999574E-2</v>
      </c>
      <c r="Q52" s="67">
        <f t="shared" si="1"/>
        <v>-1.9999999999999574E-2</v>
      </c>
      <c r="R52" s="57"/>
    </row>
    <row r="53" spans="1:18" ht="12.75" customHeight="1">
      <c r="A53" s="46">
        <v>50</v>
      </c>
      <c r="B53" s="50" t="s">
        <v>64</v>
      </c>
      <c r="C53" s="128">
        <v>8.99</v>
      </c>
      <c r="D53" s="128">
        <v>10.25</v>
      </c>
      <c r="E53" s="128">
        <v>10.02</v>
      </c>
      <c r="F53" s="128">
        <v>9.61</v>
      </c>
      <c r="G53" s="128">
        <v>11.81</v>
      </c>
      <c r="H53" s="55">
        <v>9.35</v>
      </c>
      <c r="I53" s="56">
        <v>10.57</v>
      </c>
      <c r="J53" s="56">
        <v>10.34</v>
      </c>
      <c r="K53" s="56">
        <v>10.050000000000001</v>
      </c>
      <c r="L53" s="57">
        <v>12.3</v>
      </c>
      <c r="M53" s="56">
        <f t="shared" si="1"/>
        <v>-0.35999999999999943</v>
      </c>
      <c r="N53" s="56">
        <f t="shared" si="1"/>
        <v>-0.32000000000000028</v>
      </c>
      <c r="O53" s="56">
        <f t="shared" si="1"/>
        <v>-0.32000000000000028</v>
      </c>
      <c r="P53" s="56">
        <f t="shared" si="1"/>
        <v>-0.44000000000000128</v>
      </c>
      <c r="Q53" s="67">
        <f t="shared" si="1"/>
        <v>-0.49000000000000021</v>
      </c>
      <c r="R53" s="57"/>
    </row>
    <row r="54" spans="1:18" ht="12.75" customHeight="1">
      <c r="A54" s="46">
        <v>51</v>
      </c>
      <c r="B54" s="50" t="s">
        <v>65</v>
      </c>
      <c r="C54" s="128">
        <v>10.38</v>
      </c>
      <c r="D54" s="128">
        <v>11.16</v>
      </c>
      <c r="E54" s="128">
        <v>10.25</v>
      </c>
      <c r="F54" s="128">
        <v>10.24</v>
      </c>
      <c r="G54" s="128">
        <v>13.39</v>
      </c>
      <c r="H54" s="55">
        <v>10.19</v>
      </c>
      <c r="I54" s="56">
        <v>10.98</v>
      </c>
      <c r="J54" s="56">
        <v>10.1</v>
      </c>
      <c r="K54" s="56">
        <v>10.050000000000001</v>
      </c>
      <c r="L54" s="57">
        <v>13.27</v>
      </c>
      <c r="M54" s="56">
        <f t="shared" si="1"/>
        <v>0.19000000000000128</v>
      </c>
      <c r="N54" s="56">
        <f t="shared" si="1"/>
        <v>0.17999999999999972</v>
      </c>
      <c r="O54" s="56">
        <f t="shared" si="1"/>
        <v>0.15000000000000036</v>
      </c>
      <c r="P54" s="56">
        <f t="shared" si="1"/>
        <v>0.1899999999999995</v>
      </c>
      <c r="Q54" s="67">
        <f t="shared" si="1"/>
        <v>0.12000000000000099</v>
      </c>
      <c r="R54" s="57"/>
    </row>
    <row r="55" spans="1:18" ht="12.75" customHeight="1">
      <c r="A55" s="46">
        <v>52</v>
      </c>
      <c r="B55" s="50" t="s">
        <v>66</v>
      </c>
      <c r="C55" s="128">
        <v>4.97</v>
      </c>
      <c r="D55" s="128">
        <v>4.97</v>
      </c>
      <c r="E55" s="128">
        <v>4.97</v>
      </c>
      <c r="F55" s="128">
        <v>8.56</v>
      </c>
      <c r="G55" s="128">
        <v>8.56</v>
      </c>
      <c r="H55" s="55">
        <v>4.96</v>
      </c>
      <c r="I55" s="56">
        <v>4.96</v>
      </c>
      <c r="J55" s="56">
        <v>4.96</v>
      </c>
      <c r="K55" s="56">
        <v>9.7799999999999994</v>
      </c>
      <c r="L55" s="57">
        <v>9.7799999999999994</v>
      </c>
      <c r="M55" s="56">
        <f t="shared" si="1"/>
        <v>9.9999999999997868E-3</v>
      </c>
      <c r="N55" s="56">
        <f t="shared" si="1"/>
        <v>9.9999999999997868E-3</v>
      </c>
      <c r="O55" s="56">
        <f t="shared" si="1"/>
        <v>9.9999999999997868E-3</v>
      </c>
      <c r="P55" s="56">
        <f t="shared" si="1"/>
        <v>-1.2199999999999989</v>
      </c>
      <c r="Q55" s="67">
        <f t="shared" si="1"/>
        <v>-1.2199999999999989</v>
      </c>
      <c r="R55" s="57"/>
    </row>
    <row r="56" spans="1:18" s="97" customFormat="1" ht="12.75" customHeight="1">
      <c r="A56" s="46">
        <v>53</v>
      </c>
      <c r="B56" s="50" t="s">
        <v>67</v>
      </c>
      <c r="C56" s="128">
        <v>11.77</v>
      </c>
      <c r="D56" s="128">
        <v>11.71</v>
      </c>
      <c r="E56" s="128">
        <v>14.15</v>
      </c>
      <c r="F56" s="128">
        <v>10.68</v>
      </c>
      <c r="G56" s="128">
        <v>11.34</v>
      </c>
      <c r="H56" s="55">
        <v>10.6</v>
      </c>
      <c r="I56" s="56">
        <v>10.38</v>
      </c>
      <c r="J56" s="56">
        <v>13.01</v>
      </c>
      <c r="K56" s="56">
        <v>9.4499999999999993</v>
      </c>
      <c r="L56" s="57">
        <v>10.050000000000001</v>
      </c>
      <c r="M56" s="56">
        <f t="shared" si="1"/>
        <v>1.17</v>
      </c>
      <c r="N56" s="56">
        <f t="shared" si="1"/>
        <v>1.33</v>
      </c>
      <c r="O56" s="56">
        <f t="shared" si="1"/>
        <v>1.1400000000000006</v>
      </c>
      <c r="P56" s="56">
        <f t="shared" si="1"/>
        <v>1.2300000000000004</v>
      </c>
      <c r="Q56" s="67">
        <f t="shared" si="1"/>
        <v>1.2899999999999991</v>
      </c>
      <c r="R56" s="57"/>
    </row>
    <row r="57" spans="1:18" ht="12.75" customHeight="1">
      <c r="A57" s="46">
        <v>54</v>
      </c>
      <c r="B57" s="50" t="s">
        <v>68</v>
      </c>
      <c r="C57" s="128">
        <v>7.76</v>
      </c>
      <c r="D57" s="128">
        <v>7.76</v>
      </c>
      <c r="E57" s="128">
        <v>7.76</v>
      </c>
      <c r="F57" s="128">
        <v>7.76</v>
      </c>
      <c r="G57" s="128">
        <v>7.76</v>
      </c>
      <c r="H57" s="55">
        <v>7.35</v>
      </c>
      <c r="I57" s="56">
        <v>7.35</v>
      </c>
      <c r="J57" s="56">
        <v>7.35</v>
      </c>
      <c r="K57" s="56">
        <v>7.35</v>
      </c>
      <c r="L57" s="57">
        <v>7.35</v>
      </c>
      <c r="M57" s="56">
        <f t="shared" si="1"/>
        <v>0.41000000000000014</v>
      </c>
      <c r="N57" s="56">
        <f t="shared" si="1"/>
        <v>0.41000000000000014</v>
      </c>
      <c r="O57" s="56">
        <f t="shared" si="1"/>
        <v>0.41000000000000014</v>
      </c>
      <c r="P57" s="56">
        <f t="shared" si="1"/>
        <v>0.41000000000000014</v>
      </c>
      <c r="Q57" s="67">
        <f t="shared" si="1"/>
        <v>0.41000000000000014</v>
      </c>
      <c r="R57" s="57"/>
    </row>
    <row r="58" spans="1:18" ht="12.75" customHeight="1">
      <c r="A58" s="46">
        <v>55</v>
      </c>
      <c r="B58" s="50" t="s">
        <v>69</v>
      </c>
      <c r="C58" s="128">
        <v>8.58</v>
      </c>
      <c r="D58" s="128">
        <v>8.58</v>
      </c>
      <c r="E58" s="128">
        <v>8.58</v>
      </c>
      <c r="F58" s="128">
        <v>8.58</v>
      </c>
      <c r="G58" s="128">
        <v>8.58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7">
        <v>8.7100000000000009</v>
      </c>
      <c r="M58" s="56">
        <f t="shared" si="1"/>
        <v>-0.13000000000000078</v>
      </c>
      <c r="N58" s="56">
        <f t="shared" si="1"/>
        <v>-0.13000000000000078</v>
      </c>
      <c r="O58" s="56">
        <f t="shared" si="1"/>
        <v>-0.13000000000000078</v>
      </c>
      <c r="P58" s="56">
        <f t="shared" si="1"/>
        <v>-0.13000000000000078</v>
      </c>
      <c r="Q58" s="67">
        <f t="shared" si="1"/>
        <v>-0.13000000000000078</v>
      </c>
      <c r="R58" s="57"/>
    </row>
    <row r="59" spans="1:18" ht="12.75" customHeight="1">
      <c r="A59" s="46">
        <v>56</v>
      </c>
      <c r="B59" s="50" t="s">
        <v>70</v>
      </c>
      <c r="C59" s="128">
        <v>8.93</v>
      </c>
      <c r="D59" s="128">
        <v>9.08</v>
      </c>
      <c r="E59" s="128">
        <v>8.93</v>
      </c>
      <c r="F59" s="128">
        <v>8.99</v>
      </c>
      <c r="G59" s="128">
        <v>9.07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7">
        <v>9.17</v>
      </c>
      <c r="M59" s="56">
        <f t="shared" si="1"/>
        <v>-9.9999999999999645E-2</v>
      </c>
      <c r="N59" s="56">
        <f t="shared" si="1"/>
        <v>-8.9999999999999858E-2</v>
      </c>
      <c r="O59" s="56">
        <f t="shared" si="1"/>
        <v>-9.9999999999999645E-2</v>
      </c>
      <c r="P59" s="56">
        <f t="shared" si="1"/>
        <v>-9.9999999999999645E-2</v>
      </c>
      <c r="Q59" s="67">
        <f t="shared" si="1"/>
        <v>-9.9999999999999645E-2</v>
      </c>
      <c r="R59" s="57"/>
    </row>
    <row r="60" spans="1:18" ht="12.75" customHeight="1">
      <c r="A60" s="46">
        <v>57</v>
      </c>
      <c r="B60" s="50" t="s">
        <v>71</v>
      </c>
      <c r="C60" s="128">
        <v>8.36</v>
      </c>
      <c r="D60" s="128">
        <v>9.09</v>
      </c>
      <c r="E60" s="128">
        <v>11.34</v>
      </c>
      <c r="F60" s="128">
        <v>8.34</v>
      </c>
      <c r="G60" s="128">
        <v>10.23</v>
      </c>
      <c r="H60" s="55">
        <v>8.91</v>
      </c>
      <c r="I60" s="56">
        <v>9.57</v>
      </c>
      <c r="J60" s="56">
        <v>12.11</v>
      </c>
      <c r="K60" s="56">
        <v>8.76</v>
      </c>
      <c r="L60" s="57">
        <v>10.69</v>
      </c>
      <c r="M60" s="56">
        <f t="shared" si="1"/>
        <v>-0.55000000000000071</v>
      </c>
      <c r="N60" s="56">
        <f t="shared" si="1"/>
        <v>-0.48000000000000043</v>
      </c>
      <c r="O60" s="56">
        <f t="shared" si="1"/>
        <v>-0.76999999999999957</v>
      </c>
      <c r="P60" s="56">
        <f t="shared" si="1"/>
        <v>-0.41999999999999993</v>
      </c>
      <c r="Q60" s="67">
        <f t="shared" si="1"/>
        <v>-0.45999999999999908</v>
      </c>
      <c r="R60" s="57"/>
    </row>
    <row r="61" spans="1:18" ht="12.75" customHeight="1">
      <c r="A61" s="46">
        <v>58</v>
      </c>
      <c r="B61" s="50" t="s">
        <v>72</v>
      </c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55">
        <v>13.13</v>
      </c>
      <c r="I61" s="56">
        <v>11.96</v>
      </c>
      <c r="J61" s="56">
        <v>8.65</v>
      </c>
      <c r="K61" s="56">
        <v>8.89</v>
      </c>
      <c r="L61" s="57">
        <v>8.68</v>
      </c>
      <c r="M61" s="56">
        <f t="shared" si="1"/>
        <v>-13.13</v>
      </c>
      <c r="N61" s="56">
        <f t="shared" si="1"/>
        <v>-11.96</v>
      </c>
      <c r="O61" s="56">
        <f t="shared" si="1"/>
        <v>-8.65</v>
      </c>
      <c r="P61" s="56">
        <f t="shared" si="1"/>
        <v>-8.89</v>
      </c>
      <c r="Q61" s="67">
        <f t="shared" si="1"/>
        <v>-8.68</v>
      </c>
      <c r="R61" s="72" t="s">
        <v>144</v>
      </c>
    </row>
    <row r="62" spans="1:18" ht="12.75" customHeight="1">
      <c r="A62" s="46">
        <v>59</v>
      </c>
      <c r="B62" s="50" t="s">
        <v>73</v>
      </c>
      <c r="C62" s="128">
        <v>13.23</v>
      </c>
      <c r="D62" s="128">
        <v>13.23</v>
      </c>
      <c r="E62" s="128">
        <v>13.23</v>
      </c>
      <c r="F62" s="128">
        <v>13.23</v>
      </c>
      <c r="G62" s="128">
        <v>13.23</v>
      </c>
      <c r="H62" s="55">
        <v>13.58</v>
      </c>
      <c r="I62" s="56">
        <v>13.58</v>
      </c>
      <c r="J62" s="56">
        <v>13.58</v>
      </c>
      <c r="K62" s="56">
        <v>13.58</v>
      </c>
      <c r="L62" s="57">
        <v>13.58</v>
      </c>
      <c r="M62" s="56">
        <f t="shared" si="1"/>
        <v>-0.34999999999999964</v>
      </c>
      <c r="N62" s="56">
        <f t="shared" si="1"/>
        <v>-0.34999999999999964</v>
      </c>
      <c r="O62" s="56">
        <f t="shared" si="1"/>
        <v>-0.34999999999999964</v>
      </c>
      <c r="P62" s="56">
        <f t="shared" si="1"/>
        <v>-0.34999999999999964</v>
      </c>
      <c r="Q62" s="67">
        <f t="shared" si="1"/>
        <v>-0.34999999999999964</v>
      </c>
      <c r="R62" s="57"/>
    </row>
    <row r="63" spans="1:18" ht="12.75" customHeight="1">
      <c r="A63" s="46">
        <v>60</v>
      </c>
      <c r="B63" s="50" t="s">
        <v>74</v>
      </c>
      <c r="C63" s="128">
        <v>10.78</v>
      </c>
      <c r="D63" s="128">
        <v>11.08</v>
      </c>
      <c r="E63" s="128">
        <v>11.08</v>
      </c>
      <c r="F63" s="128">
        <v>10.93</v>
      </c>
      <c r="G63" s="128">
        <v>10.98</v>
      </c>
      <c r="H63" s="55">
        <v>10.9</v>
      </c>
      <c r="I63" s="56">
        <v>11.2</v>
      </c>
      <c r="J63" s="56">
        <v>11.2</v>
      </c>
      <c r="K63" s="56">
        <v>11.05</v>
      </c>
      <c r="L63" s="57">
        <v>11.1</v>
      </c>
      <c r="M63" s="56">
        <f t="shared" si="1"/>
        <v>-0.12000000000000099</v>
      </c>
      <c r="N63" s="56">
        <f t="shared" si="1"/>
        <v>-0.11999999999999922</v>
      </c>
      <c r="O63" s="56">
        <f t="shared" si="1"/>
        <v>-0.11999999999999922</v>
      </c>
      <c r="P63" s="56">
        <f t="shared" si="1"/>
        <v>-0.12000000000000099</v>
      </c>
      <c r="Q63" s="67">
        <f t="shared" si="1"/>
        <v>-0.11999999999999922</v>
      </c>
      <c r="R63" s="57"/>
    </row>
    <row r="64" spans="1:18" ht="12.75" customHeight="1">
      <c r="A64" s="46">
        <v>61</v>
      </c>
      <c r="B64" s="50" t="s">
        <v>75</v>
      </c>
      <c r="C64" s="128">
        <v>7.86</v>
      </c>
      <c r="D64" s="128">
        <v>7.86</v>
      </c>
      <c r="E64" s="128">
        <v>8.91</v>
      </c>
      <c r="F64" s="128">
        <v>7.86</v>
      </c>
      <c r="G64" s="128">
        <v>7.93</v>
      </c>
      <c r="H64" s="55">
        <v>8.4</v>
      </c>
      <c r="I64" s="56">
        <v>8.4</v>
      </c>
      <c r="J64" s="56">
        <v>9.4499999999999993</v>
      </c>
      <c r="K64" s="56">
        <v>8.4</v>
      </c>
      <c r="L64" s="57">
        <v>8.4700000000000006</v>
      </c>
      <c r="M64" s="56">
        <f t="shared" si="1"/>
        <v>-0.54</v>
      </c>
      <c r="N64" s="56">
        <f t="shared" si="1"/>
        <v>-0.54</v>
      </c>
      <c r="O64" s="56">
        <f t="shared" si="1"/>
        <v>-0.53999999999999915</v>
      </c>
      <c r="P64" s="56">
        <f t="shared" si="1"/>
        <v>-0.54</v>
      </c>
      <c r="Q64" s="67">
        <f t="shared" si="1"/>
        <v>-0.54000000000000092</v>
      </c>
      <c r="R64" s="57"/>
    </row>
    <row r="65" spans="1:18" ht="12.75" customHeight="1">
      <c r="A65" s="46">
        <v>62</v>
      </c>
      <c r="B65" s="50" t="s">
        <v>76</v>
      </c>
      <c r="C65" s="139">
        <v>10.5</v>
      </c>
      <c r="D65" s="139">
        <v>11.5</v>
      </c>
      <c r="E65" s="139">
        <v>16</v>
      </c>
      <c r="F65" s="147">
        <v>0</v>
      </c>
      <c r="G65" s="139">
        <v>10.5</v>
      </c>
      <c r="H65" s="131"/>
      <c r="I65" s="131"/>
      <c r="J65" s="132"/>
      <c r="K65" s="130">
        <v>10.5</v>
      </c>
      <c r="L65" s="57">
        <v>10.5</v>
      </c>
      <c r="M65" s="56">
        <f t="shared" si="1"/>
        <v>10.5</v>
      </c>
      <c r="N65" s="56">
        <f t="shared" si="1"/>
        <v>11.5</v>
      </c>
      <c r="O65" s="56">
        <f t="shared" si="1"/>
        <v>16</v>
      </c>
      <c r="P65" s="56">
        <f t="shared" si="1"/>
        <v>-10.5</v>
      </c>
      <c r="Q65" s="67">
        <f t="shared" si="1"/>
        <v>0</v>
      </c>
      <c r="R65" s="72"/>
    </row>
    <row r="66" spans="1:18" ht="12.75" customHeight="1">
      <c r="A66" s="46">
        <v>63</v>
      </c>
      <c r="B66" s="50" t="s">
        <v>77</v>
      </c>
      <c r="C66" s="128">
        <v>0</v>
      </c>
      <c r="D66" s="128">
        <v>10.119999999999999</v>
      </c>
      <c r="E66" s="128">
        <v>0</v>
      </c>
      <c r="F66" s="128">
        <v>10.119999999999999</v>
      </c>
      <c r="G66" s="128">
        <v>10.119999999999999</v>
      </c>
      <c r="H66" s="55">
        <v>0</v>
      </c>
      <c r="I66" s="56">
        <v>10.09</v>
      </c>
      <c r="J66" s="56">
        <v>0</v>
      </c>
      <c r="K66" s="56">
        <v>10.09</v>
      </c>
      <c r="L66" s="57">
        <v>10.09</v>
      </c>
      <c r="M66" s="56">
        <f t="shared" si="1"/>
        <v>0</v>
      </c>
      <c r="N66" s="56">
        <f t="shared" si="1"/>
        <v>2.9999999999999361E-2</v>
      </c>
      <c r="O66" s="56">
        <f t="shared" si="1"/>
        <v>0</v>
      </c>
      <c r="P66" s="56">
        <f t="shared" si="1"/>
        <v>2.9999999999999361E-2</v>
      </c>
      <c r="Q66" s="67">
        <f t="shared" si="1"/>
        <v>2.9999999999999361E-2</v>
      </c>
      <c r="R66" s="57"/>
    </row>
    <row r="67" spans="1:18" ht="12.75" customHeight="1">
      <c r="A67" s="46">
        <v>64</v>
      </c>
      <c r="B67" s="50" t="s">
        <v>78</v>
      </c>
      <c r="C67" s="128">
        <v>11</v>
      </c>
      <c r="D67" s="128">
        <v>13</v>
      </c>
      <c r="E67" s="128">
        <v>15</v>
      </c>
      <c r="F67" s="128">
        <v>12</v>
      </c>
      <c r="G67" s="128">
        <v>13.5</v>
      </c>
      <c r="H67" s="55">
        <v>11</v>
      </c>
      <c r="I67" s="56">
        <v>13</v>
      </c>
      <c r="J67" s="56">
        <v>15</v>
      </c>
      <c r="K67" s="56">
        <v>12</v>
      </c>
      <c r="L67" s="57">
        <v>13.5</v>
      </c>
      <c r="M67" s="56">
        <f t="shared" si="1"/>
        <v>0</v>
      </c>
      <c r="N67" s="56">
        <f t="shared" si="1"/>
        <v>0</v>
      </c>
      <c r="O67" s="56">
        <f t="shared" si="1"/>
        <v>0</v>
      </c>
      <c r="P67" s="56">
        <f t="shared" si="1"/>
        <v>0</v>
      </c>
      <c r="Q67" s="67">
        <f t="shared" si="1"/>
        <v>0</v>
      </c>
      <c r="R67" s="57"/>
    </row>
    <row r="68" spans="1:18" ht="12.75" customHeight="1">
      <c r="A68" s="46">
        <v>65</v>
      </c>
      <c r="B68" s="50" t="s">
        <v>79</v>
      </c>
      <c r="C68" s="128">
        <v>10.75</v>
      </c>
      <c r="D68" s="128">
        <v>11.25</v>
      </c>
      <c r="E68" s="128">
        <v>0</v>
      </c>
      <c r="F68" s="128">
        <v>9.25</v>
      </c>
      <c r="G68" s="128">
        <v>0</v>
      </c>
      <c r="H68" s="55">
        <v>10.75</v>
      </c>
      <c r="I68" s="56">
        <v>11.25</v>
      </c>
      <c r="J68" s="56">
        <v>0</v>
      </c>
      <c r="K68" s="56">
        <v>9.25</v>
      </c>
      <c r="L68" s="57">
        <v>0</v>
      </c>
      <c r="M68" s="56">
        <f t="shared" ref="M68:Q101" si="2">C68-H68</f>
        <v>0</v>
      </c>
      <c r="N68" s="56">
        <f t="shared" si="2"/>
        <v>0</v>
      </c>
      <c r="O68" s="56">
        <f t="shared" si="2"/>
        <v>0</v>
      </c>
      <c r="P68" s="56">
        <f t="shared" si="2"/>
        <v>0</v>
      </c>
      <c r="Q68" s="67">
        <f t="shared" si="2"/>
        <v>0</v>
      </c>
      <c r="R68" s="57"/>
    </row>
    <row r="69" spans="1:18" ht="12.75" customHeight="1">
      <c r="A69" s="46">
        <v>66</v>
      </c>
      <c r="B69" s="50" t="s">
        <v>80</v>
      </c>
      <c r="C69" s="128">
        <v>10.25</v>
      </c>
      <c r="D69" s="128">
        <v>11.25</v>
      </c>
      <c r="E69" s="128">
        <v>0</v>
      </c>
      <c r="F69" s="128">
        <v>11.25</v>
      </c>
      <c r="G69" s="128">
        <v>11.25</v>
      </c>
      <c r="H69" s="55">
        <v>10.25</v>
      </c>
      <c r="I69" s="56">
        <v>11.25</v>
      </c>
      <c r="J69" s="56">
        <v>0</v>
      </c>
      <c r="K69" s="56">
        <v>11.25</v>
      </c>
      <c r="L69" s="57">
        <v>11.25</v>
      </c>
      <c r="M69" s="56">
        <f t="shared" si="2"/>
        <v>0</v>
      </c>
      <c r="N69" s="56">
        <f t="shared" si="2"/>
        <v>0</v>
      </c>
      <c r="O69" s="56">
        <f t="shared" si="2"/>
        <v>0</v>
      </c>
      <c r="P69" s="56">
        <f t="shared" si="2"/>
        <v>0</v>
      </c>
      <c r="Q69" s="67">
        <f t="shared" si="2"/>
        <v>0</v>
      </c>
      <c r="R69" s="57"/>
    </row>
    <row r="70" spans="1:18" ht="12.75" customHeight="1">
      <c r="A70" s="46">
        <v>67</v>
      </c>
      <c r="B70" s="50" t="s">
        <v>81</v>
      </c>
      <c r="C70" s="128">
        <v>11.5</v>
      </c>
      <c r="D70" s="128">
        <v>11.5</v>
      </c>
      <c r="E70" s="128">
        <v>0</v>
      </c>
      <c r="F70" s="128">
        <v>10.75</v>
      </c>
      <c r="G70" s="128">
        <v>11.5</v>
      </c>
      <c r="H70" s="55">
        <v>11.5</v>
      </c>
      <c r="I70" s="56">
        <v>11.5</v>
      </c>
      <c r="J70" s="56">
        <v>0</v>
      </c>
      <c r="K70" s="56">
        <v>10.75</v>
      </c>
      <c r="L70" s="57">
        <v>11.5</v>
      </c>
      <c r="M70" s="56">
        <f t="shared" si="2"/>
        <v>0</v>
      </c>
      <c r="N70" s="56">
        <f t="shared" si="2"/>
        <v>0</v>
      </c>
      <c r="O70" s="56">
        <f t="shared" si="2"/>
        <v>0</v>
      </c>
      <c r="P70" s="56">
        <f t="shared" si="2"/>
        <v>0</v>
      </c>
      <c r="Q70" s="67">
        <f t="shared" si="2"/>
        <v>0</v>
      </c>
      <c r="R70" s="57"/>
    </row>
    <row r="71" spans="1:18" ht="12.75" customHeight="1">
      <c r="A71" s="46">
        <v>68</v>
      </c>
      <c r="B71" s="50" t="s">
        <v>82</v>
      </c>
      <c r="C71" s="128">
        <v>8</v>
      </c>
      <c r="D71" s="128">
        <v>13</v>
      </c>
      <c r="E71" s="128">
        <v>0</v>
      </c>
      <c r="F71" s="128">
        <v>10.75</v>
      </c>
      <c r="G71" s="128">
        <v>11.75</v>
      </c>
      <c r="H71" s="55">
        <v>9</v>
      </c>
      <c r="I71" s="56">
        <v>15</v>
      </c>
      <c r="J71" s="56">
        <v>0</v>
      </c>
      <c r="K71" s="56">
        <v>11.25</v>
      </c>
      <c r="L71" s="57">
        <v>12.25</v>
      </c>
      <c r="M71" s="56">
        <f t="shared" si="2"/>
        <v>-1</v>
      </c>
      <c r="N71" s="56">
        <f t="shared" si="2"/>
        <v>-2</v>
      </c>
      <c r="O71" s="56">
        <f t="shared" si="2"/>
        <v>0</v>
      </c>
      <c r="P71" s="56">
        <f t="shared" si="2"/>
        <v>-0.5</v>
      </c>
      <c r="Q71" s="67">
        <f t="shared" si="2"/>
        <v>-0.5</v>
      </c>
      <c r="R71" s="57"/>
    </row>
    <row r="72" spans="1:18" ht="12.75" customHeight="1">
      <c r="A72" s="46">
        <v>69</v>
      </c>
      <c r="B72" s="50" t="s">
        <v>131</v>
      </c>
      <c r="C72" s="128">
        <v>7.63</v>
      </c>
      <c r="D72" s="128">
        <v>11.77</v>
      </c>
      <c r="E72" s="128">
        <v>16.420000000000002</v>
      </c>
      <c r="F72" s="128">
        <v>0</v>
      </c>
      <c r="G72" s="128">
        <v>13.73</v>
      </c>
      <c r="H72" s="55">
        <v>7.9</v>
      </c>
      <c r="I72" s="56">
        <v>12.04</v>
      </c>
      <c r="J72" s="56">
        <v>16.579999999999998</v>
      </c>
      <c r="K72" s="56">
        <v>0</v>
      </c>
      <c r="L72" s="57">
        <v>14.04</v>
      </c>
      <c r="M72" s="56">
        <f t="shared" si="2"/>
        <v>-0.27000000000000046</v>
      </c>
      <c r="N72" s="56">
        <f t="shared" si="2"/>
        <v>-0.26999999999999957</v>
      </c>
      <c r="O72" s="56">
        <f t="shared" si="2"/>
        <v>-0.15999999999999659</v>
      </c>
      <c r="P72" s="56">
        <f t="shared" si="2"/>
        <v>0</v>
      </c>
      <c r="Q72" s="67">
        <f t="shared" si="2"/>
        <v>-0.30999999999999872</v>
      </c>
      <c r="R72" s="57"/>
    </row>
    <row r="73" spans="1:18" ht="12.75" customHeight="1">
      <c r="A73" s="46">
        <v>70</v>
      </c>
      <c r="B73" s="50" t="s">
        <v>84</v>
      </c>
      <c r="C73" s="128">
        <v>11.5</v>
      </c>
      <c r="D73" s="128">
        <v>11.5</v>
      </c>
      <c r="E73" s="128">
        <v>0</v>
      </c>
      <c r="F73" s="128">
        <v>11.5</v>
      </c>
      <c r="G73" s="128">
        <v>12.25</v>
      </c>
      <c r="H73" s="55">
        <v>11.5</v>
      </c>
      <c r="I73" s="56">
        <v>11.5</v>
      </c>
      <c r="J73" s="56">
        <v>0</v>
      </c>
      <c r="K73" s="56">
        <v>11.5</v>
      </c>
      <c r="L73" s="57">
        <v>12.25</v>
      </c>
      <c r="M73" s="56">
        <f t="shared" si="2"/>
        <v>0</v>
      </c>
      <c r="N73" s="56">
        <f t="shared" si="2"/>
        <v>0</v>
      </c>
      <c r="O73" s="56">
        <f t="shared" si="2"/>
        <v>0</v>
      </c>
      <c r="P73" s="56">
        <f t="shared" si="2"/>
        <v>0</v>
      </c>
      <c r="Q73" s="67">
        <f t="shared" si="2"/>
        <v>0</v>
      </c>
      <c r="R73" s="57"/>
    </row>
    <row r="74" spans="1:18" ht="12.75" customHeight="1">
      <c r="A74" s="46">
        <v>71</v>
      </c>
      <c r="B74" s="50" t="s">
        <v>85</v>
      </c>
      <c r="C74" s="144">
        <v>8.57</v>
      </c>
      <c r="D74" s="144">
        <v>9.39</v>
      </c>
      <c r="E74" s="144">
        <v>13.13</v>
      </c>
      <c r="F74" s="145">
        <v>9.3000000000000007</v>
      </c>
      <c r="G74" s="146">
        <v>9.3699999999999992</v>
      </c>
      <c r="H74" s="93"/>
      <c r="I74" s="93"/>
      <c r="J74" s="94"/>
      <c r="K74" s="92">
        <v>9.3699999999999992</v>
      </c>
      <c r="L74" s="45">
        <v>0.09</v>
      </c>
      <c r="M74" s="44">
        <f t="shared" si="2"/>
        <v>8.57</v>
      </c>
      <c r="N74" s="44">
        <f t="shared" si="2"/>
        <v>9.39</v>
      </c>
      <c r="O74" s="44">
        <f t="shared" si="2"/>
        <v>13.13</v>
      </c>
      <c r="P74" s="44">
        <f t="shared" si="2"/>
        <v>-6.9999999999998508E-2</v>
      </c>
      <c r="Q74" s="68">
        <f t="shared" si="2"/>
        <v>9.2799999999999994</v>
      </c>
      <c r="R74" s="57"/>
    </row>
    <row r="75" spans="1:18" ht="12.75" customHeight="1">
      <c r="A75" s="46">
        <v>72</v>
      </c>
      <c r="B75" s="50" t="s">
        <v>86</v>
      </c>
      <c r="C75" s="128">
        <v>0</v>
      </c>
      <c r="D75" s="128">
        <v>12.73</v>
      </c>
      <c r="E75" s="128">
        <v>0</v>
      </c>
      <c r="F75" s="128">
        <v>8.99</v>
      </c>
      <c r="G75" s="128">
        <v>10.1</v>
      </c>
      <c r="H75" s="55">
        <v>0</v>
      </c>
      <c r="I75" s="56">
        <v>11.04</v>
      </c>
      <c r="J75" s="56">
        <v>0</v>
      </c>
      <c r="K75" s="56">
        <v>9.23</v>
      </c>
      <c r="L75" s="57">
        <v>10.32</v>
      </c>
      <c r="M75" s="56">
        <f t="shared" si="2"/>
        <v>0</v>
      </c>
      <c r="N75" s="56">
        <f t="shared" si="2"/>
        <v>1.6900000000000013</v>
      </c>
      <c r="O75" s="56">
        <f t="shared" si="2"/>
        <v>0</v>
      </c>
      <c r="P75" s="56">
        <f t="shared" si="2"/>
        <v>-0.24000000000000021</v>
      </c>
      <c r="Q75" s="67">
        <f t="shared" si="2"/>
        <v>-0.22000000000000064</v>
      </c>
      <c r="R75" s="57"/>
    </row>
    <row r="76" spans="1:18" ht="12.75" customHeight="1">
      <c r="A76" s="46">
        <v>73</v>
      </c>
      <c r="B76" s="50" t="s">
        <v>88</v>
      </c>
      <c r="C76" s="128">
        <v>10.7</v>
      </c>
      <c r="D76" s="128">
        <v>10.7</v>
      </c>
      <c r="E76" s="128">
        <v>0</v>
      </c>
      <c r="F76" s="128">
        <v>10.45</v>
      </c>
      <c r="G76" s="128">
        <v>10.45</v>
      </c>
      <c r="H76" s="55">
        <v>11.05</v>
      </c>
      <c r="I76" s="56">
        <v>11.05</v>
      </c>
      <c r="J76" s="56">
        <v>0</v>
      </c>
      <c r="K76" s="56">
        <v>10.8</v>
      </c>
      <c r="L76" s="57">
        <v>10.8</v>
      </c>
      <c r="M76" s="56">
        <f t="shared" si="2"/>
        <v>-0.35000000000000142</v>
      </c>
      <c r="N76" s="56">
        <f t="shared" si="2"/>
        <v>-0.35000000000000142</v>
      </c>
      <c r="O76" s="56">
        <f t="shared" si="2"/>
        <v>0</v>
      </c>
      <c r="P76" s="56">
        <f t="shared" si="2"/>
        <v>-0.35000000000000142</v>
      </c>
      <c r="Q76" s="67">
        <f t="shared" si="2"/>
        <v>-0.35000000000000142</v>
      </c>
      <c r="R76" s="57"/>
    </row>
    <row r="77" spans="1:18" ht="12.75" customHeight="1">
      <c r="A77" s="46">
        <v>74</v>
      </c>
      <c r="B77" s="50" t="s">
        <v>89</v>
      </c>
      <c r="C77" s="128">
        <v>8.25</v>
      </c>
      <c r="D77" s="128">
        <v>9</v>
      </c>
      <c r="E77" s="128">
        <v>9.75</v>
      </c>
      <c r="F77" s="128">
        <v>8.5</v>
      </c>
      <c r="G77" s="128">
        <v>10.5</v>
      </c>
      <c r="H77" s="55">
        <v>8.5</v>
      </c>
      <c r="I77" s="56">
        <v>9</v>
      </c>
      <c r="J77" s="56">
        <v>9.75</v>
      </c>
      <c r="K77" s="56">
        <v>8.75</v>
      </c>
      <c r="L77" s="57">
        <v>10.5</v>
      </c>
      <c r="M77" s="56">
        <f t="shared" si="2"/>
        <v>-0.25</v>
      </c>
      <c r="N77" s="56">
        <f t="shared" si="2"/>
        <v>0</v>
      </c>
      <c r="O77" s="56">
        <f t="shared" si="2"/>
        <v>0</v>
      </c>
      <c r="P77" s="56">
        <f t="shared" si="2"/>
        <v>-0.25</v>
      </c>
      <c r="Q77" s="67">
        <f t="shared" si="2"/>
        <v>0</v>
      </c>
      <c r="R77" s="57"/>
    </row>
    <row r="78" spans="1:18" ht="12.75" customHeight="1">
      <c r="A78" s="46">
        <v>75</v>
      </c>
      <c r="B78" s="50" t="s">
        <v>90</v>
      </c>
      <c r="C78" s="128">
        <v>13.06</v>
      </c>
      <c r="D78" s="128">
        <v>13.04</v>
      </c>
      <c r="E78" s="128">
        <v>0</v>
      </c>
      <c r="F78" s="128">
        <v>13.27</v>
      </c>
      <c r="G78" s="128">
        <v>13.85</v>
      </c>
      <c r="H78" s="55">
        <v>12.71</v>
      </c>
      <c r="I78" s="56">
        <v>12.62</v>
      </c>
      <c r="J78" s="56">
        <v>0</v>
      </c>
      <c r="K78" s="56">
        <v>12.49</v>
      </c>
      <c r="L78" s="57">
        <v>12.46</v>
      </c>
      <c r="M78" s="56">
        <f t="shared" si="2"/>
        <v>0.34999999999999964</v>
      </c>
      <c r="N78" s="56">
        <f t="shared" si="2"/>
        <v>0.41999999999999993</v>
      </c>
      <c r="O78" s="56">
        <f t="shared" si="2"/>
        <v>0</v>
      </c>
      <c r="P78" s="56">
        <f t="shared" si="2"/>
        <v>0.77999999999999936</v>
      </c>
      <c r="Q78" s="67">
        <f t="shared" si="2"/>
        <v>1.3899999999999988</v>
      </c>
      <c r="R78" s="57"/>
    </row>
    <row r="79" spans="1:18" ht="12.75" customHeight="1">
      <c r="A79" s="46">
        <v>76</v>
      </c>
      <c r="B79" s="50" t="s">
        <v>91</v>
      </c>
      <c r="C79" s="128">
        <v>13.46</v>
      </c>
      <c r="D79" s="128">
        <v>14.26</v>
      </c>
      <c r="E79" s="128">
        <v>14.26</v>
      </c>
      <c r="F79" s="128">
        <v>15.01</v>
      </c>
      <c r="G79" s="128">
        <v>15.01</v>
      </c>
      <c r="H79" s="55">
        <v>13</v>
      </c>
      <c r="I79" s="56">
        <v>14</v>
      </c>
      <c r="J79" s="56">
        <v>14</v>
      </c>
      <c r="K79" s="56">
        <v>14.75</v>
      </c>
      <c r="L79" s="57">
        <v>14.75</v>
      </c>
      <c r="M79" s="56">
        <f t="shared" si="2"/>
        <v>0.46000000000000085</v>
      </c>
      <c r="N79" s="56">
        <f t="shared" si="2"/>
        <v>0.25999999999999979</v>
      </c>
      <c r="O79" s="56">
        <f t="shared" si="2"/>
        <v>0.25999999999999979</v>
      </c>
      <c r="P79" s="56">
        <f t="shared" si="2"/>
        <v>0.25999999999999979</v>
      </c>
      <c r="Q79" s="67">
        <f t="shared" si="2"/>
        <v>0.25999999999999979</v>
      </c>
      <c r="R79" s="57"/>
    </row>
    <row r="80" spans="1:18" ht="12.75" customHeight="1">
      <c r="A80" s="46">
        <v>77</v>
      </c>
      <c r="B80" s="50" t="s">
        <v>92</v>
      </c>
      <c r="C80" s="128">
        <v>12.5</v>
      </c>
      <c r="D80" s="128">
        <v>12.5</v>
      </c>
      <c r="E80" s="128">
        <v>12.5</v>
      </c>
      <c r="F80" s="128">
        <v>12.5</v>
      </c>
      <c r="G80" s="128">
        <v>12.5</v>
      </c>
      <c r="H80" s="55">
        <v>12.9</v>
      </c>
      <c r="I80" s="56">
        <v>12.9</v>
      </c>
      <c r="J80" s="56">
        <v>12.9</v>
      </c>
      <c r="K80" s="56">
        <v>12.9</v>
      </c>
      <c r="L80" s="57">
        <v>12.9</v>
      </c>
      <c r="M80" s="56">
        <f t="shared" si="2"/>
        <v>-0.40000000000000036</v>
      </c>
      <c r="N80" s="56">
        <f t="shared" si="2"/>
        <v>-0.40000000000000036</v>
      </c>
      <c r="O80" s="56">
        <f t="shared" si="2"/>
        <v>-0.40000000000000036</v>
      </c>
      <c r="P80" s="56">
        <f t="shared" si="2"/>
        <v>-0.40000000000000036</v>
      </c>
      <c r="Q80" s="67">
        <f t="shared" si="2"/>
        <v>-0.40000000000000036</v>
      </c>
      <c r="R80" s="57"/>
    </row>
    <row r="81" spans="1:18" ht="12.75" customHeight="1">
      <c r="A81" s="46">
        <v>78</v>
      </c>
      <c r="B81" s="50" t="s">
        <v>93</v>
      </c>
      <c r="C81" s="128">
        <v>10.83</v>
      </c>
      <c r="D81" s="128">
        <v>12.04</v>
      </c>
      <c r="E81" s="128">
        <v>0</v>
      </c>
      <c r="F81" s="128">
        <v>12</v>
      </c>
      <c r="G81" s="128">
        <v>15.5</v>
      </c>
      <c r="H81" s="55">
        <v>11</v>
      </c>
      <c r="I81" s="56">
        <v>11.75</v>
      </c>
      <c r="J81" s="56">
        <v>0</v>
      </c>
      <c r="K81" s="56">
        <v>12.07</v>
      </c>
      <c r="L81" s="57">
        <v>15.56</v>
      </c>
      <c r="M81" s="56">
        <f t="shared" si="2"/>
        <v>-0.16999999999999993</v>
      </c>
      <c r="N81" s="56">
        <f t="shared" si="2"/>
        <v>0.28999999999999915</v>
      </c>
      <c r="O81" s="56">
        <f t="shared" si="2"/>
        <v>0</v>
      </c>
      <c r="P81" s="56">
        <f t="shared" si="2"/>
        <v>-7.0000000000000284E-2</v>
      </c>
      <c r="Q81" s="67">
        <f t="shared" si="2"/>
        <v>-6.0000000000000497E-2</v>
      </c>
      <c r="R81" s="57"/>
    </row>
    <row r="82" spans="1:18" ht="12.75" customHeight="1">
      <c r="A82" s="46">
        <v>79</v>
      </c>
      <c r="B82" s="50" t="s">
        <v>94</v>
      </c>
      <c r="C82" s="128">
        <v>12.5</v>
      </c>
      <c r="D82" s="128">
        <v>13.5</v>
      </c>
      <c r="E82" s="128">
        <v>0</v>
      </c>
      <c r="F82" s="128">
        <v>0</v>
      </c>
      <c r="G82" s="128">
        <v>0</v>
      </c>
      <c r="H82" s="55">
        <v>12.5</v>
      </c>
      <c r="I82" s="56">
        <v>13.5</v>
      </c>
      <c r="J82" s="56">
        <v>0</v>
      </c>
      <c r="K82" s="56">
        <v>0</v>
      </c>
      <c r="L82" s="57">
        <v>0</v>
      </c>
      <c r="M82" s="56">
        <f t="shared" si="2"/>
        <v>0</v>
      </c>
      <c r="N82" s="56">
        <f t="shared" si="2"/>
        <v>0</v>
      </c>
      <c r="O82" s="56">
        <f t="shared" si="2"/>
        <v>0</v>
      </c>
      <c r="P82" s="56">
        <f t="shared" si="2"/>
        <v>0</v>
      </c>
      <c r="Q82" s="67">
        <f t="shared" si="2"/>
        <v>0</v>
      </c>
      <c r="R82" s="57"/>
    </row>
    <row r="83" spans="1:18" ht="12.75" customHeight="1">
      <c r="A83" s="46">
        <v>80</v>
      </c>
      <c r="B83" s="50" t="s">
        <v>95</v>
      </c>
      <c r="C83" s="128">
        <v>10.37</v>
      </c>
      <c r="D83" s="128">
        <v>10.37</v>
      </c>
      <c r="E83" s="128">
        <v>0</v>
      </c>
      <c r="F83" s="128">
        <v>10.37</v>
      </c>
      <c r="G83" s="128">
        <v>10.37</v>
      </c>
      <c r="H83" s="55">
        <v>12.23</v>
      </c>
      <c r="I83" s="56">
        <v>12.23</v>
      </c>
      <c r="J83" s="56">
        <v>0</v>
      </c>
      <c r="K83" s="56">
        <v>12.23</v>
      </c>
      <c r="L83" s="57">
        <v>12.23</v>
      </c>
      <c r="M83" s="56">
        <f t="shared" si="2"/>
        <v>-1.8600000000000012</v>
      </c>
      <c r="N83" s="56">
        <f t="shared" si="2"/>
        <v>-1.8600000000000012</v>
      </c>
      <c r="O83" s="56">
        <f t="shared" si="2"/>
        <v>0</v>
      </c>
      <c r="P83" s="56">
        <f t="shared" si="2"/>
        <v>-1.8600000000000012</v>
      </c>
      <c r="Q83" s="67">
        <f t="shared" si="2"/>
        <v>-1.8600000000000012</v>
      </c>
      <c r="R83" s="57"/>
    </row>
    <row r="84" spans="1:18" ht="12.75" customHeight="1">
      <c r="A84" s="46">
        <v>81</v>
      </c>
      <c r="B84" s="50" t="s">
        <v>96</v>
      </c>
      <c r="C84" s="128">
        <v>0</v>
      </c>
      <c r="D84" s="128">
        <v>11.25</v>
      </c>
      <c r="E84" s="128">
        <v>14.5</v>
      </c>
      <c r="F84" s="128">
        <v>9.25</v>
      </c>
      <c r="G84" s="128">
        <v>0</v>
      </c>
      <c r="H84" s="55">
        <v>0</v>
      </c>
      <c r="I84" s="56">
        <v>11.75</v>
      </c>
      <c r="J84" s="56">
        <v>15</v>
      </c>
      <c r="K84" s="56">
        <v>9.75</v>
      </c>
      <c r="L84" s="57">
        <v>0</v>
      </c>
      <c r="M84" s="56">
        <f t="shared" si="2"/>
        <v>0</v>
      </c>
      <c r="N84" s="56">
        <f t="shared" si="2"/>
        <v>-0.5</v>
      </c>
      <c r="O84" s="56">
        <f t="shared" si="2"/>
        <v>-0.5</v>
      </c>
      <c r="P84" s="56">
        <f t="shared" si="2"/>
        <v>-0.5</v>
      </c>
      <c r="Q84" s="67">
        <f t="shared" si="2"/>
        <v>0</v>
      </c>
      <c r="R84" s="57"/>
    </row>
    <row r="85" spans="1:18" ht="12.75" customHeight="1">
      <c r="A85" s="46">
        <v>82</v>
      </c>
      <c r="B85" s="50" t="s">
        <v>97</v>
      </c>
      <c r="C85" s="128">
        <v>12.48</v>
      </c>
      <c r="D85" s="128">
        <v>12.48</v>
      </c>
      <c r="E85" s="128">
        <v>14.48</v>
      </c>
      <c r="F85" s="128">
        <v>12.48</v>
      </c>
      <c r="G85" s="128">
        <v>13.98</v>
      </c>
      <c r="H85" s="55">
        <v>12.68</v>
      </c>
      <c r="I85" s="56">
        <v>12.68</v>
      </c>
      <c r="J85" s="56">
        <v>14.68</v>
      </c>
      <c r="K85" s="56">
        <v>12.68</v>
      </c>
      <c r="L85" s="57">
        <v>14.18</v>
      </c>
      <c r="M85" s="56">
        <f t="shared" si="2"/>
        <v>-0.19999999999999929</v>
      </c>
      <c r="N85" s="56">
        <f t="shared" si="2"/>
        <v>-0.19999999999999929</v>
      </c>
      <c r="O85" s="56">
        <f t="shared" si="2"/>
        <v>-0.19999999999999929</v>
      </c>
      <c r="P85" s="56">
        <f t="shared" si="2"/>
        <v>-0.19999999999999929</v>
      </c>
      <c r="Q85" s="67">
        <f t="shared" si="2"/>
        <v>-0.19999999999999929</v>
      </c>
      <c r="R85" s="57"/>
    </row>
    <row r="86" spans="1:18" ht="12.75" customHeight="1">
      <c r="A86" s="46">
        <v>83</v>
      </c>
      <c r="B86" s="50" t="s">
        <v>98</v>
      </c>
      <c r="C86" s="128">
        <v>12.91</v>
      </c>
      <c r="D86" s="128">
        <v>13.16</v>
      </c>
      <c r="E86" s="128">
        <v>13.66</v>
      </c>
      <c r="F86" s="128">
        <v>13.01</v>
      </c>
      <c r="G86" s="128">
        <v>13.41</v>
      </c>
      <c r="H86" s="55">
        <v>12.2</v>
      </c>
      <c r="I86" s="56">
        <v>12.45</v>
      </c>
      <c r="J86" s="56">
        <v>12.95</v>
      </c>
      <c r="K86" s="56">
        <v>12.3</v>
      </c>
      <c r="L86" s="57">
        <v>12.7</v>
      </c>
      <c r="M86" s="56">
        <f t="shared" si="2"/>
        <v>0.71000000000000085</v>
      </c>
      <c r="N86" s="56">
        <f t="shared" si="2"/>
        <v>0.71000000000000085</v>
      </c>
      <c r="O86" s="56">
        <f t="shared" si="2"/>
        <v>0.71000000000000085</v>
      </c>
      <c r="P86" s="56">
        <f t="shared" si="2"/>
        <v>0.70999999999999908</v>
      </c>
      <c r="Q86" s="67">
        <f t="shared" si="2"/>
        <v>0.71000000000000085</v>
      </c>
      <c r="R86" s="57"/>
    </row>
    <row r="87" spans="1:18" ht="12.75" customHeight="1">
      <c r="A87" s="46">
        <v>84</v>
      </c>
      <c r="B87" s="50" t="s">
        <v>99</v>
      </c>
      <c r="C87" s="128">
        <v>14.5</v>
      </c>
      <c r="D87" s="128">
        <v>14.75</v>
      </c>
      <c r="E87" s="128">
        <v>17</v>
      </c>
      <c r="F87" s="128">
        <v>16.5</v>
      </c>
      <c r="G87" s="128">
        <v>15.75</v>
      </c>
      <c r="H87" s="55">
        <v>14.5</v>
      </c>
      <c r="I87" s="56">
        <v>14.75</v>
      </c>
      <c r="J87" s="56">
        <v>17</v>
      </c>
      <c r="K87" s="56">
        <v>16.5</v>
      </c>
      <c r="L87" s="57">
        <v>15.75</v>
      </c>
      <c r="M87" s="56">
        <f t="shared" si="2"/>
        <v>0</v>
      </c>
      <c r="N87" s="56">
        <f t="shared" si="2"/>
        <v>0</v>
      </c>
      <c r="O87" s="56">
        <f t="shared" si="2"/>
        <v>0</v>
      </c>
      <c r="P87" s="56">
        <f t="shared" si="2"/>
        <v>0</v>
      </c>
      <c r="Q87" s="67">
        <f t="shared" si="2"/>
        <v>0</v>
      </c>
      <c r="R87" s="57"/>
    </row>
    <row r="88" spans="1:18" ht="12.75" customHeight="1">
      <c r="A88" s="46">
        <v>85</v>
      </c>
      <c r="B88" s="58" t="s">
        <v>100</v>
      </c>
      <c r="C88" s="128">
        <v>9.5</v>
      </c>
      <c r="D88" s="128">
        <v>13.01</v>
      </c>
      <c r="E88" s="128">
        <v>0</v>
      </c>
      <c r="F88" s="128">
        <v>13.01</v>
      </c>
      <c r="G88" s="128">
        <v>13.01</v>
      </c>
      <c r="H88" s="59">
        <v>9.51</v>
      </c>
      <c r="I88" s="60">
        <v>13</v>
      </c>
      <c r="J88" s="60">
        <v>0</v>
      </c>
      <c r="K88" s="60">
        <v>13</v>
      </c>
      <c r="L88" s="61">
        <v>13</v>
      </c>
      <c r="M88" s="56">
        <f t="shared" si="2"/>
        <v>-9.9999999999997868E-3</v>
      </c>
      <c r="N88" s="56">
        <f t="shared" si="2"/>
        <v>9.9999999999997868E-3</v>
      </c>
      <c r="O88" s="56">
        <f t="shared" si="2"/>
        <v>0</v>
      </c>
      <c r="P88" s="56">
        <f t="shared" si="2"/>
        <v>9.9999999999997868E-3</v>
      </c>
      <c r="Q88" s="67">
        <f t="shared" si="2"/>
        <v>9.9999999999997868E-3</v>
      </c>
      <c r="R88" s="57"/>
    </row>
    <row r="89" spans="1:18" ht="12.75" customHeight="1">
      <c r="A89" s="46">
        <v>86</v>
      </c>
      <c r="B89" s="50" t="s">
        <v>101</v>
      </c>
      <c r="C89" s="128">
        <v>10</v>
      </c>
      <c r="D89" s="128">
        <v>11</v>
      </c>
      <c r="E89" s="128">
        <v>17</v>
      </c>
      <c r="F89" s="128">
        <v>13</v>
      </c>
      <c r="G89" s="128">
        <v>13</v>
      </c>
      <c r="H89" s="55">
        <v>10</v>
      </c>
      <c r="I89" s="56">
        <v>11.25</v>
      </c>
      <c r="J89" s="56">
        <v>17</v>
      </c>
      <c r="K89" s="56">
        <v>13</v>
      </c>
      <c r="L89" s="57">
        <v>13</v>
      </c>
      <c r="M89" s="56">
        <f t="shared" si="2"/>
        <v>0</v>
      </c>
      <c r="N89" s="56">
        <f t="shared" si="2"/>
        <v>-0.25</v>
      </c>
      <c r="O89" s="56">
        <f t="shared" si="2"/>
        <v>0</v>
      </c>
      <c r="P89" s="56">
        <f t="shared" si="2"/>
        <v>0</v>
      </c>
      <c r="Q89" s="67">
        <f t="shared" si="2"/>
        <v>0</v>
      </c>
      <c r="R89" s="57"/>
    </row>
    <row r="90" spans="1:18" ht="12.75" customHeight="1">
      <c r="A90" s="46">
        <v>87</v>
      </c>
      <c r="B90" s="50" t="s">
        <v>102</v>
      </c>
      <c r="C90" s="128">
        <v>11.76</v>
      </c>
      <c r="D90" s="128">
        <v>12.26</v>
      </c>
      <c r="E90" s="128">
        <v>12.76</v>
      </c>
      <c r="F90" s="128">
        <v>12.76</v>
      </c>
      <c r="G90" s="128">
        <v>12.76</v>
      </c>
      <c r="H90" s="55">
        <v>11.9</v>
      </c>
      <c r="I90" s="56">
        <v>12.4</v>
      </c>
      <c r="J90" s="56">
        <v>12.9</v>
      </c>
      <c r="K90" s="56">
        <v>12.9</v>
      </c>
      <c r="L90" s="57">
        <v>12.9</v>
      </c>
      <c r="M90" s="56">
        <f t="shared" si="2"/>
        <v>-0.14000000000000057</v>
      </c>
      <c r="N90" s="56">
        <f t="shared" si="2"/>
        <v>-0.14000000000000057</v>
      </c>
      <c r="O90" s="56">
        <f t="shared" si="2"/>
        <v>-0.14000000000000057</v>
      </c>
      <c r="P90" s="56">
        <f t="shared" si="2"/>
        <v>-0.14000000000000057</v>
      </c>
      <c r="Q90" s="67">
        <f t="shared" si="2"/>
        <v>-0.14000000000000057</v>
      </c>
      <c r="R90" s="57"/>
    </row>
    <row r="91" spans="1:18" ht="12.75" customHeight="1">
      <c r="A91" s="46">
        <v>88</v>
      </c>
      <c r="B91" s="50" t="s">
        <v>103</v>
      </c>
      <c r="C91" s="128">
        <v>15.34</v>
      </c>
      <c r="D91" s="128">
        <v>15.34</v>
      </c>
      <c r="E91" s="128">
        <v>15.34</v>
      </c>
      <c r="F91" s="128">
        <v>15.34</v>
      </c>
      <c r="G91" s="128">
        <v>15.34</v>
      </c>
      <c r="H91" s="55">
        <v>15.37</v>
      </c>
      <c r="I91" s="56">
        <v>15.37</v>
      </c>
      <c r="J91" s="56">
        <v>15.37</v>
      </c>
      <c r="K91" s="56">
        <v>15.37</v>
      </c>
      <c r="L91" s="57">
        <v>15.37</v>
      </c>
      <c r="M91" s="56">
        <f t="shared" si="2"/>
        <v>-2.9999999999999361E-2</v>
      </c>
      <c r="N91" s="56">
        <f t="shared" si="2"/>
        <v>-2.9999999999999361E-2</v>
      </c>
      <c r="O91" s="56">
        <f t="shared" si="2"/>
        <v>-2.9999999999999361E-2</v>
      </c>
      <c r="P91" s="56">
        <f t="shared" si="2"/>
        <v>-2.9999999999999361E-2</v>
      </c>
      <c r="Q91" s="67">
        <f t="shared" si="2"/>
        <v>-2.9999999999999361E-2</v>
      </c>
      <c r="R91" s="57"/>
    </row>
    <row r="92" spans="1:18" ht="12.75" customHeight="1">
      <c r="A92" s="46">
        <v>89</v>
      </c>
      <c r="B92" s="50" t="s">
        <v>104</v>
      </c>
      <c r="C92" s="128">
        <v>10</v>
      </c>
      <c r="D92" s="128">
        <v>11</v>
      </c>
      <c r="E92" s="128">
        <v>0</v>
      </c>
      <c r="F92" s="128">
        <v>10</v>
      </c>
      <c r="G92" s="128">
        <v>11</v>
      </c>
      <c r="H92" s="55">
        <v>10</v>
      </c>
      <c r="I92" s="56">
        <v>11</v>
      </c>
      <c r="J92" s="56">
        <v>0</v>
      </c>
      <c r="K92" s="56">
        <v>10</v>
      </c>
      <c r="L92" s="57">
        <v>11</v>
      </c>
      <c r="M92" s="56">
        <f t="shared" si="2"/>
        <v>0</v>
      </c>
      <c r="N92" s="56">
        <f t="shared" si="2"/>
        <v>0</v>
      </c>
      <c r="O92" s="56">
        <f t="shared" si="2"/>
        <v>0</v>
      </c>
      <c r="P92" s="56">
        <f t="shared" si="2"/>
        <v>0</v>
      </c>
      <c r="Q92" s="67">
        <f t="shared" si="2"/>
        <v>0</v>
      </c>
      <c r="R92" s="57"/>
    </row>
    <row r="93" spans="1:18" ht="12.75" customHeight="1">
      <c r="A93" s="46">
        <v>90</v>
      </c>
      <c r="B93" s="50" t="s">
        <v>105</v>
      </c>
      <c r="C93" s="128">
        <v>10.199999999999999</v>
      </c>
      <c r="D93" s="128">
        <v>10.88</v>
      </c>
      <c r="E93" s="128">
        <v>11.88</v>
      </c>
      <c r="F93" s="128">
        <v>10.38</v>
      </c>
      <c r="G93" s="128">
        <v>10.38</v>
      </c>
      <c r="H93" s="55">
        <v>10.83</v>
      </c>
      <c r="I93" s="56">
        <v>11.51</v>
      </c>
      <c r="J93" s="56">
        <v>12.51</v>
      </c>
      <c r="K93" s="56">
        <v>11.01</v>
      </c>
      <c r="L93" s="57">
        <v>11.01</v>
      </c>
      <c r="M93" s="56">
        <f t="shared" si="2"/>
        <v>-0.63000000000000078</v>
      </c>
      <c r="N93" s="56">
        <f t="shared" si="2"/>
        <v>-0.62999999999999901</v>
      </c>
      <c r="O93" s="56">
        <f t="shared" si="2"/>
        <v>-0.62999999999999901</v>
      </c>
      <c r="P93" s="56">
        <f t="shared" si="2"/>
        <v>-0.62999999999999901</v>
      </c>
      <c r="Q93" s="67">
        <f t="shared" si="2"/>
        <v>-0.62999999999999901</v>
      </c>
      <c r="R93" s="57"/>
    </row>
    <row r="94" spans="1:18" ht="12.75" customHeight="1">
      <c r="A94" s="46">
        <v>91</v>
      </c>
      <c r="B94" s="50" t="s">
        <v>106</v>
      </c>
      <c r="C94" s="128">
        <v>11.47</v>
      </c>
      <c r="D94" s="128">
        <v>11.97</v>
      </c>
      <c r="E94" s="128">
        <v>12.47</v>
      </c>
      <c r="F94" s="128">
        <v>11.47</v>
      </c>
      <c r="G94" s="128">
        <v>11.97</v>
      </c>
      <c r="H94" s="55">
        <v>11.46</v>
      </c>
      <c r="I94" s="56">
        <v>11.96</v>
      </c>
      <c r="J94" s="56">
        <v>12.46</v>
      </c>
      <c r="K94" s="56">
        <v>11.46</v>
      </c>
      <c r="L94" s="57">
        <v>11.96</v>
      </c>
      <c r="M94" s="56">
        <f t="shared" si="2"/>
        <v>9.9999999999997868E-3</v>
      </c>
      <c r="N94" s="56">
        <f t="shared" si="2"/>
        <v>9.9999999999997868E-3</v>
      </c>
      <c r="O94" s="56">
        <f t="shared" si="2"/>
        <v>9.9999999999997868E-3</v>
      </c>
      <c r="P94" s="56">
        <f t="shared" si="2"/>
        <v>9.9999999999997868E-3</v>
      </c>
      <c r="Q94" s="67">
        <f t="shared" si="2"/>
        <v>9.9999999999997868E-3</v>
      </c>
      <c r="R94" s="57"/>
    </row>
    <row r="95" spans="1:18" ht="12.75" customHeight="1">
      <c r="A95" s="46">
        <v>92</v>
      </c>
      <c r="B95" s="50" t="s">
        <v>107</v>
      </c>
      <c r="C95" s="128">
        <v>10.88</v>
      </c>
      <c r="D95" s="128">
        <v>10.88</v>
      </c>
      <c r="E95" s="128">
        <v>11.88</v>
      </c>
      <c r="F95" s="128">
        <v>10.88</v>
      </c>
      <c r="G95" s="128">
        <v>10.88</v>
      </c>
      <c r="H95" s="56">
        <v>10.8</v>
      </c>
      <c r="I95" s="56">
        <v>10.8</v>
      </c>
      <c r="J95" s="56">
        <v>11.8</v>
      </c>
      <c r="K95" s="56">
        <v>10.8</v>
      </c>
      <c r="L95" s="56">
        <v>10.8</v>
      </c>
      <c r="M95" s="56">
        <f t="shared" si="2"/>
        <v>8.0000000000000071E-2</v>
      </c>
      <c r="N95" s="56">
        <f t="shared" si="2"/>
        <v>8.0000000000000071E-2</v>
      </c>
      <c r="O95" s="56">
        <f t="shared" si="2"/>
        <v>8.0000000000000071E-2</v>
      </c>
      <c r="P95" s="56">
        <f t="shared" si="2"/>
        <v>8.0000000000000071E-2</v>
      </c>
      <c r="Q95" s="56">
        <f t="shared" si="2"/>
        <v>8.0000000000000071E-2</v>
      </c>
      <c r="R95" s="57"/>
    </row>
    <row r="96" spans="1:18" ht="12.75" customHeight="1">
      <c r="A96" s="46">
        <v>93</v>
      </c>
      <c r="B96" s="50" t="s">
        <v>108</v>
      </c>
      <c r="C96" s="128">
        <v>0</v>
      </c>
      <c r="D96" s="128">
        <v>12.99</v>
      </c>
      <c r="E96" s="128">
        <v>17.079999999999998</v>
      </c>
      <c r="F96" s="128">
        <v>0</v>
      </c>
      <c r="G96" s="128">
        <v>13.75</v>
      </c>
      <c r="H96" s="56">
        <v>0</v>
      </c>
      <c r="I96" s="56">
        <v>12.99</v>
      </c>
      <c r="J96" s="56">
        <v>17.079999999999998</v>
      </c>
      <c r="K96" s="56">
        <v>0</v>
      </c>
      <c r="L96" s="56">
        <v>13.75</v>
      </c>
      <c r="M96" s="56">
        <f t="shared" si="2"/>
        <v>0</v>
      </c>
      <c r="N96" s="56">
        <f t="shared" si="2"/>
        <v>0</v>
      </c>
      <c r="O96" s="56">
        <f t="shared" si="2"/>
        <v>0</v>
      </c>
      <c r="P96" s="56">
        <f t="shared" si="2"/>
        <v>0</v>
      </c>
      <c r="Q96" s="56">
        <f t="shared" si="2"/>
        <v>0</v>
      </c>
      <c r="R96" s="57"/>
    </row>
    <row r="97" spans="1:18" ht="12.75" customHeight="1">
      <c r="A97" s="46">
        <v>94</v>
      </c>
      <c r="B97" s="50" t="s">
        <v>109</v>
      </c>
      <c r="C97" s="128">
        <v>11.65</v>
      </c>
      <c r="D97" s="128">
        <v>12.58</v>
      </c>
      <c r="E97" s="128">
        <v>0</v>
      </c>
      <c r="F97" s="128">
        <v>12.4</v>
      </c>
      <c r="G97" s="128">
        <v>13.9</v>
      </c>
      <c r="H97" s="56">
        <v>11.53</v>
      </c>
      <c r="I97" s="56">
        <v>12.46</v>
      </c>
      <c r="J97" s="56">
        <v>0</v>
      </c>
      <c r="K97" s="56">
        <v>12.28</v>
      </c>
      <c r="L97" s="56">
        <v>13.78</v>
      </c>
      <c r="M97" s="56">
        <f t="shared" si="2"/>
        <v>0.12000000000000099</v>
      </c>
      <c r="N97" s="56">
        <f t="shared" si="2"/>
        <v>0.11999999999999922</v>
      </c>
      <c r="O97" s="56">
        <f t="shared" si="2"/>
        <v>0</v>
      </c>
      <c r="P97" s="56">
        <f t="shared" si="2"/>
        <v>0.12000000000000099</v>
      </c>
      <c r="Q97" s="56">
        <f t="shared" si="2"/>
        <v>0.12000000000000099</v>
      </c>
      <c r="R97" s="57"/>
    </row>
    <row r="98" spans="1:18" ht="12.75" customHeight="1">
      <c r="A98" s="46">
        <v>95</v>
      </c>
      <c r="B98" s="50" t="s">
        <v>110</v>
      </c>
      <c r="C98" s="128">
        <v>12.29</v>
      </c>
      <c r="D98" s="128">
        <v>12.29</v>
      </c>
      <c r="E98" s="128">
        <v>12.29</v>
      </c>
      <c r="F98" s="128">
        <v>12.29</v>
      </c>
      <c r="G98" s="128">
        <v>12.29</v>
      </c>
      <c r="H98" s="56">
        <v>12.42</v>
      </c>
      <c r="I98" s="56">
        <v>12.42</v>
      </c>
      <c r="J98" s="56">
        <v>12.42</v>
      </c>
      <c r="K98" s="56">
        <v>12.42</v>
      </c>
      <c r="L98" s="56">
        <v>12.42</v>
      </c>
      <c r="M98" s="56">
        <f t="shared" si="2"/>
        <v>-0.13000000000000078</v>
      </c>
      <c r="N98" s="56">
        <f t="shared" si="2"/>
        <v>-0.13000000000000078</v>
      </c>
      <c r="O98" s="56">
        <f t="shared" si="2"/>
        <v>-0.13000000000000078</v>
      </c>
      <c r="P98" s="56">
        <f t="shared" si="2"/>
        <v>-0.13000000000000078</v>
      </c>
      <c r="Q98" s="56">
        <f t="shared" si="2"/>
        <v>-0.13000000000000078</v>
      </c>
      <c r="R98" s="57"/>
    </row>
    <row r="99" spans="1:18" ht="12.75" customHeight="1">
      <c r="A99" s="46">
        <v>96</v>
      </c>
      <c r="B99" s="50" t="s">
        <v>111</v>
      </c>
      <c r="C99" s="128">
        <v>11.45</v>
      </c>
      <c r="D99" s="128">
        <v>11.95</v>
      </c>
      <c r="E99" s="128">
        <v>13.95</v>
      </c>
      <c r="F99" s="128">
        <v>11.45</v>
      </c>
      <c r="G99" s="128">
        <v>11.45</v>
      </c>
      <c r="H99" s="56">
        <v>11.95</v>
      </c>
      <c r="I99" s="56">
        <v>12.45</v>
      </c>
      <c r="J99" s="56">
        <v>14.45</v>
      </c>
      <c r="K99" s="56">
        <v>11.95</v>
      </c>
      <c r="L99" s="56">
        <v>11.95</v>
      </c>
      <c r="M99" s="56">
        <f t="shared" si="2"/>
        <v>-0.5</v>
      </c>
      <c r="N99" s="56">
        <f t="shared" si="2"/>
        <v>-0.5</v>
      </c>
      <c r="O99" s="56">
        <f t="shared" si="2"/>
        <v>-0.5</v>
      </c>
      <c r="P99" s="56">
        <f t="shared" si="2"/>
        <v>-0.5</v>
      </c>
      <c r="Q99" s="56">
        <f t="shared" si="2"/>
        <v>-0.5</v>
      </c>
      <c r="R99" s="57"/>
    </row>
    <row r="100" spans="1:18" ht="12.75" customHeight="1">
      <c r="A100" s="46">
        <v>97</v>
      </c>
      <c r="B100" s="50" t="s">
        <v>112</v>
      </c>
      <c r="C100" s="144">
        <v>10.02</v>
      </c>
      <c r="D100" s="144">
        <v>9.9</v>
      </c>
      <c r="E100" s="144">
        <v>0</v>
      </c>
      <c r="F100" s="145">
        <v>9.9</v>
      </c>
      <c r="G100" s="144">
        <v>0</v>
      </c>
      <c r="H100" s="81"/>
      <c r="I100" s="81"/>
      <c r="J100" s="81"/>
      <c r="K100" s="95">
        <v>0</v>
      </c>
      <c r="L100" s="56">
        <v>0</v>
      </c>
      <c r="M100" s="56">
        <f t="shared" si="2"/>
        <v>10.02</v>
      </c>
      <c r="N100" s="56">
        <f t="shared" si="2"/>
        <v>9.9</v>
      </c>
      <c r="O100" s="56">
        <f t="shared" si="2"/>
        <v>0</v>
      </c>
      <c r="P100" s="56">
        <f t="shared" si="2"/>
        <v>9.9</v>
      </c>
      <c r="Q100" s="56">
        <f t="shared" si="2"/>
        <v>0</v>
      </c>
      <c r="R100" s="57"/>
    </row>
    <row r="101" spans="1:18" ht="12.75" customHeight="1" thickBot="1">
      <c r="A101" s="120">
        <v>98</v>
      </c>
      <c r="B101" s="62" t="s">
        <v>113</v>
      </c>
      <c r="C101" s="129">
        <v>0</v>
      </c>
      <c r="D101" s="129">
        <v>11</v>
      </c>
      <c r="E101" s="129">
        <v>0</v>
      </c>
      <c r="F101" s="129">
        <v>11.5</v>
      </c>
      <c r="G101" s="129">
        <v>12</v>
      </c>
      <c r="H101" s="64">
        <v>0</v>
      </c>
      <c r="I101" s="64">
        <v>11</v>
      </c>
      <c r="J101" s="64">
        <v>0</v>
      </c>
      <c r="K101" s="64">
        <v>12</v>
      </c>
      <c r="L101" s="64">
        <v>12.5</v>
      </c>
      <c r="M101" s="64">
        <f t="shared" si="2"/>
        <v>0</v>
      </c>
      <c r="N101" s="64">
        <f t="shared" si="2"/>
        <v>0</v>
      </c>
      <c r="O101" s="64">
        <f t="shared" si="2"/>
        <v>0</v>
      </c>
      <c r="P101" s="64">
        <f t="shared" si="2"/>
        <v>-0.5</v>
      </c>
      <c r="Q101" s="64">
        <f t="shared" si="2"/>
        <v>-0.5</v>
      </c>
      <c r="R101" s="65"/>
    </row>
    <row r="102" spans="1:18" ht="12.75" customHeight="1"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1:18" ht="12.75" customHeight="1"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1:18" ht="12.75" customHeight="1"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</sheetData>
  <mergeCells count="4">
    <mergeCell ref="A1:G1"/>
    <mergeCell ref="C2:G2"/>
    <mergeCell ref="H2:L2"/>
    <mergeCell ref="M2:Q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02"/>
  <sheetViews>
    <sheetView topLeftCell="A88" zoomScale="120" zoomScaleNormal="120" zoomScaleSheetLayoutView="130" workbookViewId="0">
      <selection activeCell="V14" sqref="V14"/>
    </sheetView>
  </sheetViews>
  <sheetFormatPr defaultColWidth="9.25" defaultRowHeight="12.75" customHeight="1"/>
  <cols>
    <col min="1" max="1" width="6.25" style="84" customWidth="1"/>
    <col min="2" max="2" width="52.625" style="83" customWidth="1"/>
    <col min="3" max="3" width="10.375" style="127" customWidth="1"/>
    <col min="4" max="4" width="9" style="127" customWidth="1"/>
    <col min="5" max="5" width="8.25" style="127" customWidth="1"/>
    <col min="6" max="6" width="9.25" style="127" customWidth="1"/>
    <col min="7" max="7" width="9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84.375" style="83" hidden="1" customWidth="1"/>
    <col min="19" max="16384" width="9.25" style="83"/>
  </cols>
  <sheetData>
    <row r="1" spans="1:18" ht="12.75" customHeight="1">
      <c r="A1" s="617" t="s">
        <v>147</v>
      </c>
      <c r="B1" s="617"/>
      <c r="C1" s="617"/>
      <c r="D1" s="617"/>
      <c r="E1" s="617"/>
      <c r="F1" s="617"/>
      <c r="G1" s="61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 thickBot="1">
      <c r="C2" s="618" t="s">
        <v>148</v>
      </c>
      <c r="D2" s="619"/>
      <c r="E2" s="619"/>
      <c r="F2" s="619"/>
      <c r="G2" s="619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18" ht="25.5" customHeight="1">
      <c r="A3" s="85" t="s">
        <v>1</v>
      </c>
      <c r="B3" s="86" t="s">
        <v>4</v>
      </c>
      <c r="C3" s="126" t="s">
        <v>5</v>
      </c>
      <c r="D3" s="126" t="s">
        <v>6</v>
      </c>
      <c r="E3" s="126" t="s">
        <v>7</v>
      </c>
      <c r="F3" s="126" t="s">
        <v>8</v>
      </c>
      <c r="G3" s="126" t="s">
        <v>9</v>
      </c>
      <c r="H3" s="88" t="s">
        <v>5</v>
      </c>
      <c r="I3" s="86" t="s">
        <v>6</v>
      </c>
      <c r="J3" s="86" t="s">
        <v>7</v>
      </c>
      <c r="K3" s="86" t="s">
        <v>8</v>
      </c>
      <c r="L3" s="89" t="s">
        <v>9</v>
      </c>
      <c r="M3" s="86" t="s">
        <v>5</v>
      </c>
      <c r="N3" s="86" t="s">
        <v>6</v>
      </c>
      <c r="O3" s="86" t="s">
        <v>7</v>
      </c>
      <c r="P3" s="86" t="s">
        <v>8</v>
      </c>
      <c r="Q3" s="90" t="s">
        <v>9</v>
      </c>
      <c r="R3" s="89" t="s">
        <v>142</v>
      </c>
    </row>
    <row r="4" spans="1:18" ht="12.75" customHeight="1">
      <c r="A4" s="46">
        <v>1</v>
      </c>
      <c r="B4" s="121" t="s">
        <v>12</v>
      </c>
      <c r="C4" s="128">
        <v>9.9499999999999993</v>
      </c>
      <c r="D4" s="128">
        <v>9.9</v>
      </c>
      <c r="E4" s="128">
        <v>17.25</v>
      </c>
      <c r="F4" s="128">
        <v>9.9</v>
      </c>
      <c r="G4" s="128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7">
        <v>12.5</v>
      </c>
      <c r="M4" s="56">
        <f t="shared" ref="M4:Q35" si="0">C4-H4</f>
        <v>0</v>
      </c>
      <c r="N4" s="56">
        <f t="shared" si="0"/>
        <v>-4.9999999999998934E-2</v>
      </c>
      <c r="O4" s="56">
        <f t="shared" si="0"/>
        <v>-0.25</v>
      </c>
      <c r="P4" s="56">
        <f t="shared" si="0"/>
        <v>-8.0000000000000071E-2</v>
      </c>
      <c r="Q4" s="67">
        <f t="shared" si="0"/>
        <v>-0.5</v>
      </c>
      <c r="R4" s="57"/>
    </row>
    <row r="5" spans="1:18" ht="12.75" customHeight="1">
      <c r="A5" s="46">
        <v>2</v>
      </c>
      <c r="B5" s="121" t="s">
        <v>13</v>
      </c>
      <c r="C5" s="128">
        <v>9.9499999999999993</v>
      </c>
      <c r="D5" s="128">
        <v>9.9499999999999993</v>
      </c>
      <c r="E5" s="128">
        <v>17.75</v>
      </c>
      <c r="F5" s="128">
        <v>10.25</v>
      </c>
      <c r="G5" s="128">
        <v>12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7">
        <v>12</v>
      </c>
      <c r="M5" s="56">
        <f t="shared" si="0"/>
        <v>0</v>
      </c>
      <c r="N5" s="56">
        <f t="shared" si="0"/>
        <v>0</v>
      </c>
      <c r="O5" s="56">
        <f t="shared" si="0"/>
        <v>0</v>
      </c>
      <c r="P5" s="56">
        <f t="shared" si="0"/>
        <v>0</v>
      </c>
      <c r="Q5" s="67">
        <f t="shared" si="0"/>
        <v>0</v>
      </c>
      <c r="R5" s="57"/>
    </row>
    <row r="6" spans="1:18" ht="12.75" customHeight="1">
      <c r="A6" s="46">
        <v>3</v>
      </c>
      <c r="B6" s="121" t="s">
        <v>14</v>
      </c>
      <c r="C6" s="128">
        <v>9.9499999999999993</v>
      </c>
      <c r="D6" s="128">
        <v>9.9499999999999993</v>
      </c>
      <c r="E6" s="128">
        <v>0</v>
      </c>
      <c r="F6" s="128">
        <v>10.5</v>
      </c>
      <c r="G6" s="128">
        <v>12.5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7">
        <v>12.5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67">
        <f t="shared" si="0"/>
        <v>0</v>
      </c>
      <c r="R6" s="57"/>
    </row>
    <row r="7" spans="1:18" ht="12.75" customHeight="1">
      <c r="A7" s="46">
        <v>4</v>
      </c>
      <c r="B7" s="121" t="s">
        <v>15</v>
      </c>
      <c r="C7" s="128">
        <v>10</v>
      </c>
      <c r="D7" s="128">
        <v>10.5</v>
      </c>
      <c r="E7" s="128">
        <v>17</v>
      </c>
      <c r="F7" s="128">
        <v>10.25</v>
      </c>
      <c r="G7" s="128">
        <v>12</v>
      </c>
      <c r="H7" s="55">
        <v>10</v>
      </c>
      <c r="I7" s="56">
        <v>10.5</v>
      </c>
      <c r="J7" s="56">
        <v>17</v>
      </c>
      <c r="K7" s="56">
        <v>10.25</v>
      </c>
      <c r="L7" s="57">
        <v>12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67">
        <f t="shared" si="0"/>
        <v>0</v>
      </c>
      <c r="R7" s="57"/>
    </row>
    <row r="8" spans="1:18" ht="12.75" customHeight="1">
      <c r="A8" s="46">
        <v>5</v>
      </c>
      <c r="B8" s="121" t="s">
        <v>16</v>
      </c>
      <c r="C8" s="128">
        <v>10</v>
      </c>
      <c r="D8" s="128">
        <v>10.25</v>
      </c>
      <c r="E8" s="128">
        <v>0</v>
      </c>
      <c r="F8" s="128">
        <v>10.25</v>
      </c>
      <c r="G8" s="128">
        <v>10.25</v>
      </c>
      <c r="H8" s="93"/>
      <c r="I8" s="93"/>
      <c r="J8" s="94"/>
      <c r="K8" s="92">
        <v>10.25</v>
      </c>
      <c r="L8" s="57">
        <v>10.25</v>
      </c>
      <c r="M8" s="56">
        <f t="shared" si="0"/>
        <v>10</v>
      </c>
      <c r="N8" s="56">
        <f t="shared" si="0"/>
        <v>10.25</v>
      </c>
      <c r="O8" s="56">
        <f t="shared" si="0"/>
        <v>0</v>
      </c>
      <c r="P8" s="56">
        <f t="shared" si="0"/>
        <v>0</v>
      </c>
      <c r="Q8" s="67">
        <f t="shared" si="0"/>
        <v>0</v>
      </c>
      <c r="R8" s="72"/>
    </row>
    <row r="9" spans="1:18" ht="12.75" customHeight="1">
      <c r="A9" s="46">
        <v>6</v>
      </c>
      <c r="B9" s="121" t="s">
        <v>17</v>
      </c>
      <c r="C9" s="128">
        <v>9.75</v>
      </c>
      <c r="D9" s="128">
        <v>9.9</v>
      </c>
      <c r="E9" s="128">
        <v>0</v>
      </c>
      <c r="F9" s="128">
        <v>9.9</v>
      </c>
      <c r="G9" s="128">
        <v>8.61</v>
      </c>
      <c r="H9" s="55">
        <v>9.75</v>
      </c>
      <c r="I9" s="56">
        <v>9.9</v>
      </c>
      <c r="J9" s="56">
        <v>0</v>
      </c>
      <c r="K9" s="56">
        <v>9.9</v>
      </c>
      <c r="L9" s="57">
        <v>8.98</v>
      </c>
      <c r="M9" s="56">
        <f t="shared" si="0"/>
        <v>0</v>
      </c>
      <c r="N9" s="56">
        <f t="shared" si="0"/>
        <v>0</v>
      </c>
      <c r="O9" s="56">
        <f t="shared" si="0"/>
        <v>0</v>
      </c>
      <c r="P9" s="56">
        <f t="shared" si="0"/>
        <v>0</v>
      </c>
      <c r="Q9" s="67">
        <f t="shared" si="0"/>
        <v>-0.37000000000000099</v>
      </c>
      <c r="R9" s="57"/>
    </row>
    <row r="10" spans="1:18" ht="14.25" customHeight="1">
      <c r="A10" s="46">
        <v>7</v>
      </c>
      <c r="B10" s="121" t="s">
        <v>156</v>
      </c>
      <c r="C10" s="91">
        <v>9.75</v>
      </c>
      <c r="D10" s="91">
        <v>10.75</v>
      </c>
      <c r="E10" s="91">
        <v>18.3</v>
      </c>
      <c r="F10" s="91">
        <v>9.75</v>
      </c>
      <c r="G10" s="91">
        <v>10</v>
      </c>
      <c r="H10" s="55">
        <v>9.75</v>
      </c>
      <c r="I10" s="56">
        <v>10.75</v>
      </c>
      <c r="J10" s="56">
        <v>18.3</v>
      </c>
      <c r="K10" s="56">
        <v>9.75</v>
      </c>
      <c r="L10" s="57">
        <v>10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  <c r="Q10" s="67">
        <f t="shared" si="0"/>
        <v>0</v>
      </c>
      <c r="R10" s="134"/>
    </row>
    <row r="11" spans="1:18" ht="12.75" customHeight="1">
      <c r="A11" s="46">
        <v>8</v>
      </c>
      <c r="B11" s="121" t="s">
        <v>150</v>
      </c>
      <c r="C11" s="128">
        <v>10.65</v>
      </c>
      <c r="D11" s="128">
        <v>10.68</v>
      </c>
      <c r="E11" s="128">
        <v>17.93</v>
      </c>
      <c r="F11" s="128">
        <v>10.62</v>
      </c>
      <c r="G11" s="128">
        <v>10.62</v>
      </c>
      <c r="H11" s="55">
        <v>10.65</v>
      </c>
      <c r="I11" s="56">
        <v>10.73</v>
      </c>
      <c r="J11" s="56">
        <v>18</v>
      </c>
      <c r="K11" s="56">
        <v>10.67</v>
      </c>
      <c r="L11" s="57">
        <v>10.67</v>
      </c>
      <c r="M11" s="56">
        <f t="shared" si="0"/>
        <v>0</v>
      </c>
      <c r="N11" s="56">
        <f t="shared" si="0"/>
        <v>-5.0000000000000711E-2</v>
      </c>
      <c r="O11" s="56">
        <f t="shared" si="0"/>
        <v>-7.0000000000000284E-2</v>
      </c>
      <c r="P11" s="56">
        <f t="shared" si="0"/>
        <v>-5.0000000000000711E-2</v>
      </c>
      <c r="Q11" s="67">
        <f t="shared" si="0"/>
        <v>-5.0000000000000711E-2</v>
      </c>
      <c r="R11" s="57"/>
    </row>
    <row r="12" spans="1:18" ht="12.75" customHeight="1">
      <c r="A12" s="46">
        <v>9</v>
      </c>
      <c r="B12" s="121" t="s">
        <v>20</v>
      </c>
      <c r="C12" s="128">
        <v>9.5</v>
      </c>
      <c r="D12" s="128">
        <v>10.3</v>
      </c>
      <c r="E12" s="128">
        <v>0</v>
      </c>
      <c r="F12" s="128">
        <v>9.6999999999999993</v>
      </c>
      <c r="G12" s="128">
        <v>10.15</v>
      </c>
      <c r="H12" s="55">
        <v>9.6</v>
      </c>
      <c r="I12" s="56">
        <v>10.4</v>
      </c>
      <c r="J12" s="56">
        <v>0</v>
      </c>
      <c r="K12" s="56">
        <v>9.9</v>
      </c>
      <c r="L12" s="57">
        <v>10.25</v>
      </c>
      <c r="M12" s="56">
        <f t="shared" si="0"/>
        <v>-9.9999999999999645E-2</v>
      </c>
      <c r="N12" s="56">
        <f t="shared" si="0"/>
        <v>-9.9999999999999645E-2</v>
      </c>
      <c r="O12" s="56">
        <f t="shared" si="0"/>
        <v>0</v>
      </c>
      <c r="P12" s="56">
        <f t="shared" si="0"/>
        <v>-0.20000000000000107</v>
      </c>
      <c r="Q12" s="67">
        <f t="shared" si="0"/>
        <v>-9.9999999999999645E-2</v>
      </c>
      <c r="R12" s="57"/>
    </row>
    <row r="13" spans="1:18" ht="12.75" customHeight="1">
      <c r="A13" s="46">
        <v>10</v>
      </c>
      <c r="B13" s="121" t="s">
        <v>21</v>
      </c>
      <c r="C13" s="128">
        <v>10.5</v>
      </c>
      <c r="D13" s="128">
        <v>11</v>
      </c>
      <c r="E13" s="128">
        <v>0</v>
      </c>
      <c r="F13" s="128">
        <v>10.5</v>
      </c>
      <c r="G13" s="128">
        <v>0</v>
      </c>
      <c r="H13" s="55">
        <v>10.5</v>
      </c>
      <c r="I13" s="56">
        <v>11</v>
      </c>
      <c r="J13" s="56">
        <v>0</v>
      </c>
      <c r="K13" s="56">
        <v>10.5</v>
      </c>
      <c r="L13" s="57"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67">
        <f t="shared" si="0"/>
        <v>0</v>
      </c>
      <c r="R13" s="57"/>
    </row>
    <row r="14" spans="1:18" ht="12.75" customHeight="1">
      <c r="A14" s="46">
        <v>11</v>
      </c>
      <c r="B14" s="121" t="s">
        <v>22</v>
      </c>
      <c r="C14" s="128">
        <v>10.5</v>
      </c>
      <c r="D14" s="128">
        <v>11.5</v>
      </c>
      <c r="E14" s="128">
        <v>0</v>
      </c>
      <c r="F14" s="128">
        <v>10.199999999999999</v>
      </c>
      <c r="G14" s="128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7">
        <v>10.75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67">
        <f t="shared" si="0"/>
        <v>0</v>
      </c>
      <c r="R14" s="57"/>
    </row>
    <row r="15" spans="1:18" ht="12.75" customHeight="1">
      <c r="A15" s="46">
        <v>12</v>
      </c>
      <c r="B15" s="121" t="s">
        <v>23</v>
      </c>
      <c r="C15" s="128">
        <v>8</v>
      </c>
      <c r="D15" s="128">
        <v>8.25</v>
      </c>
      <c r="E15" s="128">
        <v>0</v>
      </c>
      <c r="F15" s="128">
        <v>0</v>
      </c>
      <c r="G15" s="128">
        <v>0</v>
      </c>
      <c r="H15" s="55">
        <v>8</v>
      </c>
      <c r="I15" s="56">
        <v>8.25</v>
      </c>
      <c r="J15" s="56">
        <v>0</v>
      </c>
      <c r="K15" s="56">
        <v>0</v>
      </c>
      <c r="L15" s="57">
        <v>0</v>
      </c>
      <c r="M15" s="56">
        <f t="shared" si="0"/>
        <v>0</v>
      </c>
      <c r="N15" s="56">
        <f t="shared" si="0"/>
        <v>0</v>
      </c>
      <c r="O15" s="56">
        <f t="shared" si="0"/>
        <v>0</v>
      </c>
      <c r="P15" s="56">
        <f t="shared" si="0"/>
        <v>0</v>
      </c>
      <c r="Q15" s="67">
        <f t="shared" si="0"/>
        <v>0</v>
      </c>
      <c r="R15" s="57"/>
    </row>
    <row r="16" spans="1:18" ht="12.75" customHeight="1">
      <c r="A16" s="46">
        <v>13</v>
      </c>
      <c r="B16" s="121" t="s">
        <v>24</v>
      </c>
      <c r="C16" s="128">
        <v>6.54</v>
      </c>
      <c r="D16" s="128">
        <v>0</v>
      </c>
      <c r="E16" s="128">
        <v>0</v>
      </c>
      <c r="F16" s="128">
        <v>0</v>
      </c>
      <c r="G16" s="128">
        <v>0</v>
      </c>
      <c r="H16" s="55">
        <v>7.4</v>
      </c>
      <c r="I16" s="56">
        <v>0</v>
      </c>
      <c r="J16" s="56">
        <v>0</v>
      </c>
      <c r="K16" s="56">
        <v>0</v>
      </c>
      <c r="L16" s="57">
        <v>0</v>
      </c>
      <c r="M16" s="56">
        <f t="shared" si="0"/>
        <v>-0.86000000000000032</v>
      </c>
      <c r="N16" s="56">
        <f t="shared" si="0"/>
        <v>0</v>
      </c>
      <c r="O16" s="56">
        <f t="shared" si="0"/>
        <v>0</v>
      </c>
      <c r="P16" s="56">
        <f t="shared" si="0"/>
        <v>0</v>
      </c>
      <c r="Q16" s="67">
        <f t="shared" si="0"/>
        <v>0</v>
      </c>
      <c r="R16" s="57"/>
    </row>
    <row r="17" spans="1:18" ht="12.75" customHeight="1">
      <c r="A17" s="46">
        <v>14</v>
      </c>
      <c r="B17" s="121" t="s">
        <v>25</v>
      </c>
      <c r="C17" s="128">
        <v>7.25</v>
      </c>
      <c r="D17" s="128">
        <v>0</v>
      </c>
      <c r="E17" s="128">
        <v>0</v>
      </c>
      <c r="F17" s="128">
        <v>0</v>
      </c>
      <c r="G17" s="128">
        <v>0</v>
      </c>
      <c r="H17" s="55">
        <v>8</v>
      </c>
      <c r="I17" s="56">
        <v>0</v>
      </c>
      <c r="J17" s="56">
        <v>0</v>
      </c>
      <c r="K17" s="56">
        <v>0</v>
      </c>
      <c r="L17" s="57">
        <v>0</v>
      </c>
      <c r="M17" s="56">
        <f t="shared" si="0"/>
        <v>-0.75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67">
        <f t="shared" si="0"/>
        <v>0</v>
      </c>
      <c r="R17" s="57"/>
    </row>
    <row r="18" spans="1:18" ht="12.75" customHeight="1">
      <c r="A18" s="46">
        <v>15</v>
      </c>
      <c r="B18" s="121" t="s">
        <v>26</v>
      </c>
      <c r="C18" s="128">
        <v>10.1</v>
      </c>
      <c r="D18" s="128">
        <v>10.1</v>
      </c>
      <c r="E18" s="128">
        <v>0</v>
      </c>
      <c r="F18" s="128">
        <v>10.1</v>
      </c>
      <c r="G18" s="128">
        <v>10.1</v>
      </c>
      <c r="H18" s="55">
        <v>10.67</v>
      </c>
      <c r="I18" s="56">
        <v>10.67</v>
      </c>
      <c r="J18" s="56">
        <v>0</v>
      </c>
      <c r="K18" s="56">
        <v>10.67</v>
      </c>
      <c r="L18" s="57">
        <v>10.67</v>
      </c>
      <c r="M18" s="56">
        <f t="shared" si="0"/>
        <v>-0.57000000000000028</v>
      </c>
      <c r="N18" s="56">
        <f t="shared" si="0"/>
        <v>-0.57000000000000028</v>
      </c>
      <c r="O18" s="56">
        <f t="shared" si="0"/>
        <v>0</v>
      </c>
      <c r="P18" s="56">
        <f t="shared" si="0"/>
        <v>-0.57000000000000028</v>
      </c>
      <c r="Q18" s="67">
        <f t="shared" si="0"/>
        <v>-0.57000000000000028</v>
      </c>
      <c r="R18" s="57"/>
    </row>
    <row r="19" spans="1:18" ht="12.75" customHeight="1">
      <c r="A19" s="46">
        <v>16</v>
      </c>
      <c r="B19" s="121" t="s">
        <v>27</v>
      </c>
      <c r="C19" s="128">
        <v>13.44</v>
      </c>
      <c r="D19" s="128">
        <v>13.44</v>
      </c>
      <c r="E19" s="128">
        <v>17.78</v>
      </c>
      <c r="F19" s="128">
        <v>13.44</v>
      </c>
      <c r="G19" s="128">
        <v>13.44</v>
      </c>
      <c r="H19" s="55">
        <v>13.44</v>
      </c>
      <c r="I19" s="56">
        <v>13.44</v>
      </c>
      <c r="J19" s="56">
        <v>17.79</v>
      </c>
      <c r="K19" s="56">
        <v>13.44</v>
      </c>
      <c r="L19" s="57">
        <v>13.44</v>
      </c>
      <c r="M19" s="56">
        <f t="shared" si="0"/>
        <v>0</v>
      </c>
      <c r="N19" s="56">
        <f t="shared" si="0"/>
        <v>0</v>
      </c>
      <c r="O19" s="56">
        <f t="shared" si="0"/>
        <v>-9.9999999999980105E-3</v>
      </c>
      <c r="P19" s="56">
        <f t="shared" si="0"/>
        <v>0</v>
      </c>
      <c r="Q19" s="67">
        <f t="shared" si="0"/>
        <v>0</v>
      </c>
      <c r="R19" s="57"/>
    </row>
    <row r="20" spans="1:18" ht="12.75" customHeight="1">
      <c r="A20" s="46">
        <v>17</v>
      </c>
      <c r="B20" s="121" t="s">
        <v>28</v>
      </c>
      <c r="C20" s="128">
        <v>10.53</v>
      </c>
      <c r="D20" s="128">
        <v>0</v>
      </c>
      <c r="E20" s="128">
        <v>0</v>
      </c>
      <c r="F20" s="128">
        <v>0</v>
      </c>
      <c r="G20" s="128">
        <v>0</v>
      </c>
      <c r="H20" s="55">
        <v>10.69</v>
      </c>
      <c r="I20" s="56">
        <v>0</v>
      </c>
      <c r="J20" s="56">
        <v>0</v>
      </c>
      <c r="K20" s="56">
        <v>0</v>
      </c>
      <c r="L20" s="57">
        <v>0</v>
      </c>
      <c r="M20" s="56">
        <f t="shared" si="0"/>
        <v>-0.16000000000000014</v>
      </c>
      <c r="N20" s="56">
        <f t="shared" si="0"/>
        <v>0</v>
      </c>
      <c r="O20" s="56">
        <f t="shared" si="0"/>
        <v>0</v>
      </c>
      <c r="P20" s="56">
        <f t="shared" si="0"/>
        <v>0</v>
      </c>
      <c r="Q20" s="67">
        <f t="shared" si="0"/>
        <v>0</v>
      </c>
      <c r="R20" s="57"/>
    </row>
    <row r="21" spans="1:18" ht="12.75" customHeight="1">
      <c r="A21" s="46">
        <v>18</v>
      </c>
      <c r="B21" s="121" t="s">
        <v>30</v>
      </c>
      <c r="C21" s="128">
        <v>6.96</v>
      </c>
      <c r="D21" s="128">
        <v>0</v>
      </c>
      <c r="E21" s="128">
        <v>0</v>
      </c>
      <c r="F21" s="128">
        <v>0</v>
      </c>
      <c r="G21" s="128">
        <v>0</v>
      </c>
      <c r="H21" s="55">
        <v>8.14</v>
      </c>
      <c r="I21" s="56">
        <v>0</v>
      </c>
      <c r="J21" s="56">
        <v>0</v>
      </c>
      <c r="K21" s="56">
        <v>0</v>
      </c>
      <c r="L21" s="57">
        <v>0</v>
      </c>
      <c r="M21" s="56">
        <f t="shared" si="0"/>
        <v>-1.1800000000000006</v>
      </c>
      <c r="N21" s="56">
        <f t="shared" si="0"/>
        <v>0</v>
      </c>
      <c r="O21" s="56">
        <f t="shared" si="0"/>
        <v>0</v>
      </c>
      <c r="P21" s="56">
        <f t="shared" si="0"/>
        <v>0</v>
      </c>
      <c r="Q21" s="67">
        <f t="shared" si="0"/>
        <v>0</v>
      </c>
      <c r="R21" s="57"/>
    </row>
    <row r="22" spans="1:18" ht="12.75" customHeight="1">
      <c r="A22" s="46">
        <v>19</v>
      </c>
      <c r="B22" s="121" t="s">
        <v>32</v>
      </c>
      <c r="C22" s="128">
        <v>8.0299999999999994</v>
      </c>
      <c r="D22" s="128">
        <v>9.57</v>
      </c>
      <c r="E22" s="128">
        <v>0</v>
      </c>
      <c r="F22" s="128">
        <v>10.65</v>
      </c>
      <c r="G22" s="128">
        <v>0</v>
      </c>
      <c r="H22" s="55">
        <v>9.1999999999999993</v>
      </c>
      <c r="I22" s="56">
        <v>10.84</v>
      </c>
      <c r="J22" s="56">
        <v>0</v>
      </c>
      <c r="K22" s="56">
        <v>10.81</v>
      </c>
      <c r="L22" s="57">
        <v>0</v>
      </c>
      <c r="M22" s="56">
        <f t="shared" si="0"/>
        <v>-1.17</v>
      </c>
      <c r="N22" s="56">
        <f t="shared" si="0"/>
        <v>-1.2699999999999996</v>
      </c>
      <c r="O22" s="56">
        <f t="shared" si="0"/>
        <v>0</v>
      </c>
      <c r="P22" s="56">
        <f t="shared" si="0"/>
        <v>-0.16000000000000014</v>
      </c>
      <c r="Q22" s="67">
        <f t="shared" si="0"/>
        <v>0</v>
      </c>
      <c r="R22" s="57"/>
    </row>
    <row r="23" spans="1:18" ht="12.75" customHeight="1">
      <c r="A23" s="46">
        <v>20</v>
      </c>
      <c r="B23" s="121" t="s">
        <v>33</v>
      </c>
      <c r="C23" s="128">
        <v>8.18</v>
      </c>
      <c r="D23" s="128">
        <v>0</v>
      </c>
      <c r="E23" s="128">
        <v>0</v>
      </c>
      <c r="F23" s="128">
        <v>0</v>
      </c>
      <c r="G23" s="128">
        <v>0</v>
      </c>
      <c r="H23" s="55">
        <v>8.35</v>
      </c>
      <c r="I23" s="56">
        <v>0</v>
      </c>
      <c r="J23" s="56">
        <v>0</v>
      </c>
      <c r="K23" s="56">
        <v>0</v>
      </c>
      <c r="L23" s="57">
        <v>0</v>
      </c>
      <c r="M23" s="56">
        <f t="shared" si="0"/>
        <v>-0.16999999999999993</v>
      </c>
      <c r="N23" s="56">
        <f t="shared" si="0"/>
        <v>0</v>
      </c>
      <c r="O23" s="56">
        <f t="shared" si="0"/>
        <v>0</v>
      </c>
      <c r="P23" s="56">
        <f t="shared" si="0"/>
        <v>0</v>
      </c>
      <c r="Q23" s="67">
        <f t="shared" si="0"/>
        <v>0</v>
      </c>
      <c r="R23" s="57"/>
    </row>
    <row r="24" spans="1:18" ht="12.75" customHeight="1">
      <c r="A24" s="46">
        <v>21</v>
      </c>
      <c r="B24" s="121" t="s">
        <v>34</v>
      </c>
      <c r="C24" s="128">
        <v>7.1</v>
      </c>
      <c r="D24" s="128">
        <v>0</v>
      </c>
      <c r="E24" s="128">
        <v>0</v>
      </c>
      <c r="F24" s="128">
        <v>0</v>
      </c>
      <c r="G24" s="128">
        <v>0</v>
      </c>
      <c r="H24" s="55">
        <v>7.95</v>
      </c>
      <c r="I24" s="56">
        <v>0</v>
      </c>
      <c r="J24" s="56">
        <v>0</v>
      </c>
      <c r="K24" s="56">
        <v>0</v>
      </c>
      <c r="L24" s="57">
        <v>0</v>
      </c>
      <c r="M24" s="56">
        <f t="shared" si="0"/>
        <v>-0.85000000000000053</v>
      </c>
      <c r="N24" s="56">
        <f t="shared" si="0"/>
        <v>0</v>
      </c>
      <c r="O24" s="56">
        <f t="shared" si="0"/>
        <v>0</v>
      </c>
      <c r="P24" s="56">
        <f t="shared" si="0"/>
        <v>0</v>
      </c>
      <c r="Q24" s="67">
        <f t="shared" si="0"/>
        <v>0</v>
      </c>
      <c r="R24" s="57"/>
    </row>
    <row r="25" spans="1:18" ht="12.75" customHeight="1">
      <c r="A25" s="46">
        <v>22</v>
      </c>
      <c r="B25" s="121" t="s">
        <v>35</v>
      </c>
      <c r="C25" s="128">
        <v>9.66</v>
      </c>
      <c r="D25" s="128">
        <v>0</v>
      </c>
      <c r="E25" s="128">
        <v>0</v>
      </c>
      <c r="F25" s="128">
        <v>10</v>
      </c>
      <c r="G25" s="128">
        <v>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7">
        <v>0</v>
      </c>
      <c r="M25" s="56">
        <f t="shared" si="0"/>
        <v>-0.12999999999999901</v>
      </c>
      <c r="N25" s="56">
        <f t="shared" si="0"/>
        <v>0</v>
      </c>
      <c r="O25" s="56">
        <f t="shared" si="0"/>
        <v>0</v>
      </c>
      <c r="P25" s="56">
        <f t="shared" si="0"/>
        <v>-0.19999999999999929</v>
      </c>
      <c r="Q25" s="67">
        <f t="shared" si="0"/>
        <v>0</v>
      </c>
      <c r="R25" s="57"/>
    </row>
    <row r="26" spans="1:18" ht="12.75" customHeight="1">
      <c r="A26" s="46">
        <v>23</v>
      </c>
      <c r="B26" s="121" t="s">
        <v>36</v>
      </c>
      <c r="C26" s="128">
        <v>14.48</v>
      </c>
      <c r="D26" s="128">
        <v>13.48</v>
      </c>
      <c r="E26" s="128">
        <v>13.48</v>
      </c>
      <c r="F26" s="128">
        <v>13.48</v>
      </c>
      <c r="G26" s="128">
        <v>13.48</v>
      </c>
      <c r="H26" s="55">
        <v>14.49</v>
      </c>
      <c r="I26" s="56">
        <v>13.49</v>
      </c>
      <c r="J26" s="56">
        <v>13.49</v>
      </c>
      <c r="K26" s="56">
        <v>13.49</v>
      </c>
      <c r="L26" s="57">
        <v>13.49</v>
      </c>
      <c r="M26" s="56">
        <f t="shared" si="0"/>
        <v>-9.9999999999997868E-3</v>
      </c>
      <c r="N26" s="56">
        <f t="shared" si="0"/>
        <v>-9.9999999999997868E-3</v>
      </c>
      <c r="O26" s="56">
        <f t="shared" si="0"/>
        <v>-9.9999999999997868E-3</v>
      </c>
      <c r="P26" s="56">
        <f t="shared" si="0"/>
        <v>-9.9999999999997868E-3</v>
      </c>
      <c r="Q26" s="67">
        <f t="shared" si="0"/>
        <v>-9.9999999999997868E-3</v>
      </c>
      <c r="R26" s="57"/>
    </row>
    <row r="27" spans="1:18" ht="12.75" customHeight="1">
      <c r="A27" s="46">
        <v>24</v>
      </c>
      <c r="B27" s="121" t="s">
        <v>37</v>
      </c>
      <c r="C27" s="128">
        <v>8.1999999999999993</v>
      </c>
      <c r="D27" s="128">
        <v>0</v>
      </c>
      <c r="E27" s="128">
        <v>0</v>
      </c>
      <c r="F27" s="128">
        <v>0</v>
      </c>
      <c r="G27" s="128">
        <v>0</v>
      </c>
      <c r="H27" s="55">
        <v>8.36</v>
      </c>
      <c r="I27" s="56">
        <v>0</v>
      </c>
      <c r="J27" s="56">
        <v>0</v>
      </c>
      <c r="K27" s="56">
        <v>0</v>
      </c>
      <c r="L27" s="57">
        <v>0</v>
      </c>
      <c r="M27" s="56">
        <f t="shared" si="0"/>
        <v>-0.16000000000000014</v>
      </c>
      <c r="N27" s="56">
        <f t="shared" si="0"/>
        <v>0</v>
      </c>
      <c r="O27" s="56">
        <f t="shared" si="0"/>
        <v>0</v>
      </c>
      <c r="P27" s="56">
        <f t="shared" si="0"/>
        <v>0</v>
      </c>
      <c r="Q27" s="67">
        <f t="shared" si="0"/>
        <v>0</v>
      </c>
      <c r="R27" s="57"/>
    </row>
    <row r="28" spans="1:18" ht="12.75" customHeight="1">
      <c r="A28" s="46">
        <v>25</v>
      </c>
      <c r="B28" s="121" t="s">
        <v>38</v>
      </c>
      <c r="C28" s="128">
        <v>8.8000000000000007</v>
      </c>
      <c r="D28" s="128">
        <v>0</v>
      </c>
      <c r="E28" s="128">
        <v>0</v>
      </c>
      <c r="F28" s="128">
        <v>0</v>
      </c>
      <c r="G28" s="128">
        <v>0</v>
      </c>
      <c r="H28" s="55">
        <v>9.06</v>
      </c>
      <c r="I28" s="56">
        <v>0</v>
      </c>
      <c r="J28" s="56">
        <v>0</v>
      </c>
      <c r="K28" s="56">
        <v>0</v>
      </c>
      <c r="L28" s="57">
        <v>0</v>
      </c>
      <c r="M28" s="56">
        <f t="shared" si="0"/>
        <v>-0.25999999999999979</v>
      </c>
      <c r="N28" s="56">
        <f t="shared" si="0"/>
        <v>0</v>
      </c>
      <c r="O28" s="56">
        <f t="shared" si="0"/>
        <v>0</v>
      </c>
      <c r="P28" s="56">
        <f t="shared" si="0"/>
        <v>0</v>
      </c>
      <c r="Q28" s="67">
        <f t="shared" si="0"/>
        <v>0</v>
      </c>
      <c r="R28" s="57"/>
    </row>
    <row r="29" spans="1:18" ht="12.75" customHeight="1">
      <c r="A29" s="46">
        <v>26</v>
      </c>
      <c r="B29" s="121" t="s">
        <v>39</v>
      </c>
      <c r="C29" s="128">
        <v>8.25</v>
      </c>
      <c r="D29" s="128">
        <v>0</v>
      </c>
      <c r="E29" s="128">
        <v>0</v>
      </c>
      <c r="F29" s="128">
        <v>0</v>
      </c>
      <c r="G29" s="128">
        <v>0</v>
      </c>
      <c r="H29" s="55">
        <v>0.09</v>
      </c>
      <c r="I29" s="56">
        <v>0</v>
      </c>
      <c r="J29" s="56">
        <v>0</v>
      </c>
      <c r="K29" s="56">
        <v>0</v>
      </c>
      <c r="L29" s="57">
        <v>0</v>
      </c>
      <c r="M29" s="56">
        <f t="shared" si="0"/>
        <v>8.16</v>
      </c>
      <c r="N29" s="56">
        <f t="shared" si="0"/>
        <v>0</v>
      </c>
      <c r="O29" s="56">
        <f t="shared" si="0"/>
        <v>0</v>
      </c>
      <c r="P29" s="56">
        <f t="shared" si="0"/>
        <v>0</v>
      </c>
      <c r="Q29" s="67">
        <f t="shared" si="0"/>
        <v>0</v>
      </c>
      <c r="R29" s="57"/>
    </row>
    <row r="30" spans="1:18" ht="12.75" customHeight="1">
      <c r="A30" s="46">
        <v>27</v>
      </c>
      <c r="B30" s="121" t="s">
        <v>40</v>
      </c>
      <c r="C30" s="128">
        <v>6.78</v>
      </c>
      <c r="D30" s="128">
        <v>6.78</v>
      </c>
      <c r="E30" s="128">
        <v>0</v>
      </c>
      <c r="F30" s="128">
        <v>0</v>
      </c>
      <c r="G30" s="128">
        <v>0</v>
      </c>
      <c r="H30" s="55">
        <v>6.7</v>
      </c>
      <c r="I30" s="56">
        <v>6.7</v>
      </c>
      <c r="J30" s="56">
        <v>0</v>
      </c>
      <c r="K30" s="56">
        <v>0</v>
      </c>
      <c r="L30" s="57">
        <v>0</v>
      </c>
      <c r="M30" s="56">
        <f t="shared" si="0"/>
        <v>8.0000000000000071E-2</v>
      </c>
      <c r="N30" s="56">
        <f t="shared" si="0"/>
        <v>8.0000000000000071E-2</v>
      </c>
      <c r="O30" s="56">
        <f t="shared" si="0"/>
        <v>0</v>
      </c>
      <c r="P30" s="56">
        <f t="shared" si="0"/>
        <v>0</v>
      </c>
      <c r="Q30" s="67">
        <f t="shared" si="0"/>
        <v>0</v>
      </c>
      <c r="R30" s="57"/>
    </row>
    <row r="31" spans="1:18" ht="12.75" customHeight="1">
      <c r="A31" s="46">
        <v>28</v>
      </c>
      <c r="B31" s="121" t="s">
        <v>41</v>
      </c>
      <c r="C31" s="128">
        <v>10.29</v>
      </c>
      <c r="D31" s="128">
        <v>10.57</v>
      </c>
      <c r="E31" s="128">
        <v>15.52</v>
      </c>
      <c r="F31" s="128">
        <v>9.99</v>
      </c>
      <c r="G31" s="128">
        <v>14.64</v>
      </c>
      <c r="H31" s="55">
        <v>10.3</v>
      </c>
      <c r="I31" s="56">
        <v>10.56</v>
      </c>
      <c r="J31" s="56">
        <v>15.53</v>
      </c>
      <c r="K31" s="56">
        <v>10</v>
      </c>
      <c r="L31" s="57">
        <v>14.6</v>
      </c>
      <c r="M31" s="56">
        <f t="shared" si="0"/>
        <v>-1.0000000000001563E-2</v>
      </c>
      <c r="N31" s="56">
        <f t="shared" si="0"/>
        <v>9.9999999999997868E-3</v>
      </c>
      <c r="O31" s="56">
        <f t="shared" si="0"/>
        <v>-9.9999999999997868E-3</v>
      </c>
      <c r="P31" s="56">
        <f t="shared" si="0"/>
        <v>-9.9999999999997868E-3</v>
      </c>
      <c r="Q31" s="67">
        <f t="shared" si="0"/>
        <v>4.0000000000000924E-2</v>
      </c>
      <c r="R31" s="57"/>
    </row>
    <row r="32" spans="1:18" ht="12.75" customHeight="1">
      <c r="A32" s="46">
        <v>29</v>
      </c>
      <c r="B32" s="121" t="s">
        <v>42</v>
      </c>
      <c r="C32" s="128">
        <v>9.5</v>
      </c>
      <c r="D32" s="128">
        <v>10.25</v>
      </c>
      <c r="E32" s="128">
        <v>0</v>
      </c>
      <c r="F32" s="128">
        <v>10.75</v>
      </c>
      <c r="G32" s="128">
        <v>0</v>
      </c>
      <c r="H32" s="93"/>
      <c r="I32" s="93"/>
      <c r="J32" s="94"/>
      <c r="K32" s="92">
        <v>0</v>
      </c>
      <c r="L32" s="57">
        <v>0</v>
      </c>
      <c r="M32" s="56">
        <f t="shared" si="0"/>
        <v>9.5</v>
      </c>
      <c r="N32" s="56">
        <f t="shared" si="0"/>
        <v>10.25</v>
      </c>
      <c r="O32" s="56">
        <f t="shared" si="0"/>
        <v>0</v>
      </c>
      <c r="P32" s="56">
        <f t="shared" si="0"/>
        <v>10.75</v>
      </c>
      <c r="Q32" s="67">
        <f t="shared" si="0"/>
        <v>0</v>
      </c>
      <c r="R32" s="57"/>
    </row>
    <row r="33" spans="1:18" ht="12.75" customHeight="1">
      <c r="A33" s="46">
        <v>30</v>
      </c>
      <c r="B33" s="121" t="s">
        <v>43</v>
      </c>
      <c r="C33" s="128">
        <v>11.25</v>
      </c>
      <c r="D33" s="128">
        <v>13</v>
      </c>
      <c r="E33" s="128">
        <v>0</v>
      </c>
      <c r="F33" s="128">
        <v>13</v>
      </c>
      <c r="G33" s="128">
        <v>14</v>
      </c>
      <c r="H33" s="55">
        <v>11.25</v>
      </c>
      <c r="I33" s="56">
        <v>13</v>
      </c>
      <c r="J33" s="56">
        <v>0</v>
      </c>
      <c r="K33" s="56">
        <v>13</v>
      </c>
      <c r="L33" s="57">
        <v>14</v>
      </c>
      <c r="M33" s="56">
        <f t="shared" si="0"/>
        <v>0</v>
      </c>
      <c r="N33" s="56">
        <f t="shared" si="0"/>
        <v>0</v>
      </c>
      <c r="O33" s="56">
        <f t="shared" si="0"/>
        <v>0</v>
      </c>
      <c r="P33" s="56">
        <f t="shared" si="0"/>
        <v>0</v>
      </c>
      <c r="Q33" s="67">
        <f t="shared" si="0"/>
        <v>0</v>
      </c>
      <c r="R33" s="57"/>
    </row>
    <row r="34" spans="1:18" ht="12.75" customHeight="1">
      <c r="A34" s="46">
        <v>31</v>
      </c>
      <c r="B34" s="121" t="s">
        <v>44</v>
      </c>
      <c r="C34" s="128">
        <v>10.15</v>
      </c>
      <c r="D34" s="128">
        <v>10.65</v>
      </c>
      <c r="E34" s="128">
        <v>21</v>
      </c>
      <c r="F34" s="128">
        <v>13</v>
      </c>
      <c r="G34" s="128">
        <v>12</v>
      </c>
      <c r="H34" s="93"/>
      <c r="I34" s="93"/>
      <c r="J34" s="94"/>
      <c r="K34" s="92">
        <v>12</v>
      </c>
      <c r="L34" s="57">
        <v>0.12</v>
      </c>
      <c r="M34" s="56">
        <f t="shared" si="0"/>
        <v>10.15</v>
      </c>
      <c r="N34" s="56">
        <f t="shared" si="0"/>
        <v>10.65</v>
      </c>
      <c r="O34" s="56">
        <f t="shared" si="0"/>
        <v>21</v>
      </c>
      <c r="P34" s="56">
        <f t="shared" si="0"/>
        <v>1</v>
      </c>
      <c r="Q34" s="67">
        <f t="shared" si="0"/>
        <v>11.88</v>
      </c>
      <c r="R34" s="57"/>
    </row>
    <row r="35" spans="1:18" ht="12.75" customHeight="1">
      <c r="A35" s="46">
        <v>32</v>
      </c>
      <c r="B35" s="121" t="s">
        <v>45</v>
      </c>
      <c r="C35" s="128">
        <v>10.6</v>
      </c>
      <c r="D35" s="128">
        <v>12.2</v>
      </c>
      <c r="E35" s="128">
        <v>14.2</v>
      </c>
      <c r="F35" s="128">
        <v>11.9</v>
      </c>
      <c r="G35" s="128">
        <v>12</v>
      </c>
      <c r="H35" s="55">
        <v>10.6</v>
      </c>
      <c r="I35" s="56">
        <v>12.2</v>
      </c>
      <c r="J35" s="56">
        <v>14.2</v>
      </c>
      <c r="K35" s="56">
        <v>11.9</v>
      </c>
      <c r="L35" s="57">
        <v>12</v>
      </c>
      <c r="M35" s="56">
        <f t="shared" si="0"/>
        <v>0</v>
      </c>
      <c r="N35" s="56">
        <f t="shared" si="0"/>
        <v>0</v>
      </c>
      <c r="O35" s="56">
        <f t="shared" si="0"/>
        <v>0</v>
      </c>
      <c r="P35" s="56">
        <f t="shared" si="0"/>
        <v>0</v>
      </c>
      <c r="Q35" s="67">
        <f t="shared" si="0"/>
        <v>0</v>
      </c>
      <c r="R35" s="57"/>
    </row>
    <row r="36" spans="1:18" ht="12.75" customHeight="1">
      <c r="A36" s="46">
        <v>33</v>
      </c>
      <c r="B36" s="121" t="s">
        <v>46</v>
      </c>
      <c r="C36" s="128">
        <v>8.64</v>
      </c>
      <c r="D36" s="128">
        <v>10.11</v>
      </c>
      <c r="E36" s="128">
        <v>13.21</v>
      </c>
      <c r="F36" s="128">
        <v>10.17</v>
      </c>
      <c r="G36" s="128">
        <v>10</v>
      </c>
      <c r="H36" s="55">
        <v>8.7899999999999991</v>
      </c>
      <c r="I36" s="56">
        <v>10.29</v>
      </c>
      <c r="J36" s="56">
        <v>13.4</v>
      </c>
      <c r="K36" s="56">
        <v>10.28</v>
      </c>
      <c r="L36" s="57">
        <v>10.15</v>
      </c>
      <c r="M36" s="56">
        <f t="shared" ref="M36:Q66" si="1">C36-H36</f>
        <v>-0.14999999999999858</v>
      </c>
      <c r="N36" s="56">
        <f t="shared" si="1"/>
        <v>-0.17999999999999972</v>
      </c>
      <c r="O36" s="56">
        <f t="shared" si="1"/>
        <v>-0.1899999999999995</v>
      </c>
      <c r="P36" s="56">
        <f t="shared" si="1"/>
        <v>-0.10999999999999943</v>
      </c>
      <c r="Q36" s="67">
        <f t="shared" si="1"/>
        <v>-0.15000000000000036</v>
      </c>
      <c r="R36" s="57"/>
    </row>
    <row r="37" spans="1:18" ht="12.75" customHeight="1">
      <c r="A37" s="46">
        <v>34</v>
      </c>
      <c r="B37" s="121" t="s">
        <v>47</v>
      </c>
      <c r="C37" s="128">
        <v>10</v>
      </c>
      <c r="D37" s="128">
        <v>10.25</v>
      </c>
      <c r="E37" s="128">
        <v>14.5</v>
      </c>
      <c r="F37" s="128">
        <v>10.5</v>
      </c>
      <c r="G37" s="128">
        <v>11</v>
      </c>
      <c r="H37" s="55">
        <v>10</v>
      </c>
      <c r="I37" s="56">
        <v>10.25</v>
      </c>
      <c r="J37" s="56">
        <v>14.5</v>
      </c>
      <c r="K37" s="56">
        <v>10.5</v>
      </c>
      <c r="L37" s="57">
        <v>11</v>
      </c>
      <c r="M37" s="56">
        <f t="shared" si="1"/>
        <v>0</v>
      </c>
      <c r="N37" s="56">
        <f t="shared" si="1"/>
        <v>0</v>
      </c>
      <c r="O37" s="56">
        <f t="shared" si="1"/>
        <v>0</v>
      </c>
      <c r="P37" s="56">
        <f t="shared" si="1"/>
        <v>0</v>
      </c>
      <c r="Q37" s="67">
        <f t="shared" si="1"/>
        <v>0</v>
      </c>
      <c r="R37" s="57"/>
    </row>
    <row r="38" spans="1:18" ht="12.75" customHeight="1">
      <c r="A38" s="46">
        <v>35</v>
      </c>
      <c r="B38" s="121" t="s">
        <v>48</v>
      </c>
      <c r="C38" s="128">
        <v>7.02</v>
      </c>
      <c r="D38" s="128">
        <v>7.14</v>
      </c>
      <c r="E38" s="128">
        <v>6.62</v>
      </c>
      <c r="F38" s="128">
        <v>6.58</v>
      </c>
      <c r="G38" s="128">
        <v>7.64</v>
      </c>
      <c r="H38" s="55">
        <v>7.05</v>
      </c>
      <c r="I38" s="56">
        <v>7.17</v>
      </c>
      <c r="J38" s="56">
        <v>6.63</v>
      </c>
      <c r="K38" s="56">
        <v>6.59</v>
      </c>
      <c r="L38" s="57">
        <v>7.68</v>
      </c>
      <c r="M38" s="56">
        <f t="shared" si="1"/>
        <v>-3.0000000000000249E-2</v>
      </c>
      <c r="N38" s="56">
        <f t="shared" si="1"/>
        <v>-3.0000000000000249E-2</v>
      </c>
      <c r="O38" s="56">
        <f t="shared" si="1"/>
        <v>-9.9999999999997868E-3</v>
      </c>
      <c r="P38" s="56">
        <f t="shared" si="1"/>
        <v>-9.9999999999997868E-3</v>
      </c>
      <c r="Q38" s="67">
        <f t="shared" si="1"/>
        <v>-4.0000000000000036E-2</v>
      </c>
      <c r="R38" s="57"/>
    </row>
    <row r="39" spans="1:18" ht="12.75" customHeight="1">
      <c r="A39" s="46">
        <v>36</v>
      </c>
      <c r="B39" s="121" t="s">
        <v>49</v>
      </c>
      <c r="C39" s="128">
        <v>9.92</v>
      </c>
      <c r="D39" s="128">
        <v>12.87</v>
      </c>
      <c r="E39" s="128">
        <v>13.38</v>
      </c>
      <c r="F39" s="128">
        <v>11.74</v>
      </c>
      <c r="G39" s="128">
        <v>11.98</v>
      </c>
      <c r="H39" s="55">
        <v>9.7100000000000009</v>
      </c>
      <c r="I39" s="56">
        <v>12.34</v>
      </c>
      <c r="J39" s="56">
        <v>13.05</v>
      </c>
      <c r="K39" s="56">
        <v>11.28</v>
      </c>
      <c r="L39" s="57">
        <v>11.7</v>
      </c>
      <c r="M39" s="56">
        <f t="shared" si="1"/>
        <v>0.20999999999999908</v>
      </c>
      <c r="N39" s="56">
        <f t="shared" si="1"/>
        <v>0.52999999999999936</v>
      </c>
      <c r="O39" s="56">
        <f t="shared" si="1"/>
        <v>0.33000000000000007</v>
      </c>
      <c r="P39" s="56">
        <f t="shared" si="1"/>
        <v>0.46000000000000085</v>
      </c>
      <c r="Q39" s="67">
        <f t="shared" si="1"/>
        <v>0.28000000000000114</v>
      </c>
      <c r="R39" s="57"/>
    </row>
    <row r="40" spans="1:18" ht="12.75" customHeight="1">
      <c r="A40" s="46">
        <v>37</v>
      </c>
      <c r="B40" s="121" t="s">
        <v>50</v>
      </c>
      <c r="C40" s="128">
        <v>7.09</v>
      </c>
      <c r="D40" s="128">
        <v>7.98</v>
      </c>
      <c r="E40" s="128">
        <v>11.54</v>
      </c>
      <c r="F40" s="128">
        <v>7.15</v>
      </c>
      <c r="G40" s="128">
        <v>8.44</v>
      </c>
      <c r="H40" s="55">
        <v>7.31</v>
      </c>
      <c r="I40" s="56">
        <v>8.27</v>
      </c>
      <c r="J40" s="56">
        <v>12.08</v>
      </c>
      <c r="K40" s="56">
        <v>7.38</v>
      </c>
      <c r="L40" s="57">
        <v>8.76</v>
      </c>
      <c r="M40" s="56">
        <f t="shared" si="1"/>
        <v>-0.21999999999999975</v>
      </c>
      <c r="N40" s="56">
        <f t="shared" si="1"/>
        <v>-0.28999999999999915</v>
      </c>
      <c r="O40" s="56">
        <f t="shared" si="1"/>
        <v>-0.54000000000000092</v>
      </c>
      <c r="P40" s="56">
        <f t="shared" si="1"/>
        <v>-0.22999999999999954</v>
      </c>
      <c r="Q40" s="67">
        <f t="shared" si="1"/>
        <v>-0.32000000000000028</v>
      </c>
      <c r="R40" s="57"/>
    </row>
    <row r="41" spans="1:18" ht="12.75" customHeight="1">
      <c r="A41" s="46">
        <v>38</v>
      </c>
      <c r="B41" s="121" t="s">
        <v>51</v>
      </c>
      <c r="C41" s="128">
        <v>8.32</v>
      </c>
      <c r="D41" s="128">
        <v>8.23</v>
      </c>
      <c r="E41" s="128">
        <v>7.94</v>
      </c>
      <c r="F41" s="128">
        <v>8.44</v>
      </c>
      <c r="G41" s="128">
        <v>8.8800000000000008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7">
        <v>8.77</v>
      </c>
      <c r="M41" s="56">
        <f t="shared" si="1"/>
        <v>9.9999999999999645E-2</v>
      </c>
      <c r="N41" s="56">
        <f t="shared" si="1"/>
        <v>5.0000000000000711E-2</v>
      </c>
      <c r="O41" s="56">
        <f t="shared" si="1"/>
        <v>0.23000000000000043</v>
      </c>
      <c r="P41" s="56">
        <f t="shared" si="1"/>
        <v>0.32000000000000028</v>
      </c>
      <c r="Q41" s="67">
        <f t="shared" si="1"/>
        <v>0.11000000000000121</v>
      </c>
      <c r="R41" s="57"/>
    </row>
    <row r="42" spans="1:18" ht="12.75" customHeight="1">
      <c r="A42" s="46">
        <v>39</v>
      </c>
      <c r="B42" s="121" t="s">
        <v>52</v>
      </c>
      <c r="C42" s="128">
        <v>9.8000000000000007</v>
      </c>
      <c r="D42" s="128">
        <v>10.199999999999999</v>
      </c>
      <c r="E42" s="128">
        <v>13.3</v>
      </c>
      <c r="F42" s="128">
        <v>10.55</v>
      </c>
      <c r="G42" s="128">
        <v>12.38</v>
      </c>
      <c r="H42" s="55">
        <v>9.69</v>
      </c>
      <c r="I42" s="56">
        <v>10.09</v>
      </c>
      <c r="J42" s="56">
        <v>13.13</v>
      </c>
      <c r="K42" s="56">
        <v>10.4</v>
      </c>
      <c r="L42" s="57">
        <v>12.3</v>
      </c>
      <c r="M42" s="56">
        <f t="shared" si="1"/>
        <v>0.11000000000000121</v>
      </c>
      <c r="N42" s="56">
        <f t="shared" si="1"/>
        <v>0.10999999999999943</v>
      </c>
      <c r="O42" s="56">
        <f t="shared" si="1"/>
        <v>0.16999999999999993</v>
      </c>
      <c r="P42" s="56">
        <f t="shared" si="1"/>
        <v>0.15000000000000036</v>
      </c>
      <c r="Q42" s="67">
        <f t="shared" si="1"/>
        <v>8.0000000000000071E-2</v>
      </c>
      <c r="R42" s="57"/>
    </row>
    <row r="43" spans="1:18" ht="12.75" customHeight="1">
      <c r="A43" s="46">
        <v>40</v>
      </c>
      <c r="B43" s="121" t="s">
        <v>53</v>
      </c>
      <c r="C43" s="128">
        <v>10.25</v>
      </c>
      <c r="D43" s="128">
        <v>10.75</v>
      </c>
      <c r="E43" s="128">
        <v>12.75</v>
      </c>
      <c r="F43" s="128">
        <v>11.25</v>
      </c>
      <c r="G43" s="128">
        <v>11.25</v>
      </c>
      <c r="H43" s="55">
        <v>10.25</v>
      </c>
      <c r="I43" s="56">
        <v>10.75</v>
      </c>
      <c r="J43" s="56">
        <v>12.75</v>
      </c>
      <c r="K43" s="56">
        <v>11.25</v>
      </c>
      <c r="L43" s="57">
        <v>11.25</v>
      </c>
      <c r="M43" s="56">
        <f t="shared" si="1"/>
        <v>0</v>
      </c>
      <c r="N43" s="56">
        <f t="shared" si="1"/>
        <v>0</v>
      </c>
      <c r="O43" s="56">
        <f t="shared" si="1"/>
        <v>0</v>
      </c>
      <c r="P43" s="56">
        <f t="shared" si="1"/>
        <v>0</v>
      </c>
      <c r="Q43" s="67">
        <f t="shared" si="1"/>
        <v>0</v>
      </c>
      <c r="R43" s="57"/>
    </row>
    <row r="44" spans="1:18" ht="12.75" customHeight="1">
      <c r="A44" s="46">
        <v>41</v>
      </c>
      <c r="B44" s="121" t="s">
        <v>54</v>
      </c>
      <c r="C44" s="128">
        <v>8.4</v>
      </c>
      <c r="D44" s="128">
        <v>8.14</v>
      </c>
      <c r="E44" s="128">
        <v>8.2100000000000009</v>
      </c>
      <c r="F44" s="128">
        <v>7.78</v>
      </c>
      <c r="G44" s="128">
        <v>8.0299999999999994</v>
      </c>
      <c r="H44" s="55">
        <v>9.23</v>
      </c>
      <c r="I44" s="56">
        <v>8.9700000000000006</v>
      </c>
      <c r="J44" s="56">
        <v>9.01</v>
      </c>
      <c r="K44" s="56">
        <v>8.66</v>
      </c>
      <c r="L44" s="57">
        <v>8.92</v>
      </c>
      <c r="M44" s="56">
        <f t="shared" si="1"/>
        <v>-0.83000000000000007</v>
      </c>
      <c r="N44" s="56">
        <f t="shared" si="1"/>
        <v>-0.83000000000000007</v>
      </c>
      <c r="O44" s="56">
        <f t="shared" si="1"/>
        <v>-0.79999999999999893</v>
      </c>
      <c r="P44" s="56">
        <f t="shared" si="1"/>
        <v>-0.87999999999999989</v>
      </c>
      <c r="Q44" s="67">
        <f t="shared" si="1"/>
        <v>-0.89000000000000057</v>
      </c>
      <c r="R44" s="57"/>
    </row>
    <row r="45" spans="1:18" ht="12.75" customHeight="1">
      <c r="A45" s="46">
        <v>42</v>
      </c>
      <c r="B45" s="121" t="s">
        <v>55</v>
      </c>
      <c r="C45" s="128">
        <v>10.9</v>
      </c>
      <c r="D45" s="128">
        <v>12.65</v>
      </c>
      <c r="E45" s="128">
        <v>15</v>
      </c>
      <c r="F45" s="128">
        <v>12.12</v>
      </c>
      <c r="G45" s="128">
        <v>12.28</v>
      </c>
      <c r="H45" s="55">
        <v>10.9</v>
      </c>
      <c r="I45" s="56">
        <v>12.65</v>
      </c>
      <c r="J45" s="56">
        <v>15</v>
      </c>
      <c r="K45" s="56">
        <v>12.12</v>
      </c>
      <c r="L45" s="57">
        <v>12.28</v>
      </c>
      <c r="M45" s="56">
        <f t="shared" si="1"/>
        <v>0</v>
      </c>
      <c r="N45" s="56">
        <f t="shared" si="1"/>
        <v>0</v>
      </c>
      <c r="O45" s="56">
        <f t="shared" si="1"/>
        <v>0</v>
      </c>
      <c r="P45" s="56">
        <f t="shared" si="1"/>
        <v>0</v>
      </c>
      <c r="Q45" s="67">
        <f t="shared" si="1"/>
        <v>0</v>
      </c>
      <c r="R45" s="57"/>
    </row>
    <row r="46" spans="1:18" ht="12.75" customHeight="1">
      <c r="A46" s="46">
        <v>43</v>
      </c>
      <c r="B46" s="121" t="s">
        <v>56</v>
      </c>
      <c r="C46" s="128">
        <v>11.21</v>
      </c>
      <c r="D46" s="128">
        <v>11.21</v>
      </c>
      <c r="E46" s="128">
        <v>11.21</v>
      </c>
      <c r="F46" s="128">
        <v>0</v>
      </c>
      <c r="G46" s="128">
        <v>11.21</v>
      </c>
      <c r="H46" s="55">
        <v>10.53</v>
      </c>
      <c r="I46" s="56">
        <v>10.53</v>
      </c>
      <c r="J46" s="56">
        <v>10.53</v>
      </c>
      <c r="K46" s="56">
        <v>0</v>
      </c>
      <c r="L46" s="57">
        <v>10.53</v>
      </c>
      <c r="M46" s="56">
        <f t="shared" si="1"/>
        <v>0.68000000000000149</v>
      </c>
      <c r="N46" s="56">
        <f t="shared" si="1"/>
        <v>0.68000000000000149</v>
      </c>
      <c r="O46" s="56">
        <f t="shared" si="1"/>
        <v>0.68000000000000149</v>
      </c>
      <c r="P46" s="56">
        <f t="shared" si="1"/>
        <v>0</v>
      </c>
      <c r="Q46" s="67">
        <f t="shared" si="1"/>
        <v>0.68000000000000149</v>
      </c>
      <c r="R46" s="57"/>
    </row>
    <row r="47" spans="1:18" ht="12.75" customHeight="1">
      <c r="A47" s="46">
        <v>44</v>
      </c>
      <c r="B47" s="121" t="s">
        <v>57</v>
      </c>
      <c r="C47" s="128">
        <v>11.15</v>
      </c>
      <c r="D47" s="128">
        <v>11.7</v>
      </c>
      <c r="E47" s="128">
        <v>14.45</v>
      </c>
      <c r="F47" s="128">
        <v>11.65</v>
      </c>
      <c r="G47" s="128">
        <v>12.3</v>
      </c>
      <c r="H47" s="55">
        <v>9.76</v>
      </c>
      <c r="I47" s="56">
        <v>10.31</v>
      </c>
      <c r="J47" s="56">
        <v>13.06</v>
      </c>
      <c r="K47" s="56">
        <v>10.26</v>
      </c>
      <c r="L47" s="57">
        <v>10.91</v>
      </c>
      <c r="M47" s="56">
        <f t="shared" si="1"/>
        <v>1.3900000000000006</v>
      </c>
      <c r="N47" s="56">
        <f t="shared" si="1"/>
        <v>1.3899999999999988</v>
      </c>
      <c r="O47" s="56">
        <f t="shared" si="1"/>
        <v>1.3899999999999988</v>
      </c>
      <c r="P47" s="56">
        <f t="shared" si="1"/>
        <v>1.3900000000000006</v>
      </c>
      <c r="Q47" s="67">
        <f t="shared" si="1"/>
        <v>1.3900000000000006</v>
      </c>
      <c r="R47" s="57"/>
    </row>
    <row r="48" spans="1:18" ht="12.75" customHeight="1">
      <c r="A48" s="46">
        <v>45</v>
      </c>
      <c r="B48" s="121" t="s">
        <v>58</v>
      </c>
      <c r="C48" s="128">
        <v>8.94</v>
      </c>
      <c r="D48" s="128">
        <v>9.44</v>
      </c>
      <c r="E48" s="128">
        <v>10.94</v>
      </c>
      <c r="F48" s="128">
        <v>9.94</v>
      </c>
      <c r="G48" s="128">
        <v>10.69</v>
      </c>
      <c r="H48" s="55">
        <v>8.77</v>
      </c>
      <c r="I48" s="56">
        <v>8.77</v>
      </c>
      <c r="J48" s="56">
        <v>8.77</v>
      </c>
      <c r="K48" s="56">
        <v>10.47</v>
      </c>
      <c r="L48" s="57">
        <v>10.01</v>
      </c>
      <c r="M48" s="56">
        <f t="shared" si="1"/>
        <v>0.16999999999999993</v>
      </c>
      <c r="N48" s="56">
        <f t="shared" si="1"/>
        <v>0.66999999999999993</v>
      </c>
      <c r="O48" s="56">
        <f t="shared" si="1"/>
        <v>2.17</v>
      </c>
      <c r="P48" s="56">
        <f t="shared" si="1"/>
        <v>-0.53000000000000114</v>
      </c>
      <c r="Q48" s="67">
        <f t="shared" si="1"/>
        <v>0.67999999999999972</v>
      </c>
      <c r="R48" s="57"/>
    </row>
    <row r="49" spans="1:18" ht="12.75" customHeight="1">
      <c r="A49" s="46">
        <v>46</v>
      </c>
      <c r="B49" s="121" t="s">
        <v>59</v>
      </c>
      <c r="C49" s="128">
        <v>11.01</v>
      </c>
      <c r="D49" s="128">
        <v>10.57</v>
      </c>
      <c r="E49" s="128">
        <v>10.57</v>
      </c>
      <c r="F49" s="128">
        <v>11.01</v>
      </c>
      <c r="G49" s="128">
        <v>10.130000000000001</v>
      </c>
      <c r="H49" s="55">
        <v>11.51</v>
      </c>
      <c r="I49" s="56">
        <v>11.07</v>
      </c>
      <c r="J49" s="56">
        <v>11.07</v>
      </c>
      <c r="K49" s="56">
        <v>11.51</v>
      </c>
      <c r="L49" s="57">
        <v>10.63</v>
      </c>
      <c r="M49" s="56">
        <f t="shared" si="1"/>
        <v>-0.5</v>
      </c>
      <c r="N49" s="56">
        <f t="shared" si="1"/>
        <v>-0.5</v>
      </c>
      <c r="O49" s="56">
        <f t="shared" si="1"/>
        <v>-0.5</v>
      </c>
      <c r="P49" s="56">
        <f t="shared" si="1"/>
        <v>-0.5</v>
      </c>
      <c r="Q49" s="67">
        <f t="shared" si="1"/>
        <v>-0.5</v>
      </c>
      <c r="R49" s="57"/>
    </row>
    <row r="50" spans="1:18" ht="12.75" customHeight="1">
      <c r="A50" s="46">
        <v>47</v>
      </c>
      <c r="B50" s="121" t="s">
        <v>60</v>
      </c>
      <c r="C50" s="128">
        <v>8.56</v>
      </c>
      <c r="D50" s="128">
        <v>8.75</v>
      </c>
      <c r="E50" s="128">
        <v>14.1</v>
      </c>
      <c r="F50" s="128">
        <v>10.029999999999999</v>
      </c>
      <c r="G50" s="128">
        <v>11.5</v>
      </c>
      <c r="H50" s="55">
        <v>8.69</v>
      </c>
      <c r="I50" s="56">
        <v>9.17</v>
      </c>
      <c r="J50" s="56">
        <v>13.87</v>
      </c>
      <c r="K50" s="56">
        <v>9.86</v>
      </c>
      <c r="L50" s="57">
        <v>11.71</v>
      </c>
      <c r="M50" s="56">
        <f t="shared" si="1"/>
        <v>-0.12999999999999901</v>
      </c>
      <c r="N50" s="56">
        <f t="shared" si="1"/>
        <v>-0.41999999999999993</v>
      </c>
      <c r="O50" s="56">
        <f t="shared" si="1"/>
        <v>0.23000000000000043</v>
      </c>
      <c r="P50" s="56">
        <f t="shared" si="1"/>
        <v>0.16999999999999993</v>
      </c>
      <c r="Q50" s="67">
        <f t="shared" si="1"/>
        <v>-0.21000000000000085</v>
      </c>
      <c r="R50" s="57"/>
    </row>
    <row r="51" spans="1:18" ht="12.75" customHeight="1">
      <c r="A51" s="46">
        <v>48</v>
      </c>
      <c r="B51" s="121" t="s">
        <v>61</v>
      </c>
      <c r="C51" s="128">
        <v>8.7799999999999994</v>
      </c>
      <c r="D51" s="128">
        <v>8.41</v>
      </c>
      <c r="E51" s="128">
        <v>8.51</v>
      </c>
      <c r="F51" s="128">
        <v>8.42</v>
      </c>
      <c r="G51" s="128">
        <v>10.7</v>
      </c>
      <c r="H51" s="55">
        <v>3.7</v>
      </c>
      <c r="I51" s="56">
        <v>4.0999999999999996</v>
      </c>
      <c r="J51" s="56">
        <v>3.54</v>
      </c>
      <c r="K51" s="56">
        <v>3.32</v>
      </c>
      <c r="L51" s="57">
        <v>11.18</v>
      </c>
      <c r="M51" s="56">
        <f t="shared" si="1"/>
        <v>5.0799999999999992</v>
      </c>
      <c r="N51" s="56">
        <f t="shared" si="1"/>
        <v>4.3100000000000005</v>
      </c>
      <c r="O51" s="56">
        <f t="shared" si="1"/>
        <v>4.97</v>
      </c>
      <c r="P51" s="56">
        <f t="shared" si="1"/>
        <v>5.0999999999999996</v>
      </c>
      <c r="Q51" s="67">
        <f t="shared" si="1"/>
        <v>-0.48000000000000043</v>
      </c>
      <c r="R51" s="57"/>
    </row>
    <row r="52" spans="1:18" ht="12.75" customHeight="1">
      <c r="A52" s="46">
        <v>49</v>
      </c>
      <c r="B52" s="121" t="s">
        <v>62</v>
      </c>
      <c r="C52" s="128">
        <v>10.14</v>
      </c>
      <c r="D52" s="128">
        <v>10.44</v>
      </c>
      <c r="E52" s="128">
        <v>10.44</v>
      </c>
      <c r="F52" s="128">
        <v>10.14</v>
      </c>
      <c r="G52" s="128">
        <v>10.44</v>
      </c>
      <c r="H52" s="55">
        <v>10.49</v>
      </c>
      <c r="I52" s="56">
        <v>10.79</v>
      </c>
      <c r="J52" s="56">
        <v>10.79</v>
      </c>
      <c r="K52" s="56">
        <v>10.49</v>
      </c>
      <c r="L52" s="57">
        <v>10.79</v>
      </c>
      <c r="M52" s="56">
        <f t="shared" si="1"/>
        <v>-0.34999999999999964</v>
      </c>
      <c r="N52" s="56">
        <f t="shared" si="1"/>
        <v>-0.34999999999999964</v>
      </c>
      <c r="O52" s="56">
        <f t="shared" si="1"/>
        <v>-0.34999999999999964</v>
      </c>
      <c r="P52" s="56">
        <f t="shared" si="1"/>
        <v>-0.34999999999999964</v>
      </c>
      <c r="Q52" s="67">
        <f t="shared" si="1"/>
        <v>-0.34999999999999964</v>
      </c>
      <c r="R52" s="57"/>
    </row>
    <row r="53" spans="1:18" ht="12.75" customHeight="1">
      <c r="A53" s="46">
        <v>50</v>
      </c>
      <c r="B53" s="121" t="s">
        <v>64</v>
      </c>
      <c r="C53" s="128">
        <v>9.01</v>
      </c>
      <c r="D53" s="128">
        <v>10.25</v>
      </c>
      <c r="E53" s="128">
        <v>9.93</v>
      </c>
      <c r="F53" s="128">
        <v>9.39</v>
      </c>
      <c r="G53" s="128">
        <v>11.72</v>
      </c>
      <c r="H53" s="55">
        <v>9.35</v>
      </c>
      <c r="I53" s="56">
        <v>10.57</v>
      </c>
      <c r="J53" s="56">
        <v>10.34</v>
      </c>
      <c r="K53" s="56">
        <v>10.050000000000001</v>
      </c>
      <c r="L53" s="57">
        <v>12.3</v>
      </c>
      <c r="M53" s="56">
        <f t="shared" si="1"/>
        <v>-0.33999999999999986</v>
      </c>
      <c r="N53" s="56">
        <f t="shared" si="1"/>
        <v>-0.32000000000000028</v>
      </c>
      <c r="O53" s="56">
        <f t="shared" si="1"/>
        <v>-0.41000000000000014</v>
      </c>
      <c r="P53" s="56">
        <f t="shared" si="1"/>
        <v>-0.66000000000000014</v>
      </c>
      <c r="Q53" s="67">
        <f t="shared" si="1"/>
        <v>-0.58000000000000007</v>
      </c>
      <c r="R53" s="57"/>
    </row>
    <row r="54" spans="1:18" ht="12.75" customHeight="1">
      <c r="A54" s="46">
        <v>51</v>
      </c>
      <c r="B54" s="121" t="s">
        <v>65</v>
      </c>
      <c r="C54" s="128">
        <v>10.56</v>
      </c>
      <c r="D54" s="128">
        <v>11.33</v>
      </c>
      <c r="E54" s="128">
        <v>10.43</v>
      </c>
      <c r="F54" s="128">
        <v>10.43</v>
      </c>
      <c r="G54" s="128">
        <v>13.48</v>
      </c>
      <c r="H54" s="55">
        <v>10.19</v>
      </c>
      <c r="I54" s="56">
        <v>10.98</v>
      </c>
      <c r="J54" s="56">
        <v>10.1</v>
      </c>
      <c r="K54" s="56">
        <v>10.050000000000001</v>
      </c>
      <c r="L54" s="57">
        <v>13.27</v>
      </c>
      <c r="M54" s="56">
        <f t="shared" si="1"/>
        <v>0.37000000000000099</v>
      </c>
      <c r="N54" s="56">
        <f t="shared" si="1"/>
        <v>0.34999999999999964</v>
      </c>
      <c r="O54" s="56">
        <f t="shared" si="1"/>
        <v>0.33000000000000007</v>
      </c>
      <c r="P54" s="56">
        <f t="shared" si="1"/>
        <v>0.37999999999999901</v>
      </c>
      <c r="Q54" s="67">
        <f t="shared" si="1"/>
        <v>0.21000000000000085</v>
      </c>
      <c r="R54" s="57"/>
    </row>
    <row r="55" spans="1:18" ht="12.75" customHeight="1">
      <c r="A55" s="46">
        <v>52</v>
      </c>
      <c r="B55" s="121" t="s">
        <v>66</v>
      </c>
      <c r="C55" s="128">
        <v>4.88</v>
      </c>
      <c r="D55" s="128">
        <v>4.88</v>
      </c>
      <c r="E55" s="128">
        <v>4.88</v>
      </c>
      <c r="F55" s="128">
        <v>8.4499999999999993</v>
      </c>
      <c r="G55" s="128">
        <v>8.4499999999999993</v>
      </c>
      <c r="H55" s="55">
        <v>4.96</v>
      </c>
      <c r="I55" s="56">
        <v>4.96</v>
      </c>
      <c r="J55" s="56">
        <v>4.96</v>
      </c>
      <c r="K55" s="56">
        <v>9.7799999999999994</v>
      </c>
      <c r="L55" s="57">
        <v>9.7799999999999994</v>
      </c>
      <c r="M55" s="56">
        <f t="shared" si="1"/>
        <v>-8.0000000000000071E-2</v>
      </c>
      <c r="N55" s="56">
        <f t="shared" si="1"/>
        <v>-8.0000000000000071E-2</v>
      </c>
      <c r="O55" s="56">
        <f t="shared" si="1"/>
        <v>-8.0000000000000071E-2</v>
      </c>
      <c r="P55" s="56">
        <f t="shared" si="1"/>
        <v>-1.33</v>
      </c>
      <c r="Q55" s="67">
        <f t="shared" si="1"/>
        <v>-1.33</v>
      </c>
      <c r="R55" s="57"/>
    </row>
    <row r="56" spans="1:18" s="97" customFormat="1" ht="12.75" customHeight="1">
      <c r="A56" s="46">
        <v>53</v>
      </c>
      <c r="B56" s="121" t="s">
        <v>67</v>
      </c>
      <c r="C56" s="128">
        <v>10.7</v>
      </c>
      <c r="D56" s="128">
        <v>10.63</v>
      </c>
      <c r="E56" s="128">
        <v>13.1</v>
      </c>
      <c r="F56" s="128">
        <v>9.6199999999999992</v>
      </c>
      <c r="G56" s="128">
        <v>10.31</v>
      </c>
      <c r="H56" s="55">
        <v>10.6</v>
      </c>
      <c r="I56" s="56">
        <v>10.38</v>
      </c>
      <c r="J56" s="56">
        <v>13.01</v>
      </c>
      <c r="K56" s="56">
        <v>9.4499999999999993</v>
      </c>
      <c r="L56" s="57">
        <v>10.050000000000001</v>
      </c>
      <c r="M56" s="56">
        <f t="shared" si="1"/>
        <v>9.9999999999999645E-2</v>
      </c>
      <c r="N56" s="56">
        <f t="shared" si="1"/>
        <v>0.25</v>
      </c>
      <c r="O56" s="56">
        <f t="shared" si="1"/>
        <v>8.9999999999999858E-2</v>
      </c>
      <c r="P56" s="56">
        <f t="shared" si="1"/>
        <v>0.16999999999999993</v>
      </c>
      <c r="Q56" s="67">
        <f t="shared" si="1"/>
        <v>0.25999999999999979</v>
      </c>
      <c r="R56" s="57"/>
    </row>
    <row r="57" spans="1:18" ht="12.75" customHeight="1">
      <c r="A57" s="46">
        <v>54</v>
      </c>
      <c r="B57" s="121" t="s">
        <v>68</v>
      </c>
      <c r="C57" s="128">
        <v>7.74</v>
      </c>
      <c r="D57" s="128">
        <v>7.74</v>
      </c>
      <c r="E57" s="128">
        <v>7.74</v>
      </c>
      <c r="F57" s="128">
        <v>7.74</v>
      </c>
      <c r="G57" s="128">
        <v>7.74</v>
      </c>
      <c r="H57" s="55">
        <v>7.35</v>
      </c>
      <c r="I57" s="56">
        <v>7.35</v>
      </c>
      <c r="J57" s="56">
        <v>7.35</v>
      </c>
      <c r="K57" s="56">
        <v>7.35</v>
      </c>
      <c r="L57" s="57">
        <v>7.35</v>
      </c>
      <c r="M57" s="56">
        <f t="shared" si="1"/>
        <v>0.39000000000000057</v>
      </c>
      <c r="N57" s="56">
        <f t="shared" si="1"/>
        <v>0.39000000000000057</v>
      </c>
      <c r="O57" s="56">
        <f t="shared" si="1"/>
        <v>0.39000000000000057</v>
      </c>
      <c r="P57" s="56">
        <f t="shared" si="1"/>
        <v>0.39000000000000057</v>
      </c>
      <c r="Q57" s="67">
        <f t="shared" si="1"/>
        <v>0.39000000000000057</v>
      </c>
      <c r="R57" s="57"/>
    </row>
    <row r="58" spans="1:18" ht="12.75" customHeight="1">
      <c r="A58" s="46">
        <v>55</v>
      </c>
      <c r="B58" s="121" t="s">
        <v>69</v>
      </c>
      <c r="C58" s="128">
        <v>8.35</v>
      </c>
      <c r="D58" s="128">
        <v>8.35</v>
      </c>
      <c r="E58" s="128">
        <v>8.35</v>
      </c>
      <c r="F58" s="128">
        <v>8.35</v>
      </c>
      <c r="G58" s="128">
        <v>8.35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7">
        <v>8.7100000000000009</v>
      </c>
      <c r="M58" s="56">
        <f t="shared" si="1"/>
        <v>-0.36000000000000121</v>
      </c>
      <c r="N58" s="56">
        <f t="shared" si="1"/>
        <v>-0.36000000000000121</v>
      </c>
      <c r="O58" s="56">
        <f t="shared" si="1"/>
        <v>-0.36000000000000121</v>
      </c>
      <c r="P58" s="56">
        <f t="shared" si="1"/>
        <v>-0.36000000000000121</v>
      </c>
      <c r="Q58" s="67">
        <f t="shared" si="1"/>
        <v>-0.36000000000000121</v>
      </c>
      <c r="R58" s="57"/>
    </row>
    <row r="59" spans="1:18" ht="12.75" customHeight="1">
      <c r="A59" s="46">
        <v>56</v>
      </c>
      <c r="B59" s="121" t="s">
        <v>70</v>
      </c>
      <c r="C59" s="128">
        <v>8.67</v>
      </c>
      <c r="D59" s="128">
        <v>8.81</v>
      </c>
      <c r="E59" s="128">
        <v>8.67</v>
      </c>
      <c r="F59" s="128">
        <v>8.73</v>
      </c>
      <c r="G59" s="128">
        <v>8.81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7">
        <v>9.17</v>
      </c>
      <c r="M59" s="56">
        <f t="shared" si="1"/>
        <v>-0.35999999999999943</v>
      </c>
      <c r="N59" s="56">
        <f t="shared" si="1"/>
        <v>-0.35999999999999943</v>
      </c>
      <c r="O59" s="56">
        <f t="shared" si="1"/>
        <v>-0.35999999999999943</v>
      </c>
      <c r="P59" s="56">
        <f t="shared" si="1"/>
        <v>-0.35999999999999943</v>
      </c>
      <c r="Q59" s="67">
        <f t="shared" si="1"/>
        <v>-0.35999999999999943</v>
      </c>
      <c r="R59" s="57"/>
    </row>
    <row r="60" spans="1:18" ht="12.75" customHeight="1">
      <c r="A60" s="46">
        <v>57</v>
      </c>
      <c r="B60" s="121" t="s">
        <v>71</v>
      </c>
      <c r="C60" s="128">
        <v>8.5</v>
      </c>
      <c r="D60" s="128">
        <v>9.17</v>
      </c>
      <c r="E60" s="128">
        <v>11.03</v>
      </c>
      <c r="F60" s="128">
        <v>8.43</v>
      </c>
      <c r="G60" s="128">
        <v>10.39</v>
      </c>
      <c r="H60" s="55">
        <v>8.91</v>
      </c>
      <c r="I60" s="56">
        <v>9.57</v>
      </c>
      <c r="J60" s="56">
        <v>12.11</v>
      </c>
      <c r="K60" s="56">
        <v>8.76</v>
      </c>
      <c r="L60" s="57">
        <v>10.69</v>
      </c>
      <c r="M60" s="56">
        <f t="shared" si="1"/>
        <v>-0.41000000000000014</v>
      </c>
      <c r="N60" s="56">
        <f t="shared" si="1"/>
        <v>-0.40000000000000036</v>
      </c>
      <c r="O60" s="56">
        <f t="shared" si="1"/>
        <v>-1.08</v>
      </c>
      <c r="P60" s="56">
        <f t="shared" si="1"/>
        <v>-0.33000000000000007</v>
      </c>
      <c r="Q60" s="67">
        <f t="shared" si="1"/>
        <v>-0.29999999999999893</v>
      </c>
      <c r="R60" s="57"/>
    </row>
    <row r="61" spans="1:18" ht="12.75" customHeight="1">
      <c r="A61" s="46">
        <v>58</v>
      </c>
      <c r="B61" s="121" t="s">
        <v>73</v>
      </c>
      <c r="C61" s="128">
        <v>13.23</v>
      </c>
      <c r="D61" s="128">
        <v>13.23</v>
      </c>
      <c r="E61" s="128">
        <v>13.23</v>
      </c>
      <c r="F61" s="128">
        <v>13.23</v>
      </c>
      <c r="G61" s="128">
        <v>13.23</v>
      </c>
      <c r="H61" s="55">
        <v>13.58</v>
      </c>
      <c r="I61" s="56">
        <v>13.58</v>
      </c>
      <c r="J61" s="56">
        <v>13.58</v>
      </c>
      <c r="K61" s="56">
        <v>13.58</v>
      </c>
      <c r="L61" s="57">
        <v>13.58</v>
      </c>
      <c r="M61" s="56">
        <f t="shared" si="1"/>
        <v>-0.34999999999999964</v>
      </c>
      <c r="N61" s="56">
        <f t="shared" si="1"/>
        <v>-0.34999999999999964</v>
      </c>
      <c r="O61" s="56">
        <f t="shared" si="1"/>
        <v>-0.34999999999999964</v>
      </c>
      <c r="P61" s="56">
        <f t="shared" si="1"/>
        <v>-0.34999999999999964</v>
      </c>
      <c r="Q61" s="67">
        <f t="shared" si="1"/>
        <v>-0.34999999999999964</v>
      </c>
      <c r="R61" s="57"/>
    </row>
    <row r="62" spans="1:18" ht="12.75" customHeight="1">
      <c r="A62" s="46">
        <v>59</v>
      </c>
      <c r="B62" s="121" t="s">
        <v>74</v>
      </c>
      <c r="C62" s="128">
        <v>10.74</v>
      </c>
      <c r="D62" s="128">
        <v>11.04</v>
      </c>
      <c r="E62" s="128">
        <v>11.04</v>
      </c>
      <c r="F62" s="128">
        <v>10.89</v>
      </c>
      <c r="G62" s="128">
        <v>10.94</v>
      </c>
      <c r="H62" s="55">
        <v>10.9</v>
      </c>
      <c r="I62" s="56">
        <v>11.2</v>
      </c>
      <c r="J62" s="56">
        <v>11.2</v>
      </c>
      <c r="K62" s="56">
        <v>11.05</v>
      </c>
      <c r="L62" s="57">
        <v>11.1</v>
      </c>
      <c r="M62" s="56">
        <f t="shared" si="1"/>
        <v>-0.16000000000000014</v>
      </c>
      <c r="N62" s="56">
        <f t="shared" si="1"/>
        <v>-0.16000000000000014</v>
      </c>
      <c r="O62" s="56">
        <f t="shared" si="1"/>
        <v>-0.16000000000000014</v>
      </c>
      <c r="P62" s="56">
        <f t="shared" si="1"/>
        <v>-0.16000000000000014</v>
      </c>
      <c r="Q62" s="67">
        <f t="shared" si="1"/>
        <v>-0.16000000000000014</v>
      </c>
      <c r="R62" s="57"/>
    </row>
    <row r="63" spans="1:18" ht="12.75" customHeight="1">
      <c r="A63" s="46">
        <v>60</v>
      </c>
      <c r="B63" s="121" t="s">
        <v>75</v>
      </c>
      <c r="C63" s="128">
        <v>7.57</v>
      </c>
      <c r="D63" s="128">
        <v>7.57</v>
      </c>
      <c r="E63" s="128">
        <v>8.6199999999999992</v>
      </c>
      <c r="F63" s="128">
        <v>7.57</v>
      </c>
      <c r="G63" s="128">
        <v>7.64</v>
      </c>
      <c r="H63" s="55">
        <v>8.4</v>
      </c>
      <c r="I63" s="56">
        <v>8.4</v>
      </c>
      <c r="J63" s="56">
        <v>9.4499999999999993</v>
      </c>
      <c r="K63" s="56">
        <v>8.4</v>
      </c>
      <c r="L63" s="57">
        <v>8.4700000000000006</v>
      </c>
      <c r="M63" s="56">
        <f t="shared" si="1"/>
        <v>-0.83000000000000007</v>
      </c>
      <c r="N63" s="56">
        <f t="shared" si="1"/>
        <v>-0.83000000000000007</v>
      </c>
      <c r="O63" s="56">
        <f t="shared" si="1"/>
        <v>-0.83000000000000007</v>
      </c>
      <c r="P63" s="56">
        <f t="shared" si="1"/>
        <v>-0.83000000000000007</v>
      </c>
      <c r="Q63" s="67">
        <f t="shared" si="1"/>
        <v>-0.83000000000000096</v>
      </c>
      <c r="R63" s="57"/>
    </row>
    <row r="64" spans="1:18" ht="12.75" customHeight="1">
      <c r="A64" s="46">
        <v>61</v>
      </c>
      <c r="B64" s="121" t="s">
        <v>76</v>
      </c>
      <c r="C64" s="128">
        <v>10.5</v>
      </c>
      <c r="D64" s="128">
        <v>11.5</v>
      </c>
      <c r="E64" s="128">
        <v>16</v>
      </c>
      <c r="F64" s="128">
        <v>0</v>
      </c>
      <c r="G64" s="128">
        <v>10.5</v>
      </c>
      <c r="H64" s="55">
        <v>10.5</v>
      </c>
      <c r="I64" s="56">
        <v>11.5</v>
      </c>
      <c r="J64" s="56">
        <v>16</v>
      </c>
      <c r="K64" s="56">
        <v>0</v>
      </c>
      <c r="L64" s="57">
        <v>10.5</v>
      </c>
      <c r="M64" s="56">
        <f t="shared" si="1"/>
        <v>0</v>
      </c>
      <c r="N64" s="56">
        <f t="shared" si="1"/>
        <v>0</v>
      </c>
      <c r="O64" s="56">
        <f t="shared" si="1"/>
        <v>0</v>
      </c>
      <c r="P64" s="56">
        <f t="shared" si="1"/>
        <v>0</v>
      </c>
      <c r="Q64" s="67">
        <f t="shared" si="1"/>
        <v>0</v>
      </c>
      <c r="R64" s="72"/>
    </row>
    <row r="65" spans="1:18" ht="12.75" customHeight="1">
      <c r="A65" s="46">
        <v>62</v>
      </c>
      <c r="B65" s="121" t="s">
        <v>77</v>
      </c>
      <c r="C65" s="128">
        <v>9.65</v>
      </c>
      <c r="D65" s="128">
        <v>9.98</v>
      </c>
      <c r="E65" s="128">
        <v>0</v>
      </c>
      <c r="F65" s="128">
        <v>10.15</v>
      </c>
      <c r="G65" s="128">
        <v>10.15</v>
      </c>
      <c r="H65" s="55">
        <v>0</v>
      </c>
      <c r="I65" s="56">
        <v>10.09</v>
      </c>
      <c r="J65" s="56">
        <v>0</v>
      </c>
      <c r="K65" s="56">
        <v>10.09</v>
      </c>
      <c r="L65" s="57">
        <v>10.09</v>
      </c>
      <c r="M65" s="56">
        <f t="shared" si="1"/>
        <v>9.65</v>
      </c>
      <c r="N65" s="56">
        <f t="shared" si="1"/>
        <v>-0.10999999999999943</v>
      </c>
      <c r="O65" s="56">
        <f t="shared" si="1"/>
        <v>0</v>
      </c>
      <c r="P65" s="56">
        <f t="shared" si="1"/>
        <v>6.0000000000000497E-2</v>
      </c>
      <c r="Q65" s="67">
        <f t="shared" si="1"/>
        <v>6.0000000000000497E-2</v>
      </c>
      <c r="R65" s="57"/>
    </row>
    <row r="66" spans="1:18" ht="12.75" customHeight="1">
      <c r="A66" s="46">
        <v>63</v>
      </c>
      <c r="B66" s="121" t="s">
        <v>78</v>
      </c>
      <c r="C66" s="128">
        <v>11</v>
      </c>
      <c r="D66" s="128">
        <v>13</v>
      </c>
      <c r="E66" s="128">
        <v>15</v>
      </c>
      <c r="F66" s="128">
        <v>12</v>
      </c>
      <c r="G66" s="128">
        <v>13.5</v>
      </c>
      <c r="H66" s="55">
        <v>11</v>
      </c>
      <c r="I66" s="56">
        <v>13</v>
      </c>
      <c r="J66" s="56">
        <v>15</v>
      </c>
      <c r="K66" s="56">
        <v>12</v>
      </c>
      <c r="L66" s="57">
        <v>13.5</v>
      </c>
      <c r="M66" s="56">
        <f t="shared" si="1"/>
        <v>0</v>
      </c>
      <c r="N66" s="56">
        <f t="shared" si="1"/>
        <v>0</v>
      </c>
      <c r="O66" s="56">
        <f t="shared" si="1"/>
        <v>0</v>
      </c>
      <c r="P66" s="56">
        <f t="shared" si="1"/>
        <v>0</v>
      </c>
      <c r="Q66" s="67">
        <f t="shared" si="1"/>
        <v>0</v>
      </c>
      <c r="R66" s="57"/>
    </row>
    <row r="67" spans="1:18" ht="12.75" customHeight="1">
      <c r="A67" s="46">
        <v>64</v>
      </c>
      <c r="B67" s="121" t="s">
        <v>79</v>
      </c>
      <c r="C67" s="128">
        <v>9.1</v>
      </c>
      <c r="D67" s="128">
        <v>10</v>
      </c>
      <c r="E67" s="128">
        <v>0</v>
      </c>
      <c r="F67" s="128">
        <v>10</v>
      </c>
      <c r="G67" s="128">
        <v>0</v>
      </c>
      <c r="H67" s="55">
        <v>10.75</v>
      </c>
      <c r="I67" s="56">
        <v>11.25</v>
      </c>
      <c r="J67" s="56">
        <v>0</v>
      </c>
      <c r="K67" s="56">
        <v>9.25</v>
      </c>
      <c r="L67" s="57">
        <v>0</v>
      </c>
      <c r="M67" s="56">
        <f t="shared" ref="M67:Q100" si="2">C67-H67</f>
        <v>-1.6500000000000004</v>
      </c>
      <c r="N67" s="56">
        <f t="shared" si="2"/>
        <v>-1.25</v>
      </c>
      <c r="O67" s="56">
        <f t="shared" si="2"/>
        <v>0</v>
      </c>
      <c r="P67" s="56">
        <f t="shared" si="2"/>
        <v>0.75</v>
      </c>
      <c r="Q67" s="67">
        <f t="shared" si="2"/>
        <v>0</v>
      </c>
      <c r="R67" s="57"/>
    </row>
    <row r="68" spans="1:18" ht="12.75" customHeight="1">
      <c r="A68" s="46">
        <v>65</v>
      </c>
      <c r="B68" s="121" t="s">
        <v>80</v>
      </c>
      <c r="C68" s="128">
        <v>10.25</v>
      </c>
      <c r="D68" s="128">
        <v>11.25</v>
      </c>
      <c r="E68" s="128">
        <v>0</v>
      </c>
      <c r="F68" s="128">
        <v>11.25</v>
      </c>
      <c r="G68" s="128">
        <v>11.25</v>
      </c>
      <c r="H68" s="55">
        <v>10.25</v>
      </c>
      <c r="I68" s="56">
        <v>11.25</v>
      </c>
      <c r="J68" s="56">
        <v>0</v>
      </c>
      <c r="K68" s="56">
        <v>11.25</v>
      </c>
      <c r="L68" s="57">
        <v>11.25</v>
      </c>
      <c r="M68" s="56">
        <f t="shared" si="2"/>
        <v>0</v>
      </c>
      <c r="N68" s="56">
        <f t="shared" si="2"/>
        <v>0</v>
      </c>
      <c r="O68" s="56">
        <f t="shared" si="2"/>
        <v>0</v>
      </c>
      <c r="P68" s="56">
        <f t="shared" si="2"/>
        <v>0</v>
      </c>
      <c r="Q68" s="67">
        <f t="shared" si="2"/>
        <v>0</v>
      </c>
      <c r="R68" s="57"/>
    </row>
    <row r="69" spans="1:18" ht="12.75" customHeight="1">
      <c r="A69" s="46">
        <v>66</v>
      </c>
      <c r="B69" s="121" t="s">
        <v>81</v>
      </c>
      <c r="C69" s="128">
        <v>11.5</v>
      </c>
      <c r="D69" s="128">
        <v>11.5</v>
      </c>
      <c r="E69" s="128">
        <v>0</v>
      </c>
      <c r="F69" s="128">
        <v>10.75</v>
      </c>
      <c r="G69" s="128">
        <v>11.5</v>
      </c>
      <c r="H69" s="55">
        <v>11.5</v>
      </c>
      <c r="I69" s="56">
        <v>11.5</v>
      </c>
      <c r="J69" s="56">
        <v>0</v>
      </c>
      <c r="K69" s="56">
        <v>10.75</v>
      </c>
      <c r="L69" s="57">
        <v>11.5</v>
      </c>
      <c r="M69" s="56">
        <f t="shared" si="2"/>
        <v>0</v>
      </c>
      <c r="N69" s="56">
        <f t="shared" si="2"/>
        <v>0</v>
      </c>
      <c r="O69" s="56">
        <f t="shared" si="2"/>
        <v>0</v>
      </c>
      <c r="P69" s="56">
        <f t="shared" si="2"/>
        <v>0</v>
      </c>
      <c r="Q69" s="67">
        <f t="shared" si="2"/>
        <v>0</v>
      </c>
      <c r="R69" s="57"/>
    </row>
    <row r="70" spans="1:18" ht="12.75" customHeight="1">
      <c r="A70" s="46">
        <v>67</v>
      </c>
      <c r="B70" s="121" t="s">
        <v>82</v>
      </c>
      <c r="C70" s="128">
        <v>8</v>
      </c>
      <c r="D70" s="128">
        <v>13</v>
      </c>
      <c r="E70" s="128">
        <v>0</v>
      </c>
      <c r="F70" s="128">
        <v>10.75</v>
      </c>
      <c r="G70" s="128">
        <v>11.75</v>
      </c>
      <c r="H70" s="55">
        <v>9</v>
      </c>
      <c r="I70" s="56">
        <v>15</v>
      </c>
      <c r="J70" s="56">
        <v>0</v>
      </c>
      <c r="K70" s="56">
        <v>11.25</v>
      </c>
      <c r="L70" s="57">
        <v>12.25</v>
      </c>
      <c r="M70" s="56">
        <f t="shared" si="2"/>
        <v>-1</v>
      </c>
      <c r="N70" s="56">
        <f t="shared" si="2"/>
        <v>-2</v>
      </c>
      <c r="O70" s="56">
        <f t="shared" si="2"/>
        <v>0</v>
      </c>
      <c r="P70" s="56">
        <f t="shared" si="2"/>
        <v>-0.5</v>
      </c>
      <c r="Q70" s="67">
        <f t="shared" si="2"/>
        <v>-0.5</v>
      </c>
      <c r="R70" s="57"/>
    </row>
    <row r="71" spans="1:18" ht="12.75" customHeight="1">
      <c r="A71" s="46">
        <v>68</v>
      </c>
      <c r="B71" s="121" t="s">
        <v>131</v>
      </c>
      <c r="C71" s="128">
        <v>7.39</v>
      </c>
      <c r="D71" s="128">
        <v>11.58</v>
      </c>
      <c r="E71" s="128">
        <v>16.21</v>
      </c>
      <c r="F71" s="128">
        <v>0</v>
      </c>
      <c r="G71" s="128">
        <v>13.57</v>
      </c>
      <c r="H71" s="55">
        <v>7.9</v>
      </c>
      <c r="I71" s="56">
        <v>12.04</v>
      </c>
      <c r="J71" s="56">
        <v>16.579999999999998</v>
      </c>
      <c r="K71" s="56">
        <v>0</v>
      </c>
      <c r="L71" s="57">
        <v>14.04</v>
      </c>
      <c r="M71" s="56">
        <f t="shared" si="2"/>
        <v>-0.51000000000000068</v>
      </c>
      <c r="N71" s="56">
        <f t="shared" si="2"/>
        <v>-0.45999999999999908</v>
      </c>
      <c r="O71" s="56">
        <f t="shared" si="2"/>
        <v>-0.36999999999999744</v>
      </c>
      <c r="P71" s="56">
        <f t="shared" si="2"/>
        <v>0</v>
      </c>
      <c r="Q71" s="67">
        <f t="shared" si="2"/>
        <v>-0.46999999999999886</v>
      </c>
      <c r="R71" s="57"/>
    </row>
    <row r="72" spans="1:18" ht="12.75" customHeight="1">
      <c r="A72" s="46">
        <v>69</v>
      </c>
      <c r="B72" s="121" t="s">
        <v>84</v>
      </c>
      <c r="C72" s="128">
        <v>11.5</v>
      </c>
      <c r="D72" s="128">
        <v>11.5</v>
      </c>
      <c r="E72" s="128">
        <v>0</v>
      </c>
      <c r="F72" s="128">
        <v>11.5</v>
      </c>
      <c r="G72" s="128">
        <v>12.25</v>
      </c>
      <c r="H72" s="55">
        <v>11.5</v>
      </c>
      <c r="I72" s="56">
        <v>11.5</v>
      </c>
      <c r="J72" s="56">
        <v>0</v>
      </c>
      <c r="K72" s="56">
        <v>11.5</v>
      </c>
      <c r="L72" s="57">
        <v>12.25</v>
      </c>
      <c r="M72" s="56">
        <f t="shared" si="2"/>
        <v>0</v>
      </c>
      <c r="N72" s="56">
        <f t="shared" si="2"/>
        <v>0</v>
      </c>
      <c r="O72" s="56">
        <f t="shared" si="2"/>
        <v>0</v>
      </c>
      <c r="P72" s="56">
        <f t="shared" si="2"/>
        <v>0</v>
      </c>
      <c r="Q72" s="67">
        <f t="shared" si="2"/>
        <v>0</v>
      </c>
      <c r="R72" s="57"/>
    </row>
    <row r="73" spans="1:18" ht="12.75" customHeight="1">
      <c r="A73" s="46">
        <v>70</v>
      </c>
      <c r="B73" s="121" t="s">
        <v>85</v>
      </c>
      <c r="C73" s="128">
        <v>8.56</v>
      </c>
      <c r="D73" s="128">
        <v>9.39</v>
      </c>
      <c r="E73" s="128">
        <v>13.13</v>
      </c>
      <c r="F73" s="128">
        <v>9.3000000000000007</v>
      </c>
      <c r="G73" s="128">
        <v>9.3800000000000008</v>
      </c>
      <c r="H73" s="93"/>
      <c r="I73" s="93"/>
      <c r="J73" s="94"/>
      <c r="K73" s="92">
        <v>9.3699999999999992</v>
      </c>
      <c r="L73" s="45">
        <v>0.09</v>
      </c>
      <c r="M73" s="44">
        <f t="shared" si="2"/>
        <v>8.56</v>
      </c>
      <c r="N73" s="44">
        <f t="shared" si="2"/>
        <v>9.39</v>
      </c>
      <c r="O73" s="44">
        <f t="shared" si="2"/>
        <v>13.13</v>
      </c>
      <c r="P73" s="44">
        <f t="shared" si="2"/>
        <v>-6.9999999999998508E-2</v>
      </c>
      <c r="Q73" s="68">
        <f t="shared" si="2"/>
        <v>9.2900000000000009</v>
      </c>
      <c r="R73" s="57"/>
    </row>
    <row r="74" spans="1:18" ht="12.75" customHeight="1">
      <c r="A74" s="46">
        <v>71</v>
      </c>
      <c r="B74" s="121" t="s">
        <v>86</v>
      </c>
      <c r="C74" s="128">
        <v>0</v>
      </c>
      <c r="D74" s="128">
        <v>11.9</v>
      </c>
      <c r="E74" s="128">
        <v>0</v>
      </c>
      <c r="F74" s="128">
        <v>8.23</v>
      </c>
      <c r="G74" s="128">
        <v>9.35</v>
      </c>
      <c r="H74" s="55">
        <v>0</v>
      </c>
      <c r="I74" s="56">
        <v>11.04</v>
      </c>
      <c r="J74" s="56">
        <v>0</v>
      </c>
      <c r="K74" s="56">
        <v>9.23</v>
      </c>
      <c r="L74" s="57">
        <v>10.32</v>
      </c>
      <c r="M74" s="56">
        <f t="shared" si="2"/>
        <v>0</v>
      </c>
      <c r="N74" s="56">
        <f t="shared" si="2"/>
        <v>0.86000000000000121</v>
      </c>
      <c r="O74" s="56">
        <f t="shared" si="2"/>
        <v>0</v>
      </c>
      <c r="P74" s="56">
        <f t="shared" si="2"/>
        <v>-1</v>
      </c>
      <c r="Q74" s="67">
        <f t="shared" si="2"/>
        <v>-0.97000000000000064</v>
      </c>
      <c r="R74" s="57"/>
    </row>
    <row r="75" spans="1:18" ht="12.75" customHeight="1">
      <c r="A75" s="46">
        <v>72</v>
      </c>
      <c r="B75" s="121" t="s">
        <v>88</v>
      </c>
      <c r="C75" s="128">
        <v>10.75</v>
      </c>
      <c r="D75" s="128">
        <v>10.75</v>
      </c>
      <c r="E75" s="128">
        <v>0</v>
      </c>
      <c r="F75" s="128">
        <v>10.5</v>
      </c>
      <c r="G75" s="128">
        <v>10.5</v>
      </c>
      <c r="H75" s="55">
        <v>11.05</v>
      </c>
      <c r="I75" s="56">
        <v>11.05</v>
      </c>
      <c r="J75" s="56">
        <v>0</v>
      </c>
      <c r="K75" s="56">
        <v>10.8</v>
      </c>
      <c r="L75" s="57">
        <v>10.8</v>
      </c>
      <c r="M75" s="56">
        <f t="shared" si="2"/>
        <v>-0.30000000000000071</v>
      </c>
      <c r="N75" s="56">
        <f t="shared" si="2"/>
        <v>-0.30000000000000071</v>
      </c>
      <c r="O75" s="56">
        <f t="shared" si="2"/>
        <v>0</v>
      </c>
      <c r="P75" s="56">
        <f t="shared" si="2"/>
        <v>-0.30000000000000071</v>
      </c>
      <c r="Q75" s="67">
        <f t="shared" si="2"/>
        <v>-0.30000000000000071</v>
      </c>
      <c r="R75" s="57"/>
    </row>
    <row r="76" spans="1:18" ht="12.75" customHeight="1">
      <c r="A76" s="46">
        <v>73</v>
      </c>
      <c r="B76" s="121" t="s">
        <v>89</v>
      </c>
      <c r="C76" s="128">
        <v>8.25</v>
      </c>
      <c r="D76" s="128">
        <v>9</v>
      </c>
      <c r="E76" s="128">
        <v>9.75</v>
      </c>
      <c r="F76" s="128">
        <v>8.5</v>
      </c>
      <c r="G76" s="128">
        <v>10.5</v>
      </c>
      <c r="H76" s="55">
        <v>8.5</v>
      </c>
      <c r="I76" s="56">
        <v>9</v>
      </c>
      <c r="J76" s="56">
        <v>9.75</v>
      </c>
      <c r="K76" s="56">
        <v>8.75</v>
      </c>
      <c r="L76" s="57">
        <v>10.5</v>
      </c>
      <c r="M76" s="56">
        <f t="shared" si="2"/>
        <v>-0.25</v>
      </c>
      <c r="N76" s="56">
        <f t="shared" si="2"/>
        <v>0</v>
      </c>
      <c r="O76" s="56">
        <f t="shared" si="2"/>
        <v>0</v>
      </c>
      <c r="P76" s="56">
        <f t="shared" si="2"/>
        <v>-0.25</v>
      </c>
      <c r="Q76" s="67">
        <f t="shared" si="2"/>
        <v>0</v>
      </c>
      <c r="R76" s="57"/>
    </row>
    <row r="77" spans="1:18" ht="12.75" customHeight="1">
      <c r="A77" s="46">
        <v>74</v>
      </c>
      <c r="B77" s="121" t="s">
        <v>90</v>
      </c>
      <c r="C77" s="128">
        <v>12.87</v>
      </c>
      <c r="D77" s="128">
        <v>12.87</v>
      </c>
      <c r="E77" s="128">
        <v>0</v>
      </c>
      <c r="F77" s="128">
        <v>13.08</v>
      </c>
      <c r="G77" s="128">
        <v>13.66</v>
      </c>
      <c r="H77" s="55">
        <v>12.71</v>
      </c>
      <c r="I77" s="56">
        <v>12.62</v>
      </c>
      <c r="J77" s="56">
        <v>0</v>
      </c>
      <c r="K77" s="56">
        <v>12.49</v>
      </c>
      <c r="L77" s="57">
        <v>12.46</v>
      </c>
      <c r="M77" s="56">
        <f t="shared" si="2"/>
        <v>0.15999999999999837</v>
      </c>
      <c r="N77" s="56">
        <f t="shared" si="2"/>
        <v>0.25</v>
      </c>
      <c r="O77" s="56">
        <f t="shared" si="2"/>
        <v>0</v>
      </c>
      <c r="P77" s="56">
        <f t="shared" si="2"/>
        <v>0.58999999999999986</v>
      </c>
      <c r="Q77" s="67">
        <f t="shared" si="2"/>
        <v>1.1999999999999993</v>
      </c>
      <c r="R77" s="57"/>
    </row>
    <row r="78" spans="1:18" ht="12.75" customHeight="1">
      <c r="A78" s="46">
        <v>75</v>
      </c>
      <c r="B78" s="121" t="s">
        <v>91</v>
      </c>
      <c r="C78" s="128">
        <v>10.87</v>
      </c>
      <c r="D78" s="128">
        <v>11.87</v>
      </c>
      <c r="E78" s="128">
        <v>11.87</v>
      </c>
      <c r="F78" s="128">
        <v>12.62</v>
      </c>
      <c r="G78" s="128">
        <v>12.62</v>
      </c>
      <c r="H78" s="55">
        <v>13</v>
      </c>
      <c r="I78" s="56">
        <v>14</v>
      </c>
      <c r="J78" s="56">
        <v>14</v>
      </c>
      <c r="K78" s="56">
        <v>14.75</v>
      </c>
      <c r="L78" s="57">
        <v>14.75</v>
      </c>
      <c r="M78" s="56">
        <f t="shared" si="2"/>
        <v>-2.1300000000000008</v>
      </c>
      <c r="N78" s="56">
        <f t="shared" si="2"/>
        <v>-2.1300000000000008</v>
      </c>
      <c r="O78" s="56">
        <f t="shared" si="2"/>
        <v>-2.1300000000000008</v>
      </c>
      <c r="P78" s="56">
        <f t="shared" si="2"/>
        <v>-2.1300000000000008</v>
      </c>
      <c r="Q78" s="67">
        <f t="shared" si="2"/>
        <v>-2.1300000000000008</v>
      </c>
      <c r="R78" s="57"/>
    </row>
    <row r="79" spans="1:18" ht="12.75" customHeight="1">
      <c r="A79" s="46">
        <v>76</v>
      </c>
      <c r="B79" s="121" t="s">
        <v>92</v>
      </c>
      <c r="C79" s="128">
        <v>10.84</v>
      </c>
      <c r="D79" s="128">
        <v>11.34</v>
      </c>
      <c r="E79" s="128">
        <v>13.34</v>
      </c>
      <c r="F79" s="128">
        <v>10.84</v>
      </c>
      <c r="G79" s="128">
        <v>10.84</v>
      </c>
      <c r="H79" s="55">
        <v>12.9</v>
      </c>
      <c r="I79" s="56">
        <v>12.9</v>
      </c>
      <c r="J79" s="56">
        <v>12.9</v>
      </c>
      <c r="K79" s="56">
        <v>12.9</v>
      </c>
      <c r="L79" s="57">
        <v>12.9</v>
      </c>
      <c r="M79" s="56">
        <f t="shared" si="2"/>
        <v>-2.0600000000000005</v>
      </c>
      <c r="N79" s="56">
        <f t="shared" si="2"/>
        <v>-1.5600000000000005</v>
      </c>
      <c r="O79" s="56">
        <f t="shared" si="2"/>
        <v>0.4399999999999995</v>
      </c>
      <c r="P79" s="56">
        <f t="shared" si="2"/>
        <v>-2.0600000000000005</v>
      </c>
      <c r="Q79" s="67">
        <f t="shared" si="2"/>
        <v>-2.0600000000000005</v>
      </c>
      <c r="R79" s="57"/>
    </row>
    <row r="80" spans="1:18" ht="12.75" customHeight="1">
      <c r="A80" s="46">
        <v>77</v>
      </c>
      <c r="B80" s="121" t="s">
        <v>93</v>
      </c>
      <c r="C80" s="128">
        <v>10.97</v>
      </c>
      <c r="D80" s="128">
        <v>12.07</v>
      </c>
      <c r="E80" s="128">
        <v>0</v>
      </c>
      <c r="F80" s="128">
        <v>12.04</v>
      </c>
      <c r="G80" s="128">
        <v>15.54</v>
      </c>
      <c r="H80" s="55">
        <v>11</v>
      </c>
      <c r="I80" s="56">
        <v>11.75</v>
      </c>
      <c r="J80" s="56">
        <v>0</v>
      </c>
      <c r="K80" s="56">
        <v>12.07</v>
      </c>
      <c r="L80" s="57">
        <v>15.56</v>
      </c>
      <c r="M80" s="56">
        <f t="shared" si="2"/>
        <v>-2.9999999999999361E-2</v>
      </c>
      <c r="N80" s="56">
        <f t="shared" si="2"/>
        <v>0.32000000000000028</v>
      </c>
      <c r="O80" s="56">
        <f t="shared" si="2"/>
        <v>0</v>
      </c>
      <c r="P80" s="56">
        <f t="shared" si="2"/>
        <v>-3.0000000000001137E-2</v>
      </c>
      <c r="Q80" s="67">
        <f t="shared" si="2"/>
        <v>-2.000000000000135E-2</v>
      </c>
      <c r="R80" s="57"/>
    </row>
    <row r="81" spans="1:18" ht="12.75" customHeight="1">
      <c r="A81" s="46">
        <v>78</v>
      </c>
      <c r="B81" s="121" t="s">
        <v>94</v>
      </c>
      <c r="C81" s="128">
        <v>12.5</v>
      </c>
      <c r="D81" s="128">
        <v>13.5</v>
      </c>
      <c r="E81" s="128">
        <v>0</v>
      </c>
      <c r="F81" s="128">
        <v>0</v>
      </c>
      <c r="G81" s="128">
        <v>0</v>
      </c>
      <c r="H81" s="55">
        <v>12.5</v>
      </c>
      <c r="I81" s="56">
        <v>13.5</v>
      </c>
      <c r="J81" s="56">
        <v>0</v>
      </c>
      <c r="K81" s="56">
        <v>0</v>
      </c>
      <c r="L81" s="57">
        <v>0</v>
      </c>
      <c r="M81" s="56">
        <f t="shared" si="2"/>
        <v>0</v>
      </c>
      <c r="N81" s="56">
        <f t="shared" si="2"/>
        <v>0</v>
      </c>
      <c r="O81" s="56">
        <f t="shared" si="2"/>
        <v>0</v>
      </c>
      <c r="P81" s="56">
        <f t="shared" si="2"/>
        <v>0</v>
      </c>
      <c r="Q81" s="67">
        <f t="shared" si="2"/>
        <v>0</v>
      </c>
      <c r="R81" s="57"/>
    </row>
    <row r="82" spans="1:18" ht="12.75" customHeight="1">
      <c r="A82" s="46">
        <v>79</v>
      </c>
      <c r="B82" s="121" t="s">
        <v>95</v>
      </c>
      <c r="C82" s="128">
        <v>12.81</v>
      </c>
      <c r="D82" s="128">
        <v>12.81</v>
      </c>
      <c r="E82" s="128">
        <v>0</v>
      </c>
      <c r="F82" s="128">
        <v>12.81</v>
      </c>
      <c r="G82" s="128">
        <v>12.81</v>
      </c>
      <c r="H82" s="55">
        <v>12.23</v>
      </c>
      <c r="I82" s="56">
        <v>12.23</v>
      </c>
      <c r="J82" s="56">
        <v>0</v>
      </c>
      <c r="K82" s="56">
        <v>12.23</v>
      </c>
      <c r="L82" s="57">
        <v>12.23</v>
      </c>
      <c r="M82" s="56">
        <f t="shared" si="2"/>
        <v>0.58000000000000007</v>
      </c>
      <c r="N82" s="56">
        <f t="shared" si="2"/>
        <v>0.58000000000000007</v>
      </c>
      <c r="O82" s="56">
        <f t="shared" si="2"/>
        <v>0</v>
      </c>
      <c r="P82" s="56">
        <f t="shared" si="2"/>
        <v>0.58000000000000007</v>
      </c>
      <c r="Q82" s="67">
        <f t="shared" si="2"/>
        <v>0.58000000000000007</v>
      </c>
      <c r="R82" s="57"/>
    </row>
    <row r="83" spans="1:18" ht="12.75" customHeight="1">
      <c r="A83" s="46">
        <v>80</v>
      </c>
      <c r="B83" s="121" t="s">
        <v>96</v>
      </c>
      <c r="C83" s="128">
        <v>0</v>
      </c>
      <c r="D83" s="128">
        <v>11.25</v>
      </c>
      <c r="E83" s="128">
        <v>14.5</v>
      </c>
      <c r="F83" s="128">
        <v>9.25</v>
      </c>
      <c r="G83" s="128">
        <v>0</v>
      </c>
      <c r="H83" s="55">
        <v>0</v>
      </c>
      <c r="I83" s="56">
        <v>11.75</v>
      </c>
      <c r="J83" s="56">
        <v>15</v>
      </c>
      <c r="K83" s="56">
        <v>9.75</v>
      </c>
      <c r="L83" s="57">
        <v>0</v>
      </c>
      <c r="M83" s="56">
        <f t="shared" si="2"/>
        <v>0</v>
      </c>
      <c r="N83" s="56">
        <f t="shared" si="2"/>
        <v>-0.5</v>
      </c>
      <c r="O83" s="56">
        <f t="shared" si="2"/>
        <v>-0.5</v>
      </c>
      <c r="P83" s="56">
        <f t="shared" si="2"/>
        <v>-0.5</v>
      </c>
      <c r="Q83" s="67">
        <f t="shared" si="2"/>
        <v>0</v>
      </c>
      <c r="R83" s="57"/>
    </row>
    <row r="84" spans="1:18" ht="12.75" customHeight="1">
      <c r="A84" s="46">
        <v>81</v>
      </c>
      <c r="B84" s="121" t="s">
        <v>97</v>
      </c>
      <c r="C84" s="128">
        <v>12.29</v>
      </c>
      <c r="D84" s="128">
        <v>12.29</v>
      </c>
      <c r="E84" s="128">
        <v>14.29</v>
      </c>
      <c r="F84" s="128">
        <v>12.29</v>
      </c>
      <c r="G84" s="128">
        <v>13.79</v>
      </c>
      <c r="H84" s="55">
        <v>12.68</v>
      </c>
      <c r="I84" s="56">
        <v>12.68</v>
      </c>
      <c r="J84" s="56">
        <v>14.68</v>
      </c>
      <c r="K84" s="56">
        <v>12.68</v>
      </c>
      <c r="L84" s="57">
        <v>14.18</v>
      </c>
      <c r="M84" s="56">
        <f t="shared" si="2"/>
        <v>-0.39000000000000057</v>
      </c>
      <c r="N84" s="56">
        <f t="shared" si="2"/>
        <v>-0.39000000000000057</v>
      </c>
      <c r="O84" s="56">
        <f t="shared" si="2"/>
        <v>-0.39000000000000057</v>
      </c>
      <c r="P84" s="56">
        <f t="shared" si="2"/>
        <v>-0.39000000000000057</v>
      </c>
      <c r="Q84" s="67">
        <f t="shared" si="2"/>
        <v>-0.39000000000000057</v>
      </c>
      <c r="R84" s="57"/>
    </row>
    <row r="85" spans="1:18" ht="12.75" customHeight="1">
      <c r="A85" s="46">
        <v>82</v>
      </c>
      <c r="B85" s="121" t="s">
        <v>98</v>
      </c>
      <c r="C85" s="128">
        <v>12.83</v>
      </c>
      <c r="D85" s="128">
        <v>13.08</v>
      </c>
      <c r="E85" s="128">
        <v>13.58</v>
      </c>
      <c r="F85" s="128">
        <v>12.93</v>
      </c>
      <c r="G85" s="128">
        <v>13.33</v>
      </c>
      <c r="H85" s="55">
        <v>12.2</v>
      </c>
      <c r="I85" s="56">
        <v>12.45</v>
      </c>
      <c r="J85" s="56">
        <v>12.95</v>
      </c>
      <c r="K85" s="56">
        <v>12.3</v>
      </c>
      <c r="L85" s="57">
        <v>12.7</v>
      </c>
      <c r="M85" s="56">
        <f t="shared" si="2"/>
        <v>0.63000000000000078</v>
      </c>
      <c r="N85" s="56">
        <f t="shared" si="2"/>
        <v>0.63000000000000078</v>
      </c>
      <c r="O85" s="56">
        <f t="shared" si="2"/>
        <v>0.63000000000000078</v>
      </c>
      <c r="P85" s="56">
        <f t="shared" si="2"/>
        <v>0.62999999999999901</v>
      </c>
      <c r="Q85" s="67">
        <f t="shared" si="2"/>
        <v>0.63000000000000078</v>
      </c>
      <c r="R85" s="57"/>
    </row>
    <row r="86" spans="1:18" ht="12.75" customHeight="1">
      <c r="A86" s="46">
        <v>83</v>
      </c>
      <c r="B86" s="121" t="s">
        <v>99</v>
      </c>
      <c r="C86" s="128">
        <v>14.5</v>
      </c>
      <c r="D86" s="128">
        <v>14.75</v>
      </c>
      <c r="E86" s="128">
        <v>17</v>
      </c>
      <c r="F86" s="128">
        <v>16.5</v>
      </c>
      <c r="G86" s="128">
        <v>15.75</v>
      </c>
      <c r="H86" s="55">
        <v>14.5</v>
      </c>
      <c r="I86" s="56">
        <v>14.75</v>
      </c>
      <c r="J86" s="56">
        <v>17</v>
      </c>
      <c r="K86" s="56">
        <v>16.5</v>
      </c>
      <c r="L86" s="57">
        <v>15.75</v>
      </c>
      <c r="M86" s="56">
        <f t="shared" si="2"/>
        <v>0</v>
      </c>
      <c r="N86" s="56">
        <f t="shared" si="2"/>
        <v>0</v>
      </c>
      <c r="O86" s="56">
        <f t="shared" si="2"/>
        <v>0</v>
      </c>
      <c r="P86" s="56">
        <f t="shared" si="2"/>
        <v>0</v>
      </c>
      <c r="Q86" s="67">
        <f t="shared" si="2"/>
        <v>0</v>
      </c>
      <c r="R86" s="57"/>
    </row>
    <row r="87" spans="1:18" ht="12.75" customHeight="1">
      <c r="A87" s="46">
        <v>84</v>
      </c>
      <c r="B87" s="122" t="s">
        <v>100</v>
      </c>
      <c r="C87" s="128">
        <v>9.5</v>
      </c>
      <c r="D87" s="128">
        <v>13.01</v>
      </c>
      <c r="E87" s="128">
        <v>0</v>
      </c>
      <c r="F87" s="128">
        <v>13.01</v>
      </c>
      <c r="G87" s="128">
        <v>13.01</v>
      </c>
      <c r="H87" s="59">
        <v>9.51</v>
      </c>
      <c r="I87" s="60">
        <v>13</v>
      </c>
      <c r="J87" s="60">
        <v>0</v>
      </c>
      <c r="K87" s="60">
        <v>13</v>
      </c>
      <c r="L87" s="61">
        <v>13</v>
      </c>
      <c r="M87" s="56">
        <f t="shared" si="2"/>
        <v>-9.9999999999997868E-3</v>
      </c>
      <c r="N87" s="56">
        <f t="shared" si="2"/>
        <v>9.9999999999997868E-3</v>
      </c>
      <c r="O87" s="56">
        <f t="shared" si="2"/>
        <v>0</v>
      </c>
      <c r="P87" s="56">
        <f t="shared" si="2"/>
        <v>9.9999999999997868E-3</v>
      </c>
      <c r="Q87" s="67">
        <f t="shared" si="2"/>
        <v>9.9999999999997868E-3</v>
      </c>
      <c r="R87" s="57"/>
    </row>
    <row r="88" spans="1:18" ht="12.75" customHeight="1">
      <c r="A88" s="46">
        <v>85</v>
      </c>
      <c r="B88" s="121" t="s">
        <v>101</v>
      </c>
      <c r="C88" s="128">
        <v>10</v>
      </c>
      <c r="D88" s="128">
        <v>11</v>
      </c>
      <c r="E88" s="128">
        <v>17</v>
      </c>
      <c r="F88" s="128">
        <v>13</v>
      </c>
      <c r="G88" s="128">
        <v>13</v>
      </c>
      <c r="H88" s="55">
        <v>10</v>
      </c>
      <c r="I88" s="56">
        <v>11.25</v>
      </c>
      <c r="J88" s="56">
        <v>17</v>
      </c>
      <c r="K88" s="56">
        <v>13</v>
      </c>
      <c r="L88" s="57">
        <v>13</v>
      </c>
      <c r="M88" s="56">
        <f t="shared" si="2"/>
        <v>0</v>
      </c>
      <c r="N88" s="56">
        <f t="shared" si="2"/>
        <v>-0.25</v>
      </c>
      <c r="O88" s="56">
        <f t="shared" si="2"/>
        <v>0</v>
      </c>
      <c r="P88" s="56">
        <f t="shared" si="2"/>
        <v>0</v>
      </c>
      <c r="Q88" s="67">
        <f t="shared" si="2"/>
        <v>0</v>
      </c>
      <c r="R88" s="57"/>
    </row>
    <row r="89" spans="1:18" ht="12.75" customHeight="1">
      <c r="A89" s="46">
        <v>86</v>
      </c>
      <c r="B89" s="121" t="s">
        <v>102</v>
      </c>
      <c r="C89" s="128">
        <v>11.63</v>
      </c>
      <c r="D89" s="128">
        <v>12.13</v>
      </c>
      <c r="E89" s="128">
        <v>12.63</v>
      </c>
      <c r="F89" s="128">
        <v>12.63</v>
      </c>
      <c r="G89" s="128">
        <v>12.63</v>
      </c>
      <c r="H89" s="55">
        <v>11.9</v>
      </c>
      <c r="I89" s="56">
        <v>12.4</v>
      </c>
      <c r="J89" s="56">
        <v>12.9</v>
      </c>
      <c r="K89" s="56">
        <v>12.9</v>
      </c>
      <c r="L89" s="57">
        <v>12.9</v>
      </c>
      <c r="M89" s="56">
        <f t="shared" si="2"/>
        <v>-0.26999999999999957</v>
      </c>
      <c r="N89" s="56">
        <f t="shared" si="2"/>
        <v>-0.26999999999999957</v>
      </c>
      <c r="O89" s="56">
        <f t="shared" si="2"/>
        <v>-0.26999999999999957</v>
      </c>
      <c r="P89" s="56">
        <f t="shared" si="2"/>
        <v>-0.26999999999999957</v>
      </c>
      <c r="Q89" s="67">
        <f t="shared" si="2"/>
        <v>-0.26999999999999957</v>
      </c>
      <c r="R89" s="57"/>
    </row>
    <row r="90" spans="1:18" ht="12.75" customHeight="1">
      <c r="A90" s="46">
        <v>87</v>
      </c>
      <c r="B90" s="121" t="s">
        <v>103</v>
      </c>
      <c r="C90" s="128">
        <v>15.33</v>
      </c>
      <c r="D90" s="128">
        <v>15.33</v>
      </c>
      <c r="E90" s="128">
        <v>15.33</v>
      </c>
      <c r="F90" s="128">
        <v>15.33</v>
      </c>
      <c r="G90" s="128">
        <v>15.33</v>
      </c>
      <c r="H90" s="55">
        <v>15.37</v>
      </c>
      <c r="I90" s="56">
        <v>15.37</v>
      </c>
      <c r="J90" s="56">
        <v>15.37</v>
      </c>
      <c r="K90" s="56">
        <v>15.37</v>
      </c>
      <c r="L90" s="57">
        <v>15.37</v>
      </c>
      <c r="M90" s="56">
        <f t="shared" si="2"/>
        <v>-3.9999999999999147E-2</v>
      </c>
      <c r="N90" s="56">
        <f t="shared" si="2"/>
        <v>-3.9999999999999147E-2</v>
      </c>
      <c r="O90" s="56">
        <f t="shared" si="2"/>
        <v>-3.9999999999999147E-2</v>
      </c>
      <c r="P90" s="56">
        <f t="shared" si="2"/>
        <v>-3.9999999999999147E-2</v>
      </c>
      <c r="Q90" s="67">
        <f t="shared" si="2"/>
        <v>-3.9999999999999147E-2</v>
      </c>
      <c r="R90" s="57"/>
    </row>
    <row r="91" spans="1:18" ht="12.75" customHeight="1">
      <c r="A91" s="46">
        <v>88</v>
      </c>
      <c r="B91" s="121" t="s">
        <v>104</v>
      </c>
      <c r="C91" s="128">
        <v>10</v>
      </c>
      <c r="D91" s="128">
        <v>11</v>
      </c>
      <c r="E91" s="128">
        <v>0</v>
      </c>
      <c r="F91" s="128">
        <v>10</v>
      </c>
      <c r="G91" s="128">
        <v>11</v>
      </c>
      <c r="H91" s="55">
        <v>10</v>
      </c>
      <c r="I91" s="56">
        <v>11</v>
      </c>
      <c r="J91" s="56">
        <v>0</v>
      </c>
      <c r="K91" s="56">
        <v>10</v>
      </c>
      <c r="L91" s="57">
        <v>11</v>
      </c>
      <c r="M91" s="56">
        <f t="shared" si="2"/>
        <v>0</v>
      </c>
      <c r="N91" s="56">
        <f t="shared" si="2"/>
        <v>0</v>
      </c>
      <c r="O91" s="56">
        <f t="shared" si="2"/>
        <v>0</v>
      </c>
      <c r="P91" s="56">
        <f t="shared" si="2"/>
        <v>0</v>
      </c>
      <c r="Q91" s="67">
        <f t="shared" si="2"/>
        <v>0</v>
      </c>
      <c r="R91" s="57"/>
    </row>
    <row r="92" spans="1:18" ht="12.75" customHeight="1">
      <c r="A92" s="46">
        <v>89</v>
      </c>
      <c r="B92" s="121" t="s">
        <v>105</v>
      </c>
      <c r="C92" s="128">
        <v>9.99</v>
      </c>
      <c r="D92" s="128">
        <v>10.67</v>
      </c>
      <c r="E92" s="128">
        <v>11.67</v>
      </c>
      <c r="F92" s="128">
        <v>10.17</v>
      </c>
      <c r="G92" s="128">
        <v>10.17</v>
      </c>
      <c r="H92" s="55">
        <v>10.83</v>
      </c>
      <c r="I92" s="56">
        <v>11.51</v>
      </c>
      <c r="J92" s="56">
        <v>12.51</v>
      </c>
      <c r="K92" s="56">
        <v>11.01</v>
      </c>
      <c r="L92" s="57">
        <v>11.01</v>
      </c>
      <c r="M92" s="56">
        <f t="shared" si="2"/>
        <v>-0.83999999999999986</v>
      </c>
      <c r="N92" s="56">
        <f t="shared" si="2"/>
        <v>-0.83999999999999986</v>
      </c>
      <c r="O92" s="56">
        <f t="shared" si="2"/>
        <v>-0.83999999999999986</v>
      </c>
      <c r="P92" s="56">
        <f t="shared" si="2"/>
        <v>-0.83999999999999986</v>
      </c>
      <c r="Q92" s="67">
        <f t="shared" si="2"/>
        <v>-0.83999999999999986</v>
      </c>
      <c r="R92" s="57"/>
    </row>
    <row r="93" spans="1:18" ht="12.75" customHeight="1">
      <c r="A93" s="46">
        <v>90</v>
      </c>
      <c r="B93" s="121" t="s">
        <v>106</v>
      </c>
      <c r="C93" s="128">
        <v>11.51</v>
      </c>
      <c r="D93" s="128">
        <v>12.01</v>
      </c>
      <c r="E93" s="128">
        <v>12.51</v>
      </c>
      <c r="F93" s="128">
        <v>11.51</v>
      </c>
      <c r="G93" s="128">
        <v>12.01</v>
      </c>
      <c r="H93" s="55">
        <v>11.46</v>
      </c>
      <c r="I93" s="56">
        <v>11.96</v>
      </c>
      <c r="J93" s="56">
        <v>12.46</v>
      </c>
      <c r="K93" s="56">
        <v>11.46</v>
      </c>
      <c r="L93" s="57">
        <v>11.96</v>
      </c>
      <c r="M93" s="56">
        <f t="shared" si="2"/>
        <v>4.9999999999998934E-2</v>
      </c>
      <c r="N93" s="56">
        <f t="shared" si="2"/>
        <v>4.9999999999998934E-2</v>
      </c>
      <c r="O93" s="56">
        <f t="shared" si="2"/>
        <v>4.9999999999998934E-2</v>
      </c>
      <c r="P93" s="56">
        <f t="shared" si="2"/>
        <v>4.9999999999998934E-2</v>
      </c>
      <c r="Q93" s="67">
        <f t="shared" si="2"/>
        <v>4.9999999999998934E-2</v>
      </c>
      <c r="R93" s="57"/>
    </row>
    <row r="94" spans="1:18" ht="12.75" customHeight="1">
      <c r="A94" s="46">
        <v>91</v>
      </c>
      <c r="B94" s="121" t="s">
        <v>107</v>
      </c>
      <c r="C94" s="128">
        <v>10.66</v>
      </c>
      <c r="D94" s="128">
        <v>10.66</v>
      </c>
      <c r="E94" s="128">
        <v>11.66</v>
      </c>
      <c r="F94" s="128">
        <v>10.66</v>
      </c>
      <c r="G94" s="128">
        <v>10.66</v>
      </c>
      <c r="H94" s="55">
        <v>10.8</v>
      </c>
      <c r="I94" s="56">
        <v>10.8</v>
      </c>
      <c r="J94" s="56">
        <v>11.8</v>
      </c>
      <c r="K94" s="56">
        <v>10.8</v>
      </c>
      <c r="L94" s="56">
        <v>10.8</v>
      </c>
      <c r="M94" s="56">
        <f t="shared" si="2"/>
        <v>-0.14000000000000057</v>
      </c>
      <c r="N94" s="56">
        <f t="shared" si="2"/>
        <v>-0.14000000000000057</v>
      </c>
      <c r="O94" s="56">
        <f t="shared" si="2"/>
        <v>-0.14000000000000057</v>
      </c>
      <c r="P94" s="56">
        <f t="shared" si="2"/>
        <v>-0.14000000000000057</v>
      </c>
      <c r="Q94" s="56">
        <f t="shared" si="2"/>
        <v>-0.14000000000000057</v>
      </c>
      <c r="R94" s="57"/>
    </row>
    <row r="95" spans="1:18" ht="12.75" customHeight="1">
      <c r="A95" s="46">
        <v>92</v>
      </c>
      <c r="B95" s="121" t="s">
        <v>108</v>
      </c>
      <c r="C95" s="128">
        <v>0</v>
      </c>
      <c r="D95" s="128">
        <v>12.99</v>
      </c>
      <c r="E95" s="128">
        <v>17.079999999999998</v>
      </c>
      <c r="F95" s="128">
        <v>0</v>
      </c>
      <c r="G95" s="128">
        <v>13.75</v>
      </c>
      <c r="H95" s="55">
        <v>0</v>
      </c>
      <c r="I95" s="56">
        <v>12.99</v>
      </c>
      <c r="J95" s="56">
        <v>17.079999999999998</v>
      </c>
      <c r="K95" s="56">
        <v>0</v>
      </c>
      <c r="L95" s="56">
        <v>13.75</v>
      </c>
      <c r="M95" s="56">
        <f t="shared" si="2"/>
        <v>0</v>
      </c>
      <c r="N95" s="56">
        <f t="shared" si="2"/>
        <v>0</v>
      </c>
      <c r="O95" s="56">
        <f t="shared" si="2"/>
        <v>0</v>
      </c>
      <c r="P95" s="56">
        <f t="shared" si="2"/>
        <v>0</v>
      </c>
      <c r="Q95" s="56">
        <f t="shared" si="2"/>
        <v>0</v>
      </c>
      <c r="R95" s="57"/>
    </row>
    <row r="96" spans="1:18" ht="12.75" customHeight="1">
      <c r="A96" s="46">
        <v>93</v>
      </c>
      <c r="B96" s="121" t="s">
        <v>109</v>
      </c>
      <c r="C96" s="128">
        <v>11.65</v>
      </c>
      <c r="D96" s="128">
        <v>12.58</v>
      </c>
      <c r="E96" s="128">
        <v>0</v>
      </c>
      <c r="F96" s="128">
        <v>12.4</v>
      </c>
      <c r="G96" s="128">
        <v>13.9</v>
      </c>
      <c r="H96" s="55">
        <v>11.53</v>
      </c>
      <c r="I96" s="56">
        <v>12.46</v>
      </c>
      <c r="J96" s="56">
        <v>0</v>
      </c>
      <c r="K96" s="56">
        <v>12.28</v>
      </c>
      <c r="L96" s="56">
        <v>13.78</v>
      </c>
      <c r="M96" s="56">
        <f t="shared" si="2"/>
        <v>0.12000000000000099</v>
      </c>
      <c r="N96" s="56">
        <f t="shared" si="2"/>
        <v>0.11999999999999922</v>
      </c>
      <c r="O96" s="56">
        <f t="shared" si="2"/>
        <v>0</v>
      </c>
      <c r="P96" s="56">
        <f t="shared" si="2"/>
        <v>0.12000000000000099</v>
      </c>
      <c r="Q96" s="56">
        <f t="shared" si="2"/>
        <v>0.12000000000000099</v>
      </c>
      <c r="R96" s="57"/>
    </row>
    <row r="97" spans="1:18" ht="12.75" customHeight="1">
      <c r="A97" s="46">
        <v>94</v>
      </c>
      <c r="B97" s="121" t="s">
        <v>110</v>
      </c>
      <c r="C97" s="128">
        <v>12.24</v>
      </c>
      <c r="D97" s="128">
        <v>12.24</v>
      </c>
      <c r="E97" s="128">
        <v>12.24</v>
      </c>
      <c r="F97" s="128">
        <v>12.24</v>
      </c>
      <c r="G97" s="128">
        <v>12.24</v>
      </c>
      <c r="H97" s="55">
        <v>12.42</v>
      </c>
      <c r="I97" s="56">
        <v>12.42</v>
      </c>
      <c r="J97" s="56">
        <v>12.42</v>
      </c>
      <c r="K97" s="56">
        <v>12.42</v>
      </c>
      <c r="L97" s="56">
        <v>12.42</v>
      </c>
      <c r="M97" s="56">
        <f t="shared" si="2"/>
        <v>-0.17999999999999972</v>
      </c>
      <c r="N97" s="56">
        <f t="shared" si="2"/>
        <v>-0.17999999999999972</v>
      </c>
      <c r="O97" s="56">
        <f t="shared" si="2"/>
        <v>-0.17999999999999972</v>
      </c>
      <c r="P97" s="56">
        <f t="shared" si="2"/>
        <v>-0.17999999999999972</v>
      </c>
      <c r="Q97" s="56">
        <f t="shared" si="2"/>
        <v>-0.17999999999999972</v>
      </c>
      <c r="R97" s="57"/>
    </row>
    <row r="98" spans="1:18" ht="12.75" customHeight="1">
      <c r="A98" s="46">
        <v>95</v>
      </c>
      <c r="B98" s="121" t="s">
        <v>111</v>
      </c>
      <c r="C98" s="128">
        <v>10.97</v>
      </c>
      <c r="D98" s="128">
        <v>11.47</v>
      </c>
      <c r="E98" s="128">
        <v>13.47</v>
      </c>
      <c r="F98" s="128">
        <v>10.97</v>
      </c>
      <c r="G98" s="128">
        <v>10.97</v>
      </c>
      <c r="H98" s="55">
        <v>11.95</v>
      </c>
      <c r="I98" s="56">
        <v>12.45</v>
      </c>
      <c r="J98" s="56">
        <v>14.45</v>
      </c>
      <c r="K98" s="56">
        <v>11.95</v>
      </c>
      <c r="L98" s="56">
        <v>11.95</v>
      </c>
      <c r="M98" s="56">
        <f t="shared" si="2"/>
        <v>-0.97999999999999865</v>
      </c>
      <c r="N98" s="56">
        <f t="shared" si="2"/>
        <v>-0.97999999999999865</v>
      </c>
      <c r="O98" s="56">
        <f t="shared" si="2"/>
        <v>-0.97999999999999865</v>
      </c>
      <c r="P98" s="56">
        <f t="shared" si="2"/>
        <v>-0.97999999999999865</v>
      </c>
      <c r="Q98" s="56">
        <f t="shared" si="2"/>
        <v>-0.97999999999999865</v>
      </c>
      <c r="R98" s="57"/>
    </row>
    <row r="99" spans="1:18" ht="12.75" customHeight="1">
      <c r="A99" s="46">
        <v>96</v>
      </c>
      <c r="B99" s="121" t="s">
        <v>112</v>
      </c>
      <c r="C99" s="128">
        <v>10.02</v>
      </c>
      <c r="D99" s="128">
        <v>9.9</v>
      </c>
      <c r="E99" s="128">
        <v>0</v>
      </c>
      <c r="F99" s="128">
        <v>9.9</v>
      </c>
      <c r="G99" s="128">
        <v>0</v>
      </c>
      <c r="H99" s="124"/>
      <c r="I99" s="81"/>
      <c r="J99" s="81"/>
      <c r="K99" s="95">
        <v>0</v>
      </c>
      <c r="L99" s="56">
        <v>0</v>
      </c>
      <c r="M99" s="56">
        <f t="shared" si="2"/>
        <v>10.02</v>
      </c>
      <c r="N99" s="56">
        <f t="shared" si="2"/>
        <v>9.9</v>
      </c>
      <c r="O99" s="56">
        <f t="shared" si="2"/>
        <v>0</v>
      </c>
      <c r="P99" s="56">
        <f t="shared" si="2"/>
        <v>9.9</v>
      </c>
      <c r="Q99" s="56">
        <f t="shared" si="2"/>
        <v>0</v>
      </c>
      <c r="R99" s="57"/>
    </row>
    <row r="100" spans="1:18" ht="12.75" customHeight="1" thickBot="1">
      <c r="A100" s="120">
        <v>97</v>
      </c>
      <c r="B100" s="123" t="s">
        <v>113</v>
      </c>
      <c r="C100" s="129">
        <v>0</v>
      </c>
      <c r="D100" s="129">
        <v>11</v>
      </c>
      <c r="E100" s="129">
        <v>0</v>
      </c>
      <c r="F100" s="129">
        <v>11.5</v>
      </c>
      <c r="G100" s="129">
        <v>12</v>
      </c>
      <c r="H100" s="63">
        <v>0</v>
      </c>
      <c r="I100" s="64">
        <v>11</v>
      </c>
      <c r="J100" s="64">
        <v>0</v>
      </c>
      <c r="K100" s="64">
        <v>12</v>
      </c>
      <c r="L100" s="64">
        <v>12.5</v>
      </c>
      <c r="M100" s="64">
        <f t="shared" si="2"/>
        <v>0</v>
      </c>
      <c r="N100" s="64">
        <f t="shared" si="2"/>
        <v>0</v>
      </c>
      <c r="O100" s="64">
        <f t="shared" si="2"/>
        <v>0</v>
      </c>
      <c r="P100" s="64">
        <f t="shared" si="2"/>
        <v>-0.5</v>
      </c>
      <c r="Q100" s="64">
        <f t="shared" si="2"/>
        <v>-0.5</v>
      </c>
      <c r="R100" s="65"/>
    </row>
    <row r="101" spans="1:18" ht="12.75" customHeight="1">
      <c r="B101" s="125" t="s">
        <v>149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1:18" ht="12.75" customHeight="1"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</sheetData>
  <mergeCells count="4">
    <mergeCell ref="A1:G1"/>
    <mergeCell ref="C2:G2"/>
    <mergeCell ref="H2:L2"/>
    <mergeCell ref="M2:Q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15"/>
  <sheetViews>
    <sheetView zoomScale="120" zoomScaleNormal="120" zoomScaleSheetLayoutView="130" workbookViewId="0">
      <selection activeCell="A75" sqref="A75:XFD82"/>
    </sheetView>
  </sheetViews>
  <sheetFormatPr defaultColWidth="9.25" defaultRowHeight="12.75" customHeight="1"/>
  <cols>
    <col min="1" max="1" width="6.25" style="84" customWidth="1"/>
    <col min="2" max="2" width="51.625" style="83" customWidth="1"/>
    <col min="3" max="3" width="10.375" style="127" customWidth="1"/>
    <col min="4" max="4" width="9" style="127" customWidth="1"/>
    <col min="5" max="5" width="8.25" style="127" customWidth="1"/>
    <col min="6" max="6" width="9.25" style="127" customWidth="1"/>
    <col min="7" max="7" width="9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41.25" style="83" hidden="1" customWidth="1"/>
    <col min="19" max="16384" width="9.25" style="83"/>
  </cols>
  <sheetData>
    <row r="1" spans="1:23" ht="12.75" customHeight="1">
      <c r="A1" s="622" t="s">
        <v>151</v>
      </c>
      <c r="B1" s="622"/>
      <c r="C1" s="622"/>
      <c r="D1" s="622"/>
      <c r="E1" s="622"/>
      <c r="F1" s="622"/>
      <c r="G1" s="62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3" ht="12.75" customHeight="1" thickBot="1">
      <c r="C2" s="618" t="s">
        <v>152</v>
      </c>
      <c r="D2" s="619"/>
      <c r="E2" s="619"/>
      <c r="F2" s="619"/>
      <c r="G2" s="619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23" ht="25.5" customHeight="1">
      <c r="A3" s="85" t="s">
        <v>1</v>
      </c>
      <c r="B3" s="86" t="s">
        <v>4</v>
      </c>
      <c r="C3" s="126" t="s">
        <v>5</v>
      </c>
      <c r="D3" s="126" t="s">
        <v>6</v>
      </c>
      <c r="E3" s="126" t="s">
        <v>7</v>
      </c>
      <c r="F3" s="126" t="s">
        <v>8</v>
      </c>
      <c r="G3" s="126" t="s">
        <v>9</v>
      </c>
      <c r="H3" s="88" t="s">
        <v>5</v>
      </c>
      <c r="I3" s="86" t="s">
        <v>6</v>
      </c>
      <c r="J3" s="86" t="s">
        <v>7</v>
      </c>
      <c r="K3" s="86" t="s">
        <v>8</v>
      </c>
      <c r="L3" s="89" t="s">
        <v>9</v>
      </c>
      <c r="M3" s="86" t="s">
        <v>5</v>
      </c>
      <c r="N3" s="86" t="s">
        <v>6</v>
      </c>
      <c r="O3" s="86" t="s">
        <v>7</v>
      </c>
      <c r="P3" s="86" t="s">
        <v>8</v>
      </c>
      <c r="Q3" s="90" t="s">
        <v>9</v>
      </c>
      <c r="R3" s="89" t="s">
        <v>142</v>
      </c>
    </row>
    <row r="4" spans="1:23" ht="12.75" customHeight="1">
      <c r="A4" s="46">
        <v>1</v>
      </c>
      <c r="B4" s="121" t="s">
        <v>12</v>
      </c>
      <c r="C4" s="149">
        <v>9.9499999999999993</v>
      </c>
      <c r="D4" s="149">
        <v>9.9</v>
      </c>
      <c r="E4" s="149">
        <v>17.25</v>
      </c>
      <c r="F4" s="149">
        <v>9.9</v>
      </c>
      <c r="G4" s="149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7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67" t="e">
        <f>#REF!-L4</f>
        <v>#REF!</v>
      </c>
      <c r="R4" s="57"/>
    </row>
    <row r="5" spans="1:23" ht="12.75" customHeight="1">
      <c r="A5" s="46">
        <v>2</v>
      </c>
      <c r="B5" s="121" t="s">
        <v>13</v>
      </c>
      <c r="C5" s="149">
        <v>9.9499999999999993</v>
      </c>
      <c r="D5" s="149">
        <v>9.9499999999999993</v>
      </c>
      <c r="E5" s="149">
        <v>17.75</v>
      </c>
      <c r="F5" s="149">
        <v>10.25</v>
      </c>
      <c r="G5" s="149">
        <v>12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7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67" t="e">
        <f>#REF!-L5</f>
        <v>#REF!</v>
      </c>
      <c r="R5" s="57"/>
    </row>
    <row r="6" spans="1:23" ht="12.75" customHeight="1">
      <c r="A6" s="46">
        <v>3</v>
      </c>
      <c r="B6" s="121" t="s">
        <v>14</v>
      </c>
      <c r="C6" s="149">
        <v>9.9499999999999993</v>
      </c>
      <c r="D6" s="149">
        <v>9.9499999999999993</v>
      </c>
      <c r="E6" s="149">
        <v>0</v>
      </c>
      <c r="F6" s="149">
        <v>10.5</v>
      </c>
      <c r="G6" s="149">
        <v>12.5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7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67" t="e">
        <f>#REF!-L6</f>
        <v>#REF!</v>
      </c>
      <c r="R6" s="57"/>
    </row>
    <row r="7" spans="1:23" ht="12.75" customHeight="1">
      <c r="A7" s="46">
        <v>4</v>
      </c>
      <c r="B7" s="121" t="s">
        <v>15</v>
      </c>
      <c r="C7" s="149">
        <v>10</v>
      </c>
      <c r="D7" s="149">
        <v>10.5</v>
      </c>
      <c r="E7" s="149">
        <v>17</v>
      </c>
      <c r="F7" s="149">
        <v>10.25</v>
      </c>
      <c r="G7" s="149">
        <v>12</v>
      </c>
      <c r="H7" s="55">
        <v>10</v>
      </c>
      <c r="I7" s="56">
        <v>10.5</v>
      </c>
      <c r="J7" s="56">
        <v>17</v>
      </c>
      <c r="K7" s="56">
        <v>10.25</v>
      </c>
      <c r="L7" s="57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67" t="e">
        <f>#REF!-L7</f>
        <v>#REF!</v>
      </c>
      <c r="R7" s="57"/>
    </row>
    <row r="8" spans="1:23" ht="12.75" customHeight="1">
      <c r="A8" s="46">
        <v>5</v>
      </c>
      <c r="B8" s="121" t="s">
        <v>16</v>
      </c>
      <c r="C8" s="149">
        <v>10</v>
      </c>
      <c r="D8" s="149">
        <v>10.25</v>
      </c>
      <c r="E8" s="149">
        <v>0</v>
      </c>
      <c r="F8" s="149">
        <v>10.25</v>
      </c>
      <c r="G8" s="149">
        <v>10.25</v>
      </c>
      <c r="H8" s="93"/>
      <c r="I8" s="93"/>
      <c r="J8" s="94"/>
      <c r="K8" s="92">
        <v>10.25</v>
      </c>
      <c r="L8" s="57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67" t="e">
        <f>#REF!-L8</f>
        <v>#REF!</v>
      </c>
      <c r="R8" s="72"/>
    </row>
    <row r="9" spans="1:23" ht="12.75" customHeight="1">
      <c r="A9" s="46">
        <v>6</v>
      </c>
      <c r="B9" s="121" t="s">
        <v>17</v>
      </c>
      <c r="C9" s="149">
        <v>9.75</v>
      </c>
      <c r="D9" s="149">
        <v>9.9</v>
      </c>
      <c r="E9" s="149">
        <v>0</v>
      </c>
      <c r="F9" s="149">
        <v>9.9</v>
      </c>
      <c r="G9" s="149">
        <v>8.61</v>
      </c>
      <c r="H9" s="55">
        <v>9.75</v>
      </c>
      <c r="I9" s="56">
        <v>9.9</v>
      </c>
      <c r="J9" s="56">
        <v>0</v>
      </c>
      <c r="K9" s="56">
        <v>9.9</v>
      </c>
      <c r="L9" s="57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67" t="e">
        <f>#REF!-L9</f>
        <v>#REF!</v>
      </c>
      <c r="R9" s="57"/>
    </row>
    <row r="10" spans="1:23" ht="15" customHeight="1">
      <c r="A10" s="46">
        <v>7</v>
      </c>
      <c r="B10" s="121" t="s">
        <v>18</v>
      </c>
      <c r="C10" s="152">
        <v>9.5</v>
      </c>
      <c r="D10" s="152">
        <v>10.75</v>
      </c>
      <c r="E10" s="152">
        <v>18.3</v>
      </c>
      <c r="F10" s="153">
        <v>9.75</v>
      </c>
      <c r="G10" s="152">
        <v>10</v>
      </c>
      <c r="H10" s="135">
        <v>9.75</v>
      </c>
      <c r="I10" s="136">
        <v>10.75</v>
      </c>
      <c r="J10" s="136">
        <v>18.3</v>
      </c>
      <c r="K10" s="136">
        <v>9.75</v>
      </c>
      <c r="L10" s="137">
        <v>10</v>
      </c>
      <c r="M10" s="136" t="e">
        <f>#REF!-H10</f>
        <v>#REF!</v>
      </c>
      <c r="N10" s="136" t="e">
        <f>#REF!-I10</f>
        <v>#REF!</v>
      </c>
      <c r="O10" s="136" t="e">
        <f>#REF!-J10</f>
        <v>#REF!</v>
      </c>
      <c r="P10" s="136" t="e">
        <f>#REF!-K10</f>
        <v>#REF!</v>
      </c>
      <c r="Q10" s="138" t="e">
        <f>#REF!-L10</f>
        <v>#REF!</v>
      </c>
      <c r="R10" s="57"/>
      <c r="S10" s="47"/>
      <c r="T10" s="47"/>
      <c r="U10" s="47"/>
      <c r="V10" s="49"/>
      <c r="W10" s="47"/>
    </row>
    <row r="11" spans="1:23" ht="12.75" customHeight="1">
      <c r="A11" s="46">
        <v>8</v>
      </c>
      <c r="B11" s="121" t="s">
        <v>150</v>
      </c>
      <c r="C11" s="149">
        <v>10.65</v>
      </c>
      <c r="D11" s="149">
        <v>10.6</v>
      </c>
      <c r="E11" s="149">
        <v>17.93</v>
      </c>
      <c r="F11" s="149">
        <v>10.62</v>
      </c>
      <c r="G11" s="149">
        <v>10.62</v>
      </c>
      <c r="H11" s="55">
        <v>10.65</v>
      </c>
      <c r="I11" s="56">
        <v>10.73</v>
      </c>
      <c r="J11" s="56">
        <v>18</v>
      </c>
      <c r="K11" s="56">
        <v>10.67</v>
      </c>
      <c r="L11" s="57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67" t="e">
        <f>#REF!-L11</f>
        <v>#REF!</v>
      </c>
      <c r="R11" s="57"/>
    </row>
    <row r="12" spans="1:23" ht="12.75" customHeight="1">
      <c r="A12" s="46">
        <v>9</v>
      </c>
      <c r="B12" s="121" t="s">
        <v>20</v>
      </c>
      <c r="C12" s="149">
        <v>9.4</v>
      </c>
      <c r="D12" s="149">
        <v>10.199999999999999</v>
      </c>
      <c r="E12" s="149">
        <v>0</v>
      </c>
      <c r="F12" s="149">
        <v>9.6</v>
      </c>
      <c r="G12" s="149">
        <v>10.050000000000001</v>
      </c>
      <c r="H12" s="55">
        <v>9.6</v>
      </c>
      <c r="I12" s="56">
        <v>10.4</v>
      </c>
      <c r="J12" s="56">
        <v>0</v>
      </c>
      <c r="K12" s="56">
        <v>9.9</v>
      </c>
      <c r="L12" s="57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67" t="e">
        <f>#REF!-L12</f>
        <v>#REF!</v>
      </c>
      <c r="R12" s="57"/>
    </row>
    <row r="13" spans="1:23" ht="12.75" customHeight="1">
      <c r="A13" s="46">
        <v>10</v>
      </c>
      <c r="B13" s="121" t="s">
        <v>21</v>
      </c>
      <c r="C13" s="149">
        <v>10.25</v>
      </c>
      <c r="D13" s="149">
        <v>10.75</v>
      </c>
      <c r="E13" s="149">
        <v>0</v>
      </c>
      <c r="F13" s="149">
        <v>10.25</v>
      </c>
      <c r="G13" s="149">
        <v>0</v>
      </c>
      <c r="H13" s="55">
        <v>10.5</v>
      </c>
      <c r="I13" s="56">
        <v>11</v>
      </c>
      <c r="J13" s="56">
        <v>0</v>
      </c>
      <c r="K13" s="56">
        <v>10.5</v>
      </c>
      <c r="L13" s="57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67" t="e">
        <f>#REF!-L13</f>
        <v>#REF!</v>
      </c>
      <c r="R13" s="57"/>
    </row>
    <row r="14" spans="1:23" ht="12.75" customHeight="1">
      <c r="A14" s="46">
        <v>11</v>
      </c>
      <c r="B14" s="121" t="s">
        <v>22</v>
      </c>
      <c r="C14" s="149">
        <v>10.5</v>
      </c>
      <c r="D14" s="149">
        <v>11.5</v>
      </c>
      <c r="E14" s="149">
        <v>0</v>
      </c>
      <c r="F14" s="149">
        <v>10.199999999999999</v>
      </c>
      <c r="G14" s="149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7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67" t="e">
        <f>#REF!-L14</f>
        <v>#REF!</v>
      </c>
      <c r="R14" s="57"/>
    </row>
    <row r="15" spans="1:23" ht="12.75" customHeight="1">
      <c r="A15" s="46">
        <v>12</v>
      </c>
      <c r="B15" s="121" t="s">
        <v>23</v>
      </c>
      <c r="C15" s="149">
        <v>7.5</v>
      </c>
      <c r="D15" s="149">
        <v>8.25</v>
      </c>
      <c r="E15" s="149">
        <v>0</v>
      </c>
      <c r="F15" s="149">
        <v>0</v>
      </c>
      <c r="G15" s="149">
        <v>0</v>
      </c>
      <c r="H15" s="55">
        <v>8</v>
      </c>
      <c r="I15" s="56">
        <v>8.25</v>
      </c>
      <c r="J15" s="56">
        <v>0</v>
      </c>
      <c r="K15" s="56">
        <v>0</v>
      </c>
      <c r="L15" s="57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67" t="e">
        <f>#REF!-L15</f>
        <v>#REF!</v>
      </c>
      <c r="R15" s="57"/>
    </row>
    <row r="16" spans="1:23" ht="12.75" customHeight="1">
      <c r="A16" s="46">
        <v>13</v>
      </c>
      <c r="B16" s="121" t="s">
        <v>24</v>
      </c>
      <c r="C16" s="149">
        <v>6.31</v>
      </c>
      <c r="D16" s="149">
        <v>0</v>
      </c>
      <c r="E16" s="149">
        <v>0</v>
      </c>
      <c r="F16" s="149">
        <v>0</v>
      </c>
      <c r="G16" s="149">
        <v>0</v>
      </c>
      <c r="H16" s="55">
        <v>7.4</v>
      </c>
      <c r="I16" s="56">
        <v>0</v>
      </c>
      <c r="J16" s="56">
        <v>0</v>
      </c>
      <c r="K16" s="56">
        <v>0</v>
      </c>
      <c r="L16" s="57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67" t="e">
        <f>#REF!-L16</f>
        <v>#REF!</v>
      </c>
      <c r="R16" s="57"/>
    </row>
    <row r="17" spans="1:18" ht="12.75" customHeight="1">
      <c r="A17" s="46">
        <v>14</v>
      </c>
      <c r="B17" s="121" t="s">
        <v>25</v>
      </c>
      <c r="C17" s="149">
        <v>7.25</v>
      </c>
      <c r="D17" s="149">
        <v>0</v>
      </c>
      <c r="E17" s="149">
        <v>0</v>
      </c>
      <c r="F17" s="149">
        <v>0</v>
      </c>
      <c r="G17" s="149">
        <v>0</v>
      </c>
      <c r="H17" s="55">
        <v>8</v>
      </c>
      <c r="I17" s="56">
        <v>0</v>
      </c>
      <c r="J17" s="56">
        <v>0</v>
      </c>
      <c r="K17" s="56">
        <v>0</v>
      </c>
      <c r="L17" s="57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67" t="e">
        <f>#REF!-L17</f>
        <v>#REF!</v>
      </c>
      <c r="R17" s="57"/>
    </row>
    <row r="18" spans="1:18" ht="12.75" customHeight="1">
      <c r="A18" s="46">
        <v>15</v>
      </c>
      <c r="B18" s="121" t="s">
        <v>26</v>
      </c>
      <c r="C18" s="149">
        <v>10.02</v>
      </c>
      <c r="D18" s="149">
        <v>10.02</v>
      </c>
      <c r="E18" s="149">
        <v>0</v>
      </c>
      <c r="F18" s="149">
        <v>10.02</v>
      </c>
      <c r="G18" s="149">
        <v>10.02</v>
      </c>
      <c r="H18" s="55">
        <v>10.67</v>
      </c>
      <c r="I18" s="56">
        <v>10.67</v>
      </c>
      <c r="J18" s="56">
        <v>0</v>
      </c>
      <c r="K18" s="56">
        <v>10.67</v>
      </c>
      <c r="L18" s="57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67" t="e">
        <f>#REF!-L18</f>
        <v>#REF!</v>
      </c>
      <c r="R18" s="57"/>
    </row>
    <row r="19" spans="1:18" ht="12.75" customHeight="1">
      <c r="A19" s="46">
        <v>16</v>
      </c>
      <c r="B19" s="121" t="s">
        <v>27</v>
      </c>
      <c r="C19" s="149">
        <v>13.44</v>
      </c>
      <c r="D19" s="149">
        <v>13.44</v>
      </c>
      <c r="E19" s="149">
        <v>17.78</v>
      </c>
      <c r="F19" s="149">
        <v>13.44</v>
      </c>
      <c r="G19" s="149">
        <v>13.44</v>
      </c>
      <c r="H19" s="55">
        <v>13.44</v>
      </c>
      <c r="I19" s="56">
        <v>13.44</v>
      </c>
      <c r="J19" s="56">
        <v>17.79</v>
      </c>
      <c r="K19" s="56">
        <v>13.44</v>
      </c>
      <c r="L19" s="57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67" t="e">
        <f>#REF!-L19</f>
        <v>#REF!</v>
      </c>
      <c r="R19" s="57"/>
    </row>
    <row r="20" spans="1:18" ht="12.75" customHeight="1">
      <c r="A20" s="46">
        <v>17</v>
      </c>
      <c r="B20" s="121" t="s">
        <v>28</v>
      </c>
      <c r="C20" s="149">
        <v>10.47</v>
      </c>
      <c r="D20" s="149">
        <v>0</v>
      </c>
      <c r="E20" s="149">
        <v>0</v>
      </c>
      <c r="F20" s="149">
        <v>0</v>
      </c>
      <c r="G20" s="149">
        <v>0</v>
      </c>
      <c r="H20" s="55">
        <v>10.69</v>
      </c>
      <c r="I20" s="56">
        <v>0</v>
      </c>
      <c r="J20" s="56">
        <v>0</v>
      </c>
      <c r="K20" s="56">
        <v>0</v>
      </c>
      <c r="L20" s="57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67" t="e">
        <f>#REF!-L20</f>
        <v>#REF!</v>
      </c>
      <c r="R20" s="57"/>
    </row>
    <row r="21" spans="1:18" ht="12.75" customHeight="1">
      <c r="A21" s="46">
        <v>18</v>
      </c>
      <c r="B21" s="121" t="s">
        <v>30</v>
      </c>
      <c r="C21" s="149">
        <v>6.79</v>
      </c>
      <c r="D21" s="149">
        <v>0</v>
      </c>
      <c r="E21" s="149">
        <v>0</v>
      </c>
      <c r="F21" s="149">
        <v>0</v>
      </c>
      <c r="G21" s="149">
        <v>0</v>
      </c>
      <c r="H21" s="55">
        <v>8.14</v>
      </c>
      <c r="I21" s="56">
        <v>0</v>
      </c>
      <c r="J21" s="56">
        <v>0</v>
      </c>
      <c r="K21" s="56">
        <v>0</v>
      </c>
      <c r="L21" s="57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67" t="e">
        <f>#REF!-L21</f>
        <v>#REF!</v>
      </c>
      <c r="R21" s="57"/>
    </row>
    <row r="22" spans="1:18" ht="12.75" customHeight="1">
      <c r="A22" s="46">
        <v>19</v>
      </c>
      <c r="B22" s="121" t="s">
        <v>32</v>
      </c>
      <c r="C22" s="149">
        <v>8.07</v>
      </c>
      <c r="D22" s="149">
        <v>9.57</v>
      </c>
      <c r="E22" s="149">
        <v>0</v>
      </c>
      <c r="F22" s="149">
        <v>10.59</v>
      </c>
      <c r="G22" s="149">
        <v>0</v>
      </c>
      <c r="H22" s="55">
        <v>9.1999999999999993</v>
      </c>
      <c r="I22" s="56">
        <v>10.84</v>
      </c>
      <c r="J22" s="56">
        <v>0</v>
      </c>
      <c r="K22" s="56">
        <v>10.81</v>
      </c>
      <c r="L22" s="57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67" t="e">
        <f>#REF!-L22</f>
        <v>#REF!</v>
      </c>
      <c r="R22" s="57"/>
    </row>
    <row r="23" spans="1:18" ht="12.75" customHeight="1">
      <c r="A23" s="46">
        <v>20</v>
      </c>
      <c r="B23" s="121" t="s">
        <v>33</v>
      </c>
      <c r="C23" s="149">
        <v>8.09</v>
      </c>
      <c r="D23" s="149">
        <v>0</v>
      </c>
      <c r="E23" s="149">
        <v>0</v>
      </c>
      <c r="F23" s="149">
        <v>0</v>
      </c>
      <c r="G23" s="149">
        <v>0</v>
      </c>
      <c r="H23" s="55">
        <v>8.35</v>
      </c>
      <c r="I23" s="56">
        <v>0</v>
      </c>
      <c r="J23" s="56">
        <v>0</v>
      </c>
      <c r="K23" s="56">
        <v>0</v>
      </c>
      <c r="L23" s="57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67" t="e">
        <f>#REF!-L23</f>
        <v>#REF!</v>
      </c>
      <c r="R23" s="57"/>
    </row>
    <row r="24" spans="1:18" ht="12.75" customHeight="1">
      <c r="A24" s="46">
        <v>21</v>
      </c>
      <c r="B24" s="121" t="s">
        <v>34</v>
      </c>
      <c r="C24" s="149">
        <v>7</v>
      </c>
      <c r="D24" s="149">
        <v>0</v>
      </c>
      <c r="E24" s="149">
        <v>0</v>
      </c>
      <c r="F24" s="149">
        <v>0</v>
      </c>
      <c r="G24" s="149">
        <v>0</v>
      </c>
      <c r="H24" s="55">
        <v>7.95</v>
      </c>
      <c r="I24" s="56">
        <v>0</v>
      </c>
      <c r="J24" s="56">
        <v>0</v>
      </c>
      <c r="K24" s="56">
        <v>0</v>
      </c>
      <c r="L24" s="57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67" t="e">
        <f>#REF!-L24</f>
        <v>#REF!</v>
      </c>
      <c r="R24" s="57"/>
    </row>
    <row r="25" spans="1:18" ht="12.75" customHeight="1">
      <c r="A25" s="46">
        <v>22</v>
      </c>
      <c r="B25" s="121" t="s">
        <v>35</v>
      </c>
      <c r="C25" s="149">
        <v>9.4499999999999993</v>
      </c>
      <c r="D25" s="149">
        <v>0</v>
      </c>
      <c r="E25" s="149">
        <v>0</v>
      </c>
      <c r="F25" s="149">
        <v>9.75</v>
      </c>
      <c r="G25" s="149">
        <v>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7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67" t="e">
        <f>#REF!-L25</f>
        <v>#REF!</v>
      </c>
      <c r="R25" s="57"/>
    </row>
    <row r="26" spans="1:18" ht="12.75" customHeight="1">
      <c r="A26" s="46">
        <v>23</v>
      </c>
      <c r="B26" s="121" t="s">
        <v>36</v>
      </c>
      <c r="C26" s="149">
        <v>14.48</v>
      </c>
      <c r="D26" s="149">
        <v>13.48</v>
      </c>
      <c r="E26" s="149">
        <v>13.48</v>
      </c>
      <c r="F26" s="149">
        <v>13.48</v>
      </c>
      <c r="G26" s="149">
        <v>13.48</v>
      </c>
      <c r="H26" s="55">
        <v>14.49</v>
      </c>
      <c r="I26" s="56">
        <v>13.49</v>
      </c>
      <c r="J26" s="56">
        <v>13.49</v>
      </c>
      <c r="K26" s="56">
        <v>13.49</v>
      </c>
      <c r="L26" s="57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67" t="e">
        <f>#REF!-L26</f>
        <v>#REF!</v>
      </c>
      <c r="R26" s="57"/>
    </row>
    <row r="27" spans="1:18" ht="12.75" customHeight="1">
      <c r="A27" s="46">
        <v>24</v>
      </c>
      <c r="B27" s="121" t="s">
        <v>37</v>
      </c>
      <c r="C27" s="149">
        <v>7.99</v>
      </c>
      <c r="D27" s="149">
        <v>0</v>
      </c>
      <c r="E27" s="149">
        <v>0</v>
      </c>
      <c r="F27" s="149">
        <v>0</v>
      </c>
      <c r="G27" s="149">
        <v>0</v>
      </c>
      <c r="H27" s="55">
        <v>8.36</v>
      </c>
      <c r="I27" s="56">
        <v>0</v>
      </c>
      <c r="J27" s="56">
        <v>0</v>
      </c>
      <c r="K27" s="56">
        <v>0</v>
      </c>
      <c r="L27" s="57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67" t="e">
        <f>#REF!-L27</f>
        <v>#REF!</v>
      </c>
      <c r="R27" s="57"/>
    </row>
    <row r="28" spans="1:18" ht="12.75" customHeight="1">
      <c r="A28" s="46">
        <v>25</v>
      </c>
      <c r="B28" s="121" t="s">
        <v>38</v>
      </c>
      <c r="C28" s="149">
        <v>8.81</v>
      </c>
      <c r="D28" s="149">
        <v>0</v>
      </c>
      <c r="E28" s="149">
        <v>0</v>
      </c>
      <c r="F28" s="149">
        <v>0</v>
      </c>
      <c r="G28" s="149">
        <v>0</v>
      </c>
      <c r="H28" s="55">
        <v>9.06</v>
      </c>
      <c r="I28" s="56">
        <v>0</v>
      </c>
      <c r="J28" s="56">
        <v>0</v>
      </c>
      <c r="K28" s="56">
        <v>0</v>
      </c>
      <c r="L28" s="57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67" t="e">
        <f>#REF!-L28</f>
        <v>#REF!</v>
      </c>
      <c r="R28" s="57"/>
    </row>
    <row r="29" spans="1:18" ht="12.75" customHeight="1">
      <c r="A29" s="46">
        <v>26</v>
      </c>
      <c r="B29" s="121" t="s">
        <v>39</v>
      </c>
      <c r="C29" s="149">
        <v>8.25</v>
      </c>
      <c r="D29" s="149">
        <v>0</v>
      </c>
      <c r="E29" s="149">
        <v>0</v>
      </c>
      <c r="F29" s="149">
        <v>0</v>
      </c>
      <c r="G29" s="149">
        <v>0</v>
      </c>
      <c r="H29" s="55">
        <v>0.09</v>
      </c>
      <c r="I29" s="56">
        <v>0</v>
      </c>
      <c r="J29" s="56">
        <v>0</v>
      </c>
      <c r="K29" s="56">
        <v>0</v>
      </c>
      <c r="L29" s="57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67" t="e">
        <f>#REF!-L29</f>
        <v>#REF!</v>
      </c>
      <c r="R29" s="57"/>
    </row>
    <row r="30" spans="1:18" ht="12.75" customHeight="1">
      <c r="A30" s="46">
        <v>27</v>
      </c>
      <c r="B30" s="121" t="s">
        <v>40</v>
      </c>
      <c r="C30" s="149">
        <v>6.78</v>
      </c>
      <c r="D30" s="149">
        <v>6.78</v>
      </c>
      <c r="E30" s="149">
        <v>0</v>
      </c>
      <c r="F30" s="149">
        <v>0</v>
      </c>
      <c r="G30" s="149">
        <v>0</v>
      </c>
      <c r="H30" s="55">
        <v>6.7</v>
      </c>
      <c r="I30" s="56">
        <v>6.7</v>
      </c>
      <c r="J30" s="56">
        <v>0</v>
      </c>
      <c r="K30" s="56">
        <v>0</v>
      </c>
      <c r="L30" s="57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67" t="e">
        <f>#REF!-L30</f>
        <v>#REF!</v>
      </c>
      <c r="R30" s="57"/>
    </row>
    <row r="31" spans="1:18" ht="12.75" customHeight="1">
      <c r="A31" s="46">
        <v>28</v>
      </c>
      <c r="B31" s="121" t="s">
        <v>41</v>
      </c>
      <c r="C31" s="149">
        <v>10.27</v>
      </c>
      <c r="D31" s="149">
        <v>10.55</v>
      </c>
      <c r="E31" s="149">
        <v>15.5</v>
      </c>
      <c r="F31" s="149">
        <v>9.9700000000000006</v>
      </c>
      <c r="G31" s="149">
        <v>14.61</v>
      </c>
      <c r="H31" s="55">
        <v>10.3</v>
      </c>
      <c r="I31" s="56">
        <v>10.56</v>
      </c>
      <c r="J31" s="56">
        <v>15.53</v>
      </c>
      <c r="K31" s="56">
        <v>10</v>
      </c>
      <c r="L31" s="57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67" t="e">
        <f>#REF!-L31</f>
        <v>#REF!</v>
      </c>
      <c r="R31" s="57"/>
    </row>
    <row r="32" spans="1:18" ht="12.75" customHeight="1">
      <c r="A32" s="46">
        <v>29</v>
      </c>
      <c r="B32" s="121" t="s">
        <v>42</v>
      </c>
      <c r="C32" s="149">
        <v>9.5</v>
      </c>
      <c r="D32" s="149">
        <v>10.25</v>
      </c>
      <c r="E32" s="149">
        <v>0</v>
      </c>
      <c r="F32" s="149">
        <v>10.75</v>
      </c>
      <c r="G32" s="149">
        <v>0</v>
      </c>
      <c r="H32" s="93"/>
      <c r="I32" s="93"/>
      <c r="J32" s="94"/>
      <c r="K32" s="92">
        <v>0</v>
      </c>
      <c r="L32" s="57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67" t="e">
        <f>#REF!-L32</f>
        <v>#REF!</v>
      </c>
      <c r="R32" s="57"/>
    </row>
    <row r="33" spans="1:18" ht="12.75" customHeight="1">
      <c r="A33" s="46">
        <v>30</v>
      </c>
      <c r="B33" s="121" t="s">
        <v>43</v>
      </c>
      <c r="C33" s="149">
        <v>11.25</v>
      </c>
      <c r="D33" s="149">
        <v>13</v>
      </c>
      <c r="E33" s="149">
        <v>0</v>
      </c>
      <c r="F33" s="149">
        <v>13</v>
      </c>
      <c r="G33" s="149">
        <v>14</v>
      </c>
      <c r="H33" s="55">
        <v>11.25</v>
      </c>
      <c r="I33" s="56">
        <v>13</v>
      </c>
      <c r="J33" s="56">
        <v>0</v>
      </c>
      <c r="K33" s="56">
        <v>13</v>
      </c>
      <c r="L33" s="57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67" t="e">
        <f>#REF!-L33</f>
        <v>#REF!</v>
      </c>
      <c r="R33" s="57"/>
    </row>
    <row r="34" spans="1:18" ht="12.75" customHeight="1">
      <c r="A34" s="46">
        <v>31</v>
      </c>
      <c r="B34" s="121" t="s">
        <v>44</v>
      </c>
      <c r="C34" s="149">
        <v>10.15</v>
      </c>
      <c r="D34" s="149">
        <v>10.65</v>
      </c>
      <c r="E34" s="149">
        <v>21</v>
      </c>
      <c r="F34" s="149">
        <v>13</v>
      </c>
      <c r="G34" s="149">
        <v>12</v>
      </c>
      <c r="H34" s="93"/>
      <c r="I34" s="93"/>
      <c r="J34" s="94"/>
      <c r="K34" s="92">
        <v>12</v>
      </c>
      <c r="L34" s="57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67" t="e">
        <f>#REF!-L34</f>
        <v>#REF!</v>
      </c>
      <c r="R34" s="57"/>
    </row>
    <row r="35" spans="1:18" ht="12.75" customHeight="1">
      <c r="A35" s="46">
        <v>32</v>
      </c>
      <c r="B35" s="121" t="s">
        <v>45</v>
      </c>
      <c r="C35" s="149">
        <v>10.6</v>
      </c>
      <c r="D35" s="149">
        <v>12.2</v>
      </c>
      <c r="E35" s="149">
        <v>14.2</v>
      </c>
      <c r="F35" s="149">
        <v>11.9</v>
      </c>
      <c r="G35" s="149">
        <v>12</v>
      </c>
      <c r="H35" s="55">
        <v>10.6</v>
      </c>
      <c r="I35" s="56">
        <v>12.2</v>
      </c>
      <c r="J35" s="56">
        <v>14.2</v>
      </c>
      <c r="K35" s="56">
        <v>11.9</v>
      </c>
      <c r="L35" s="57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67" t="e">
        <f>#REF!-L35</f>
        <v>#REF!</v>
      </c>
      <c r="R35" s="57"/>
    </row>
    <row r="36" spans="1:18" ht="12.75" customHeight="1">
      <c r="A36" s="46">
        <v>33</v>
      </c>
      <c r="B36" s="121" t="s">
        <v>46</v>
      </c>
      <c r="C36" s="149">
        <v>8.65</v>
      </c>
      <c r="D36" s="149">
        <v>10.08</v>
      </c>
      <c r="E36" s="149">
        <v>13.22</v>
      </c>
      <c r="F36" s="149">
        <v>10.19</v>
      </c>
      <c r="G36" s="149">
        <v>10.02</v>
      </c>
      <c r="H36" s="55">
        <v>8.7899999999999991</v>
      </c>
      <c r="I36" s="56">
        <v>10.29</v>
      </c>
      <c r="J36" s="56">
        <v>13.4</v>
      </c>
      <c r="K36" s="56">
        <v>10.28</v>
      </c>
      <c r="L36" s="57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67" t="e">
        <f>#REF!-L36</f>
        <v>#REF!</v>
      </c>
      <c r="R36" s="57"/>
    </row>
    <row r="37" spans="1:18" ht="12.75" customHeight="1">
      <c r="A37" s="46">
        <v>34</v>
      </c>
      <c r="B37" s="121" t="s">
        <v>47</v>
      </c>
      <c r="C37" s="149">
        <v>10</v>
      </c>
      <c r="D37" s="149">
        <v>10.25</v>
      </c>
      <c r="E37" s="149">
        <v>14.5</v>
      </c>
      <c r="F37" s="149">
        <v>10.5</v>
      </c>
      <c r="G37" s="149">
        <v>11</v>
      </c>
      <c r="H37" s="55">
        <v>10</v>
      </c>
      <c r="I37" s="56">
        <v>10.25</v>
      </c>
      <c r="J37" s="56">
        <v>14.5</v>
      </c>
      <c r="K37" s="56">
        <v>10.5</v>
      </c>
      <c r="L37" s="57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67" t="e">
        <f>#REF!-L37</f>
        <v>#REF!</v>
      </c>
      <c r="R37" s="57"/>
    </row>
    <row r="38" spans="1:18" ht="12.75" customHeight="1">
      <c r="A38" s="46">
        <v>35</v>
      </c>
      <c r="B38" s="121" t="s">
        <v>48</v>
      </c>
      <c r="C38" s="149">
        <v>7.04</v>
      </c>
      <c r="D38" s="149">
        <v>7.15</v>
      </c>
      <c r="E38" s="149">
        <v>6.63</v>
      </c>
      <c r="F38" s="149">
        <v>6.6</v>
      </c>
      <c r="G38" s="149">
        <v>7.65</v>
      </c>
      <c r="H38" s="55">
        <v>7.05</v>
      </c>
      <c r="I38" s="56">
        <v>7.17</v>
      </c>
      <c r="J38" s="56">
        <v>6.63</v>
      </c>
      <c r="K38" s="56">
        <v>6.59</v>
      </c>
      <c r="L38" s="57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67" t="e">
        <f>#REF!-L38</f>
        <v>#REF!</v>
      </c>
      <c r="R38" s="57"/>
    </row>
    <row r="39" spans="1:18" ht="12.75" customHeight="1">
      <c r="A39" s="46">
        <v>36</v>
      </c>
      <c r="B39" s="121" t="s">
        <v>49</v>
      </c>
      <c r="C39" s="149">
        <v>9.94</v>
      </c>
      <c r="D39" s="149">
        <v>12.9</v>
      </c>
      <c r="E39" s="149">
        <v>13.42</v>
      </c>
      <c r="F39" s="149">
        <v>11.79</v>
      </c>
      <c r="G39" s="149">
        <v>12.04</v>
      </c>
      <c r="H39" s="55">
        <v>9.7100000000000009</v>
      </c>
      <c r="I39" s="56">
        <v>12.34</v>
      </c>
      <c r="J39" s="56">
        <v>13.05</v>
      </c>
      <c r="K39" s="56">
        <v>11.28</v>
      </c>
      <c r="L39" s="57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67" t="e">
        <f>#REF!-L39</f>
        <v>#REF!</v>
      </c>
      <c r="R39" s="57"/>
    </row>
    <row r="40" spans="1:18" ht="12.75" customHeight="1">
      <c r="A40" s="46">
        <v>37</v>
      </c>
      <c r="B40" s="121" t="s">
        <v>50</v>
      </c>
      <c r="C40" s="149">
        <v>7.01</v>
      </c>
      <c r="D40" s="149">
        <v>7.89</v>
      </c>
      <c r="E40" s="149">
        <v>11.39</v>
      </c>
      <c r="F40" s="149">
        <v>7.07</v>
      </c>
      <c r="G40" s="149">
        <v>8.34</v>
      </c>
      <c r="H40" s="55">
        <v>7.31</v>
      </c>
      <c r="I40" s="56">
        <v>8.27</v>
      </c>
      <c r="J40" s="56">
        <v>12.08</v>
      </c>
      <c r="K40" s="56">
        <v>7.38</v>
      </c>
      <c r="L40" s="57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67" t="e">
        <f>#REF!-L40</f>
        <v>#REF!</v>
      </c>
      <c r="R40" s="57"/>
    </row>
    <row r="41" spans="1:18" ht="12.75" customHeight="1">
      <c r="A41" s="46">
        <v>38</v>
      </c>
      <c r="B41" s="121" t="s">
        <v>51</v>
      </c>
      <c r="C41" s="149">
        <v>8.44</v>
      </c>
      <c r="D41" s="149">
        <v>8.35</v>
      </c>
      <c r="E41" s="149">
        <v>8.0399999999999991</v>
      </c>
      <c r="F41" s="149">
        <v>8.5399999999999991</v>
      </c>
      <c r="G41" s="149">
        <v>8.99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7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67" t="e">
        <f>#REF!-L41</f>
        <v>#REF!</v>
      </c>
      <c r="R41" s="57"/>
    </row>
    <row r="42" spans="1:18" ht="12.75" customHeight="1">
      <c r="A42" s="46">
        <v>39</v>
      </c>
      <c r="B42" s="121" t="s">
        <v>52</v>
      </c>
      <c r="C42" s="149">
        <v>9.77</v>
      </c>
      <c r="D42" s="149">
        <v>10.17</v>
      </c>
      <c r="E42" s="149">
        <v>13.27</v>
      </c>
      <c r="F42" s="149">
        <v>10.5</v>
      </c>
      <c r="G42" s="149">
        <v>12.35</v>
      </c>
      <c r="H42" s="55">
        <v>9.69</v>
      </c>
      <c r="I42" s="56">
        <v>10.09</v>
      </c>
      <c r="J42" s="56">
        <v>13.13</v>
      </c>
      <c r="K42" s="56">
        <v>10.4</v>
      </c>
      <c r="L42" s="57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67" t="e">
        <f>#REF!-L42</f>
        <v>#REF!</v>
      </c>
      <c r="R42" s="57"/>
    </row>
    <row r="43" spans="1:18" ht="12.75" customHeight="1">
      <c r="A43" s="46">
        <v>40</v>
      </c>
      <c r="B43" s="121" t="s">
        <v>53</v>
      </c>
      <c r="C43" s="149">
        <v>10</v>
      </c>
      <c r="D43" s="149">
        <v>10.5</v>
      </c>
      <c r="E43" s="149">
        <v>12.5</v>
      </c>
      <c r="F43" s="149">
        <v>11</v>
      </c>
      <c r="G43" s="149">
        <v>11</v>
      </c>
      <c r="H43" s="55">
        <v>10.25</v>
      </c>
      <c r="I43" s="56">
        <v>10.75</v>
      </c>
      <c r="J43" s="56">
        <v>12.75</v>
      </c>
      <c r="K43" s="56">
        <v>11.25</v>
      </c>
      <c r="L43" s="57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67" t="e">
        <f>#REF!-L43</f>
        <v>#REF!</v>
      </c>
      <c r="R43" s="57"/>
    </row>
    <row r="44" spans="1:18" ht="12.75" customHeight="1">
      <c r="A44" s="46">
        <v>41</v>
      </c>
      <c r="B44" s="121" t="s">
        <v>54</v>
      </c>
      <c r="C44" s="149">
        <v>8.34</v>
      </c>
      <c r="D44" s="149">
        <v>8.08</v>
      </c>
      <c r="E44" s="149">
        <v>8.17</v>
      </c>
      <c r="F44" s="149">
        <v>7.71</v>
      </c>
      <c r="G44" s="149">
        <v>7.96</v>
      </c>
      <c r="H44" s="55">
        <v>9.23</v>
      </c>
      <c r="I44" s="56">
        <v>8.9700000000000006</v>
      </c>
      <c r="J44" s="56">
        <v>9.01</v>
      </c>
      <c r="K44" s="56">
        <v>8.66</v>
      </c>
      <c r="L44" s="57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67" t="e">
        <f>#REF!-L44</f>
        <v>#REF!</v>
      </c>
      <c r="R44" s="57"/>
    </row>
    <row r="45" spans="1:18" ht="12.75" customHeight="1">
      <c r="A45" s="46">
        <v>42</v>
      </c>
      <c r="B45" s="121" t="s">
        <v>55</v>
      </c>
      <c r="C45" s="149">
        <v>10.9</v>
      </c>
      <c r="D45" s="149">
        <v>12.65</v>
      </c>
      <c r="E45" s="149">
        <v>15</v>
      </c>
      <c r="F45" s="149">
        <v>12.12</v>
      </c>
      <c r="G45" s="149">
        <v>12.28</v>
      </c>
      <c r="H45" s="55">
        <v>10.9</v>
      </c>
      <c r="I45" s="56">
        <v>12.65</v>
      </c>
      <c r="J45" s="56">
        <v>15</v>
      </c>
      <c r="K45" s="56">
        <v>12.12</v>
      </c>
      <c r="L45" s="57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67" t="e">
        <f>#REF!-L45</f>
        <v>#REF!</v>
      </c>
      <c r="R45" s="57"/>
    </row>
    <row r="46" spans="1:18" ht="12.75" customHeight="1">
      <c r="A46" s="46">
        <v>43</v>
      </c>
      <c r="B46" s="121" t="s">
        <v>56</v>
      </c>
      <c r="C46" s="149">
        <v>11.26</v>
      </c>
      <c r="D46" s="149">
        <v>11.26</v>
      </c>
      <c r="E46" s="149">
        <v>11.26</v>
      </c>
      <c r="F46" s="149">
        <v>0</v>
      </c>
      <c r="G46" s="149">
        <v>11.26</v>
      </c>
      <c r="H46" s="55">
        <v>10.53</v>
      </c>
      <c r="I46" s="56">
        <v>10.53</v>
      </c>
      <c r="J46" s="56">
        <v>10.53</v>
      </c>
      <c r="K46" s="56">
        <v>0</v>
      </c>
      <c r="L46" s="57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67" t="e">
        <f>#REF!-L46</f>
        <v>#REF!</v>
      </c>
      <c r="R46" s="57"/>
    </row>
    <row r="47" spans="1:18" ht="12.75" customHeight="1">
      <c r="A47" s="46">
        <v>44</v>
      </c>
      <c r="B47" s="121" t="s">
        <v>57</v>
      </c>
      <c r="C47" s="149">
        <v>11.47</v>
      </c>
      <c r="D47" s="149">
        <v>12.02</v>
      </c>
      <c r="E47" s="149">
        <v>14.77</v>
      </c>
      <c r="F47" s="149">
        <v>11.97</v>
      </c>
      <c r="G47" s="149">
        <v>12.62</v>
      </c>
      <c r="H47" s="55">
        <v>9.76</v>
      </c>
      <c r="I47" s="56">
        <v>10.31</v>
      </c>
      <c r="J47" s="56">
        <v>13.06</v>
      </c>
      <c r="K47" s="56">
        <v>10.26</v>
      </c>
      <c r="L47" s="57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67" t="e">
        <f>#REF!-L47</f>
        <v>#REF!</v>
      </c>
      <c r="R47" s="57"/>
    </row>
    <row r="48" spans="1:18" ht="12.75" customHeight="1">
      <c r="A48" s="46">
        <v>45</v>
      </c>
      <c r="B48" s="121" t="s">
        <v>58</v>
      </c>
      <c r="C48" s="149">
        <v>8.2200000000000006</v>
      </c>
      <c r="D48" s="149">
        <v>8.7200000000000006</v>
      </c>
      <c r="E48" s="149">
        <v>10.220000000000001</v>
      </c>
      <c r="F48" s="149">
        <v>9.2200000000000006</v>
      </c>
      <c r="G48" s="149">
        <v>9.9700000000000006</v>
      </c>
      <c r="H48" s="55">
        <v>8.77</v>
      </c>
      <c r="I48" s="56">
        <v>8.77</v>
      </c>
      <c r="J48" s="56">
        <v>8.77</v>
      </c>
      <c r="K48" s="56">
        <v>10.47</v>
      </c>
      <c r="L48" s="57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67" t="e">
        <f>#REF!-L48</f>
        <v>#REF!</v>
      </c>
      <c r="R48" s="57"/>
    </row>
    <row r="49" spans="1:18" ht="12.75" customHeight="1">
      <c r="A49" s="46">
        <v>46</v>
      </c>
      <c r="B49" s="121" t="s">
        <v>59</v>
      </c>
      <c r="C49" s="149">
        <v>10.95</v>
      </c>
      <c r="D49" s="149">
        <v>10.51</v>
      </c>
      <c r="E49" s="149">
        <v>10.51</v>
      </c>
      <c r="F49" s="149">
        <v>10.95</v>
      </c>
      <c r="G49" s="149">
        <v>10.07</v>
      </c>
      <c r="H49" s="55">
        <v>11.51</v>
      </c>
      <c r="I49" s="56">
        <v>11.07</v>
      </c>
      <c r="J49" s="56">
        <v>11.07</v>
      </c>
      <c r="K49" s="56">
        <v>11.51</v>
      </c>
      <c r="L49" s="57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67" t="e">
        <f>#REF!-L49</f>
        <v>#REF!</v>
      </c>
      <c r="R49" s="57"/>
    </row>
    <row r="50" spans="1:18" ht="12.75" customHeight="1">
      <c r="A50" s="46">
        <v>47</v>
      </c>
      <c r="B50" s="121" t="s">
        <v>60</v>
      </c>
      <c r="C50" s="149">
        <v>8.81</v>
      </c>
      <c r="D50" s="149">
        <v>9</v>
      </c>
      <c r="E50" s="149">
        <v>14.35</v>
      </c>
      <c r="F50" s="149">
        <v>10.28</v>
      </c>
      <c r="G50" s="149">
        <v>11.75</v>
      </c>
      <c r="H50" s="55">
        <v>8.69</v>
      </c>
      <c r="I50" s="56">
        <v>9.17</v>
      </c>
      <c r="J50" s="56">
        <v>13.87</v>
      </c>
      <c r="K50" s="56">
        <v>9.86</v>
      </c>
      <c r="L50" s="57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67" t="e">
        <f>#REF!-L50</f>
        <v>#REF!</v>
      </c>
      <c r="R50" s="57"/>
    </row>
    <row r="51" spans="1:18" ht="12.75" customHeight="1">
      <c r="A51" s="46">
        <v>48</v>
      </c>
      <c r="B51" s="121" t="s">
        <v>61</v>
      </c>
      <c r="C51" s="149">
        <v>8.7200000000000006</v>
      </c>
      <c r="D51" s="149">
        <v>8.7799999999999994</v>
      </c>
      <c r="E51" s="149">
        <v>8.6199999999999992</v>
      </c>
      <c r="F51" s="149">
        <v>8.56</v>
      </c>
      <c r="G51" s="149">
        <v>10.84</v>
      </c>
      <c r="H51" s="55">
        <v>3.7</v>
      </c>
      <c r="I51" s="56">
        <v>4.0999999999999996</v>
      </c>
      <c r="J51" s="56">
        <v>3.54</v>
      </c>
      <c r="K51" s="56">
        <v>3.32</v>
      </c>
      <c r="L51" s="57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67" t="e">
        <f>#REF!-L51</f>
        <v>#REF!</v>
      </c>
      <c r="R51" s="57"/>
    </row>
    <row r="52" spans="1:18" ht="12.75" customHeight="1">
      <c r="A52" s="46">
        <v>49</v>
      </c>
      <c r="B52" s="121" t="s">
        <v>62</v>
      </c>
      <c r="C52" s="149">
        <v>10.119999999999999</v>
      </c>
      <c r="D52" s="149">
        <v>10.42</v>
      </c>
      <c r="E52" s="149">
        <v>10.42</v>
      </c>
      <c r="F52" s="149">
        <v>10.119999999999999</v>
      </c>
      <c r="G52" s="149">
        <v>10.42</v>
      </c>
      <c r="H52" s="55">
        <v>10.49</v>
      </c>
      <c r="I52" s="56">
        <v>10.79</v>
      </c>
      <c r="J52" s="56">
        <v>10.79</v>
      </c>
      <c r="K52" s="56">
        <v>10.49</v>
      </c>
      <c r="L52" s="57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67" t="e">
        <f>#REF!-L52</f>
        <v>#REF!</v>
      </c>
      <c r="R52" s="57"/>
    </row>
    <row r="53" spans="1:18" ht="12.75" customHeight="1">
      <c r="A53" s="46">
        <v>50</v>
      </c>
      <c r="B53" s="121" t="s">
        <v>64</v>
      </c>
      <c r="C53" s="149">
        <v>8.98</v>
      </c>
      <c r="D53" s="149">
        <v>10.26</v>
      </c>
      <c r="E53" s="149">
        <v>9.9</v>
      </c>
      <c r="F53" s="149">
        <v>9.3800000000000008</v>
      </c>
      <c r="G53" s="149">
        <v>11.66</v>
      </c>
      <c r="H53" s="55">
        <v>9.35</v>
      </c>
      <c r="I53" s="56">
        <v>10.57</v>
      </c>
      <c r="J53" s="56">
        <v>10.34</v>
      </c>
      <c r="K53" s="56">
        <v>10.050000000000001</v>
      </c>
      <c r="L53" s="57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67" t="e">
        <f>#REF!-L53</f>
        <v>#REF!</v>
      </c>
      <c r="R53" s="57"/>
    </row>
    <row r="54" spans="1:18" ht="12.75" customHeight="1">
      <c r="A54" s="46">
        <v>51</v>
      </c>
      <c r="B54" s="121" t="s">
        <v>65</v>
      </c>
      <c r="C54" s="149">
        <v>10.75</v>
      </c>
      <c r="D54" s="149">
        <v>11.48</v>
      </c>
      <c r="E54" s="149">
        <v>10.63</v>
      </c>
      <c r="F54" s="149">
        <v>10.62</v>
      </c>
      <c r="G54" s="149">
        <v>13.58</v>
      </c>
      <c r="H54" s="55">
        <v>10.19</v>
      </c>
      <c r="I54" s="56">
        <v>10.98</v>
      </c>
      <c r="J54" s="56">
        <v>10.1</v>
      </c>
      <c r="K54" s="56">
        <v>10.050000000000001</v>
      </c>
      <c r="L54" s="57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67" t="e">
        <f>#REF!-L54</f>
        <v>#REF!</v>
      </c>
      <c r="R54" s="57"/>
    </row>
    <row r="55" spans="1:18" ht="12.75" customHeight="1">
      <c r="A55" s="46">
        <v>52</v>
      </c>
      <c r="B55" s="121" t="s">
        <v>66</v>
      </c>
      <c r="C55" s="149">
        <v>5</v>
      </c>
      <c r="D55" s="149">
        <v>5</v>
      </c>
      <c r="E55" s="149">
        <v>5</v>
      </c>
      <c r="F55" s="149">
        <v>8.1</v>
      </c>
      <c r="G55" s="149">
        <v>8.1</v>
      </c>
      <c r="H55" s="55">
        <v>4.96</v>
      </c>
      <c r="I55" s="56">
        <v>4.96</v>
      </c>
      <c r="J55" s="56">
        <v>4.96</v>
      </c>
      <c r="K55" s="56">
        <v>9.7799999999999994</v>
      </c>
      <c r="L55" s="57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67" t="e">
        <f>#REF!-L55</f>
        <v>#REF!</v>
      </c>
      <c r="R55" s="57"/>
    </row>
    <row r="56" spans="1:18" s="97" customFormat="1" ht="12.75" customHeight="1">
      <c r="A56" s="46">
        <v>53</v>
      </c>
      <c r="B56" s="121" t="s">
        <v>67</v>
      </c>
      <c r="C56" s="149">
        <v>10</v>
      </c>
      <c r="D56" s="149">
        <v>9.99</v>
      </c>
      <c r="E56" s="149">
        <v>12.76</v>
      </c>
      <c r="F56" s="149">
        <v>9.0299999999999994</v>
      </c>
      <c r="G56" s="149">
        <v>9.89</v>
      </c>
      <c r="H56" s="55">
        <v>10.6</v>
      </c>
      <c r="I56" s="56">
        <v>10.38</v>
      </c>
      <c r="J56" s="56">
        <v>13.01</v>
      </c>
      <c r="K56" s="56">
        <v>9.4499999999999993</v>
      </c>
      <c r="L56" s="57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67" t="e">
        <f>#REF!-L56</f>
        <v>#REF!</v>
      </c>
      <c r="R56" s="57"/>
    </row>
    <row r="57" spans="1:18" ht="12.75" customHeight="1">
      <c r="A57" s="46">
        <v>54</v>
      </c>
      <c r="B57" s="121" t="s">
        <v>68</v>
      </c>
      <c r="C57" s="149">
        <v>8.1</v>
      </c>
      <c r="D57" s="149">
        <v>8.1</v>
      </c>
      <c r="E57" s="149">
        <v>8.1</v>
      </c>
      <c r="F57" s="149">
        <v>8.1</v>
      </c>
      <c r="G57" s="149">
        <v>8.1</v>
      </c>
      <c r="H57" s="55">
        <v>7.35</v>
      </c>
      <c r="I57" s="56">
        <v>7.35</v>
      </c>
      <c r="J57" s="56">
        <v>7.35</v>
      </c>
      <c r="K57" s="56">
        <v>7.35</v>
      </c>
      <c r="L57" s="57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67" t="e">
        <f>#REF!-L57</f>
        <v>#REF!</v>
      </c>
      <c r="R57" s="57"/>
    </row>
    <row r="58" spans="1:18" ht="12.75" customHeight="1">
      <c r="A58" s="46">
        <v>55</v>
      </c>
      <c r="B58" s="121" t="s">
        <v>69</v>
      </c>
      <c r="C58" s="149">
        <v>8.08</v>
      </c>
      <c r="D58" s="149">
        <v>8.08</v>
      </c>
      <c r="E58" s="149">
        <v>8.08</v>
      </c>
      <c r="F58" s="149">
        <v>8.08</v>
      </c>
      <c r="G58" s="149">
        <v>8.08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7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67" t="e">
        <f>#REF!-L58</f>
        <v>#REF!</v>
      </c>
      <c r="R58" s="57"/>
    </row>
    <row r="59" spans="1:18" ht="12.75" customHeight="1">
      <c r="A59" s="46">
        <v>56</v>
      </c>
      <c r="B59" s="121" t="s">
        <v>70</v>
      </c>
      <c r="C59" s="149">
        <v>8.6300000000000008</v>
      </c>
      <c r="D59" s="149">
        <v>8.77</v>
      </c>
      <c r="E59" s="149">
        <v>8.6300000000000008</v>
      </c>
      <c r="F59" s="149">
        <v>8.69</v>
      </c>
      <c r="G59" s="149">
        <v>8.76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7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67" t="e">
        <f>#REF!-L59</f>
        <v>#REF!</v>
      </c>
      <c r="R59" s="57"/>
    </row>
    <row r="60" spans="1:18" ht="12.75" customHeight="1">
      <c r="A60" s="46">
        <v>57</v>
      </c>
      <c r="B60" s="121" t="s">
        <v>71</v>
      </c>
      <c r="C60" s="149">
        <v>8.64</v>
      </c>
      <c r="D60" s="149">
        <v>9.23</v>
      </c>
      <c r="E60" s="149">
        <v>10.99</v>
      </c>
      <c r="F60" s="149">
        <v>8.5500000000000007</v>
      </c>
      <c r="G60" s="149">
        <v>10.48</v>
      </c>
      <c r="H60" s="55">
        <v>8.91</v>
      </c>
      <c r="I60" s="56">
        <v>9.57</v>
      </c>
      <c r="J60" s="56">
        <v>12.11</v>
      </c>
      <c r="K60" s="56">
        <v>8.76</v>
      </c>
      <c r="L60" s="57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67" t="e">
        <f>#REF!-L60</f>
        <v>#REF!</v>
      </c>
      <c r="R60" s="57"/>
    </row>
    <row r="61" spans="1:18" ht="12.75" customHeight="1">
      <c r="A61" s="46">
        <v>58</v>
      </c>
      <c r="B61" s="121" t="s">
        <v>73</v>
      </c>
      <c r="C61" s="149">
        <v>13.23</v>
      </c>
      <c r="D61" s="149">
        <v>13.23</v>
      </c>
      <c r="E61" s="149">
        <v>13.23</v>
      </c>
      <c r="F61" s="149">
        <v>13.23</v>
      </c>
      <c r="G61" s="149">
        <v>13.23</v>
      </c>
      <c r="H61" s="55">
        <v>13.58</v>
      </c>
      <c r="I61" s="56">
        <v>13.58</v>
      </c>
      <c r="J61" s="56">
        <v>13.58</v>
      </c>
      <c r="K61" s="56">
        <v>13.58</v>
      </c>
      <c r="L61" s="57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67" t="e">
        <f>#REF!-L61</f>
        <v>#REF!</v>
      </c>
      <c r="R61" s="57"/>
    </row>
    <row r="62" spans="1:18" ht="12.75" customHeight="1">
      <c r="A62" s="46">
        <v>59</v>
      </c>
      <c r="B62" s="121" t="s">
        <v>74</v>
      </c>
      <c r="C62" s="149">
        <v>10.76</v>
      </c>
      <c r="D62" s="149">
        <v>11.06</v>
      </c>
      <c r="E62" s="149">
        <v>11.06</v>
      </c>
      <c r="F62" s="149">
        <v>10.91</v>
      </c>
      <c r="G62" s="149">
        <v>10.96</v>
      </c>
      <c r="H62" s="55">
        <v>10.9</v>
      </c>
      <c r="I62" s="56">
        <v>11.2</v>
      </c>
      <c r="J62" s="56">
        <v>11.2</v>
      </c>
      <c r="K62" s="56">
        <v>11.05</v>
      </c>
      <c r="L62" s="57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67" t="e">
        <f>#REF!-L62</f>
        <v>#REF!</v>
      </c>
      <c r="R62" s="57"/>
    </row>
    <row r="63" spans="1:18" ht="12.75" customHeight="1">
      <c r="A63" s="46">
        <v>60</v>
      </c>
      <c r="B63" s="121" t="s">
        <v>75</v>
      </c>
      <c r="C63" s="149">
        <v>7.23</v>
      </c>
      <c r="D63" s="149">
        <v>7.23</v>
      </c>
      <c r="E63" s="149">
        <v>8.2799999999999994</v>
      </c>
      <c r="F63" s="149">
        <v>7.23</v>
      </c>
      <c r="G63" s="149">
        <v>7.3</v>
      </c>
      <c r="H63" s="55">
        <v>8.4</v>
      </c>
      <c r="I63" s="56">
        <v>8.4</v>
      </c>
      <c r="J63" s="56">
        <v>9.4499999999999993</v>
      </c>
      <c r="K63" s="56">
        <v>8.4</v>
      </c>
      <c r="L63" s="57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67" t="e">
        <f>#REF!-L63</f>
        <v>#REF!</v>
      </c>
      <c r="R63" s="72"/>
    </row>
    <row r="64" spans="1:18" ht="12.75" customHeight="1">
      <c r="A64" s="46">
        <v>61</v>
      </c>
      <c r="B64" s="121" t="s">
        <v>76</v>
      </c>
      <c r="C64" s="149">
        <v>10.5</v>
      </c>
      <c r="D64" s="149">
        <v>11.5</v>
      </c>
      <c r="E64" s="149">
        <v>16</v>
      </c>
      <c r="F64" s="149">
        <v>0</v>
      </c>
      <c r="G64" s="149">
        <v>10.5</v>
      </c>
      <c r="H64" s="55">
        <v>10.5</v>
      </c>
      <c r="I64" s="56">
        <v>11.5</v>
      </c>
      <c r="J64" s="56">
        <v>16</v>
      </c>
      <c r="K64" s="56">
        <v>0</v>
      </c>
      <c r="L64" s="57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67" t="e">
        <f>#REF!-L64</f>
        <v>#REF!</v>
      </c>
      <c r="R64" s="57"/>
    </row>
    <row r="65" spans="1:18" ht="12.75" customHeight="1">
      <c r="A65" s="46">
        <v>62</v>
      </c>
      <c r="B65" s="121" t="s">
        <v>77</v>
      </c>
      <c r="C65" s="149">
        <v>9.65</v>
      </c>
      <c r="D65" s="149">
        <v>9.98</v>
      </c>
      <c r="E65" s="149">
        <v>0</v>
      </c>
      <c r="F65" s="149">
        <v>10.15</v>
      </c>
      <c r="G65" s="149">
        <v>10.15</v>
      </c>
      <c r="H65" s="55">
        <v>0</v>
      </c>
      <c r="I65" s="56">
        <v>10.09</v>
      </c>
      <c r="J65" s="56">
        <v>0</v>
      </c>
      <c r="K65" s="56">
        <v>10.09</v>
      </c>
      <c r="L65" s="57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67" t="e">
        <f>#REF!-L65</f>
        <v>#REF!</v>
      </c>
      <c r="R65" s="57"/>
    </row>
    <row r="66" spans="1:18" ht="12.75" customHeight="1">
      <c r="A66" s="46">
        <v>63</v>
      </c>
      <c r="B66" s="121" t="s">
        <v>78</v>
      </c>
      <c r="C66" s="149">
        <v>11</v>
      </c>
      <c r="D66" s="149">
        <v>13</v>
      </c>
      <c r="E66" s="149">
        <v>15</v>
      </c>
      <c r="F66" s="149">
        <v>12</v>
      </c>
      <c r="G66" s="149">
        <v>13.5</v>
      </c>
      <c r="H66" s="55">
        <v>11</v>
      </c>
      <c r="I66" s="56">
        <v>13</v>
      </c>
      <c r="J66" s="56">
        <v>15</v>
      </c>
      <c r="K66" s="56">
        <v>12</v>
      </c>
      <c r="L66" s="57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67" t="e">
        <f>#REF!-L66</f>
        <v>#REF!</v>
      </c>
      <c r="R66" s="57"/>
    </row>
    <row r="67" spans="1:18" ht="12.75" customHeight="1">
      <c r="A67" s="46">
        <v>64</v>
      </c>
      <c r="B67" s="121" t="s">
        <v>79</v>
      </c>
      <c r="C67" s="149">
        <v>9.35</v>
      </c>
      <c r="D67" s="149">
        <v>9.67</v>
      </c>
      <c r="E67" s="149">
        <v>0</v>
      </c>
      <c r="F67" s="149">
        <v>9.67</v>
      </c>
      <c r="G67" s="149">
        <v>0</v>
      </c>
      <c r="H67" s="55">
        <v>10.75</v>
      </c>
      <c r="I67" s="56">
        <v>11.25</v>
      </c>
      <c r="J67" s="56">
        <v>0</v>
      </c>
      <c r="K67" s="56">
        <v>9.25</v>
      </c>
      <c r="L67" s="57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67" t="e">
        <f>#REF!-L67</f>
        <v>#REF!</v>
      </c>
      <c r="R67" s="57"/>
    </row>
    <row r="68" spans="1:18" ht="12.75" customHeight="1">
      <c r="A68" s="46">
        <v>65</v>
      </c>
      <c r="B68" s="121" t="s">
        <v>80</v>
      </c>
      <c r="C68" s="149">
        <v>10.25</v>
      </c>
      <c r="D68" s="149">
        <v>11.26</v>
      </c>
      <c r="E68" s="149">
        <v>0</v>
      </c>
      <c r="F68" s="149">
        <v>11.26</v>
      </c>
      <c r="G68" s="149">
        <v>11.26</v>
      </c>
      <c r="H68" s="55">
        <v>10.25</v>
      </c>
      <c r="I68" s="56">
        <v>11.25</v>
      </c>
      <c r="J68" s="56">
        <v>0</v>
      </c>
      <c r="K68" s="56">
        <v>11.25</v>
      </c>
      <c r="L68" s="57">
        <v>11.25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67" t="e">
        <f>#REF!-L68</f>
        <v>#REF!</v>
      </c>
      <c r="R68" s="57"/>
    </row>
    <row r="69" spans="1:18" ht="12.75" customHeight="1">
      <c r="A69" s="46">
        <v>66</v>
      </c>
      <c r="B69" s="121" t="s">
        <v>81</v>
      </c>
      <c r="C69" s="149">
        <v>11.5</v>
      </c>
      <c r="D69" s="149">
        <v>11.5</v>
      </c>
      <c r="E69" s="149">
        <v>0</v>
      </c>
      <c r="F69" s="149">
        <v>10.75</v>
      </c>
      <c r="G69" s="149">
        <v>11.5</v>
      </c>
      <c r="H69" s="55">
        <v>11.5</v>
      </c>
      <c r="I69" s="56">
        <v>11.5</v>
      </c>
      <c r="J69" s="56">
        <v>0</v>
      </c>
      <c r="K69" s="56">
        <v>10.75</v>
      </c>
      <c r="L69" s="57">
        <v>11.5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67" t="e">
        <f>#REF!-L69</f>
        <v>#REF!</v>
      </c>
      <c r="R69" s="57"/>
    </row>
    <row r="70" spans="1:18" ht="12.75" customHeight="1">
      <c r="A70" s="46">
        <v>67</v>
      </c>
      <c r="B70" s="121" t="s">
        <v>82</v>
      </c>
      <c r="C70" s="149">
        <v>8</v>
      </c>
      <c r="D70" s="149">
        <v>13</v>
      </c>
      <c r="E70" s="149">
        <v>0</v>
      </c>
      <c r="F70" s="149">
        <v>10.75</v>
      </c>
      <c r="G70" s="149">
        <v>11.75</v>
      </c>
      <c r="H70" s="55">
        <v>9</v>
      </c>
      <c r="I70" s="56">
        <v>15</v>
      </c>
      <c r="J70" s="56">
        <v>0</v>
      </c>
      <c r="K70" s="56">
        <v>11.25</v>
      </c>
      <c r="L70" s="57">
        <v>12.25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67" t="e">
        <f>#REF!-L70</f>
        <v>#REF!</v>
      </c>
      <c r="R70" s="57"/>
    </row>
    <row r="71" spans="1:18" ht="12.75" customHeight="1">
      <c r="A71" s="46">
        <v>68</v>
      </c>
      <c r="B71" s="121" t="s">
        <v>131</v>
      </c>
      <c r="C71" s="149">
        <v>7.39</v>
      </c>
      <c r="D71" s="149">
        <v>11.58</v>
      </c>
      <c r="E71" s="149">
        <v>16.059999999999999</v>
      </c>
      <c r="F71" s="149">
        <v>0</v>
      </c>
      <c r="G71" s="149">
        <v>13.32</v>
      </c>
      <c r="H71" s="55">
        <v>7.9</v>
      </c>
      <c r="I71" s="56">
        <v>12.04</v>
      </c>
      <c r="J71" s="56">
        <v>16.579999999999998</v>
      </c>
      <c r="K71" s="56">
        <v>0</v>
      </c>
      <c r="L71" s="57">
        <v>14.04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67" t="e">
        <f>#REF!-L71</f>
        <v>#REF!</v>
      </c>
      <c r="R71" s="57"/>
    </row>
    <row r="72" spans="1:18" ht="12.75" customHeight="1">
      <c r="A72" s="46">
        <v>69</v>
      </c>
      <c r="B72" s="121" t="s">
        <v>84</v>
      </c>
      <c r="C72" s="149">
        <v>11.5</v>
      </c>
      <c r="D72" s="149">
        <v>11.5</v>
      </c>
      <c r="E72" s="149">
        <v>0</v>
      </c>
      <c r="F72" s="149">
        <v>11.5</v>
      </c>
      <c r="G72" s="149">
        <v>12.25</v>
      </c>
      <c r="H72" s="55">
        <v>11.5</v>
      </c>
      <c r="I72" s="56">
        <v>11.5</v>
      </c>
      <c r="J72" s="56">
        <v>0</v>
      </c>
      <c r="K72" s="56">
        <v>11.5</v>
      </c>
      <c r="L72" s="57">
        <v>12.25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67" t="e">
        <f>#REF!-L72</f>
        <v>#REF!</v>
      </c>
      <c r="R72" s="57"/>
    </row>
    <row r="73" spans="1:18" ht="12.75" customHeight="1">
      <c r="A73" s="46">
        <v>70</v>
      </c>
      <c r="B73" s="121" t="s">
        <v>85</v>
      </c>
      <c r="C73" s="149">
        <v>8.56</v>
      </c>
      <c r="D73" s="149">
        <v>9.4</v>
      </c>
      <c r="E73" s="149">
        <v>13.13</v>
      </c>
      <c r="F73" s="149">
        <v>9.3000000000000007</v>
      </c>
      <c r="G73" s="149">
        <v>9.3699999999999992</v>
      </c>
      <c r="H73" s="93"/>
      <c r="I73" s="93"/>
      <c r="J73" s="94"/>
      <c r="K73" s="92">
        <v>9.3699999999999992</v>
      </c>
      <c r="L73" s="45">
        <v>0.09</v>
      </c>
      <c r="M73" s="44" t="e">
        <f>#REF!-H73</f>
        <v>#REF!</v>
      </c>
      <c r="N73" s="44" t="e">
        <f>#REF!-I73</f>
        <v>#REF!</v>
      </c>
      <c r="O73" s="44" t="e">
        <f>#REF!-J73</f>
        <v>#REF!</v>
      </c>
      <c r="P73" s="44" t="e">
        <f>#REF!-K73</f>
        <v>#REF!</v>
      </c>
      <c r="Q73" s="68" t="e">
        <f>#REF!-L73</f>
        <v>#REF!</v>
      </c>
      <c r="R73" s="57"/>
    </row>
    <row r="74" spans="1:18" ht="12.75" customHeight="1">
      <c r="A74" s="46">
        <v>71</v>
      </c>
      <c r="B74" s="121" t="s">
        <v>86</v>
      </c>
      <c r="C74" s="149">
        <v>0</v>
      </c>
      <c r="D74" s="149">
        <v>10.98</v>
      </c>
      <c r="E74" s="149">
        <v>0</v>
      </c>
      <c r="F74" s="149">
        <v>9.0500000000000007</v>
      </c>
      <c r="G74" s="149">
        <v>10.17</v>
      </c>
      <c r="H74" s="55">
        <v>0</v>
      </c>
      <c r="I74" s="56">
        <v>11.04</v>
      </c>
      <c r="J74" s="56">
        <v>0</v>
      </c>
      <c r="K74" s="56">
        <v>9.23</v>
      </c>
      <c r="L74" s="57">
        <v>10.32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67" t="e">
        <f>#REF!-L74</f>
        <v>#REF!</v>
      </c>
      <c r="R74" s="57"/>
    </row>
    <row r="75" spans="1:18" ht="12.75" customHeight="1">
      <c r="A75" s="46">
        <v>72</v>
      </c>
      <c r="B75" s="121" t="s">
        <v>88</v>
      </c>
      <c r="C75" s="203">
        <v>10.45</v>
      </c>
      <c r="D75" s="203">
        <v>10.45</v>
      </c>
      <c r="E75" s="203">
        <v>0</v>
      </c>
      <c r="F75" s="203">
        <v>10.199999999999999</v>
      </c>
      <c r="G75" s="203">
        <v>10.199999999999999</v>
      </c>
      <c r="H75" s="55">
        <v>11.05</v>
      </c>
      <c r="I75" s="56">
        <v>11.05</v>
      </c>
      <c r="J75" s="56">
        <v>0</v>
      </c>
      <c r="K75" s="56">
        <v>10.8</v>
      </c>
      <c r="L75" s="57">
        <v>10.8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67" t="e">
        <f>#REF!-L75</f>
        <v>#REF!</v>
      </c>
      <c r="R75" s="57"/>
    </row>
    <row r="76" spans="1:18" ht="12.75" customHeight="1">
      <c r="A76" s="46">
        <v>73</v>
      </c>
      <c r="B76" s="121" t="s">
        <v>89</v>
      </c>
      <c r="C76" s="203">
        <v>8.25</v>
      </c>
      <c r="D76" s="203">
        <v>9</v>
      </c>
      <c r="E76" s="203">
        <v>9.75</v>
      </c>
      <c r="F76" s="203">
        <v>8.5</v>
      </c>
      <c r="G76" s="203">
        <v>10.5</v>
      </c>
      <c r="H76" s="55">
        <v>8.5</v>
      </c>
      <c r="I76" s="56">
        <v>9</v>
      </c>
      <c r="J76" s="56">
        <v>9.75</v>
      </c>
      <c r="K76" s="56">
        <v>8.75</v>
      </c>
      <c r="L76" s="57">
        <v>10.5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67" t="e">
        <f>#REF!-L76</f>
        <v>#REF!</v>
      </c>
      <c r="R76" s="57"/>
    </row>
    <row r="77" spans="1:18" ht="12.75" customHeight="1">
      <c r="A77" s="46">
        <v>74</v>
      </c>
      <c r="B77" s="121" t="s">
        <v>90</v>
      </c>
      <c r="C77" s="203">
        <v>12.85</v>
      </c>
      <c r="D77" s="203">
        <v>12.86</v>
      </c>
      <c r="E77" s="203">
        <v>0</v>
      </c>
      <c r="F77" s="203">
        <v>13.06</v>
      </c>
      <c r="G77" s="203">
        <v>13.63</v>
      </c>
      <c r="H77" s="55">
        <v>12.71</v>
      </c>
      <c r="I77" s="56">
        <v>12.62</v>
      </c>
      <c r="J77" s="56">
        <v>0</v>
      </c>
      <c r="K77" s="56">
        <v>12.49</v>
      </c>
      <c r="L77" s="57">
        <v>12.46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67" t="e">
        <f>#REF!-L77</f>
        <v>#REF!</v>
      </c>
      <c r="R77" s="57"/>
    </row>
    <row r="78" spans="1:18" ht="12.75" customHeight="1">
      <c r="A78" s="46">
        <v>75</v>
      </c>
      <c r="B78" s="121" t="s">
        <v>91</v>
      </c>
      <c r="C78" s="203">
        <v>12.33</v>
      </c>
      <c r="D78" s="203">
        <v>13.33</v>
      </c>
      <c r="E78" s="203">
        <v>13.33</v>
      </c>
      <c r="F78" s="203">
        <v>14.08</v>
      </c>
      <c r="G78" s="203">
        <v>14.08</v>
      </c>
      <c r="H78" s="55">
        <v>13</v>
      </c>
      <c r="I78" s="56">
        <v>14</v>
      </c>
      <c r="J78" s="56">
        <v>14</v>
      </c>
      <c r="K78" s="56">
        <v>14.75</v>
      </c>
      <c r="L78" s="57">
        <v>14.75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67" t="e">
        <f>#REF!-L78</f>
        <v>#REF!</v>
      </c>
      <c r="R78" s="57"/>
    </row>
    <row r="79" spans="1:18" ht="12.75" customHeight="1">
      <c r="A79" s="46">
        <v>76</v>
      </c>
      <c r="B79" s="121" t="s">
        <v>92</v>
      </c>
      <c r="C79" s="203">
        <v>10.79</v>
      </c>
      <c r="D79" s="203">
        <v>11.29</v>
      </c>
      <c r="E79" s="203">
        <v>13.29</v>
      </c>
      <c r="F79" s="203">
        <v>10.79</v>
      </c>
      <c r="G79" s="203">
        <v>10.79</v>
      </c>
      <c r="H79" s="55">
        <v>12.9</v>
      </c>
      <c r="I79" s="56">
        <v>12.9</v>
      </c>
      <c r="J79" s="56">
        <v>12.9</v>
      </c>
      <c r="K79" s="56">
        <v>12.9</v>
      </c>
      <c r="L79" s="57">
        <v>12.9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67" t="e">
        <f>#REF!-L79</f>
        <v>#REF!</v>
      </c>
      <c r="R79" s="57"/>
    </row>
    <row r="80" spans="1:18" ht="12.75" customHeight="1">
      <c r="A80" s="46">
        <v>77</v>
      </c>
      <c r="B80" s="121" t="s">
        <v>93</v>
      </c>
      <c r="C80" s="203">
        <v>11</v>
      </c>
      <c r="D80" s="203">
        <v>12</v>
      </c>
      <c r="E80" s="203">
        <v>0</v>
      </c>
      <c r="F80" s="203">
        <v>12.06</v>
      </c>
      <c r="G80" s="203">
        <v>15.56</v>
      </c>
      <c r="H80" s="55">
        <v>11</v>
      </c>
      <c r="I80" s="56">
        <v>11.75</v>
      </c>
      <c r="J80" s="56">
        <v>0</v>
      </c>
      <c r="K80" s="56">
        <v>12.07</v>
      </c>
      <c r="L80" s="57">
        <v>15.56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67" t="e">
        <f>#REF!-L80</f>
        <v>#REF!</v>
      </c>
      <c r="R80" s="57"/>
    </row>
    <row r="81" spans="1:18" ht="12.75" customHeight="1">
      <c r="A81" s="46">
        <v>78</v>
      </c>
      <c r="B81" s="121" t="s">
        <v>94</v>
      </c>
      <c r="C81" s="203">
        <v>12.5</v>
      </c>
      <c r="D81" s="203">
        <v>13.5</v>
      </c>
      <c r="E81" s="203">
        <v>0</v>
      </c>
      <c r="F81" s="203">
        <v>0</v>
      </c>
      <c r="G81" s="203">
        <v>0</v>
      </c>
      <c r="H81" s="55">
        <v>12.5</v>
      </c>
      <c r="I81" s="56">
        <v>13.5</v>
      </c>
      <c r="J81" s="56">
        <v>0</v>
      </c>
      <c r="K81" s="56">
        <v>0</v>
      </c>
      <c r="L81" s="57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67" t="e">
        <f>#REF!-L81</f>
        <v>#REF!</v>
      </c>
      <c r="R81" s="57"/>
    </row>
    <row r="82" spans="1:18" ht="12.75" customHeight="1">
      <c r="A82" s="46">
        <v>79</v>
      </c>
      <c r="B82" s="121" t="s">
        <v>95</v>
      </c>
      <c r="C82" s="203">
        <v>12.96</v>
      </c>
      <c r="D82" s="203">
        <v>12.96</v>
      </c>
      <c r="E82" s="203">
        <v>0</v>
      </c>
      <c r="F82" s="203">
        <v>12.96</v>
      </c>
      <c r="G82" s="203">
        <v>12.96</v>
      </c>
      <c r="H82" s="55">
        <v>12.23</v>
      </c>
      <c r="I82" s="56">
        <v>12.23</v>
      </c>
      <c r="J82" s="56">
        <v>0</v>
      </c>
      <c r="K82" s="56">
        <v>12.23</v>
      </c>
      <c r="L82" s="57">
        <v>12.23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67" t="e">
        <f>#REF!-L82</f>
        <v>#REF!</v>
      </c>
      <c r="R82" s="57"/>
    </row>
    <row r="83" spans="1:18" ht="12.75" customHeight="1">
      <c r="A83" s="46">
        <v>80</v>
      </c>
      <c r="B83" s="121" t="s">
        <v>96</v>
      </c>
      <c r="C83" s="149">
        <v>0</v>
      </c>
      <c r="D83" s="149">
        <v>11.25</v>
      </c>
      <c r="E83" s="149">
        <v>14.5</v>
      </c>
      <c r="F83" s="149">
        <v>9.25</v>
      </c>
      <c r="G83" s="149">
        <v>0</v>
      </c>
      <c r="H83" s="55">
        <v>0</v>
      </c>
      <c r="I83" s="56">
        <v>11.75</v>
      </c>
      <c r="J83" s="56">
        <v>15</v>
      </c>
      <c r="K83" s="56">
        <v>9.75</v>
      </c>
      <c r="L83" s="57">
        <v>0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67" t="e">
        <f>#REF!-L83</f>
        <v>#REF!</v>
      </c>
      <c r="R83" s="57"/>
    </row>
    <row r="84" spans="1:18" ht="12.75" customHeight="1">
      <c r="A84" s="46">
        <v>81</v>
      </c>
      <c r="B84" s="121" t="s">
        <v>97</v>
      </c>
      <c r="C84" s="149">
        <v>12.23</v>
      </c>
      <c r="D84" s="149">
        <v>12.23</v>
      </c>
      <c r="E84" s="149">
        <v>14.23</v>
      </c>
      <c r="F84" s="149">
        <v>12.23</v>
      </c>
      <c r="G84" s="149">
        <v>13.73</v>
      </c>
      <c r="H84" s="55">
        <v>12.68</v>
      </c>
      <c r="I84" s="56">
        <v>12.68</v>
      </c>
      <c r="J84" s="56">
        <v>14.68</v>
      </c>
      <c r="K84" s="56">
        <v>12.68</v>
      </c>
      <c r="L84" s="57">
        <v>14.18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67" t="e">
        <f>#REF!-L84</f>
        <v>#REF!</v>
      </c>
      <c r="R84" s="57"/>
    </row>
    <row r="85" spans="1:18" ht="12.75" customHeight="1">
      <c r="A85" s="46">
        <v>82</v>
      </c>
      <c r="B85" s="121" t="s">
        <v>98</v>
      </c>
      <c r="C85" s="149">
        <v>12.72</v>
      </c>
      <c r="D85" s="149">
        <v>12.97</v>
      </c>
      <c r="E85" s="149">
        <v>13.47</v>
      </c>
      <c r="F85" s="149">
        <v>12.82</v>
      </c>
      <c r="G85" s="149">
        <v>13.22</v>
      </c>
      <c r="H85" s="55">
        <v>12.2</v>
      </c>
      <c r="I85" s="56">
        <v>12.45</v>
      </c>
      <c r="J85" s="56">
        <v>12.95</v>
      </c>
      <c r="K85" s="56">
        <v>12.3</v>
      </c>
      <c r="L85" s="57">
        <v>12.7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67" t="e">
        <f>#REF!-L85</f>
        <v>#REF!</v>
      </c>
      <c r="R85" s="57"/>
    </row>
    <row r="86" spans="1:18" ht="12.75" customHeight="1">
      <c r="A86" s="46">
        <v>83</v>
      </c>
      <c r="B86" s="121" t="s">
        <v>99</v>
      </c>
      <c r="C86" s="149">
        <v>14.5</v>
      </c>
      <c r="D86" s="149">
        <v>14.75</v>
      </c>
      <c r="E86" s="149">
        <v>17</v>
      </c>
      <c r="F86" s="149">
        <v>16.5</v>
      </c>
      <c r="G86" s="149">
        <v>15.75</v>
      </c>
      <c r="H86" s="55">
        <v>14.5</v>
      </c>
      <c r="I86" s="56">
        <v>14.75</v>
      </c>
      <c r="J86" s="56">
        <v>17</v>
      </c>
      <c r="K86" s="56">
        <v>16.5</v>
      </c>
      <c r="L86" s="57">
        <v>15.75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67" t="e">
        <f>#REF!-L86</f>
        <v>#REF!</v>
      </c>
      <c r="R86" s="57"/>
    </row>
    <row r="87" spans="1:18" ht="12.75" customHeight="1">
      <c r="A87" s="46">
        <v>84</v>
      </c>
      <c r="B87" s="122" t="s">
        <v>100</v>
      </c>
      <c r="C87" s="203">
        <v>9.5</v>
      </c>
      <c r="D87" s="203">
        <v>13.01</v>
      </c>
      <c r="E87" s="203">
        <v>0</v>
      </c>
      <c r="F87" s="203">
        <v>13.01</v>
      </c>
      <c r="G87" s="203">
        <v>13.01</v>
      </c>
      <c r="H87" s="59">
        <v>9.51</v>
      </c>
      <c r="I87" s="60">
        <v>13</v>
      </c>
      <c r="J87" s="60">
        <v>0</v>
      </c>
      <c r="K87" s="60">
        <v>13</v>
      </c>
      <c r="L87" s="61">
        <v>13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67" t="e">
        <f>#REF!-L87</f>
        <v>#REF!</v>
      </c>
      <c r="R87" s="57"/>
    </row>
    <row r="88" spans="1:18" ht="12.75" customHeight="1">
      <c r="A88" s="46">
        <v>85</v>
      </c>
      <c r="B88" s="121" t="s">
        <v>101</v>
      </c>
      <c r="C88" s="203">
        <v>10</v>
      </c>
      <c r="D88" s="203">
        <v>11.25</v>
      </c>
      <c r="E88" s="203">
        <v>17</v>
      </c>
      <c r="F88" s="203">
        <v>13</v>
      </c>
      <c r="G88" s="203">
        <v>13</v>
      </c>
      <c r="H88" s="55">
        <v>10</v>
      </c>
      <c r="I88" s="56">
        <v>11.25</v>
      </c>
      <c r="J88" s="56">
        <v>17</v>
      </c>
      <c r="K88" s="56">
        <v>13</v>
      </c>
      <c r="L88" s="57">
        <v>13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67" t="e">
        <f>#REF!-L88</f>
        <v>#REF!</v>
      </c>
      <c r="R88" s="57"/>
    </row>
    <row r="89" spans="1:18" ht="12.75" customHeight="1">
      <c r="A89" s="46">
        <v>86</v>
      </c>
      <c r="B89" s="121" t="s">
        <v>102</v>
      </c>
      <c r="C89" s="203">
        <v>11.62</v>
      </c>
      <c r="D89" s="203">
        <v>12.12</v>
      </c>
      <c r="E89" s="203">
        <v>12.62</v>
      </c>
      <c r="F89" s="203">
        <v>12.62</v>
      </c>
      <c r="G89" s="203">
        <v>12.62</v>
      </c>
      <c r="H89" s="55">
        <v>11.9</v>
      </c>
      <c r="I89" s="56">
        <v>12.4</v>
      </c>
      <c r="J89" s="56">
        <v>12.9</v>
      </c>
      <c r="K89" s="56">
        <v>12.9</v>
      </c>
      <c r="L89" s="57">
        <v>12.9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67" t="e">
        <f>#REF!-L89</f>
        <v>#REF!</v>
      </c>
      <c r="R89" s="57"/>
    </row>
    <row r="90" spans="1:18" ht="12.75" customHeight="1">
      <c r="A90" s="46">
        <v>87</v>
      </c>
      <c r="B90" s="121" t="s">
        <v>103</v>
      </c>
      <c r="C90" s="203">
        <v>15.29</v>
      </c>
      <c r="D90" s="203">
        <v>15.29</v>
      </c>
      <c r="E90" s="203">
        <v>15.29</v>
      </c>
      <c r="F90" s="203">
        <v>15.29</v>
      </c>
      <c r="G90" s="203">
        <v>15.29</v>
      </c>
      <c r="H90" s="55">
        <v>15.37</v>
      </c>
      <c r="I90" s="56">
        <v>15.37</v>
      </c>
      <c r="J90" s="56">
        <v>15.37</v>
      </c>
      <c r="K90" s="56">
        <v>15.37</v>
      </c>
      <c r="L90" s="57">
        <v>15.37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67" t="e">
        <f>#REF!-L90</f>
        <v>#REF!</v>
      </c>
      <c r="R90" s="57"/>
    </row>
    <row r="91" spans="1:18" ht="12.75" customHeight="1">
      <c r="A91" s="46">
        <v>88</v>
      </c>
      <c r="B91" s="121" t="s">
        <v>104</v>
      </c>
      <c r="C91" s="203">
        <v>10</v>
      </c>
      <c r="D91" s="203">
        <v>11</v>
      </c>
      <c r="E91" s="203">
        <v>0</v>
      </c>
      <c r="F91" s="203">
        <v>10</v>
      </c>
      <c r="G91" s="203">
        <v>11</v>
      </c>
      <c r="H91" s="55">
        <v>10</v>
      </c>
      <c r="I91" s="56">
        <v>11</v>
      </c>
      <c r="J91" s="56">
        <v>0</v>
      </c>
      <c r="K91" s="56">
        <v>10</v>
      </c>
      <c r="L91" s="57">
        <v>11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67" t="e">
        <f>#REF!-L91</f>
        <v>#REF!</v>
      </c>
      <c r="R91" s="57"/>
    </row>
    <row r="92" spans="1:18" ht="12.75" customHeight="1">
      <c r="A92" s="46">
        <v>89</v>
      </c>
      <c r="B92" s="121" t="s">
        <v>105</v>
      </c>
      <c r="C92" s="203">
        <v>9.9600000000000009</v>
      </c>
      <c r="D92" s="203">
        <v>10.64</v>
      </c>
      <c r="E92" s="203">
        <v>11.64</v>
      </c>
      <c r="F92" s="203">
        <v>10.14</v>
      </c>
      <c r="G92" s="203">
        <v>10.14</v>
      </c>
      <c r="H92" s="55">
        <v>10.83</v>
      </c>
      <c r="I92" s="56">
        <v>11.51</v>
      </c>
      <c r="J92" s="56">
        <v>12.51</v>
      </c>
      <c r="K92" s="56">
        <v>11.01</v>
      </c>
      <c r="L92" s="57">
        <v>11.01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67" t="e">
        <f>#REF!-L92</f>
        <v>#REF!</v>
      </c>
      <c r="R92" s="57"/>
    </row>
    <row r="93" spans="1:18" ht="12.75" customHeight="1">
      <c r="A93" s="46">
        <v>90</v>
      </c>
      <c r="B93" s="121" t="s">
        <v>106</v>
      </c>
      <c r="C93" s="203">
        <v>11.55</v>
      </c>
      <c r="D93" s="203">
        <v>12.05</v>
      </c>
      <c r="E93" s="203">
        <v>12.55</v>
      </c>
      <c r="F93" s="203">
        <v>11.55</v>
      </c>
      <c r="G93" s="203">
        <v>12.05</v>
      </c>
      <c r="H93" s="55">
        <v>11.46</v>
      </c>
      <c r="I93" s="56">
        <v>11.96</v>
      </c>
      <c r="J93" s="56">
        <v>12.46</v>
      </c>
      <c r="K93" s="56">
        <v>11.46</v>
      </c>
      <c r="L93" s="57">
        <v>11.96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67" t="e">
        <f>#REF!-L93</f>
        <v>#REF!</v>
      </c>
      <c r="R93" s="57"/>
    </row>
    <row r="94" spans="1:18" ht="12.75" customHeight="1">
      <c r="A94" s="46">
        <v>91</v>
      </c>
      <c r="B94" s="121" t="s">
        <v>107</v>
      </c>
      <c r="C94" s="203">
        <v>10.84</v>
      </c>
      <c r="D94" s="203">
        <v>10.84</v>
      </c>
      <c r="E94" s="203">
        <v>11.84</v>
      </c>
      <c r="F94" s="203">
        <v>10.84</v>
      </c>
      <c r="G94" s="203">
        <v>10.84</v>
      </c>
      <c r="H94" s="55">
        <v>10.8</v>
      </c>
      <c r="I94" s="56">
        <v>10.8</v>
      </c>
      <c r="J94" s="56">
        <v>11.8</v>
      </c>
      <c r="K94" s="56">
        <v>10.8</v>
      </c>
      <c r="L94" s="56">
        <v>10.8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7"/>
    </row>
    <row r="95" spans="1:18" ht="12.75" customHeight="1">
      <c r="A95" s="46">
        <v>92</v>
      </c>
      <c r="B95" s="121" t="s">
        <v>108</v>
      </c>
      <c r="C95" s="203">
        <v>0</v>
      </c>
      <c r="D95" s="203">
        <v>12.99</v>
      </c>
      <c r="E95" s="203">
        <v>17.079999999999998</v>
      </c>
      <c r="F95" s="203">
        <v>0</v>
      </c>
      <c r="G95" s="203">
        <v>13.75</v>
      </c>
      <c r="H95" s="55">
        <v>0</v>
      </c>
      <c r="I95" s="56">
        <v>12.99</v>
      </c>
      <c r="J95" s="56">
        <v>17.079999999999998</v>
      </c>
      <c r="K95" s="56">
        <v>0</v>
      </c>
      <c r="L95" s="56">
        <v>13.75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7"/>
    </row>
    <row r="96" spans="1:18" ht="12.75" customHeight="1">
      <c r="A96" s="46">
        <v>93</v>
      </c>
      <c r="B96" s="121" t="s">
        <v>109</v>
      </c>
      <c r="C96" s="203">
        <v>11.63</v>
      </c>
      <c r="D96" s="203">
        <v>12.56</v>
      </c>
      <c r="E96" s="203">
        <v>0</v>
      </c>
      <c r="F96" s="203">
        <v>12.38</v>
      </c>
      <c r="G96" s="203">
        <v>13.88</v>
      </c>
      <c r="H96" s="55">
        <v>11.53</v>
      </c>
      <c r="I96" s="56">
        <v>12.46</v>
      </c>
      <c r="J96" s="56">
        <v>0</v>
      </c>
      <c r="K96" s="56">
        <v>12.28</v>
      </c>
      <c r="L96" s="56">
        <v>13.78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7"/>
    </row>
    <row r="97" spans="1:18" ht="12.75" customHeight="1">
      <c r="A97" s="46">
        <v>94</v>
      </c>
      <c r="B97" s="121" t="s">
        <v>110</v>
      </c>
      <c r="C97" s="149">
        <v>12.22</v>
      </c>
      <c r="D97" s="149">
        <v>12.22</v>
      </c>
      <c r="E97" s="149">
        <v>12.22</v>
      </c>
      <c r="F97" s="149">
        <v>12.22</v>
      </c>
      <c r="G97" s="149">
        <v>12.22</v>
      </c>
      <c r="H97" s="55">
        <v>12.42</v>
      </c>
      <c r="I97" s="56">
        <v>12.42</v>
      </c>
      <c r="J97" s="56">
        <v>12.42</v>
      </c>
      <c r="K97" s="56">
        <v>12.42</v>
      </c>
      <c r="L97" s="56">
        <v>12.42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7"/>
    </row>
    <row r="98" spans="1:18" ht="12.75" customHeight="1">
      <c r="A98" s="46">
        <v>95</v>
      </c>
      <c r="B98" s="121" t="s">
        <v>111</v>
      </c>
      <c r="C98" s="149">
        <v>10.63</v>
      </c>
      <c r="D98" s="149">
        <v>11.13</v>
      </c>
      <c r="E98" s="149">
        <v>13.13</v>
      </c>
      <c r="F98" s="149">
        <v>10.63</v>
      </c>
      <c r="G98" s="149">
        <v>10.63</v>
      </c>
      <c r="H98" s="55">
        <v>11.95</v>
      </c>
      <c r="I98" s="56">
        <v>12.45</v>
      </c>
      <c r="J98" s="56">
        <v>14.45</v>
      </c>
      <c r="K98" s="56">
        <v>11.95</v>
      </c>
      <c r="L98" s="56">
        <v>11.95</v>
      </c>
      <c r="M98" s="56" t="e">
        <f>#REF!-H98</f>
        <v>#REF!</v>
      </c>
      <c r="N98" s="56" t="e">
        <f>#REF!-I98</f>
        <v>#REF!</v>
      </c>
      <c r="O98" s="56" t="e">
        <f>#REF!-J98</f>
        <v>#REF!</v>
      </c>
      <c r="P98" s="56" t="e">
        <f>#REF!-K98</f>
        <v>#REF!</v>
      </c>
      <c r="Q98" s="56" t="e">
        <f>#REF!-L98</f>
        <v>#REF!</v>
      </c>
      <c r="R98" s="57"/>
    </row>
    <row r="99" spans="1:18" ht="12.75" customHeight="1">
      <c r="A99" s="46">
        <v>96</v>
      </c>
      <c r="B99" s="121" t="s">
        <v>112</v>
      </c>
      <c r="C99" s="149">
        <v>10.02</v>
      </c>
      <c r="D99" s="149">
        <v>9.9</v>
      </c>
      <c r="E99" s="149">
        <v>0</v>
      </c>
      <c r="F99" s="149">
        <v>9.9</v>
      </c>
      <c r="G99" s="149">
        <v>0</v>
      </c>
      <c r="H99" s="124"/>
      <c r="I99" s="81"/>
      <c r="J99" s="81"/>
      <c r="K99" s="95">
        <v>0</v>
      </c>
      <c r="L99" s="56">
        <v>0</v>
      </c>
      <c r="M99" s="56" t="e">
        <f>#REF!-H99</f>
        <v>#REF!</v>
      </c>
      <c r="N99" s="56" t="e">
        <f>#REF!-I99</f>
        <v>#REF!</v>
      </c>
      <c r="O99" s="56" t="e">
        <f>#REF!-J99</f>
        <v>#REF!</v>
      </c>
      <c r="P99" s="56" t="e">
        <f>#REF!-K99</f>
        <v>#REF!</v>
      </c>
      <c r="Q99" s="56" t="e">
        <f>#REF!-L99</f>
        <v>#REF!</v>
      </c>
      <c r="R99" s="161"/>
    </row>
    <row r="100" spans="1:18" ht="12.75" customHeight="1" thickBot="1">
      <c r="A100" s="120">
        <v>97</v>
      </c>
      <c r="B100" s="123" t="s">
        <v>113</v>
      </c>
      <c r="C100" s="149">
        <v>0</v>
      </c>
      <c r="D100" s="150">
        <v>11</v>
      </c>
      <c r="E100" s="150">
        <v>0</v>
      </c>
      <c r="F100" s="150">
        <v>11.5</v>
      </c>
      <c r="G100" s="149">
        <v>12</v>
      </c>
      <c r="H100" s="63">
        <v>0</v>
      </c>
      <c r="I100" s="64">
        <v>11</v>
      </c>
      <c r="J100" s="64">
        <v>0</v>
      </c>
      <c r="K100" s="64">
        <v>12</v>
      </c>
      <c r="L100" s="64">
        <v>12.5</v>
      </c>
      <c r="M100" s="64" t="e">
        <f>#REF!-H100</f>
        <v>#REF!</v>
      </c>
      <c r="N100" s="64" t="e">
        <f>#REF!-I100</f>
        <v>#REF!</v>
      </c>
      <c r="O100" s="64" t="e">
        <f>#REF!-J100</f>
        <v>#REF!</v>
      </c>
      <c r="P100" s="64" t="e">
        <f>#REF!-K100</f>
        <v>#REF!</v>
      </c>
      <c r="Q100" s="64" t="e">
        <f>#REF!-L100</f>
        <v>#REF!</v>
      </c>
      <c r="R100" s="65"/>
    </row>
    <row r="101" spans="1:18" ht="12.75" customHeight="1">
      <c r="C101" s="133"/>
      <c r="G101" s="133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1:18" ht="12.75" customHeight="1">
      <c r="B102" s="151" t="s">
        <v>153</v>
      </c>
      <c r="C102" s="148">
        <f>MIN(C4:C73,C75:C82,C84:C94,C96:C99)</f>
        <v>5</v>
      </c>
      <c r="D102" s="148">
        <f>MIN(D4:D15,D18,D19,D22,D26,D30:D100)</f>
        <v>5</v>
      </c>
      <c r="E102" s="148">
        <f>MIN(E4:E5,E7,E10:E11,E19,E26,E31,E34:E64,E66,E71,E73,E76,E78:E79,E83:E86,E88:E90,E92:E95,E97:E98)</f>
        <v>5</v>
      </c>
      <c r="F102" s="148">
        <f>MIN(F4:F14,F18:F19,F22,F25:F26,F31:F45,F47:F63,F65:F70,F72:F80,F82:F94,F96:F100)</f>
        <v>6.6</v>
      </c>
      <c r="G102" s="148">
        <f>MIN(G100,G84:G98,G82,G68:G80,G33:G66,G31,G26,G19,G14,G4:G12)</f>
        <v>7.3</v>
      </c>
      <c r="H102" s="148">
        <f t="shared" ref="H102:Q102" si="0">MIN(H4:H100)</f>
        <v>0</v>
      </c>
      <c r="I102" s="148">
        <f t="shared" si="0"/>
        <v>0</v>
      </c>
      <c r="J102" s="148">
        <f t="shared" si="0"/>
        <v>0</v>
      </c>
      <c r="K102" s="148">
        <f t="shared" si="0"/>
        <v>0</v>
      </c>
      <c r="L102" s="148">
        <f t="shared" si="0"/>
        <v>0</v>
      </c>
      <c r="M102" s="148" t="e">
        <f t="shared" si="0"/>
        <v>#REF!</v>
      </c>
      <c r="N102" s="148" t="e">
        <f t="shared" si="0"/>
        <v>#REF!</v>
      </c>
      <c r="O102" s="148" t="e">
        <f t="shared" si="0"/>
        <v>#REF!</v>
      </c>
      <c r="P102" s="148" t="e">
        <f t="shared" si="0"/>
        <v>#REF!</v>
      </c>
      <c r="Q102" s="148" t="e">
        <f t="shared" si="0"/>
        <v>#REF!</v>
      </c>
    </row>
    <row r="103" spans="1:18" ht="12.75" customHeight="1">
      <c r="B103" s="151" t="s">
        <v>154</v>
      </c>
      <c r="C103" s="127">
        <f>MAX(C4:C73,C75:C82,C84:C94,C96:C99)</f>
        <v>15.29</v>
      </c>
      <c r="D103" s="127">
        <f>MAX(D4:D15,D18,D19,D22,D26,D30:D100)</f>
        <v>15.29</v>
      </c>
      <c r="E103" s="127">
        <f>MAX(E4:E5,E7,E10:E11,E19,E26,E31,E34:E64,E66,E71,E73,E76,E78:E79,E83:E86,E88:E90,E92:E95,E97:E98)</f>
        <v>21</v>
      </c>
      <c r="F103" s="127">
        <f>MAX(F4:F14,F18:F19,F22,F25:F26,F31:F45,F47:F63,F65:F70,F72:F80,F82:F94,F96:F100)</f>
        <v>16.5</v>
      </c>
      <c r="G103" s="127">
        <f>MAX(G100,G84:G98,G82,G68:G80,G33:G66,G31,G26,G19,G14,G4:G12)</f>
        <v>15.75</v>
      </c>
    </row>
    <row r="104" spans="1:18" ht="12.75" customHeight="1">
      <c r="B104" s="151" t="s">
        <v>155</v>
      </c>
      <c r="C104" s="127">
        <f>AVERAGE(C4:C73,C75:C82,C84:C94,C96:C99)</f>
        <v>9.9241935483870982</v>
      </c>
      <c r="D104" s="127">
        <f>AVERAGE(D4:D15,D18,D19,D22,D26,D30:D100)</f>
        <v>10.799540229885057</v>
      </c>
      <c r="E104" s="127">
        <f>AVERAGE(E4:E5,E7,E10:E11,E19,E26,E31,E34:E64,E66,E71,E73,E76,E78:E79,E83:E86,E88:E90,E92:E95,E97:E98)</f>
        <v>12.970172413793103</v>
      </c>
      <c r="F104" s="127">
        <f>AVERAGE(F4:F14,F18:F19,F22,F25:F26,F31:F45,F47:F63,F65:F70,F72:F80,F82:F94,F96:F100)</f>
        <v>10.695925925925925</v>
      </c>
      <c r="G104" s="127">
        <f>AVERAGE(G100,G84:G98,G82,G68:G80,G33:G66,G31,G26,G19,G14,G4:G12)</f>
        <v>11.449740259740263</v>
      </c>
    </row>
    <row r="112" spans="1:18" ht="12.75" customHeight="1">
      <c r="C112" s="83"/>
      <c r="D112" s="83"/>
      <c r="E112" s="83"/>
      <c r="F112" s="83"/>
      <c r="G112" s="83"/>
    </row>
    <row r="113" spans="3:7" ht="12.75" customHeight="1">
      <c r="C113" s="83"/>
      <c r="D113" s="83"/>
      <c r="E113" s="83"/>
      <c r="F113" s="83"/>
      <c r="G113" s="83"/>
    </row>
    <row r="114" spans="3:7" ht="12.75" customHeight="1">
      <c r="C114" s="83"/>
      <c r="D114" s="83"/>
      <c r="E114" s="83"/>
      <c r="F114" s="83"/>
      <c r="G114" s="83"/>
    </row>
    <row r="115" spans="3:7" ht="12.75" customHeight="1">
      <c r="C115" s="83"/>
      <c r="D115" s="83"/>
      <c r="E115" s="83"/>
      <c r="F115" s="83"/>
      <c r="G115" s="83"/>
    </row>
  </sheetData>
  <mergeCells count="4">
    <mergeCell ref="A1:G1"/>
    <mergeCell ref="C2:G2"/>
    <mergeCell ref="H2:L2"/>
    <mergeCell ref="M2:Q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116"/>
  <sheetViews>
    <sheetView zoomScale="120" zoomScaleNormal="120" zoomScaleSheetLayoutView="130" workbookViewId="0">
      <selection activeCell="C6" sqref="C6"/>
    </sheetView>
  </sheetViews>
  <sheetFormatPr defaultColWidth="9.25" defaultRowHeight="12.75" customHeight="1"/>
  <cols>
    <col min="1" max="1" width="6.25" style="84" customWidth="1"/>
    <col min="2" max="2" width="51.625" style="83" customWidth="1"/>
    <col min="3" max="3" width="10.375" style="127" customWidth="1"/>
    <col min="4" max="4" width="9" style="127" customWidth="1"/>
    <col min="5" max="5" width="8.25" style="127" customWidth="1"/>
    <col min="6" max="6" width="9.25" style="165" customWidth="1"/>
    <col min="7" max="7" width="9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41.25" style="83" hidden="1" customWidth="1"/>
    <col min="19" max="16384" width="9.25" style="83"/>
  </cols>
  <sheetData>
    <row r="1" spans="1:18" ht="12.75" customHeight="1">
      <c r="A1" s="622" t="s">
        <v>157</v>
      </c>
      <c r="B1" s="622"/>
      <c r="C1" s="622"/>
      <c r="D1" s="622"/>
      <c r="E1" s="622"/>
      <c r="F1" s="622"/>
      <c r="G1" s="62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 thickBot="1">
      <c r="C2" s="618" t="s">
        <v>158</v>
      </c>
      <c r="D2" s="619"/>
      <c r="E2" s="619"/>
      <c r="F2" s="619"/>
      <c r="G2" s="619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18" ht="25.5" customHeight="1">
      <c r="A3" s="85" t="s">
        <v>1</v>
      </c>
      <c r="B3" s="86" t="s">
        <v>4</v>
      </c>
      <c r="C3" s="126" t="s">
        <v>5</v>
      </c>
      <c r="D3" s="126" t="s">
        <v>6</v>
      </c>
      <c r="E3" s="126" t="s">
        <v>7</v>
      </c>
      <c r="F3" s="162" t="s">
        <v>8</v>
      </c>
      <c r="G3" s="126" t="s">
        <v>9</v>
      </c>
      <c r="H3" s="88" t="s">
        <v>5</v>
      </c>
      <c r="I3" s="86" t="s">
        <v>6</v>
      </c>
      <c r="J3" s="86" t="s">
        <v>7</v>
      </c>
      <c r="K3" s="86" t="s">
        <v>8</v>
      </c>
      <c r="L3" s="89" t="s">
        <v>9</v>
      </c>
      <c r="M3" s="86" t="s">
        <v>5</v>
      </c>
      <c r="N3" s="86" t="s">
        <v>6</v>
      </c>
      <c r="O3" s="86" t="s">
        <v>7</v>
      </c>
      <c r="P3" s="86" t="s">
        <v>8</v>
      </c>
      <c r="Q3" s="90" t="s">
        <v>9</v>
      </c>
      <c r="R3" s="89" t="s">
        <v>142</v>
      </c>
    </row>
    <row r="4" spans="1:18" ht="12.75" customHeight="1">
      <c r="A4" s="46">
        <v>1</v>
      </c>
      <c r="B4" s="121" t="s">
        <v>12</v>
      </c>
      <c r="C4" s="156">
        <v>9.9499999999999993</v>
      </c>
      <c r="D4" s="156">
        <v>9.9</v>
      </c>
      <c r="E4" s="156">
        <v>17.25</v>
      </c>
      <c r="F4" s="163">
        <v>9.9</v>
      </c>
      <c r="G4" s="157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7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67" t="e">
        <f>#REF!-L4</f>
        <v>#REF!</v>
      </c>
      <c r="R4" s="57"/>
    </row>
    <row r="5" spans="1:18" ht="12.75" customHeight="1">
      <c r="A5" s="46">
        <v>2</v>
      </c>
      <c r="B5" s="121" t="s">
        <v>13</v>
      </c>
      <c r="C5" s="156">
        <v>9.9499999999999993</v>
      </c>
      <c r="D5" s="156">
        <v>9.9</v>
      </c>
      <c r="E5" s="156">
        <v>17.5</v>
      </c>
      <c r="F5" s="163">
        <v>10.199999999999999</v>
      </c>
      <c r="G5" s="157">
        <v>11.95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7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67" t="e">
        <f>#REF!-L5</f>
        <v>#REF!</v>
      </c>
      <c r="R5" s="57"/>
    </row>
    <row r="6" spans="1:18" ht="12.75" customHeight="1">
      <c r="A6" s="46">
        <v>3</v>
      </c>
      <c r="B6" s="121" t="s">
        <v>14</v>
      </c>
      <c r="C6" s="156">
        <v>9.9499999999999993</v>
      </c>
      <c r="D6" s="156">
        <v>9.9499999999999993</v>
      </c>
      <c r="E6" s="156">
        <v>0</v>
      </c>
      <c r="F6" s="163">
        <v>10.25</v>
      </c>
      <c r="G6" s="157">
        <v>12.25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7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67" t="e">
        <f>#REF!-L6</f>
        <v>#REF!</v>
      </c>
      <c r="R6" s="57"/>
    </row>
    <row r="7" spans="1:18" ht="12.75" customHeight="1">
      <c r="A7" s="46">
        <v>4</v>
      </c>
      <c r="B7" s="121" t="s">
        <v>15</v>
      </c>
      <c r="C7" s="156">
        <v>10</v>
      </c>
      <c r="D7" s="156">
        <v>10.5</v>
      </c>
      <c r="E7" s="156">
        <v>17</v>
      </c>
      <c r="F7" s="163">
        <v>10.25</v>
      </c>
      <c r="G7" s="157">
        <v>12</v>
      </c>
      <c r="H7" s="55">
        <v>10</v>
      </c>
      <c r="I7" s="56">
        <v>10.5</v>
      </c>
      <c r="J7" s="56">
        <v>17</v>
      </c>
      <c r="K7" s="56">
        <v>10.25</v>
      </c>
      <c r="L7" s="57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67" t="e">
        <f>#REF!-L7</f>
        <v>#REF!</v>
      </c>
      <c r="R7" s="57"/>
    </row>
    <row r="8" spans="1:18" ht="12.75" customHeight="1">
      <c r="A8" s="46">
        <v>5</v>
      </c>
      <c r="B8" s="121" t="s">
        <v>16</v>
      </c>
      <c r="C8" s="156">
        <v>10</v>
      </c>
      <c r="D8" s="156">
        <v>10.25</v>
      </c>
      <c r="E8" s="156">
        <v>0</v>
      </c>
      <c r="F8" s="163">
        <v>10.25</v>
      </c>
      <c r="G8" s="157">
        <v>10.25</v>
      </c>
      <c r="H8" s="93"/>
      <c r="I8" s="93"/>
      <c r="J8" s="94"/>
      <c r="K8" s="92">
        <v>10.25</v>
      </c>
      <c r="L8" s="57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67" t="e">
        <f>#REF!-L8</f>
        <v>#REF!</v>
      </c>
      <c r="R8" s="72"/>
    </row>
    <row r="9" spans="1:18" ht="12.75" customHeight="1">
      <c r="A9" s="46">
        <v>6</v>
      </c>
      <c r="B9" s="121" t="s">
        <v>17</v>
      </c>
      <c r="C9" s="156">
        <v>9.75</v>
      </c>
      <c r="D9" s="156">
        <v>9.9</v>
      </c>
      <c r="E9" s="156">
        <v>0</v>
      </c>
      <c r="F9" s="163">
        <v>9.9</v>
      </c>
      <c r="G9" s="157">
        <v>8.61</v>
      </c>
      <c r="H9" s="55">
        <v>9.75</v>
      </c>
      <c r="I9" s="56">
        <v>9.9</v>
      </c>
      <c r="J9" s="56">
        <v>0</v>
      </c>
      <c r="K9" s="56">
        <v>9.9</v>
      </c>
      <c r="L9" s="57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67" t="e">
        <f>#REF!-L9</f>
        <v>#REF!</v>
      </c>
      <c r="R9" s="57"/>
    </row>
    <row r="10" spans="1:18" ht="15" customHeight="1">
      <c r="A10" s="46">
        <v>7</v>
      </c>
      <c r="B10" s="121" t="s">
        <v>18</v>
      </c>
      <c r="C10" s="156">
        <v>9.5</v>
      </c>
      <c r="D10" s="156">
        <v>10.5</v>
      </c>
      <c r="E10" s="156">
        <v>18.3</v>
      </c>
      <c r="F10" s="163">
        <v>9.75</v>
      </c>
      <c r="G10" s="157">
        <v>10</v>
      </c>
      <c r="H10" s="154"/>
      <c r="I10" s="154"/>
      <c r="J10" s="155"/>
      <c r="K10" s="47">
        <v>10</v>
      </c>
      <c r="L10" s="57">
        <v>10</v>
      </c>
      <c r="M10" s="56" t="e">
        <f>#REF!-H10</f>
        <v>#REF!</v>
      </c>
      <c r="N10" s="56" t="e">
        <f>#REF!-I10</f>
        <v>#REF!</v>
      </c>
      <c r="O10" s="56" t="e">
        <f>#REF!-J10</f>
        <v>#REF!</v>
      </c>
      <c r="P10" s="56" t="e">
        <f>#REF!-K10</f>
        <v>#REF!</v>
      </c>
      <c r="Q10" s="67" t="e">
        <f>#REF!-L10</f>
        <v>#REF!</v>
      </c>
      <c r="R10" s="134"/>
    </row>
    <row r="11" spans="1:18" ht="12.75" customHeight="1">
      <c r="A11" s="46">
        <v>8</v>
      </c>
      <c r="B11" s="121" t="s">
        <v>150</v>
      </c>
      <c r="C11" s="156">
        <v>10.65</v>
      </c>
      <c r="D11" s="156">
        <v>10.6</v>
      </c>
      <c r="E11" s="156">
        <v>17.93</v>
      </c>
      <c r="F11" s="163">
        <v>10.62</v>
      </c>
      <c r="G11" s="157">
        <v>10.62</v>
      </c>
      <c r="H11" s="55">
        <v>10.65</v>
      </c>
      <c r="I11" s="56">
        <v>10.73</v>
      </c>
      <c r="J11" s="56">
        <v>18</v>
      </c>
      <c r="K11" s="56">
        <v>10.67</v>
      </c>
      <c r="L11" s="57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67" t="e">
        <f>#REF!-L11</f>
        <v>#REF!</v>
      </c>
      <c r="R11" s="57"/>
    </row>
    <row r="12" spans="1:18" ht="12.75" customHeight="1">
      <c r="A12" s="46">
        <v>9</v>
      </c>
      <c r="B12" s="121" t="s">
        <v>20</v>
      </c>
      <c r="C12" s="156">
        <v>9.4</v>
      </c>
      <c r="D12" s="156">
        <v>10.199999999999999</v>
      </c>
      <c r="E12" s="156">
        <v>0</v>
      </c>
      <c r="F12" s="163">
        <v>9.6</v>
      </c>
      <c r="G12" s="157">
        <v>10.050000000000001</v>
      </c>
      <c r="H12" s="55">
        <v>9.6</v>
      </c>
      <c r="I12" s="56">
        <v>10.4</v>
      </c>
      <c r="J12" s="56">
        <v>0</v>
      </c>
      <c r="K12" s="56">
        <v>9.9</v>
      </c>
      <c r="L12" s="57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67" t="e">
        <f>#REF!-L12</f>
        <v>#REF!</v>
      </c>
      <c r="R12" s="57"/>
    </row>
    <row r="13" spans="1:18" ht="12.75" customHeight="1">
      <c r="A13" s="46">
        <v>10</v>
      </c>
      <c r="B13" s="121" t="s">
        <v>21</v>
      </c>
      <c r="C13" s="156">
        <v>10.25</v>
      </c>
      <c r="D13" s="156">
        <v>10.75</v>
      </c>
      <c r="E13" s="156">
        <v>0</v>
      </c>
      <c r="F13" s="163">
        <v>10.25</v>
      </c>
      <c r="G13" s="157">
        <v>0</v>
      </c>
      <c r="H13" s="55">
        <v>10.5</v>
      </c>
      <c r="I13" s="56">
        <v>11</v>
      </c>
      <c r="J13" s="56">
        <v>0</v>
      </c>
      <c r="K13" s="56">
        <v>10.5</v>
      </c>
      <c r="L13" s="57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67" t="e">
        <f>#REF!-L13</f>
        <v>#REF!</v>
      </c>
      <c r="R13" s="57"/>
    </row>
    <row r="14" spans="1:18" ht="12.75" customHeight="1">
      <c r="A14" s="46">
        <v>11</v>
      </c>
      <c r="B14" s="121" t="s">
        <v>22</v>
      </c>
      <c r="C14" s="156">
        <v>10.5</v>
      </c>
      <c r="D14" s="156">
        <v>11.5</v>
      </c>
      <c r="E14" s="156">
        <v>0</v>
      </c>
      <c r="F14" s="163">
        <v>10.199999999999999</v>
      </c>
      <c r="G14" s="157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7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67" t="e">
        <f>#REF!-L14</f>
        <v>#REF!</v>
      </c>
      <c r="R14" s="57"/>
    </row>
    <row r="15" spans="1:18" ht="12.75" customHeight="1">
      <c r="A15" s="46">
        <v>12</v>
      </c>
      <c r="B15" s="121" t="s">
        <v>23</v>
      </c>
      <c r="C15" s="156">
        <v>7.5</v>
      </c>
      <c r="D15" s="156">
        <v>8.25</v>
      </c>
      <c r="E15" s="156">
        <v>0</v>
      </c>
      <c r="F15" s="163">
        <v>0</v>
      </c>
      <c r="G15" s="157">
        <v>0</v>
      </c>
      <c r="H15" s="55">
        <v>8</v>
      </c>
      <c r="I15" s="56">
        <v>8.25</v>
      </c>
      <c r="J15" s="56">
        <v>0</v>
      </c>
      <c r="K15" s="56">
        <v>0</v>
      </c>
      <c r="L15" s="57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67" t="e">
        <f>#REF!-L15</f>
        <v>#REF!</v>
      </c>
      <c r="R15" s="57"/>
    </row>
    <row r="16" spans="1:18" ht="12.75" customHeight="1">
      <c r="A16" s="46">
        <v>13</v>
      </c>
      <c r="B16" s="121" t="s">
        <v>24</v>
      </c>
      <c r="C16" s="156">
        <v>6.37</v>
      </c>
      <c r="D16" s="156">
        <v>0</v>
      </c>
      <c r="E16" s="156">
        <v>0</v>
      </c>
      <c r="F16" s="163">
        <v>0</v>
      </c>
      <c r="G16" s="157">
        <v>0</v>
      </c>
      <c r="H16" s="55">
        <v>7.4</v>
      </c>
      <c r="I16" s="56">
        <v>0</v>
      </c>
      <c r="J16" s="56">
        <v>0</v>
      </c>
      <c r="K16" s="56">
        <v>0</v>
      </c>
      <c r="L16" s="57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67" t="e">
        <f>#REF!-L16</f>
        <v>#REF!</v>
      </c>
      <c r="R16" s="57"/>
    </row>
    <row r="17" spans="1:18" ht="12.75" customHeight="1">
      <c r="A17" s="46">
        <v>14</v>
      </c>
      <c r="B17" s="121" t="s">
        <v>25</v>
      </c>
      <c r="C17" s="156">
        <v>7.25</v>
      </c>
      <c r="D17" s="156">
        <v>0</v>
      </c>
      <c r="E17" s="156">
        <v>0</v>
      </c>
      <c r="F17" s="163">
        <v>0</v>
      </c>
      <c r="G17" s="157">
        <v>0</v>
      </c>
      <c r="H17" s="55">
        <v>8</v>
      </c>
      <c r="I17" s="56">
        <v>0</v>
      </c>
      <c r="J17" s="56">
        <v>0</v>
      </c>
      <c r="K17" s="56">
        <v>0</v>
      </c>
      <c r="L17" s="57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67" t="e">
        <f>#REF!-L17</f>
        <v>#REF!</v>
      </c>
      <c r="R17" s="57"/>
    </row>
    <row r="18" spans="1:18" ht="12.75" customHeight="1">
      <c r="A18" s="46">
        <v>15</v>
      </c>
      <c r="B18" s="121" t="s">
        <v>26</v>
      </c>
      <c r="C18" s="156">
        <v>10.02</v>
      </c>
      <c r="D18" s="156">
        <v>10.02</v>
      </c>
      <c r="E18" s="156">
        <v>0</v>
      </c>
      <c r="F18" s="163">
        <v>10.02</v>
      </c>
      <c r="G18" s="157">
        <v>10.02</v>
      </c>
      <c r="H18" s="55">
        <v>10.67</v>
      </c>
      <c r="I18" s="56">
        <v>10.67</v>
      </c>
      <c r="J18" s="56">
        <v>0</v>
      </c>
      <c r="K18" s="56">
        <v>10.67</v>
      </c>
      <c r="L18" s="57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67" t="e">
        <f>#REF!-L18</f>
        <v>#REF!</v>
      </c>
      <c r="R18" s="57"/>
    </row>
    <row r="19" spans="1:18" ht="12.75" customHeight="1">
      <c r="A19" s="46">
        <v>16</v>
      </c>
      <c r="B19" s="121" t="s">
        <v>27</v>
      </c>
      <c r="C19" s="156">
        <v>13.44</v>
      </c>
      <c r="D19" s="156">
        <v>13.44</v>
      </c>
      <c r="E19" s="156">
        <v>17.78</v>
      </c>
      <c r="F19" s="163">
        <v>13.44</v>
      </c>
      <c r="G19" s="157">
        <v>13.44</v>
      </c>
      <c r="H19" s="55">
        <v>13.44</v>
      </c>
      <c r="I19" s="56">
        <v>13.44</v>
      </c>
      <c r="J19" s="56">
        <v>17.79</v>
      </c>
      <c r="K19" s="56">
        <v>13.44</v>
      </c>
      <c r="L19" s="57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67" t="e">
        <f>#REF!-L19</f>
        <v>#REF!</v>
      </c>
      <c r="R19" s="57"/>
    </row>
    <row r="20" spans="1:18" ht="12.75" customHeight="1">
      <c r="A20" s="46">
        <v>17</v>
      </c>
      <c r="B20" s="121" t="s">
        <v>28</v>
      </c>
      <c r="C20" s="156">
        <v>10.47</v>
      </c>
      <c r="D20" s="156">
        <v>0</v>
      </c>
      <c r="E20" s="156">
        <v>0</v>
      </c>
      <c r="F20" s="163">
        <v>0</v>
      </c>
      <c r="G20" s="157">
        <v>0</v>
      </c>
      <c r="H20" s="55">
        <v>10.69</v>
      </c>
      <c r="I20" s="56">
        <v>0</v>
      </c>
      <c r="J20" s="56">
        <v>0</v>
      </c>
      <c r="K20" s="56">
        <v>0</v>
      </c>
      <c r="L20" s="57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67" t="e">
        <f>#REF!-L20</f>
        <v>#REF!</v>
      </c>
      <c r="R20" s="57"/>
    </row>
    <row r="21" spans="1:18" ht="12.75" customHeight="1">
      <c r="A21" s="46">
        <v>18</v>
      </c>
      <c r="B21" s="121" t="s">
        <v>30</v>
      </c>
      <c r="C21" s="156">
        <v>6.54</v>
      </c>
      <c r="D21" s="156">
        <v>0</v>
      </c>
      <c r="E21" s="156">
        <v>0</v>
      </c>
      <c r="F21" s="163">
        <v>0</v>
      </c>
      <c r="G21" s="157">
        <v>0</v>
      </c>
      <c r="H21" s="55">
        <v>8.14</v>
      </c>
      <c r="I21" s="56">
        <v>0</v>
      </c>
      <c r="J21" s="56">
        <v>0</v>
      </c>
      <c r="K21" s="56">
        <v>0</v>
      </c>
      <c r="L21" s="57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67" t="e">
        <f>#REF!-L21</f>
        <v>#REF!</v>
      </c>
      <c r="R21" s="57"/>
    </row>
    <row r="22" spans="1:18" ht="12.75" customHeight="1">
      <c r="A22" s="46">
        <v>19</v>
      </c>
      <c r="B22" s="121" t="s">
        <v>32</v>
      </c>
      <c r="C22" s="156">
        <v>8.1199999999999992</v>
      </c>
      <c r="D22" s="156">
        <v>9.6300000000000008</v>
      </c>
      <c r="E22" s="156">
        <v>0</v>
      </c>
      <c r="F22" s="163">
        <v>10.53</v>
      </c>
      <c r="G22" s="157">
        <v>0</v>
      </c>
      <c r="H22" s="55">
        <v>9.1999999999999993</v>
      </c>
      <c r="I22" s="56">
        <v>10.84</v>
      </c>
      <c r="J22" s="56">
        <v>0</v>
      </c>
      <c r="K22" s="56">
        <v>10.81</v>
      </c>
      <c r="L22" s="57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67" t="e">
        <f>#REF!-L22</f>
        <v>#REF!</v>
      </c>
      <c r="R22" s="57"/>
    </row>
    <row r="23" spans="1:18" ht="12.75" customHeight="1">
      <c r="A23" s="46">
        <v>20</v>
      </c>
      <c r="B23" s="121" t="s">
        <v>33</v>
      </c>
      <c r="C23" s="156">
        <v>7.97</v>
      </c>
      <c r="D23" s="156">
        <v>0</v>
      </c>
      <c r="E23" s="156">
        <v>0</v>
      </c>
      <c r="F23" s="163">
        <v>0</v>
      </c>
      <c r="G23" s="157">
        <v>0</v>
      </c>
      <c r="H23" s="55">
        <v>8.35</v>
      </c>
      <c r="I23" s="56">
        <v>0</v>
      </c>
      <c r="J23" s="56">
        <v>0</v>
      </c>
      <c r="K23" s="56">
        <v>0</v>
      </c>
      <c r="L23" s="57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67" t="e">
        <f>#REF!-L23</f>
        <v>#REF!</v>
      </c>
      <c r="R23" s="57"/>
    </row>
    <row r="24" spans="1:18" ht="12.75" customHeight="1">
      <c r="A24" s="46">
        <v>21</v>
      </c>
      <c r="B24" s="121" t="s">
        <v>34</v>
      </c>
      <c r="C24" s="156">
        <v>7</v>
      </c>
      <c r="D24" s="156">
        <v>0</v>
      </c>
      <c r="E24" s="156">
        <v>0</v>
      </c>
      <c r="F24" s="163">
        <v>0</v>
      </c>
      <c r="G24" s="157">
        <v>0</v>
      </c>
      <c r="H24" s="55">
        <v>7.95</v>
      </c>
      <c r="I24" s="56">
        <v>0</v>
      </c>
      <c r="J24" s="56">
        <v>0</v>
      </c>
      <c r="K24" s="56">
        <v>0</v>
      </c>
      <c r="L24" s="57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67" t="e">
        <f>#REF!-L24</f>
        <v>#REF!</v>
      </c>
      <c r="R24" s="57"/>
    </row>
    <row r="25" spans="1:18" ht="12.75" customHeight="1">
      <c r="A25" s="46">
        <v>22</v>
      </c>
      <c r="B25" s="121" t="s">
        <v>35</v>
      </c>
      <c r="C25" s="156">
        <v>9.3000000000000007</v>
      </c>
      <c r="D25" s="156">
        <v>0</v>
      </c>
      <c r="E25" s="156">
        <v>0</v>
      </c>
      <c r="F25" s="163">
        <v>9.65</v>
      </c>
      <c r="G25" s="157">
        <v>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7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67" t="e">
        <f>#REF!-L25</f>
        <v>#REF!</v>
      </c>
      <c r="R25" s="57"/>
    </row>
    <row r="26" spans="1:18" ht="12.75" customHeight="1">
      <c r="A26" s="46">
        <v>23</v>
      </c>
      <c r="B26" s="121" t="s">
        <v>36</v>
      </c>
      <c r="C26" s="156">
        <v>15.07</v>
      </c>
      <c r="D26" s="156">
        <v>14.82</v>
      </c>
      <c r="E26" s="156">
        <v>14.82</v>
      </c>
      <c r="F26" s="163">
        <v>14.82</v>
      </c>
      <c r="G26" s="157">
        <v>14.82</v>
      </c>
      <c r="H26" s="55">
        <v>14.49</v>
      </c>
      <c r="I26" s="56">
        <v>13.49</v>
      </c>
      <c r="J26" s="56">
        <v>13.49</v>
      </c>
      <c r="K26" s="56">
        <v>13.49</v>
      </c>
      <c r="L26" s="57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67" t="e">
        <f>#REF!-L26</f>
        <v>#REF!</v>
      </c>
      <c r="R26" s="57"/>
    </row>
    <row r="27" spans="1:18" ht="12.75" customHeight="1">
      <c r="A27" s="46">
        <v>24</v>
      </c>
      <c r="B27" s="121" t="s">
        <v>37</v>
      </c>
      <c r="C27" s="156">
        <v>8.01</v>
      </c>
      <c r="D27" s="156">
        <v>0</v>
      </c>
      <c r="E27" s="156">
        <v>0</v>
      </c>
      <c r="F27" s="163">
        <v>0</v>
      </c>
      <c r="G27" s="157">
        <v>0</v>
      </c>
      <c r="H27" s="55">
        <v>8.36</v>
      </c>
      <c r="I27" s="56">
        <v>0</v>
      </c>
      <c r="J27" s="56">
        <v>0</v>
      </c>
      <c r="K27" s="56">
        <v>0</v>
      </c>
      <c r="L27" s="57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67" t="e">
        <f>#REF!-L27</f>
        <v>#REF!</v>
      </c>
      <c r="R27" s="57"/>
    </row>
    <row r="28" spans="1:18" ht="12.75" customHeight="1">
      <c r="A28" s="46">
        <v>25</v>
      </c>
      <c r="B28" s="121" t="s">
        <v>38</v>
      </c>
      <c r="C28" s="156">
        <v>8.06</v>
      </c>
      <c r="D28" s="156">
        <v>0</v>
      </c>
      <c r="E28" s="156">
        <v>0</v>
      </c>
      <c r="F28" s="163">
        <v>0</v>
      </c>
      <c r="G28" s="157">
        <v>0</v>
      </c>
      <c r="H28" s="55">
        <v>9.06</v>
      </c>
      <c r="I28" s="56">
        <v>0</v>
      </c>
      <c r="J28" s="56">
        <v>0</v>
      </c>
      <c r="K28" s="56">
        <v>0</v>
      </c>
      <c r="L28" s="57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67" t="e">
        <f>#REF!-L28</f>
        <v>#REF!</v>
      </c>
      <c r="R28" s="57"/>
    </row>
    <row r="29" spans="1:18" ht="12.75" customHeight="1">
      <c r="A29" s="46">
        <v>26</v>
      </c>
      <c r="B29" s="121" t="s">
        <v>39</v>
      </c>
      <c r="C29" s="156">
        <v>8</v>
      </c>
      <c r="D29" s="156">
        <v>0</v>
      </c>
      <c r="E29" s="156">
        <v>0</v>
      </c>
      <c r="F29" s="163">
        <v>0</v>
      </c>
      <c r="G29" s="157">
        <v>0</v>
      </c>
      <c r="H29" s="55">
        <v>0.09</v>
      </c>
      <c r="I29" s="56">
        <v>0</v>
      </c>
      <c r="J29" s="56">
        <v>0</v>
      </c>
      <c r="K29" s="56">
        <v>0</v>
      </c>
      <c r="L29" s="57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67" t="e">
        <f>#REF!-L29</f>
        <v>#REF!</v>
      </c>
      <c r="R29" s="57"/>
    </row>
    <row r="30" spans="1:18" ht="12.75" customHeight="1">
      <c r="A30" s="46">
        <v>27</v>
      </c>
      <c r="B30" s="121" t="s">
        <v>40</v>
      </c>
      <c r="C30" s="156">
        <v>6.78</v>
      </c>
      <c r="D30" s="156">
        <v>6.78</v>
      </c>
      <c r="E30" s="156">
        <v>0</v>
      </c>
      <c r="F30" s="163">
        <v>0</v>
      </c>
      <c r="G30" s="157">
        <v>0</v>
      </c>
      <c r="H30" s="55">
        <v>6.7</v>
      </c>
      <c r="I30" s="56">
        <v>6.7</v>
      </c>
      <c r="J30" s="56">
        <v>0</v>
      </c>
      <c r="K30" s="56">
        <v>0</v>
      </c>
      <c r="L30" s="57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67" t="e">
        <f>#REF!-L30</f>
        <v>#REF!</v>
      </c>
      <c r="R30" s="57"/>
    </row>
    <row r="31" spans="1:18" ht="12.75" customHeight="1">
      <c r="A31" s="46">
        <v>28</v>
      </c>
      <c r="B31" s="121" t="s">
        <v>41</v>
      </c>
      <c r="C31" s="156">
        <v>10.28</v>
      </c>
      <c r="D31" s="156">
        <v>10.54</v>
      </c>
      <c r="E31" s="156">
        <v>15.5</v>
      </c>
      <c r="F31" s="163">
        <v>9.9700000000000006</v>
      </c>
      <c r="G31" s="157">
        <v>14.47</v>
      </c>
      <c r="H31" s="55">
        <v>10.3</v>
      </c>
      <c r="I31" s="56">
        <v>10.56</v>
      </c>
      <c r="J31" s="56">
        <v>15.53</v>
      </c>
      <c r="K31" s="56">
        <v>10</v>
      </c>
      <c r="L31" s="57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67" t="e">
        <f>#REF!-L31</f>
        <v>#REF!</v>
      </c>
      <c r="R31" s="57"/>
    </row>
    <row r="32" spans="1:18" ht="12.75" customHeight="1">
      <c r="A32" s="46">
        <v>29</v>
      </c>
      <c r="B32" s="121" t="s">
        <v>42</v>
      </c>
      <c r="C32" s="156">
        <v>9.5</v>
      </c>
      <c r="D32" s="156">
        <v>10.25</v>
      </c>
      <c r="E32" s="156">
        <v>0</v>
      </c>
      <c r="F32" s="163">
        <v>10.76</v>
      </c>
      <c r="G32" s="157">
        <v>0</v>
      </c>
      <c r="H32" s="93"/>
      <c r="I32" s="93"/>
      <c r="J32" s="94"/>
      <c r="K32" s="92">
        <v>0</v>
      </c>
      <c r="L32" s="57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67" t="e">
        <f>#REF!-L32</f>
        <v>#REF!</v>
      </c>
      <c r="R32" s="57"/>
    </row>
    <row r="33" spans="1:18" ht="12.75" customHeight="1">
      <c r="A33" s="46">
        <v>30</v>
      </c>
      <c r="B33" s="121" t="s">
        <v>43</v>
      </c>
      <c r="C33" s="156">
        <v>11.25</v>
      </c>
      <c r="D33" s="156">
        <v>13</v>
      </c>
      <c r="E33" s="156">
        <v>0</v>
      </c>
      <c r="F33" s="163">
        <v>13</v>
      </c>
      <c r="G33" s="157">
        <v>14</v>
      </c>
      <c r="H33" s="55">
        <v>11.25</v>
      </c>
      <c r="I33" s="56">
        <v>13</v>
      </c>
      <c r="J33" s="56">
        <v>0</v>
      </c>
      <c r="K33" s="56">
        <v>13</v>
      </c>
      <c r="L33" s="57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67" t="e">
        <f>#REF!-L33</f>
        <v>#REF!</v>
      </c>
      <c r="R33" s="57"/>
    </row>
    <row r="34" spans="1:18" ht="12.75" customHeight="1">
      <c r="A34" s="46">
        <v>31</v>
      </c>
      <c r="B34" s="121" t="s">
        <v>44</v>
      </c>
      <c r="C34" s="156">
        <v>9.86</v>
      </c>
      <c r="D34" s="156">
        <v>10.36</v>
      </c>
      <c r="E34" s="156">
        <v>21.41</v>
      </c>
      <c r="F34" s="163">
        <v>12.71</v>
      </c>
      <c r="G34" s="157">
        <v>11.71</v>
      </c>
      <c r="H34" s="93"/>
      <c r="I34" s="93"/>
      <c r="J34" s="94"/>
      <c r="K34" s="92">
        <v>12</v>
      </c>
      <c r="L34" s="57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67" t="e">
        <f>#REF!-L34</f>
        <v>#REF!</v>
      </c>
      <c r="R34" s="57"/>
    </row>
    <row r="35" spans="1:18" ht="12.75" customHeight="1">
      <c r="A35" s="46">
        <v>32</v>
      </c>
      <c r="B35" s="121" t="s">
        <v>45</v>
      </c>
      <c r="C35" s="156">
        <v>10.6</v>
      </c>
      <c r="D35" s="156">
        <v>12.2</v>
      </c>
      <c r="E35" s="156">
        <v>14.2</v>
      </c>
      <c r="F35" s="163">
        <v>11.9</v>
      </c>
      <c r="G35" s="157">
        <v>12</v>
      </c>
      <c r="H35" s="55">
        <v>10.6</v>
      </c>
      <c r="I35" s="56">
        <v>12.2</v>
      </c>
      <c r="J35" s="56">
        <v>14.2</v>
      </c>
      <c r="K35" s="56">
        <v>11.9</v>
      </c>
      <c r="L35" s="57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67" t="e">
        <f>#REF!-L35</f>
        <v>#REF!</v>
      </c>
      <c r="R35" s="57"/>
    </row>
    <row r="36" spans="1:18" ht="12.75" customHeight="1">
      <c r="A36" s="46">
        <v>33</v>
      </c>
      <c r="B36" s="121" t="s">
        <v>46</v>
      </c>
      <c r="C36" s="156">
        <v>8.67</v>
      </c>
      <c r="D36" s="156">
        <v>10.08</v>
      </c>
      <c r="E36" s="156">
        <v>13.54</v>
      </c>
      <c r="F36" s="163">
        <v>10.29</v>
      </c>
      <c r="G36" s="157">
        <v>10.199999999999999</v>
      </c>
      <c r="H36" s="55">
        <v>8.7899999999999991</v>
      </c>
      <c r="I36" s="56">
        <v>10.29</v>
      </c>
      <c r="J36" s="56">
        <v>13.4</v>
      </c>
      <c r="K36" s="56">
        <v>10.28</v>
      </c>
      <c r="L36" s="57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67" t="e">
        <f>#REF!-L36</f>
        <v>#REF!</v>
      </c>
      <c r="R36" s="57"/>
    </row>
    <row r="37" spans="1:18" ht="12.75" customHeight="1">
      <c r="A37" s="46">
        <v>34</v>
      </c>
      <c r="B37" s="121" t="s">
        <v>47</v>
      </c>
      <c r="C37" s="156">
        <v>10</v>
      </c>
      <c r="D37" s="156">
        <v>10.25</v>
      </c>
      <c r="E37" s="156">
        <v>14.5</v>
      </c>
      <c r="F37" s="163">
        <v>10.5</v>
      </c>
      <c r="G37" s="157">
        <v>11</v>
      </c>
      <c r="H37" s="55">
        <v>10</v>
      </c>
      <c r="I37" s="56">
        <v>10.25</v>
      </c>
      <c r="J37" s="56">
        <v>14.5</v>
      </c>
      <c r="K37" s="56">
        <v>10.5</v>
      </c>
      <c r="L37" s="57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67" t="e">
        <f>#REF!-L37</f>
        <v>#REF!</v>
      </c>
      <c r="R37" s="57"/>
    </row>
    <row r="38" spans="1:18" ht="12.75" customHeight="1">
      <c r="A38" s="46">
        <v>35</v>
      </c>
      <c r="B38" s="121" t="s">
        <v>48</v>
      </c>
      <c r="C38" s="156">
        <v>7.21</v>
      </c>
      <c r="D38" s="156">
        <v>7.32</v>
      </c>
      <c r="E38" s="156">
        <v>6.81</v>
      </c>
      <c r="F38" s="163">
        <v>6.77</v>
      </c>
      <c r="G38" s="157">
        <v>7.81</v>
      </c>
      <c r="H38" s="55">
        <v>7.05</v>
      </c>
      <c r="I38" s="56">
        <v>7.17</v>
      </c>
      <c r="J38" s="56">
        <v>6.63</v>
      </c>
      <c r="K38" s="56">
        <v>6.59</v>
      </c>
      <c r="L38" s="57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67" t="e">
        <f>#REF!-L38</f>
        <v>#REF!</v>
      </c>
      <c r="R38" s="57"/>
    </row>
    <row r="39" spans="1:18" ht="12.75" customHeight="1">
      <c r="A39" s="46">
        <v>36</v>
      </c>
      <c r="B39" s="121" t="s">
        <v>49</v>
      </c>
      <c r="C39" s="156">
        <v>9.7100000000000009</v>
      </c>
      <c r="D39" s="156">
        <v>12.65</v>
      </c>
      <c r="E39" s="156">
        <v>13.34</v>
      </c>
      <c r="F39" s="163">
        <v>11.72</v>
      </c>
      <c r="G39" s="157">
        <v>12.39</v>
      </c>
      <c r="H39" s="55">
        <v>9.7100000000000009</v>
      </c>
      <c r="I39" s="56">
        <v>12.34</v>
      </c>
      <c r="J39" s="56">
        <v>13.05</v>
      </c>
      <c r="K39" s="56">
        <v>11.28</v>
      </c>
      <c r="L39" s="57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67" t="e">
        <f>#REF!-L39</f>
        <v>#REF!</v>
      </c>
      <c r="R39" s="57"/>
    </row>
    <row r="40" spans="1:18" ht="12.75" customHeight="1">
      <c r="A40" s="46">
        <v>37</v>
      </c>
      <c r="B40" s="121" t="s">
        <v>50</v>
      </c>
      <c r="C40" s="156">
        <v>7.33</v>
      </c>
      <c r="D40" s="156">
        <v>8.34</v>
      </c>
      <c r="E40" s="156">
        <v>12.42</v>
      </c>
      <c r="F40" s="163">
        <v>7.4</v>
      </c>
      <c r="G40" s="157">
        <v>8.8699999999999992</v>
      </c>
      <c r="H40" s="55">
        <v>7.31</v>
      </c>
      <c r="I40" s="56">
        <v>8.27</v>
      </c>
      <c r="J40" s="56">
        <v>12.08</v>
      </c>
      <c r="K40" s="56">
        <v>7.38</v>
      </c>
      <c r="L40" s="57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67" t="e">
        <f>#REF!-L40</f>
        <v>#REF!</v>
      </c>
      <c r="R40" s="57"/>
    </row>
    <row r="41" spans="1:18" ht="12.75" customHeight="1">
      <c r="A41" s="46">
        <v>38</v>
      </c>
      <c r="B41" s="121" t="s">
        <v>51</v>
      </c>
      <c r="C41" s="156">
        <v>8.57</v>
      </c>
      <c r="D41" s="156">
        <v>8.48</v>
      </c>
      <c r="E41" s="156">
        <v>8.1999999999999993</v>
      </c>
      <c r="F41" s="163">
        <v>8.6999999999999993</v>
      </c>
      <c r="G41" s="157">
        <v>8.8699999999999992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7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67" t="e">
        <f>#REF!-L41</f>
        <v>#REF!</v>
      </c>
      <c r="R41" s="57"/>
    </row>
    <row r="42" spans="1:18" ht="12.75" customHeight="1">
      <c r="A42" s="46">
        <v>39</v>
      </c>
      <c r="B42" s="121" t="s">
        <v>52</v>
      </c>
      <c r="C42" s="156">
        <v>9.61</v>
      </c>
      <c r="D42" s="156">
        <v>10.15</v>
      </c>
      <c r="E42" s="156">
        <v>13.27</v>
      </c>
      <c r="F42" s="163">
        <v>10.37</v>
      </c>
      <c r="G42" s="157">
        <v>12.47</v>
      </c>
      <c r="H42" s="55">
        <v>9.69</v>
      </c>
      <c r="I42" s="56">
        <v>10.09</v>
      </c>
      <c r="J42" s="56">
        <v>13.13</v>
      </c>
      <c r="K42" s="56">
        <v>10.4</v>
      </c>
      <c r="L42" s="57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67" t="e">
        <f>#REF!-L42</f>
        <v>#REF!</v>
      </c>
      <c r="R42" s="57"/>
    </row>
    <row r="43" spans="1:18" ht="12.75" customHeight="1">
      <c r="A43" s="46">
        <v>40</v>
      </c>
      <c r="B43" s="121" t="s">
        <v>53</v>
      </c>
      <c r="C43" s="156">
        <v>10</v>
      </c>
      <c r="D43" s="156">
        <v>10.5</v>
      </c>
      <c r="E43" s="156">
        <v>12.5</v>
      </c>
      <c r="F43" s="163">
        <v>11</v>
      </c>
      <c r="G43" s="157">
        <v>11</v>
      </c>
      <c r="H43" s="55">
        <v>10.25</v>
      </c>
      <c r="I43" s="56">
        <v>10.75</v>
      </c>
      <c r="J43" s="56">
        <v>12.75</v>
      </c>
      <c r="K43" s="56">
        <v>11.25</v>
      </c>
      <c r="L43" s="57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67" t="e">
        <f>#REF!-L43</f>
        <v>#REF!</v>
      </c>
      <c r="R43" s="57"/>
    </row>
    <row r="44" spans="1:18" ht="12.75" customHeight="1">
      <c r="A44" s="46">
        <v>41</v>
      </c>
      <c r="B44" s="121" t="s">
        <v>54</v>
      </c>
      <c r="C44" s="156">
        <v>8.6999999999999993</v>
      </c>
      <c r="D44" s="156">
        <v>8.44</v>
      </c>
      <c r="E44" s="156">
        <v>8.56</v>
      </c>
      <c r="F44" s="163">
        <v>8.06</v>
      </c>
      <c r="G44" s="157">
        <v>8.31</v>
      </c>
      <c r="H44" s="55">
        <v>9.23</v>
      </c>
      <c r="I44" s="56">
        <v>8.9700000000000006</v>
      </c>
      <c r="J44" s="56">
        <v>9.01</v>
      </c>
      <c r="K44" s="56">
        <v>8.66</v>
      </c>
      <c r="L44" s="57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67" t="e">
        <f>#REF!-L44</f>
        <v>#REF!</v>
      </c>
      <c r="R44" s="57"/>
    </row>
    <row r="45" spans="1:18" ht="12.75" customHeight="1">
      <c r="A45" s="46">
        <v>42</v>
      </c>
      <c r="B45" s="121" t="s">
        <v>55</v>
      </c>
      <c r="C45" s="156">
        <v>10.9</v>
      </c>
      <c r="D45" s="156">
        <v>12.65</v>
      </c>
      <c r="E45" s="156">
        <v>15</v>
      </c>
      <c r="F45" s="163">
        <v>12.12</v>
      </c>
      <c r="G45" s="157">
        <v>12.28</v>
      </c>
      <c r="H45" s="55">
        <v>10.9</v>
      </c>
      <c r="I45" s="56">
        <v>12.65</v>
      </c>
      <c r="J45" s="56">
        <v>15</v>
      </c>
      <c r="K45" s="56">
        <v>12.12</v>
      </c>
      <c r="L45" s="57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67" t="e">
        <f>#REF!-L45</f>
        <v>#REF!</v>
      </c>
      <c r="R45" s="57"/>
    </row>
    <row r="46" spans="1:18" ht="12.75" customHeight="1">
      <c r="A46" s="46">
        <v>43</v>
      </c>
      <c r="B46" s="121" t="s">
        <v>56</v>
      </c>
      <c r="C46" s="156">
        <v>10.18</v>
      </c>
      <c r="D46" s="156">
        <v>10.18</v>
      </c>
      <c r="E46" s="156">
        <v>10.18</v>
      </c>
      <c r="F46" s="163">
        <v>10.18</v>
      </c>
      <c r="G46" s="157">
        <v>10.18</v>
      </c>
      <c r="H46" s="55">
        <v>10.53</v>
      </c>
      <c r="I46" s="56">
        <v>10.53</v>
      </c>
      <c r="J46" s="56">
        <v>10.53</v>
      </c>
      <c r="K46" s="56">
        <v>0</v>
      </c>
      <c r="L46" s="57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67" t="e">
        <f>#REF!-L46</f>
        <v>#REF!</v>
      </c>
      <c r="R46" s="57"/>
    </row>
    <row r="47" spans="1:18" ht="12.75" customHeight="1">
      <c r="A47" s="46">
        <v>44</v>
      </c>
      <c r="B47" s="121" t="s">
        <v>57</v>
      </c>
      <c r="C47" s="156">
        <v>11.88</v>
      </c>
      <c r="D47" s="156">
        <v>12.43</v>
      </c>
      <c r="E47" s="156">
        <v>15.18</v>
      </c>
      <c r="F47" s="163">
        <v>12.38</v>
      </c>
      <c r="G47" s="157">
        <v>13.03</v>
      </c>
      <c r="H47" s="55">
        <v>9.76</v>
      </c>
      <c r="I47" s="56">
        <v>10.31</v>
      </c>
      <c r="J47" s="56">
        <v>13.06</v>
      </c>
      <c r="K47" s="56">
        <v>10.26</v>
      </c>
      <c r="L47" s="57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67" t="e">
        <f>#REF!-L47</f>
        <v>#REF!</v>
      </c>
      <c r="R47" s="57"/>
    </row>
    <row r="48" spans="1:18" ht="12.75" customHeight="1">
      <c r="A48" s="46">
        <v>45</v>
      </c>
      <c r="B48" s="121" t="s">
        <v>58</v>
      </c>
      <c r="C48" s="156">
        <v>8.77</v>
      </c>
      <c r="D48" s="156">
        <v>9.27</v>
      </c>
      <c r="E48" s="156">
        <v>10.77</v>
      </c>
      <c r="F48" s="163">
        <v>9.77</v>
      </c>
      <c r="G48" s="157">
        <v>10.52</v>
      </c>
      <c r="H48" s="55">
        <v>8.77</v>
      </c>
      <c r="I48" s="56">
        <v>8.77</v>
      </c>
      <c r="J48" s="56">
        <v>8.77</v>
      </c>
      <c r="K48" s="56">
        <v>10.47</v>
      </c>
      <c r="L48" s="57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67" t="e">
        <f>#REF!-L48</f>
        <v>#REF!</v>
      </c>
      <c r="R48" s="57"/>
    </row>
    <row r="49" spans="1:18" ht="12.75" customHeight="1">
      <c r="A49" s="46">
        <v>46</v>
      </c>
      <c r="B49" s="121" t="s">
        <v>59</v>
      </c>
      <c r="C49" s="156">
        <v>10.89</v>
      </c>
      <c r="D49" s="156">
        <v>10.45</v>
      </c>
      <c r="E49" s="156">
        <v>10.45</v>
      </c>
      <c r="F49" s="163">
        <v>10.89</v>
      </c>
      <c r="G49" s="157">
        <v>10.01</v>
      </c>
      <c r="H49" s="55">
        <v>11.51</v>
      </c>
      <c r="I49" s="56">
        <v>11.07</v>
      </c>
      <c r="J49" s="56">
        <v>11.07</v>
      </c>
      <c r="K49" s="56">
        <v>11.51</v>
      </c>
      <c r="L49" s="57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67" t="e">
        <f>#REF!-L49</f>
        <v>#REF!</v>
      </c>
      <c r="R49" s="57"/>
    </row>
    <row r="50" spans="1:18" ht="12.75" customHeight="1">
      <c r="A50" s="46">
        <v>47</v>
      </c>
      <c r="B50" s="121" t="s">
        <v>60</v>
      </c>
      <c r="C50" s="156">
        <v>8.4499999999999993</v>
      </c>
      <c r="D50" s="156">
        <v>8.6199999999999992</v>
      </c>
      <c r="E50" s="156">
        <v>14.05</v>
      </c>
      <c r="F50" s="163">
        <v>9.93</v>
      </c>
      <c r="G50" s="157">
        <v>11.38</v>
      </c>
      <c r="H50" s="55">
        <v>8.69</v>
      </c>
      <c r="I50" s="56">
        <v>9.17</v>
      </c>
      <c r="J50" s="56">
        <v>13.87</v>
      </c>
      <c r="K50" s="56">
        <v>9.86</v>
      </c>
      <c r="L50" s="57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67" t="e">
        <f>#REF!-L50</f>
        <v>#REF!</v>
      </c>
      <c r="R50" s="57"/>
    </row>
    <row r="51" spans="1:18" ht="12.75" customHeight="1">
      <c r="A51" s="46">
        <v>48</v>
      </c>
      <c r="B51" s="121" t="s">
        <v>61</v>
      </c>
      <c r="C51" s="156">
        <v>8.7100000000000009</v>
      </c>
      <c r="D51" s="156">
        <v>8.7899999999999991</v>
      </c>
      <c r="E51" s="156">
        <v>8.6</v>
      </c>
      <c r="F51" s="163">
        <v>8.5399999999999991</v>
      </c>
      <c r="G51" s="157">
        <v>10.95</v>
      </c>
      <c r="H51" s="55">
        <v>3.7</v>
      </c>
      <c r="I51" s="56">
        <v>4.0999999999999996</v>
      </c>
      <c r="J51" s="56">
        <v>3.54</v>
      </c>
      <c r="K51" s="56">
        <v>3.32</v>
      </c>
      <c r="L51" s="57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67" t="e">
        <f>#REF!-L51</f>
        <v>#REF!</v>
      </c>
      <c r="R51" s="57"/>
    </row>
    <row r="52" spans="1:18" ht="12.75" customHeight="1">
      <c r="A52" s="46">
        <v>49</v>
      </c>
      <c r="B52" s="121" t="s">
        <v>62</v>
      </c>
      <c r="C52" s="156">
        <v>10.039999999999999</v>
      </c>
      <c r="D52" s="156">
        <v>10.34</v>
      </c>
      <c r="E52" s="156">
        <v>10.029999999999999</v>
      </c>
      <c r="F52" s="163">
        <v>10.039999999999999</v>
      </c>
      <c r="G52" s="157">
        <v>10.34</v>
      </c>
      <c r="H52" s="55">
        <v>10.49</v>
      </c>
      <c r="I52" s="56">
        <v>10.79</v>
      </c>
      <c r="J52" s="56">
        <v>10.79</v>
      </c>
      <c r="K52" s="56">
        <v>10.49</v>
      </c>
      <c r="L52" s="57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67" t="e">
        <f>#REF!-L52</f>
        <v>#REF!</v>
      </c>
      <c r="R52" s="57"/>
    </row>
    <row r="53" spans="1:18" ht="12.75" customHeight="1">
      <c r="A53" s="46">
        <v>50</v>
      </c>
      <c r="B53" s="121" t="s">
        <v>64</v>
      </c>
      <c r="C53" s="156">
        <v>8.89</v>
      </c>
      <c r="D53" s="156">
        <v>10.119999999999999</v>
      </c>
      <c r="E53" s="156">
        <v>9.7799999999999994</v>
      </c>
      <c r="F53" s="163">
        <v>9.19</v>
      </c>
      <c r="G53" s="157">
        <v>11.52</v>
      </c>
      <c r="H53" s="55">
        <v>9.35</v>
      </c>
      <c r="I53" s="56">
        <v>10.57</v>
      </c>
      <c r="J53" s="56">
        <v>10.34</v>
      </c>
      <c r="K53" s="56">
        <v>10.050000000000001</v>
      </c>
      <c r="L53" s="57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67" t="e">
        <f>#REF!-L53</f>
        <v>#REF!</v>
      </c>
      <c r="R53" s="57"/>
    </row>
    <row r="54" spans="1:18" ht="12.75" customHeight="1">
      <c r="A54" s="46">
        <v>51</v>
      </c>
      <c r="B54" s="121" t="s">
        <v>65</v>
      </c>
      <c r="C54" s="156">
        <v>10.88</v>
      </c>
      <c r="D54" s="156">
        <v>11.54</v>
      </c>
      <c r="E54" s="156">
        <v>10.71</v>
      </c>
      <c r="F54" s="163">
        <v>10.71</v>
      </c>
      <c r="G54" s="157">
        <v>13.74</v>
      </c>
      <c r="H54" s="55">
        <v>10.19</v>
      </c>
      <c r="I54" s="56">
        <v>10.98</v>
      </c>
      <c r="J54" s="56">
        <v>10.1</v>
      </c>
      <c r="K54" s="56">
        <v>10.050000000000001</v>
      </c>
      <c r="L54" s="57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67" t="e">
        <f>#REF!-L54</f>
        <v>#REF!</v>
      </c>
      <c r="R54" s="57"/>
    </row>
    <row r="55" spans="1:18" ht="12.75" customHeight="1">
      <c r="A55" s="46">
        <v>52</v>
      </c>
      <c r="B55" s="121" t="s">
        <v>66</v>
      </c>
      <c r="C55" s="156">
        <v>5.16</v>
      </c>
      <c r="D55" s="156">
        <v>5.16</v>
      </c>
      <c r="E55" s="156">
        <v>5.16</v>
      </c>
      <c r="F55" s="163">
        <v>8.5</v>
      </c>
      <c r="G55" s="157">
        <v>8.5</v>
      </c>
      <c r="H55" s="55">
        <v>4.96</v>
      </c>
      <c r="I55" s="56">
        <v>4.96</v>
      </c>
      <c r="J55" s="56">
        <v>4.96</v>
      </c>
      <c r="K55" s="56">
        <v>9.7799999999999994</v>
      </c>
      <c r="L55" s="57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67" t="e">
        <f>#REF!-L55</f>
        <v>#REF!</v>
      </c>
      <c r="R55" s="57"/>
    </row>
    <row r="56" spans="1:18" s="97" customFormat="1" ht="12.75" customHeight="1">
      <c r="A56" s="46">
        <v>53</v>
      </c>
      <c r="B56" s="121" t="s">
        <v>67</v>
      </c>
      <c r="C56" s="156">
        <v>11.58</v>
      </c>
      <c r="D56" s="156">
        <v>11.5</v>
      </c>
      <c r="E56" s="156">
        <v>14.26</v>
      </c>
      <c r="F56" s="163">
        <v>10.52</v>
      </c>
      <c r="G56" s="157">
        <v>11.54</v>
      </c>
      <c r="H56" s="55">
        <v>10.6</v>
      </c>
      <c r="I56" s="56">
        <v>10.38</v>
      </c>
      <c r="J56" s="56">
        <v>13.01</v>
      </c>
      <c r="K56" s="56">
        <v>9.4499999999999993</v>
      </c>
      <c r="L56" s="57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67" t="e">
        <f>#REF!-L56</f>
        <v>#REF!</v>
      </c>
      <c r="R56" s="57"/>
    </row>
    <row r="57" spans="1:18" ht="12.75" customHeight="1">
      <c r="A57" s="46">
        <v>54</v>
      </c>
      <c r="B57" s="121" t="s">
        <v>68</v>
      </c>
      <c r="C57" s="156">
        <v>8.4499999999999993</v>
      </c>
      <c r="D57" s="156">
        <v>8.4499999999999993</v>
      </c>
      <c r="E57" s="156">
        <v>8.4499999999999993</v>
      </c>
      <c r="F57" s="163">
        <v>8.4499999999999993</v>
      </c>
      <c r="G57" s="157">
        <v>8.4499999999999993</v>
      </c>
      <c r="H57" s="55">
        <v>7.35</v>
      </c>
      <c r="I57" s="56">
        <v>7.35</v>
      </c>
      <c r="J57" s="56">
        <v>7.35</v>
      </c>
      <c r="K57" s="56">
        <v>7.35</v>
      </c>
      <c r="L57" s="57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67" t="e">
        <f>#REF!-L57</f>
        <v>#REF!</v>
      </c>
      <c r="R57" s="57"/>
    </row>
    <row r="58" spans="1:18" ht="12.75" customHeight="1">
      <c r="A58" s="46">
        <v>55</v>
      </c>
      <c r="B58" s="121" t="s">
        <v>69</v>
      </c>
      <c r="C58" s="156">
        <v>8.34</v>
      </c>
      <c r="D58" s="156">
        <v>8.34</v>
      </c>
      <c r="E58" s="156">
        <v>8.34</v>
      </c>
      <c r="F58" s="163">
        <v>8.34</v>
      </c>
      <c r="G58" s="157">
        <v>8.34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7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67" t="e">
        <f>#REF!-L58</f>
        <v>#REF!</v>
      </c>
      <c r="R58" s="57"/>
    </row>
    <row r="59" spans="1:18" ht="12.75" customHeight="1">
      <c r="A59" s="46">
        <v>56</v>
      </c>
      <c r="B59" s="121" t="s">
        <v>70</v>
      </c>
      <c r="C59" s="156">
        <v>8.94</v>
      </c>
      <c r="D59" s="156">
        <v>9.06</v>
      </c>
      <c r="E59" s="156">
        <v>8.9499999999999993</v>
      </c>
      <c r="F59" s="163">
        <v>9.02</v>
      </c>
      <c r="G59" s="157">
        <v>9.09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7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67" t="e">
        <f>#REF!-L59</f>
        <v>#REF!</v>
      </c>
      <c r="R59" s="57"/>
    </row>
    <row r="60" spans="1:18" ht="12.75" customHeight="1">
      <c r="A60" s="46">
        <v>57</v>
      </c>
      <c r="B60" s="121" t="s">
        <v>71</v>
      </c>
      <c r="C60" s="156">
        <v>8.81</v>
      </c>
      <c r="D60" s="156">
        <v>9.44</v>
      </c>
      <c r="E60" s="156">
        <v>11.29</v>
      </c>
      <c r="F60" s="163">
        <v>8.74</v>
      </c>
      <c r="G60" s="157">
        <v>10.75</v>
      </c>
      <c r="H60" s="55">
        <v>8.91</v>
      </c>
      <c r="I60" s="56">
        <v>9.57</v>
      </c>
      <c r="J60" s="56">
        <v>12.11</v>
      </c>
      <c r="K60" s="56">
        <v>8.76</v>
      </c>
      <c r="L60" s="57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67" t="e">
        <f>#REF!-L60</f>
        <v>#REF!</v>
      </c>
      <c r="R60" s="57"/>
    </row>
    <row r="61" spans="1:18" ht="12.75" customHeight="1">
      <c r="A61" s="46">
        <v>58</v>
      </c>
      <c r="B61" s="121" t="s">
        <v>73</v>
      </c>
      <c r="C61" s="156">
        <v>13.23</v>
      </c>
      <c r="D61" s="156">
        <v>13.23</v>
      </c>
      <c r="E61" s="156">
        <v>13.23</v>
      </c>
      <c r="F61" s="163">
        <v>13.23</v>
      </c>
      <c r="G61" s="157">
        <v>13.23</v>
      </c>
      <c r="H61" s="55">
        <v>13.58</v>
      </c>
      <c r="I61" s="56">
        <v>13.58</v>
      </c>
      <c r="J61" s="56">
        <v>13.58</v>
      </c>
      <c r="K61" s="56">
        <v>13.58</v>
      </c>
      <c r="L61" s="57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67" t="e">
        <f>#REF!-L61</f>
        <v>#REF!</v>
      </c>
      <c r="R61" s="57"/>
    </row>
    <row r="62" spans="1:18" ht="12.75" customHeight="1">
      <c r="A62" s="46">
        <v>59</v>
      </c>
      <c r="B62" s="121" t="s">
        <v>74</v>
      </c>
      <c r="C62" s="156">
        <v>10.71</v>
      </c>
      <c r="D62" s="156">
        <v>11.01</v>
      </c>
      <c r="E62" s="156">
        <v>11.01</v>
      </c>
      <c r="F62" s="163">
        <v>10.86</v>
      </c>
      <c r="G62" s="157">
        <v>10.91</v>
      </c>
      <c r="H62" s="55">
        <v>10.9</v>
      </c>
      <c r="I62" s="56">
        <v>11.2</v>
      </c>
      <c r="J62" s="56">
        <v>11.2</v>
      </c>
      <c r="K62" s="56">
        <v>11.05</v>
      </c>
      <c r="L62" s="57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67" t="e">
        <f>#REF!-L62</f>
        <v>#REF!</v>
      </c>
      <c r="R62" s="57"/>
    </row>
    <row r="63" spans="1:18" ht="12.75" customHeight="1">
      <c r="A63" s="46">
        <v>60</v>
      </c>
      <c r="B63" s="121" t="s">
        <v>75</v>
      </c>
      <c r="C63" s="156">
        <v>7.65</v>
      </c>
      <c r="D63" s="156">
        <v>7.65</v>
      </c>
      <c r="E63" s="156">
        <v>8.6999999999999993</v>
      </c>
      <c r="F63" s="163">
        <v>7.65</v>
      </c>
      <c r="G63" s="157">
        <v>7.72</v>
      </c>
      <c r="H63" s="55">
        <v>8.4</v>
      </c>
      <c r="I63" s="56">
        <v>8.4</v>
      </c>
      <c r="J63" s="56">
        <v>9.4499999999999993</v>
      </c>
      <c r="K63" s="56">
        <v>8.4</v>
      </c>
      <c r="L63" s="57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67" t="e">
        <f>#REF!-L63</f>
        <v>#REF!</v>
      </c>
      <c r="R63" s="57"/>
    </row>
    <row r="64" spans="1:18" ht="12.75" customHeight="1">
      <c r="A64" s="46">
        <v>61</v>
      </c>
      <c r="B64" s="121" t="s">
        <v>76</v>
      </c>
      <c r="C64" s="156">
        <v>10.5</v>
      </c>
      <c r="D64" s="156">
        <v>11.5</v>
      </c>
      <c r="E64" s="156">
        <v>16</v>
      </c>
      <c r="F64" s="163" t="s">
        <v>120</v>
      </c>
      <c r="G64" s="157">
        <v>10.5</v>
      </c>
      <c r="H64" s="55">
        <v>10.5</v>
      </c>
      <c r="I64" s="56">
        <v>11.5</v>
      </c>
      <c r="J64" s="56">
        <v>16</v>
      </c>
      <c r="K64" s="56">
        <v>0</v>
      </c>
      <c r="L64" s="57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67" t="e">
        <f>#REF!-L64</f>
        <v>#REF!</v>
      </c>
      <c r="R64" s="72"/>
    </row>
    <row r="65" spans="1:18" ht="12.75" customHeight="1">
      <c r="A65" s="46">
        <v>62</v>
      </c>
      <c r="B65" s="121" t="s">
        <v>77</v>
      </c>
      <c r="C65" s="156">
        <v>9.65</v>
      </c>
      <c r="D65" s="156">
        <v>9.7200000000000006</v>
      </c>
      <c r="E65" s="156">
        <v>0</v>
      </c>
      <c r="F65" s="163">
        <v>10.15</v>
      </c>
      <c r="G65" s="157">
        <v>10.15</v>
      </c>
      <c r="H65" s="55">
        <v>0</v>
      </c>
      <c r="I65" s="56">
        <v>10.09</v>
      </c>
      <c r="J65" s="56">
        <v>0</v>
      </c>
      <c r="K65" s="56">
        <v>10.09</v>
      </c>
      <c r="L65" s="57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67" t="e">
        <f>#REF!-L65</f>
        <v>#REF!</v>
      </c>
      <c r="R65" s="57"/>
    </row>
    <row r="66" spans="1:18" ht="12.75" customHeight="1">
      <c r="A66" s="46">
        <v>63</v>
      </c>
      <c r="B66" s="121" t="s">
        <v>78</v>
      </c>
      <c r="C66" s="156">
        <v>11</v>
      </c>
      <c r="D66" s="156">
        <v>13</v>
      </c>
      <c r="E66" s="156">
        <v>15</v>
      </c>
      <c r="F66" s="163">
        <v>12</v>
      </c>
      <c r="G66" s="157">
        <v>13.5</v>
      </c>
      <c r="H66" s="55">
        <v>11</v>
      </c>
      <c r="I66" s="56">
        <v>13</v>
      </c>
      <c r="J66" s="56">
        <v>15</v>
      </c>
      <c r="K66" s="56">
        <v>12</v>
      </c>
      <c r="L66" s="57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67" t="e">
        <f>#REF!-L66</f>
        <v>#REF!</v>
      </c>
      <c r="R66" s="57"/>
    </row>
    <row r="67" spans="1:18" ht="12.75" customHeight="1">
      <c r="A67" s="46">
        <v>64</v>
      </c>
      <c r="B67" s="121" t="s">
        <v>79</v>
      </c>
      <c r="C67" s="156">
        <v>9.1</v>
      </c>
      <c r="D67" s="156">
        <v>9.42</v>
      </c>
      <c r="E67" s="156">
        <v>0</v>
      </c>
      <c r="F67" s="163">
        <v>9.42</v>
      </c>
      <c r="G67" s="157">
        <v>0</v>
      </c>
      <c r="H67" s="55">
        <v>10.75</v>
      </c>
      <c r="I67" s="56">
        <v>11.25</v>
      </c>
      <c r="J67" s="56">
        <v>0</v>
      </c>
      <c r="K67" s="56">
        <v>9.25</v>
      </c>
      <c r="L67" s="57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67" t="e">
        <f>#REF!-L67</f>
        <v>#REF!</v>
      </c>
      <c r="R67" s="57"/>
    </row>
    <row r="68" spans="1:18" ht="12.75" customHeight="1">
      <c r="A68" s="46">
        <v>65</v>
      </c>
      <c r="B68" s="121" t="s">
        <v>80</v>
      </c>
      <c r="C68" s="156">
        <v>10.28</v>
      </c>
      <c r="D68" s="156">
        <v>11.29</v>
      </c>
      <c r="E68" s="156">
        <v>0</v>
      </c>
      <c r="F68" s="163">
        <v>11.29</v>
      </c>
      <c r="G68" s="157">
        <v>11.29</v>
      </c>
      <c r="H68" s="55">
        <v>11.5</v>
      </c>
      <c r="I68" s="56">
        <v>11.5</v>
      </c>
      <c r="J68" s="56">
        <v>0</v>
      </c>
      <c r="K68" s="56">
        <v>10.75</v>
      </c>
      <c r="L68" s="57">
        <v>11.5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67" t="e">
        <f>#REF!-L68</f>
        <v>#REF!</v>
      </c>
      <c r="R68" s="57"/>
    </row>
    <row r="69" spans="1:18" ht="12.75" customHeight="1">
      <c r="A69" s="46">
        <v>66</v>
      </c>
      <c r="B69" s="121" t="s">
        <v>81</v>
      </c>
      <c r="C69" s="156">
        <v>11</v>
      </c>
      <c r="D69" s="156">
        <v>11.25</v>
      </c>
      <c r="E69" s="156">
        <v>0</v>
      </c>
      <c r="F69" s="163">
        <v>10.75</v>
      </c>
      <c r="G69" s="157">
        <v>11.5</v>
      </c>
      <c r="H69" s="55">
        <v>9</v>
      </c>
      <c r="I69" s="56">
        <v>15</v>
      </c>
      <c r="J69" s="56">
        <v>0</v>
      </c>
      <c r="K69" s="56">
        <v>11.25</v>
      </c>
      <c r="L69" s="57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67" t="e">
        <f>#REF!-L69</f>
        <v>#REF!</v>
      </c>
      <c r="R69" s="57"/>
    </row>
    <row r="70" spans="1:18" ht="12.75" customHeight="1">
      <c r="A70" s="46">
        <v>67</v>
      </c>
      <c r="B70" s="121" t="s">
        <v>82</v>
      </c>
      <c r="C70" s="156">
        <v>8</v>
      </c>
      <c r="D70" s="156">
        <v>13</v>
      </c>
      <c r="E70" s="156">
        <v>0</v>
      </c>
      <c r="F70" s="163">
        <v>10.75</v>
      </c>
      <c r="G70" s="157">
        <v>11.75</v>
      </c>
      <c r="H70" s="55">
        <v>7.9</v>
      </c>
      <c r="I70" s="56">
        <v>12.04</v>
      </c>
      <c r="J70" s="56">
        <v>16.579999999999998</v>
      </c>
      <c r="K70" s="56">
        <v>0</v>
      </c>
      <c r="L70" s="57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67" t="e">
        <f>#REF!-L70</f>
        <v>#REF!</v>
      </c>
      <c r="R70" s="57"/>
    </row>
    <row r="71" spans="1:18" ht="12.75" customHeight="1">
      <c r="A71" s="46">
        <v>68</v>
      </c>
      <c r="B71" s="121" t="s">
        <v>131</v>
      </c>
      <c r="C71" s="156">
        <v>7.09</v>
      </c>
      <c r="D71" s="156">
        <v>11.28</v>
      </c>
      <c r="E71" s="156">
        <v>16.010000000000002</v>
      </c>
      <c r="F71" s="163">
        <v>0</v>
      </c>
      <c r="G71" s="157">
        <v>13.21</v>
      </c>
      <c r="H71" s="55">
        <v>11.5</v>
      </c>
      <c r="I71" s="56">
        <v>11.5</v>
      </c>
      <c r="J71" s="56">
        <v>0</v>
      </c>
      <c r="K71" s="56">
        <v>11.5</v>
      </c>
      <c r="L71" s="57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67" t="e">
        <f>#REF!-L71</f>
        <v>#REF!</v>
      </c>
      <c r="R71" s="57"/>
    </row>
    <row r="72" spans="1:18" ht="12.75" customHeight="1">
      <c r="A72" s="46">
        <v>69</v>
      </c>
      <c r="B72" s="121" t="s">
        <v>84</v>
      </c>
      <c r="C72" s="156">
        <v>11.5</v>
      </c>
      <c r="D72" s="156">
        <v>11.5</v>
      </c>
      <c r="E72" s="156">
        <v>0</v>
      </c>
      <c r="F72" s="163">
        <v>11.5</v>
      </c>
      <c r="G72" s="157">
        <v>12.25</v>
      </c>
      <c r="H72" s="93"/>
      <c r="I72" s="93"/>
      <c r="J72" s="94"/>
      <c r="K72" s="92">
        <v>9.3699999999999992</v>
      </c>
      <c r="L72" s="57">
        <v>0.09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67" t="e">
        <f>#REF!-L72</f>
        <v>#REF!</v>
      </c>
      <c r="R72" s="57"/>
    </row>
    <row r="73" spans="1:18" ht="12.75" customHeight="1">
      <c r="A73" s="46">
        <v>70</v>
      </c>
      <c r="B73" s="121" t="s">
        <v>85</v>
      </c>
      <c r="C73" s="156">
        <v>8.25</v>
      </c>
      <c r="D73" s="156">
        <v>9.25</v>
      </c>
      <c r="E73" s="156">
        <v>13</v>
      </c>
      <c r="F73" s="163">
        <v>9.31</v>
      </c>
      <c r="G73" s="157">
        <v>9.3699999999999992</v>
      </c>
      <c r="H73" s="55">
        <v>0</v>
      </c>
      <c r="I73" s="56">
        <v>11.04</v>
      </c>
      <c r="J73" s="56">
        <v>0</v>
      </c>
      <c r="K73" s="56">
        <v>9.23</v>
      </c>
      <c r="L73" s="57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67" t="e">
        <f>#REF!-L73</f>
        <v>#REF!</v>
      </c>
      <c r="R73" s="57"/>
    </row>
    <row r="74" spans="1:18" ht="12.75" customHeight="1">
      <c r="A74" s="46">
        <v>71</v>
      </c>
      <c r="B74" s="121" t="s">
        <v>86</v>
      </c>
      <c r="C74" s="156">
        <v>0</v>
      </c>
      <c r="D74" s="156">
        <v>12.18</v>
      </c>
      <c r="E74" s="156">
        <v>0</v>
      </c>
      <c r="F74" s="163">
        <v>8.9499999999999993</v>
      </c>
      <c r="G74" s="157">
        <v>10.16</v>
      </c>
      <c r="H74" s="55">
        <v>11.05</v>
      </c>
      <c r="I74" s="56">
        <v>11.05</v>
      </c>
      <c r="J74" s="56">
        <v>0</v>
      </c>
      <c r="K74" s="56">
        <v>10.8</v>
      </c>
      <c r="L74" s="57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67" t="e">
        <f>#REF!-L74</f>
        <v>#REF!</v>
      </c>
      <c r="R74" s="57"/>
    </row>
    <row r="75" spans="1:18" ht="12.75" customHeight="1">
      <c r="A75" s="46">
        <v>72</v>
      </c>
      <c r="B75" s="121" t="s">
        <v>88</v>
      </c>
      <c r="C75" s="156">
        <v>10.6</v>
      </c>
      <c r="D75" s="156">
        <v>10.6</v>
      </c>
      <c r="E75" s="156">
        <v>0</v>
      </c>
      <c r="F75" s="163">
        <v>10.35</v>
      </c>
      <c r="G75" s="157">
        <v>10.35</v>
      </c>
      <c r="H75" s="55">
        <v>8.5</v>
      </c>
      <c r="I75" s="56">
        <v>9</v>
      </c>
      <c r="J75" s="56">
        <v>9.75</v>
      </c>
      <c r="K75" s="56">
        <v>8.75</v>
      </c>
      <c r="L75" s="57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67" t="e">
        <f>#REF!-L75</f>
        <v>#REF!</v>
      </c>
      <c r="R75" s="57"/>
    </row>
    <row r="76" spans="1:18" ht="12.75" customHeight="1">
      <c r="A76" s="46">
        <v>73</v>
      </c>
      <c r="B76" s="121" t="s">
        <v>89</v>
      </c>
      <c r="C76" s="156">
        <v>8.25</v>
      </c>
      <c r="D76" s="156">
        <v>9</v>
      </c>
      <c r="E76" s="156">
        <v>9.75</v>
      </c>
      <c r="F76" s="163">
        <v>8.5</v>
      </c>
      <c r="G76" s="157">
        <v>10.5</v>
      </c>
      <c r="H76" s="55">
        <v>12.71</v>
      </c>
      <c r="I76" s="56">
        <v>12.62</v>
      </c>
      <c r="J76" s="56">
        <v>0</v>
      </c>
      <c r="K76" s="56">
        <v>12.49</v>
      </c>
      <c r="L76" s="57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67" t="e">
        <f>#REF!-L76</f>
        <v>#REF!</v>
      </c>
      <c r="R76" s="57"/>
    </row>
    <row r="77" spans="1:18" ht="12.75" customHeight="1">
      <c r="A77" s="46">
        <v>74</v>
      </c>
      <c r="B77" s="121" t="s">
        <v>90</v>
      </c>
      <c r="C77" s="156">
        <v>12.87</v>
      </c>
      <c r="D77" s="156">
        <v>12.86</v>
      </c>
      <c r="E77" s="156">
        <v>0</v>
      </c>
      <c r="F77" s="163">
        <v>13.08</v>
      </c>
      <c r="G77" s="157">
        <v>13.68</v>
      </c>
      <c r="H77" s="55">
        <v>13</v>
      </c>
      <c r="I77" s="56">
        <v>14</v>
      </c>
      <c r="J77" s="56">
        <v>14</v>
      </c>
      <c r="K77" s="56">
        <v>14.75</v>
      </c>
      <c r="L77" s="57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67" t="e">
        <f>#REF!-L77</f>
        <v>#REF!</v>
      </c>
      <c r="R77" s="57"/>
    </row>
    <row r="78" spans="1:18" ht="12.75" customHeight="1">
      <c r="A78" s="46">
        <v>75</v>
      </c>
      <c r="B78" s="121" t="s">
        <v>91</v>
      </c>
      <c r="C78" s="156">
        <v>13.23</v>
      </c>
      <c r="D78" s="156">
        <v>13.73</v>
      </c>
      <c r="E78" s="156">
        <v>13.73</v>
      </c>
      <c r="F78" s="163">
        <v>13.23</v>
      </c>
      <c r="G78" s="157">
        <v>14.48</v>
      </c>
      <c r="H78" s="55">
        <v>11</v>
      </c>
      <c r="I78" s="56">
        <v>11.75</v>
      </c>
      <c r="J78" s="56">
        <v>0</v>
      </c>
      <c r="K78" s="56">
        <v>12.07</v>
      </c>
      <c r="L78" s="57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67" t="e">
        <f>#REF!-L78</f>
        <v>#REF!</v>
      </c>
      <c r="R78" s="57"/>
    </row>
    <row r="79" spans="1:18" ht="12.75" customHeight="1">
      <c r="A79" s="46">
        <v>76</v>
      </c>
      <c r="B79" s="121" t="s">
        <v>93</v>
      </c>
      <c r="C79" s="156">
        <v>10.8</v>
      </c>
      <c r="D79" s="156">
        <v>11.78</v>
      </c>
      <c r="E79" s="156">
        <v>0</v>
      </c>
      <c r="F79" s="163">
        <v>12</v>
      </c>
      <c r="G79" s="157">
        <v>15.5</v>
      </c>
      <c r="H79" s="55">
        <v>12.5</v>
      </c>
      <c r="I79" s="56">
        <v>13.5</v>
      </c>
      <c r="J79" s="56">
        <v>0</v>
      </c>
      <c r="K79" s="56">
        <v>0</v>
      </c>
      <c r="L79" s="57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67" t="e">
        <f>#REF!-L79</f>
        <v>#REF!</v>
      </c>
      <c r="R79" s="57"/>
    </row>
    <row r="80" spans="1:18" ht="12.75" customHeight="1">
      <c r="A80" s="46">
        <v>77</v>
      </c>
      <c r="B80" s="121" t="s">
        <v>94</v>
      </c>
      <c r="C80" s="156">
        <v>12.5</v>
      </c>
      <c r="D80" s="156">
        <v>12.5</v>
      </c>
      <c r="E80" s="156">
        <v>0</v>
      </c>
      <c r="F80" s="163">
        <v>0</v>
      </c>
      <c r="G80" s="157">
        <v>0</v>
      </c>
      <c r="H80" s="55">
        <v>12.23</v>
      </c>
      <c r="I80" s="56">
        <v>12.23</v>
      </c>
      <c r="J80" s="56">
        <v>0</v>
      </c>
      <c r="K80" s="56">
        <v>12.23</v>
      </c>
      <c r="L80" s="57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67" t="e">
        <f>#REF!-L80</f>
        <v>#REF!</v>
      </c>
      <c r="R80" s="57"/>
    </row>
    <row r="81" spans="1:18" ht="12.75" customHeight="1">
      <c r="A81" s="46">
        <v>78</v>
      </c>
      <c r="B81" s="121" t="s">
        <v>95</v>
      </c>
      <c r="C81" s="156">
        <v>17.79</v>
      </c>
      <c r="D81" s="156">
        <v>17.79</v>
      </c>
      <c r="E81" s="156">
        <v>0</v>
      </c>
      <c r="F81" s="163">
        <v>17.79</v>
      </c>
      <c r="G81" s="157">
        <v>17.79</v>
      </c>
      <c r="H81" s="55">
        <v>0</v>
      </c>
      <c r="I81" s="56">
        <v>11.75</v>
      </c>
      <c r="J81" s="56">
        <v>15</v>
      </c>
      <c r="K81" s="56">
        <v>9.75</v>
      </c>
      <c r="L81" s="57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67" t="e">
        <f>#REF!-L81</f>
        <v>#REF!</v>
      </c>
      <c r="R81" s="57"/>
    </row>
    <row r="82" spans="1:18" ht="12.75" customHeight="1">
      <c r="A82" s="46">
        <v>79</v>
      </c>
      <c r="B82" s="121" t="s">
        <v>96</v>
      </c>
      <c r="C82" s="156">
        <v>0</v>
      </c>
      <c r="D82" s="156">
        <v>11.25</v>
      </c>
      <c r="E82" s="156">
        <v>14.5</v>
      </c>
      <c r="F82" s="163">
        <v>9.25</v>
      </c>
      <c r="G82" s="157">
        <v>0</v>
      </c>
      <c r="H82" s="55">
        <v>12.68</v>
      </c>
      <c r="I82" s="56">
        <v>12.68</v>
      </c>
      <c r="J82" s="56">
        <v>14.68</v>
      </c>
      <c r="K82" s="56">
        <v>12.68</v>
      </c>
      <c r="L82" s="57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67" t="e">
        <f>#REF!-L82</f>
        <v>#REF!</v>
      </c>
      <c r="R82" s="57"/>
    </row>
    <row r="83" spans="1:18" ht="12.75" customHeight="1">
      <c r="A83" s="46">
        <v>80</v>
      </c>
      <c r="B83" s="121" t="s">
        <v>97</v>
      </c>
      <c r="C83" s="156">
        <v>11.69</v>
      </c>
      <c r="D83" s="156">
        <v>11.69</v>
      </c>
      <c r="E83" s="156">
        <v>13.69</v>
      </c>
      <c r="F83" s="163">
        <v>11.69</v>
      </c>
      <c r="G83" s="157">
        <v>13.19</v>
      </c>
      <c r="H83" s="55">
        <v>12.2</v>
      </c>
      <c r="I83" s="56">
        <v>12.45</v>
      </c>
      <c r="J83" s="56">
        <v>12.95</v>
      </c>
      <c r="K83" s="56">
        <v>12.3</v>
      </c>
      <c r="L83" s="57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67" t="e">
        <f>#REF!-L83</f>
        <v>#REF!</v>
      </c>
      <c r="R83" s="57"/>
    </row>
    <row r="84" spans="1:18" ht="12.75" customHeight="1">
      <c r="A84" s="46">
        <v>81</v>
      </c>
      <c r="B84" s="121" t="s">
        <v>98</v>
      </c>
      <c r="C84" s="156">
        <v>12.82</v>
      </c>
      <c r="D84" s="156">
        <v>13.07</v>
      </c>
      <c r="E84" s="156">
        <v>13.57</v>
      </c>
      <c r="F84" s="163">
        <v>12.92</v>
      </c>
      <c r="G84" s="157">
        <v>13.32</v>
      </c>
      <c r="H84" s="55">
        <v>14.5</v>
      </c>
      <c r="I84" s="56">
        <v>14.75</v>
      </c>
      <c r="J84" s="56">
        <v>17</v>
      </c>
      <c r="K84" s="56">
        <v>16.5</v>
      </c>
      <c r="L84" s="57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67" t="e">
        <f>#REF!-L84</f>
        <v>#REF!</v>
      </c>
      <c r="R84" s="57"/>
    </row>
    <row r="85" spans="1:18" ht="12.75" customHeight="1">
      <c r="A85" s="46">
        <v>82</v>
      </c>
      <c r="B85" s="121" t="s">
        <v>99</v>
      </c>
      <c r="C85" s="156">
        <v>14.5</v>
      </c>
      <c r="D85" s="156">
        <v>14.75</v>
      </c>
      <c r="E85" s="156">
        <v>17</v>
      </c>
      <c r="F85" s="163">
        <v>16.5</v>
      </c>
      <c r="G85" s="157">
        <v>15.75</v>
      </c>
      <c r="H85" s="59">
        <v>9.51</v>
      </c>
      <c r="I85" s="60">
        <v>13</v>
      </c>
      <c r="J85" s="60">
        <v>0</v>
      </c>
      <c r="K85" s="60">
        <v>13</v>
      </c>
      <c r="L85" s="61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67" t="e">
        <f>#REF!-L85</f>
        <v>#REF!</v>
      </c>
      <c r="R85" s="57"/>
    </row>
    <row r="86" spans="1:18" ht="12.75" customHeight="1">
      <c r="A86" s="46">
        <v>83</v>
      </c>
      <c r="B86" s="122" t="s">
        <v>100</v>
      </c>
      <c r="C86" s="156">
        <v>9.52</v>
      </c>
      <c r="D86" s="156">
        <v>13.01</v>
      </c>
      <c r="E86" s="156">
        <v>0</v>
      </c>
      <c r="F86" s="163">
        <v>13.01</v>
      </c>
      <c r="G86" s="157">
        <v>13.01</v>
      </c>
      <c r="H86" s="55">
        <v>10</v>
      </c>
      <c r="I86" s="56">
        <v>11.25</v>
      </c>
      <c r="J86" s="56">
        <v>17</v>
      </c>
      <c r="K86" s="56">
        <v>13</v>
      </c>
      <c r="L86" s="57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67" t="e">
        <f>#REF!-L86</f>
        <v>#REF!</v>
      </c>
      <c r="R86" s="57"/>
    </row>
    <row r="87" spans="1:18" ht="12.75" customHeight="1">
      <c r="A87" s="46">
        <v>84</v>
      </c>
      <c r="B87" s="121" t="s">
        <v>101</v>
      </c>
      <c r="C87" s="156">
        <v>10</v>
      </c>
      <c r="D87" s="156">
        <v>11</v>
      </c>
      <c r="E87" s="156">
        <v>17</v>
      </c>
      <c r="F87" s="163">
        <v>13</v>
      </c>
      <c r="G87" s="157">
        <v>13</v>
      </c>
      <c r="H87" s="55">
        <v>11.9</v>
      </c>
      <c r="I87" s="56">
        <v>12.4</v>
      </c>
      <c r="J87" s="56">
        <v>12.9</v>
      </c>
      <c r="K87" s="56">
        <v>12.9</v>
      </c>
      <c r="L87" s="57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67" t="e">
        <f>#REF!-L87</f>
        <v>#REF!</v>
      </c>
      <c r="R87" s="57"/>
    </row>
    <row r="88" spans="1:18" ht="12.75" customHeight="1">
      <c r="A88" s="46">
        <v>85</v>
      </c>
      <c r="B88" s="121" t="s">
        <v>102</v>
      </c>
      <c r="C88" s="156">
        <v>11.46</v>
      </c>
      <c r="D88" s="156">
        <v>11.96</v>
      </c>
      <c r="E88" s="156">
        <v>12.46</v>
      </c>
      <c r="F88" s="163">
        <v>12.46</v>
      </c>
      <c r="G88" s="157">
        <v>12.46</v>
      </c>
      <c r="H88" s="55">
        <v>15.37</v>
      </c>
      <c r="I88" s="56">
        <v>15.37</v>
      </c>
      <c r="J88" s="56">
        <v>15.37</v>
      </c>
      <c r="K88" s="56">
        <v>15.37</v>
      </c>
      <c r="L88" s="57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67" t="e">
        <f>#REF!-L88</f>
        <v>#REF!</v>
      </c>
      <c r="R88" s="57"/>
    </row>
    <row r="89" spans="1:18" ht="12.75" customHeight="1">
      <c r="A89" s="46">
        <v>86</v>
      </c>
      <c r="B89" s="121" t="s">
        <v>103</v>
      </c>
      <c r="C89" s="156">
        <v>14.86</v>
      </c>
      <c r="D89" s="156">
        <v>14.86</v>
      </c>
      <c r="E89" s="156">
        <v>14.86</v>
      </c>
      <c r="F89" s="163">
        <v>14.86</v>
      </c>
      <c r="G89" s="157">
        <v>14.86</v>
      </c>
      <c r="H89" s="55">
        <v>10</v>
      </c>
      <c r="I89" s="56">
        <v>11</v>
      </c>
      <c r="J89" s="56">
        <v>0</v>
      </c>
      <c r="K89" s="56">
        <v>10</v>
      </c>
      <c r="L89" s="57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67" t="e">
        <f>#REF!-L89</f>
        <v>#REF!</v>
      </c>
      <c r="R89" s="57"/>
    </row>
    <row r="90" spans="1:18" ht="12.75" customHeight="1">
      <c r="A90" s="46">
        <v>87</v>
      </c>
      <c r="B90" s="121" t="s">
        <v>104</v>
      </c>
      <c r="C90" s="156">
        <v>10</v>
      </c>
      <c r="D90" s="156">
        <v>11</v>
      </c>
      <c r="E90" s="156">
        <v>0</v>
      </c>
      <c r="F90" s="163">
        <v>10</v>
      </c>
      <c r="G90" s="157">
        <v>11</v>
      </c>
      <c r="H90" s="55">
        <v>10.83</v>
      </c>
      <c r="I90" s="56">
        <v>11.51</v>
      </c>
      <c r="J90" s="56">
        <v>12.51</v>
      </c>
      <c r="K90" s="56">
        <v>11.01</v>
      </c>
      <c r="L90" s="57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67" t="e">
        <f>#REF!-L90</f>
        <v>#REF!</v>
      </c>
      <c r="R90" s="57"/>
    </row>
    <row r="91" spans="1:18" ht="12.75" customHeight="1">
      <c r="A91" s="46">
        <v>88</v>
      </c>
      <c r="B91" s="121" t="s">
        <v>105</v>
      </c>
      <c r="C91" s="156">
        <v>9.8699999999999992</v>
      </c>
      <c r="D91" s="156">
        <v>10.55</v>
      </c>
      <c r="E91" s="156">
        <v>11.55</v>
      </c>
      <c r="F91" s="163">
        <v>10.050000000000001</v>
      </c>
      <c r="G91" s="157">
        <v>10.050000000000001</v>
      </c>
      <c r="H91" s="55">
        <v>11.46</v>
      </c>
      <c r="I91" s="56">
        <v>11.96</v>
      </c>
      <c r="J91" s="56">
        <v>12.46</v>
      </c>
      <c r="K91" s="56">
        <v>11.46</v>
      </c>
      <c r="L91" s="57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67" t="e">
        <f>#REF!-L91</f>
        <v>#REF!</v>
      </c>
      <c r="R91" s="57"/>
    </row>
    <row r="92" spans="1:18" ht="12.75" customHeight="1">
      <c r="A92" s="46">
        <v>89</v>
      </c>
      <c r="B92" s="121" t="s">
        <v>106</v>
      </c>
      <c r="C92" s="156">
        <v>11.38</v>
      </c>
      <c r="D92" s="156">
        <v>11.88</v>
      </c>
      <c r="E92" s="156">
        <v>12.38</v>
      </c>
      <c r="F92" s="163">
        <v>11.38</v>
      </c>
      <c r="G92" s="157">
        <v>11.88</v>
      </c>
      <c r="H92" s="55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7"/>
    </row>
    <row r="93" spans="1:18" ht="12.75" customHeight="1">
      <c r="A93" s="46">
        <v>90</v>
      </c>
      <c r="B93" s="121" t="s">
        <v>107</v>
      </c>
      <c r="C93" s="156">
        <v>10.7</v>
      </c>
      <c r="D93" s="156">
        <v>10.7</v>
      </c>
      <c r="E93" s="156">
        <v>11.7</v>
      </c>
      <c r="F93" s="163">
        <v>10.7</v>
      </c>
      <c r="G93" s="157">
        <v>10.7</v>
      </c>
      <c r="H93" s="55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7"/>
    </row>
    <row r="94" spans="1:18" ht="12.75" customHeight="1">
      <c r="A94" s="46">
        <v>91</v>
      </c>
      <c r="B94" s="121" t="s">
        <v>108</v>
      </c>
      <c r="C94" s="156">
        <v>0</v>
      </c>
      <c r="D94" s="156">
        <v>12.39</v>
      </c>
      <c r="E94" s="156">
        <v>16.09</v>
      </c>
      <c r="F94" s="163">
        <v>0</v>
      </c>
      <c r="G94" s="157">
        <v>13.25</v>
      </c>
      <c r="H94" s="55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7"/>
    </row>
    <row r="95" spans="1:18" ht="12.75" customHeight="1">
      <c r="A95" s="46">
        <v>92</v>
      </c>
      <c r="B95" s="121" t="s">
        <v>109</v>
      </c>
      <c r="C95" s="156">
        <v>11.63</v>
      </c>
      <c r="D95" s="156">
        <v>12.56</v>
      </c>
      <c r="E95" s="156">
        <v>0</v>
      </c>
      <c r="F95" s="163">
        <v>12.38</v>
      </c>
      <c r="G95" s="157">
        <v>13.88</v>
      </c>
      <c r="H95" s="55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7"/>
    </row>
    <row r="96" spans="1:18" ht="12.75" customHeight="1">
      <c r="A96" s="46">
        <v>93</v>
      </c>
      <c r="B96" s="121" t="s">
        <v>110</v>
      </c>
      <c r="C96" s="156">
        <v>12.3</v>
      </c>
      <c r="D96" s="156">
        <v>12.3</v>
      </c>
      <c r="E96" s="156">
        <v>12.3</v>
      </c>
      <c r="F96" s="163">
        <v>12.3</v>
      </c>
      <c r="G96" s="157">
        <v>12.3</v>
      </c>
      <c r="H96" s="55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7"/>
    </row>
    <row r="97" spans="1:18" ht="12.75" customHeight="1">
      <c r="A97" s="46">
        <v>94</v>
      </c>
      <c r="B97" s="121" t="s">
        <v>159</v>
      </c>
      <c r="C97" s="156">
        <v>10.98</v>
      </c>
      <c r="D97" s="156">
        <v>11.48</v>
      </c>
      <c r="E97" s="156">
        <v>13.48</v>
      </c>
      <c r="F97" s="163">
        <v>10.98</v>
      </c>
      <c r="G97" s="157">
        <v>10.98</v>
      </c>
      <c r="H97" s="124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7"/>
    </row>
    <row r="98" spans="1:18" ht="12.75" customHeight="1" thickBot="1">
      <c r="A98" s="46">
        <v>95</v>
      </c>
      <c r="B98" s="121" t="s">
        <v>112</v>
      </c>
      <c r="C98" s="156">
        <v>10.02</v>
      </c>
      <c r="D98" s="156">
        <v>9.9</v>
      </c>
      <c r="E98" s="156">
        <v>0</v>
      </c>
      <c r="F98" s="163">
        <v>9.9</v>
      </c>
      <c r="G98" s="157">
        <v>0</v>
      </c>
      <c r="H98" s="63">
        <v>0</v>
      </c>
      <c r="I98" s="64">
        <v>11</v>
      </c>
      <c r="J98" s="64">
        <v>0</v>
      </c>
      <c r="K98" s="64">
        <v>12</v>
      </c>
      <c r="L98" s="64">
        <v>12.5</v>
      </c>
      <c r="M98" s="64" t="e">
        <f>#REF!-H98</f>
        <v>#REF!</v>
      </c>
      <c r="N98" s="64" t="e">
        <f>#REF!-I98</f>
        <v>#REF!</v>
      </c>
      <c r="O98" s="64" t="e">
        <f>#REF!-J98</f>
        <v>#REF!</v>
      </c>
      <c r="P98" s="64" t="e">
        <f>#REF!-K98</f>
        <v>#REF!</v>
      </c>
      <c r="Q98" s="64" t="e">
        <f>#REF!-L98</f>
        <v>#REF!</v>
      </c>
      <c r="R98" s="57"/>
    </row>
    <row r="99" spans="1:18" ht="12.75" customHeight="1" thickBot="1">
      <c r="A99" s="120">
        <v>96</v>
      </c>
      <c r="B99" s="123" t="s">
        <v>113</v>
      </c>
      <c r="C99" s="200">
        <v>0</v>
      </c>
      <c r="D99" s="200">
        <v>11</v>
      </c>
      <c r="E99" s="200">
        <v>0</v>
      </c>
      <c r="F99" s="201">
        <v>11.5</v>
      </c>
      <c r="G99" s="202">
        <v>12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65"/>
    </row>
    <row r="100" spans="1:18" ht="12.75" hidden="1" customHeight="1">
      <c r="A100" s="159"/>
      <c r="B100" s="151" t="s">
        <v>153</v>
      </c>
      <c r="C100" s="148">
        <f>MIN(C4:C73,C75:C81,C83:C93,C95:C98)</f>
        <v>5.16</v>
      </c>
      <c r="D100" s="148">
        <f>MIN(D30:D99,D26,D22,D18:D19,D4:D15)</f>
        <v>5.16</v>
      </c>
      <c r="E100" s="148">
        <f>MIN(E4:E5,E7,E10:E11,E19,E26,E31,E34:E64,E66,E71,E73,E76,E78,E82:E85,E87:E89,E91:E94,E96:E97)</f>
        <v>5.16</v>
      </c>
      <c r="F100" s="164">
        <f>MIN(F4:F14,F18:F19,F22,F25:F26,F31:F63,F65:F70,F72:F79,F81:F93,F95:F99)</f>
        <v>6.77</v>
      </c>
      <c r="G100" s="148">
        <f>MIN(G99,G83:G97,G81,G68:G79,G33:G66,G31,G26,G19,G18,G14,G4:G12)</f>
        <v>7.72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160"/>
    </row>
    <row r="101" spans="1:18" ht="12.75" hidden="1" customHeight="1">
      <c r="A101" s="159"/>
      <c r="B101" s="151" t="s">
        <v>154</v>
      </c>
      <c r="C101" s="127">
        <f>MAX(C4:C73,C75:C81,C83:C93,C95:C98)</f>
        <v>17.79</v>
      </c>
      <c r="D101" s="127">
        <f>MAX(D30:D99,D26,D22,D18:D19,D4:D15)</f>
        <v>17.79</v>
      </c>
      <c r="E101" s="127">
        <f>MAX(E4:E5,E7,E10:E11,E19,E26,E31,E34:E64,E66,E71,E73,E76,E78,E82:E85,E87:E89,E91:E94,E96:E97)</f>
        <v>21.41</v>
      </c>
      <c r="F101" s="165">
        <f>MAX(F4:F14,F18:F19,F22,F25:F26,F31:F63,F65:F70,F72:F79,F81:F93,F95:F99)</f>
        <v>17.79</v>
      </c>
      <c r="G101" s="127">
        <f>MAX(G99,G83:G97,G81,G68:G79,G33:G66,G31,G26,G19,G18,G14,G4:G12)</f>
        <v>17.79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160"/>
    </row>
    <row r="102" spans="1:18" ht="12.75" hidden="1" customHeight="1" thickBot="1">
      <c r="A102" s="159"/>
      <c r="B102" s="151" t="s">
        <v>155</v>
      </c>
      <c r="C102" s="127">
        <f>AVERAGE(C4:C73,C75:C81,C83:C93,C95:C98)</f>
        <v>9.9748913043478264</v>
      </c>
      <c r="D102" s="127">
        <f>AVERAGE(D30:D99,D26,D22,D18:D19,D4:D15)</f>
        <v>10.868372093023257</v>
      </c>
      <c r="E102" s="127">
        <f>AVERAGE(E4:E5,E7,E10:E11,E19,E26,E31,E34:E64,E66,E71,E73,E76,E78,E82:E85,E87:E89,E91:E94,E96:E97)</f>
        <v>13.035789473684211</v>
      </c>
      <c r="F102" s="165">
        <f>AVERAGE(F4:F14,F18:F19,F22,F25:F26,F31:F63,F65:F70,F72:F79,F81:F93,F95:F99)</f>
        <v>10.78753086419753</v>
      </c>
      <c r="G102" s="127">
        <f>AVERAGE(G99,G83:G97,G81,G68:G79,G33:G66,G31,G26,G19,G18,G14,G4:G12)</f>
        <v>11.557792207792209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160"/>
    </row>
    <row r="103" spans="1:18" ht="20.25" hidden="1" customHeight="1">
      <c r="C103" s="126" t="s">
        <v>5</v>
      </c>
      <c r="D103" s="126" t="s">
        <v>6</v>
      </c>
      <c r="E103" s="126" t="s">
        <v>7</v>
      </c>
      <c r="F103" s="162" t="s">
        <v>8</v>
      </c>
      <c r="G103" s="126" t="s">
        <v>9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98"/>
    </row>
    <row r="104" spans="1:18" ht="12.75" customHeight="1">
      <c r="A104" s="158" t="s">
        <v>160</v>
      </c>
    </row>
    <row r="105" spans="1:18" ht="12.75" customHeight="1">
      <c r="B105" s="151"/>
    </row>
    <row r="113" spans="3:7" ht="12.75" customHeight="1">
      <c r="C113" s="83"/>
      <c r="D113" s="83"/>
      <c r="E113" s="83"/>
      <c r="F113" s="151"/>
      <c r="G113" s="83"/>
    </row>
    <row r="114" spans="3:7" ht="12.75" customHeight="1">
      <c r="C114" s="83"/>
      <c r="D114" s="83"/>
      <c r="E114" s="83"/>
      <c r="F114" s="151"/>
      <c r="G114" s="83"/>
    </row>
    <row r="115" spans="3:7" ht="12.75" customHeight="1">
      <c r="C115" s="83"/>
      <c r="D115" s="83"/>
      <c r="E115" s="83"/>
      <c r="F115" s="151"/>
      <c r="G115" s="83"/>
    </row>
    <row r="116" spans="3:7" ht="12.75" customHeight="1">
      <c r="C116" s="83"/>
      <c r="D116" s="83"/>
      <c r="E116" s="83"/>
      <c r="F116" s="151"/>
      <c r="G116" s="83"/>
    </row>
  </sheetData>
  <mergeCells count="4">
    <mergeCell ref="A1:G1"/>
    <mergeCell ref="C2:G2"/>
    <mergeCell ref="H2:L2"/>
    <mergeCell ref="M2:Q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117"/>
  <sheetViews>
    <sheetView topLeftCell="A91" zoomScale="120" zoomScaleNormal="120" workbookViewId="0">
      <selection activeCell="B111" sqref="B111"/>
    </sheetView>
  </sheetViews>
  <sheetFormatPr defaultColWidth="9.25" defaultRowHeight="12"/>
  <cols>
    <col min="1" max="1" width="6.25" style="84" customWidth="1"/>
    <col min="2" max="2" width="51.625" style="83" customWidth="1"/>
    <col min="3" max="3" width="10.375" style="127" customWidth="1"/>
    <col min="4" max="4" width="9" style="127" customWidth="1"/>
    <col min="5" max="5" width="8.25" style="127" customWidth="1"/>
    <col min="6" max="6" width="9.25" style="165" customWidth="1"/>
    <col min="7" max="7" width="9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41.25" style="83" customWidth="1"/>
    <col min="19" max="16384" width="9.25" style="83"/>
  </cols>
  <sheetData>
    <row r="1" spans="1:18" ht="12.75" customHeight="1">
      <c r="A1" s="622" t="s">
        <v>161</v>
      </c>
      <c r="B1" s="622"/>
      <c r="C1" s="622"/>
      <c r="D1" s="622"/>
      <c r="E1" s="622"/>
      <c r="F1" s="622"/>
      <c r="G1" s="62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 thickBot="1">
      <c r="C2" s="618" t="s">
        <v>162</v>
      </c>
      <c r="D2" s="619"/>
      <c r="E2" s="619"/>
      <c r="F2" s="619"/>
      <c r="G2" s="619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18" ht="25.5" customHeight="1">
      <c r="A3" s="85" t="s">
        <v>1</v>
      </c>
      <c r="B3" s="170" t="s">
        <v>4</v>
      </c>
      <c r="C3" s="126" t="s">
        <v>5</v>
      </c>
      <c r="D3" s="126" t="s">
        <v>6</v>
      </c>
      <c r="E3" s="126" t="s">
        <v>7</v>
      </c>
      <c r="F3" s="162" t="s">
        <v>8</v>
      </c>
      <c r="G3" s="126" t="s">
        <v>9</v>
      </c>
      <c r="H3" s="88" t="s">
        <v>5</v>
      </c>
      <c r="I3" s="86" t="s">
        <v>6</v>
      </c>
      <c r="J3" s="86" t="s">
        <v>7</v>
      </c>
      <c r="K3" s="86" t="s">
        <v>8</v>
      </c>
      <c r="L3" s="89" t="s">
        <v>9</v>
      </c>
      <c r="M3" s="86" t="s">
        <v>5</v>
      </c>
      <c r="N3" s="86" t="s">
        <v>6</v>
      </c>
      <c r="O3" s="86" t="s">
        <v>7</v>
      </c>
      <c r="P3" s="86" t="s">
        <v>8</v>
      </c>
      <c r="Q3" s="90" t="s">
        <v>9</v>
      </c>
      <c r="R3" s="89" t="s">
        <v>142</v>
      </c>
    </row>
    <row r="4" spans="1:18" ht="12.75" customHeight="1">
      <c r="A4" s="46">
        <v>1</v>
      </c>
      <c r="B4" s="121" t="s">
        <v>12</v>
      </c>
      <c r="C4" s="167">
        <v>9.9499999999999993</v>
      </c>
      <c r="D4" s="167">
        <v>9.9</v>
      </c>
      <c r="E4" s="167">
        <v>17.25</v>
      </c>
      <c r="F4" s="167">
        <v>9.9</v>
      </c>
      <c r="G4" s="167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7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67" t="e">
        <f>#REF!-L4</f>
        <v>#REF!</v>
      </c>
      <c r="R4" s="57"/>
    </row>
    <row r="5" spans="1:18" ht="12.75" customHeight="1">
      <c r="A5" s="46">
        <v>2</v>
      </c>
      <c r="B5" s="121" t="s">
        <v>13</v>
      </c>
      <c r="C5" s="167">
        <v>9.9499999999999993</v>
      </c>
      <c r="D5" s="167">
        <v>9.9</v>
      </c>
      <c r="E5" s="167">
        <v>17.5</v>
      </c>
      <c r="F5" s="167">
        <v>10.199999999999999</v>
      </c>
      <c r="G5" s="167">
        <v>11.95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7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67" t="e">
        <f>#REF!-L5</f>
        <v>#REF!</v>
      </c>
      <c r="R5" s="57"/>
    </row>
    <row r="6" spans="1:18" ht="12.75" customHeight="1">
      <c r="A6" s="46">
        <v>3</v>
      </c>
      <c r="B6" s="121" t="s">
        <v>14</v>
      </c>
      <c r="C6" s="167">
        <v>9.9499999999999993</v>
      </c>
      <c r="D6" s="167">
        <v>9.9499999999999993</v>
      </c>
      <c r="E6" s="167">
        <v>0</v>
      </c>
      <c r="F6" s="167">
        <v>10.25</v>
      </c>
      <c r="G6" s="167">
        <v>12.25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7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67" t="e">
        <f>#REF!-L6</f>
        <v>#REF!</v>
      </c>
      <c r="R6" s="57"/>
    </row>
    <row r="7" spans="1:18" ht="12.75" customHeight="1">
      <c r="A7" s="46">
        <v>4</v>
      </c>
      <c r="B7" s="121" t="s">
        <v>15</v>
      </c>
      <c r="C7" s="167">
        <v>10</v>
      </c>
      <c r="D7" s="167">
        <v>10.5</v>
      </c>
      <c r="E7" s="167">
        <v>17</v>
      </c>
      <c r="F7" s="167">
        <v>10.25</v>
      </c>
      <c r="G7" s="167">
        <v>12</v>
      </c>
      <c r="H7" s="55">
        <v>10</v>
      </c>
      <c r="I7" s="56">
        <v>10.5</v>
      </c>
      <c r="J7" s="56">
        <v>17</v>
      </c>
      <c r="K7" s="56">
        <v>10.25</v>
      </c>
      <c r="L7" s="57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67" t="e">
        <f>#REF!-L7</f>
        <v>#REF!</v>
      </c>
      <c r="R7" s="57"/>
    </row>
    <row r="8" spans="1:18" ht="12.75" customHeight="1">
      <c r="A8" s="46">
        <v>5</v>
      </c>
      <c r="B8" s="121" t="s">
        <v>16</v>
      </c>
      <c r="C8" s="167">
        <v>9.85</v>
      </c>
      <c r="D8" s="167">
        <v>10.25</v>
      </c>
      <c r="E8" s="167">
        <v>0</v>
      </c>
      <c r="F8" s="167">
        <v>10.25</v>
      </c>
      <c r="G8" s="167">
        <v>10.25</v>
      </c>
      <c r="H8" s="93"/>
      <c r="I8" s="93"/>
      <c r="J8" s="94"/>
      <c r="K8" s="92">
        <v>10.25</v>
      </c>
      <c r="L8" s="57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67" t="e">
        <f>#REF!-L8</f>
        <v>#REF!</v>
      </c>
      <c r="R8" s="72"/>
    </row>
    <row r="9" spans="1:18" ht="12.75" customHeight="1">
      <c r="A9" s="46">
        <v>6</v>
      </c>
      <c r="B9" s="121" t="s">
        <v>17</v>
      </c>
      <c r="C9" s="167">
        <v>9.75</v>
      </c>
      <c r="D9" s="167">
        <v>9.9</v>
      </c>
      <c r="E9" s="167">
        <v>0</v>
      </c>
      <c r="F9" s="167">
        <v>9.9</v>
      </c>
      <c r="G9" s="167">
        <v>8.61</v>
      </c>
      <c r="H9" s="55">
        <v>9.75</v>
      </c>
      <c r="I9" s="56">
        <v>9.9</v>
      </c>
      <c r="J9" s="56">
        <v>0</v>
      </c>
      <c r="K9" s="56">
        <v>9.9</v>
      </c>
      <c r="L9" s="57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67" t="e">
        <f>#REF!-L9</f>
        <v>#REF!</v>
      </c>
      <c r="R9" s="57"/>
    </row>
    <row r="10" spans="1:18" ht="15" customHeight="1">
      <c r="A10" s="46">
        <v>7</v>
      </c>
      <c r="B10" s="121" t="s">
        <v>18</v>
      </c>
      <c r="C10" s="167">
        <v>9.5</v>
      </c>
      <c r="D10" s="167">
        <v>10.5</v>
      </c>
      <c r="E10" s="167">
        <v>18.3</v>
      </c>
      <c r="F10" s="167">
        <v>9.75</v>
      </c>
      <c r="G10" s="167">
        <v>10</v>
      </c>
      <c r="H10" s="154"/>
      <c r="I10" s="154"/>
      <c r="J10" s="155"/>
      <c r="K10" s="47">
        <v>10</v>
      </c>
      <c r="L10" s="137">
        <v>10</v>
      </c>
      <c r="M10" s="136" t="e">
        <f>#REF!-H10</f>
        <v>#REF!</v>
      </c>
      <c r="N10" s="136" t="e">
        <f>#REF!-I10</f>
        <v>#REF!</v>
      </c>
      <c r="O10" s="136" t="e">
        <f>#REF!-J10</f>
        <v>#REF!</v>
      </c>
      <c r="P10" s="136" t="e">
        <f>#REF!-K10</f>
        <v>#REF!</v>
      </c>
      <c r="Q10" s="138" t="e">
        <f>#REF!-L10</f>
        <v>#REF!</v>
      </c>
      <c r="R10" s="134"/>
    </row>
    <row r="11" spans="1:18" ht="12.75" customHeight="1">
      <c r="A11" s="46">
        <v>8</v>
      </c>
      <c r="B11" s="121" t="s">
        <v>150</v>
      </c>
      <c r="C11" s="167">
        <v>10.36</v>
      </c>
      <c r="D11" s="167">
        <v>10.6</v>
      </c>
      <c r="E11" s="167">
        <v>17.93</v>
      </c>
      <c r="F11" s="167">
        <v>10.62</v>
      </c>
      <c r="G11" s="167">
        <v>10.62</v>
      </c>
      <c r="H11" s="55">
        <v>10.65</v>
      </c>
      <c r="I11" s="56">
        <v>10.73</v>
      </c>
      <c r="J11" s="56">
        <v>18</v>
      </c>
      <c r="K11" s="56">
        <v>10.67</v>
      </c>
      <c r="L11" s="57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67" t="e">
        <f>#REF!-L11</f>
        <v>#REF!</v>
      </c>
      <c r="R11" s="57"/>
    </row>
    <row r="12" spans="1:18" ht="12.75" customHeight="1">
      <c r="A12" s="46">
        <v>9</v>
      </c>
      <c r="B12" s="121" t="s">
        <v>20</v>
      </c>
      <c r="C12" s="167">
        <v>9.4</v>
      </c>
      <c r="D12" s="167">
        <v>10.1</v>
      </c>
      <c r="E12" s="167">
        <v>0</v>
      </c>
      <c r="F12" s="167">
        <v>9.5500000000000007</v>
      </c>
      <c r="G12" s="167">
        <v>9.9499999999999993</v>
      </c>
      <c r="H12" s="55">
        <v>9.6</v>
      </c>
      <c r="I12" s="56">
        <v>10.4</v>
      </c>
      <c r="J12" s="56">
        <v>0</v>
      </c>
      <c r="K12" s="56">
        <v>9.9</v>
      </c>
      <c r="L12" s="57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67" t="e">
        <f>#REF!-L12</f>
        <v>#REF!</v>
      </c>
      <c r="R12" s="57"/>
    </row>
    <row r="13" spans="1:18" ht="12.75" customHeight="1">
      <c r="A13" s="46">
        <v>10</v>
      </c>
      <c r="B13" s="121" t="s">
        <v>21</v>
      </c>
      <c r="C13" s="167">
        <v>10.25</v>
      </c>
      <c r="D13" s="167">
        <v>10.75</v>
      </c>
      <c r="E13" s="167">
        <v>0</v>
      </c>
      <c r="F13" s="167">
        <v>10.25</v>
      </c>
      <c r="G13" s="167">
        <v>0</v>
      </c>
      <c r="H13" s="55">
        <v>10.5</v>
      </c>
      <c r="I13" s="56">
        <v>11</v>
      </c>
      <c r="J13" s="56">
        <v>0</v>
      </c>
      <c r="K13" s="56">
        <v>10.5</v>
      </c>
      <c r="L13" s="57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67" t="e">
        <f>#REF!-L13</f>
        <v>#REF!</v>
      </c>
      <c r="R13" s="57"/>
    </row>
    <row r="14" spans="1:18" ht="12.75" customHeight="1">
      <c r="A14" s="46">
        <v>11</v>
      </c>
      <c r="B14" s="121" t="s">
        <v>22</v>
      </c>
      <c r="C14" s="167">
        <v>10.5</v>
      </c>
      <c r="D14" s="167">
        <v>11.5</v>
      </c>
      <c r="E14" s="167">
        <v>0</v>
      </c>
      <c r="F14" s="167">
        <v>10.199999999999999</v>
      </c>
      <c r="G14" s="167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7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67" t="e">
        <f>#REF!-L14</f>
        <v>#REF!</v>
      </c>
      <c r="R14" s="57"/>
    </row>
    <row r="15" spans="1:18" ht="12.75" customHeight="1">
      <c r="A15" s="46">
        <v>12</v>
      </c>
      <c r="B15" s="121" t="s">
        <v>23</v>
      </c>
      <c r="C15" s="167">
        <v>7.25</v>
      </c>
      <c r="D15" s="167">
        <v>7.35</v>
      </c>
      <c r="E15" s="167">
        <v>0</v>
      </c>
      <c r="F15" s="167">
        <v>0</v>
      </c>
      <c r="G15" s="167">
        <v>0</v>
      </c>
      <c r="H15" s="55">
        <v>8</v>
      </c>
      <c r="I15" s="56">
        <v>8.25</v>
      </c>
      <c r="J15" s="56">
        <v>0</v>
      </c>
      <c r="K15" s="56">
        <v>0</v>
      </c>
      <c r="L15" s="57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67" t="e">
        <f>#REF!-L15</f>
        <v>#REF!</v>
      </c>
      <c r="R15" s="57"/>
    </row>
    <row r="16" spans="1:18" ht="12.75" customHeight="1">
      <c r="A16" s="46">
        <v>13</v>
      </c>
      <c r="B16" s="121" t="s">
        <v>24</v>
      </c>
      <c r="C16" s="167">
        <v>6.4</v>
      </c>
      <c r="D16" s="167">
        <v>0</v>
      </c>
      <c r="E16" s="167">
        <v>0</v>
      </c>
      <c r="F16" s="167">
        <v>0</v>
      </c>
      <c r="G16" s="167">
        <v>0</v>
      </c>
      <c r="H16" s="55">
        <v>7.4</v>
      </c>
      <c r="I16" s="56">
        <v>0</v>
      </c>
      <c r="J16" s="56">
        <v>0</v>
      </c>
      <c r="K16" s="56">
        <v>0</v>
      </c>
      <c r="L16" s="57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67" t="e">
        <f>#REF!-L16</f>
        <v>#REF!</v>
      </c>
      <c r="R16" s="57"/>
    </row>
    <row r="17" spans="1:18" ht="12.75" customHeight="1">
      <c r="A17" s="46">
        <v>14</v>
      </c>
      <c r="B17" s="121" t="s">
        <v>25</v>
      </c>
      <c r="C17" s="167">
        <v>7.25</v>
      </c>
      <c r="D17" s="167">
        <v>0</v>
      </c>
      <c r="E17" s="167">
        <v>0</v>
      </c>
      <c r="F17" s="167">
        <v>0</v>
      </c>
      <c r="G17" s="167">
        <v>0</v>
      </c>
      <c r="H17" s="55">
        <v>8</v>
      </c>
      <c r="I17" s="56">
        <v>0</v>
      </c>
      <c r="J17" s="56">
        <v>0</v>
      </c>
      <c r="K17" s="56">
        <v>0</v>
      </c>
      <c r="L17" s="57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67" t="e">
        <f>#REF!-L17</f>
        <v>#REF!</v>
      </c>
      <c r="R17" s="57"/>
    </row>
    <row r="18" spans="1:18" ht="12.75" customHeight="1">
      <c r="A18" s="46">
        <v>15</v>
      </c>
      <c r="B18" s="121" t="s">
        <v>26</v>
      </c>
      <c r="C18" s="167">
        <v>10.44</v>
      </c>
      <c r="D18" s="167">
        <v>10.44</v>
      </c>
      <c r="E18" s="167">
        <v>0</v>
      </c>
      <c r="F18" s="167">
        <v>10.44</v>
      </c>
      <c r="G18" s="167">
        <v>10.44</v>
      </c>
      <c r="H18" s="55">
        <v>10.67</v>
      </c>
      <c r="I18" s="56">
        <v>10.67</v>
      </c>
      <c r="J18" s="56">
        <v>0</v>
      </c>
      <c r="K18" s="56">
        <v>10.67</v>
      </c>
      <c r="L18" s="57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67" t="e">
        <f>#REF!-L18</f>
        <v>#REF!</v>
      </c>
      <c r="R18" s="57"/>
    </row>
    <row r="19" spans="1:18" ht="12.75" customHeight="1">
      <c r="A19" s="46">
        <v>16</v>
      </c>
      <c r="B19" s="121" t="s">
        <v>27</v>
      </c>
      <c r="C19" s="167">
        <v>13.44</v>
      </c>
      <c r="D19" s="167">
        <v>13.44</v>
      </c>
      <c r="E19" s="167">
        <v>17.78</v>
      </c>
      <c r="F19" s="167">
        <v>13.44</v>
      </c>
      <c r="G19" s="167">
        <v>13.44</v>
      </c>
      <c r="H19" s="55">
        <v>13.44</v>
      </c>
      <c r="I19" s="56">
        <v>13.44</v>
      </c>
      <c r="J19" s="56">
        <v>17.79</v>
      </c>
      <c r="K19" s="56">
        <v>13.44</v>
      </c>
      <c r="L19" s="57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67" t="e">
        <f>#REF!-L19</f>
        <v>#REF!</v>
      </c>
      <c r="R19" s="57"/>
    </row>
    <row r="20" spans="1:18" ht="12.75" customHeight="1">
      <c r="A20" s="46">
        <v>17</v>
      </c>
      <c r="B20" s="121" t="s">
        <v>28</v>
      </c>
      <c r="C20" s="167">
        <v>9.83</v>
      </c>
      <c r="D20" s="167">
        <v>0</v>
      </c>
      <c r="E20" s="167">
        <v>0</v>
      </c>
      <c r="F20" s="167">
        <v>0</v>
      </c>
      <c r="G20" s="167">
        <v>0</v>
      </c>
      <c r="H20" s="55">
        <v>10.69</v>
      </c>
      <c r="I20" s="56">
        <v>0</v>
      </c>
      <c r="J20" s="56">
        <v>0</v>
      </c>
      <c r="K20" s="56">
        <v>0</v>
      </c>
      <c r="L20" s="57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67" t="e">
        <f>#REF!-L20</f>
        <v>#REF!</v>
      </c>
      <c r="R20" s="57"/>
    </row>
    <row r="21" spans="1:18" ht="12.75" customHeight="1">
      <c r="A21" s="46">
        <v>18</v>
      </c>
      <c r="B21" s="121" t="s">
        <v>30</v>
      </c>
      <c r="C21" s="167">
        <v>6.53</v>
      </c>
      <c r="D21" s="167">
        <v>0</v>
      </c>
      <c r="E21" s="167">
        <v>0</v>
      </c>
      <c r="F21" s="167">
        <v>0</v>
      </c>
      <c r="G21" s="167">
        <v>0</v>
      </c>
      <c r="H21" s="55">
        <v>8.14</v>
      </c>
      <c r="I21" s="56">
        <v>0</v>
      </c>
      <c r="J21" s="56">
        <v>0</v>
      </c>
      <c r="K21" s="56">
        <v>0</v>
      </c>
      <c r="L21" s="57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67" t="e">
        <f>#REF!-L21</f>
        <v>#REF!</v>
      </c>
      <c r="R21" s="57"/>
    </row>
    <row r="22" spans="1:18" ht="12.75" customHeight="1">
      <c r="A22" s="46">
        <v>19</v>
      </c>
      <c r="B22" s="121" t="s">
        <v>32</v>
      </c>
      <c r="C22" s="167">
        <v>7.98</v>
      </c>
      <c r="D22" s="167">
        <v>9.5299999999999994</v>
      </c>
      <c r="E22" s="167">
        <v>0</v>
      </c>
      <c r="F22" s="167">
        <v>9.74</v>
      </c>
      <c r="G22" s="167">
        <v>0</v>
      </c>
      <c r="H22" s="55">
        <v>9.1999999999999993</v>
      </c>
      <c r="I22" s="56">
        <v>10.84</v>
      </c>
      <c r="J22" s="56">
        <v>0</v>
      </c>
      <c r="K22" s="56">
        <v>10.81</v>
      </c>
      <c r="L22" s="57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67" t="e">
        <f>#REF!-L22</f>
        <v>#REF!</v>
      </c>
      <c r="R22" s="57"/>
    </row>
    <row r="23" spans="1:18" ht="12.75" customHeight="1">
      <c r="A23" s="46">
        <v>20</v>
      </c>
      <c r="B23" s="121" t="s">
        <v>33</v>
      </c>
      <c r="C23" s="167">
        <v>7.38</v>
      </c>
      <c r="D23" s="167">
        <v>0</v>
      </c>
      <c r="E23" s="167">
        <v>0</v>
      </c>
      <c r="F23" s="167">
        <v>0</v>
      </c>
      <c r="G23" s="167">
        <v>0</v>
      </c>
      <c r="H23" s="55">
        <v>8.35</v>
      </c>
      <c r="I23" s="56">
        <v>0</v>
      </c>
      <c r="J23" s="56">
        <v>0</v>
      </c>
      <c r="K23" s="56">
        <v>0</v>
      </c>
      <c r="L23" s="57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67" t="e">
        <f>#REF!-L23</f>
        <v>#REF!</v>
      </c>
      <c r="R23" s="57"/>
    </row>
    <row r="24" spans="1:18" ht="12.75" customHeight="1">
      <c r="A24" s="46">
        <v>21</v>
      </c>
      <c r="B24" s="121" t="s">
        <v>34</v>
      </c>
      <c r="C24" s="167">
        <v>7</v>
      </c>
      <c r="D24" s="167">
        <v>0</v>
      </c>
      <c r="E24" s="167">
        <v>0</v>
      </c>
      <c r="F24" s="167">
        <v>0</v>
      </c>
      <c r="G24" s="167">
        <v>0</v>
      </c>
      <c r="H24" s="55">
        <v>7.95</v>
      </c>
      <c r="I24" s="56">
        <v>0</v>
      </c>
      <c r="J24" s="56">
        <v>0</v>
      </c>
      <c r="K24" s="56">
        <v>0</v>
      </c>
      <c r="L24" s="57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67" t="e">
        <f>#REF!-L24</f>
        <v>#REF!</v>
      </c>
      <c r="R24" s="57"/>
    </row>
    <row r="25" spans="1:18" ht="12.75" customHeight="1">
      <c r="A25" s="46">
        <v>22</v>
      </c>
      <c r="B25" s="121" t="s">
        <v>35</v>
      </c>
      <c r="C25" s="167">
        <v>9.1300000000000008</v>
      </c>
      <c r="D25" s="167">
        <v>0</v>
      </c>
      <c r="E25" s="167">
        <v>0</v>
      </c>
      <c r="F25" s="167">
        <v>9.5</v>
      </c>
      <c r="G25" s="167">
        <v>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7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67" t="e">
        <f>#REF!-L25</f>
        <v>#REF!</v>
      </c>
      <c r="R25" s="57"/>
    </row>
    <row r="26" spans="1:18" ht="12.75" customHeight="1">
      <c r="A26" s="46">
        <v>23</v>
      </c>
      <c r="B26" s="121" t="s">
        <v>36</v>
      </c>
      <c r="C26" s="167">
        <v>14.47</v>
      </c>
      <c r="D26" s="167">
        <v>14.47</v>
      </c>
      <c r="E26" s="167">
        <v>14.47</v>
      </c>
      <c r="F26" s="167">
        <v>14.47</v>
      </c>
      <c r="G26" s="167">
        <v>14.47</v>
      </c>
      <c r="H26" s="55">
        <v>14.49</v>
      </c>
      <c r="I26" s="56">
        <v>13.49</v>
      </c>
      <c r="J26" s="56">
        <v>13.49</v>
      </c>
      <c r="K26" s="56">
        <v>13.49</v>
      </c>
      <c r="L26" s="57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67" t="e">
        <f>#REF!-L26</f>
        <v>#REF!</v>
      </c>
      <c r="R26" s="57"/>
    </row>
    <row r="27" spans="1:18" ht="12.75" customHeight="1">
      <c r="A27" s="46">
        <v>24</v>
      </c>
      <c r="B27" s="121" t="s">
        <v>37</v>
      </c>
      <c r="C27" s="167">
        <v>7.76</v>
      </c>
      <c r="D27" s="167">
        <v>0</v>
      </c>
      <c r="E27" s="167">
        <v>0</v>
      </c>
      <c r="F27" s="167">
        <v>0</v>
      </c>
      <c r="G27" s="167">
        <v>0</v>
      </c>
      <c r="H27" s="55">
        <v>8.36</v>
      </c>
      <c r="I27" s="56">
        <v>0</v>
      </c>
      <c r="J27" s="56">
        <v>0</v>
      </c>
      <c r="K27" s="56">
        <v>0</v>
      </c>
      <c r="L27" s="57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67" t="e">
        <f>#REF!-L27</f>
        <v>#REF!</v>
      </c>
      <c r="R27" s="57"/>
    </row>
    <row r="28" spans="1:18" ht="12.75" customHeight="1">
      <c r="A28" s="46">
        <v>25</v>
      </c>
      <c r="B28" s="121" t="s">
        <v>38</v>
      </c>
      <c r="C28" s="167">
        <v>7.96</v>
      </c>
      <c r="D28" s="167">
        <v>0</v>
      </c>
      <c r="E28" s="167">
        <v>0</v>
      </c>
      <c r="F28" s="167">
        <v>0</v>
      </c>
      <c r="G28" s="167">
        <v>0</v>
      </c>
      <c r="H28" s="55">
        <v>9.06</v>
      </c>
      <c r="I28" s="56">
        <v>0</v>
      </c>
      <c r="J28" s="56">
        <v>0</v>
      </c>
      <c r="K28" s="56">
        <v>0</v>
      </c>
      <c r="L28" s="57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67" t="e">
        <f>#REF!-L28</f>
        <v>#REF!</v>
      </c>
      <c r="R28" s="57"/>
    </row>
    <row r="29" spans="1:18" ht="12.75" customHeight="1">
      <c r="A29" s="46">
        <v>26</v>
      </c>
      <c r="B29" s="121" t="s">
        <v>39</v>
      </c>
      <c r="C29" s="167">
        <v>8</v>
      </c>
      <c r="D29" s="167">
        <v>0</v>
      </c>
      <c r="E29" s="167">
        <v>0</v>
      </c>
      <c r="F29" s="167">
        <v>0</v>
      </c>
      <c r="G29" s="167">
        <v>0</v>
      </c>
      <c r="H29" s="55">
        <v>0.09</v>
      </c>
      <c r="I29" s="56">
        <v>0</v>
      </c>
      <c r="J29" s="56">
        <v>0</v>
      </c>
      <c r="K29" s="56">
        <v>0</v>
      </c>
      <c r="L29" s="57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67" t="e">
        <f>#REF!-L29</f>
        <v>#REF!</v>
      </c>
      <c r="R29" s="57"/>
    </row>
    <row r="30" spans="1:18" ht="12.75" customHeight="1">
      <c r="A30" s="46">
        <v>27</v>
      </c>
      <c r="B30" s="121" t="s">
        <v>40</v>
      </c>
      <c r="C30" s="167">
        <v>6.7</v>
      </c>
      <c r="D30" s="167">
        <v>6.7</v>
      </c>
      <c r="E30" s="167">
        <v>0</v>
      </c>
      <c r="F30" s="167">
        <v>0</v>
      </c>
      <c r="G30" s="167">
        <v>0</v>
      </c>
      <c r="H30" s="55">
        <v>6.7</v>
      </c>
      <c r="I30" s="56">
        <v>6.7</v>
      </c>
      <c r="J30" s="56">
        <v>0</v>
      </c>
      <c r="K30" s="56">
        <v>0</v>
      </c>
      <c r="L30" s="57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67" t="e">
        <f>#REF!-L30</f>
        <v>#REF!</v>
      </c>
      <c r="R30" s="57"/>
    </row>
    <row r="31" spans="1:18" ht="12.75" customHeight="1">
      <c r="A31" s="46">
        <v>28</v>
      </c>
      <c r="B31" s="121" t="s">
        <v>41</v>
      </c>
      <c r="C31" s="167">
        <v>10.3</v>
      </c>
      <c r="D31" s="167">
        <v>10.54</v>
      </c>
      <c r="E31" s="167">
        <v>15.51</v>
      </c>
      <c r="F31" s="167">
        <v>9.98</v>
      </c>
      <c r="G31" s="167">
        <v>14.39</v>
      </c>
      <c r="H31" s="55">
        <v>10.3</v>
      </c>
      <c r="I31" s="56">
        <v>10.56</v>
      </c>
      <c r="J31" s="56">
        <v>15.53</v>
      </c>
      <c r="K31" s="56">
        <v>10</v>
      </c>
      <c r="L31" s="57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67" t="e">
        <f>#REF!-L31</f>
        <v>#REF!</v>
      </c>
      <c r="R31" s="57"/>
    </row>
    <row r="32" spans="1:18" ht="12.75" customHeight="1">
      <c r="A32" s="46">
        <v>29</v>
      </c>
      <c r="B32" s="121" t="s">
        <v>42</v>
      </c>
      <c r="C32" s="167">
        <v>9.5</v>
      </c>
      <c r="D32" s="167">
        <v>10.25</v>
      </c>
      <c r="E32" s="167">
        <v>0</v>
      </c>
      <c r="F32" s="167">
        <v>10.75</v>
      </c>
      <c r="G32" s="167">
        <v>0</v>
      </c>
      <c r="H32" s="93"/>
      <c r="I32" s="93"/>
      <c r="J32" s="94"/>
      <c r="K32" s="92">
        <v>0</v>
      </c>
      <c r="L32" s="57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67" t="e">
        <f>#REF!-L32</f>
        <v>#REF!</v>
      </c>
      <c r="R32" s="57"/>
    </row>
    <row r="33" spans="1:18" ht="12.75" customHeight="1">
      <c r="A33" s="46">
        <v>30</v>
      </c>
      <c r="B33" s="121" t="s">
        <v>43</v>
      </c>
      <c r="C33" s="167">
        <v>11.25</v>
      </c>
      <c r="D33" s="167">
        <v>13</v>
      </c>
      <c r="E33" s="167">
        <v>0</v>
      </c>
      <c r="F33" s="167">
        <v>13</v>
      </c>
      <c r="G33" s="167">
        <v>14</v>
      </c>
      <c r="H33" s="55">
        <v>11.25</v>
      </c>
      <c r="I33" s="56">
        <v>13</v>
      </c>
      <c r="J33" s="56">
        <v>0</v>
      </c>
      <c r="K33" s="56">
        <v>13</v>
      </c>
      <c r="L33" s="57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67" t="e">
        <f>#REF!-L33</f>
        <v>#REF!</v>
      </c>
      <c r="R33" s="57"/>
    </row>
    <row r="34" spans="1:18" ht="12.75" customHeight="1">
      <c r="A34" s="46">
        <v>31</v>
      </c>
      <c r="B34" s="121" t="s">
        <v>44</v>
      </c>
      <c r="C34" s="167">
        <v>9.4499999999999993</v>
      </c>
      <c r="D34" s="167">
        <v>9.9499999999999993</v>
      </c>
      <c r="E34" s="167">
        <v>21</v>
      </c>
      <c r="F34" s="167">
        <v>12.3</v>
      </c>
      <c r="G34" s="167">
        <v>11.8</v>
      </c>
      <c r="H34" s="93"/>
      <c r="I34" s="93"/>
      <c r="J34" s="94"/>
      <c r="K34" s="92">
        <v>12</v>
      </c>
      <c r="L34" s="57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67" t="e">
        <f>#REF!-L34</f>
        <v>#REF!</v>
      </c>
      <c r="R34" s="57"/>
    </row>
    <row r="35" spans="1:18" ht="12.75" customHeight="1">
      <c r="A35" s="46">
        <v>32</v>
      </c>
      <c r="B35" s="121" t="s">
        <v>45</v>
      </c>
      <c r="C35" s="167">
        <v>10.6</v>
      </c>
      <c r="D35" s="167">
        <v>12.2</v>
      </c>
      <c r="E35" s="167">
        <v>14.2</v>
      </c>
      <c r="F35" s="167">
        <v>11.9</v>
      </c>
      <c r="G35" s="167">
        <v>12</v>
      </c>
      <c r="H35" s="55">
        <v>10.6</v>
      </c>
      <c r="I35" s="56">
        <v>12.2</v>
      </c>
      <c r="J35" s="56">
        <v>14.2</v>
      </c>
      <c r="K35" s="56">
        <v>11.9</v>
      </c>
      <c r="L35" s="57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67" t="e">
        <f>#REF!-L35</f>
        <v>#REF!</v>
      </c>
      <c r="R35" s="57"/>
    </row>
    <row r="36" spans="1:18" ht="12.75" customHeight="1">
      <c r="A36" s="46">
        <v>33</v>
      </c>
      <c r="B36" s="121" t="s">
        <v>46</v>
      </c>
      <c r="C36" s="167">
        <v>8.6199999999999992</v>
      </c>
      <c r="D36" s="167">
        <v>9.92</v>
      </c>
      <c r="E36" s="167">
        <v>14.54</v>
      </c>
      <c r="F36" s="167">
        <v>10.25</v>
      </c>
      <c r="G36" s="167">
        <v>10.08</v>
      </c>
      <c r="H36" s="55">
        <v>8.7899999999999991</v>
      </c>
      <c r="I36" s="56">
        <v>10.29</v>
      </c>
      <c r="J36" s="56">
        <v>13.4</v>
      </c>
      <c r="K36" s="56">
        <v>10.28</v>
      </c>
      <c r="L36" s="57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67" t="e">
        <f>#REF!-L36</f>
        <v>#REF!</v>
      </c>
      <c r="R36" s="57"/>
    </row>
    <row r="37" spans="1:18" ht="12.75" customHeight="1">
      <c r="A37" s="46">
        <v>34</v>
      </c>
      <c r="B37" s="121" t="s">
        <v>47</v>
      </c>
      <c r="C37" s="167">
        <v>10</v>
      </c>
      <c r="D37" s="167">
        <v>10.25</v>
      </c>
      <c r="E37" s="167">
        <v>14.5</v>
      </c>
      <c r="F37" s="167">
        <v>10.5</v>
      </c>
      <c r="G37" s="167">
        <v>11</v>
      </c>
      <c r="H37" s="55">
        <v>10</v>
      </c>
      <c r="I37" s="56">
        <v>10.25</v>
      </c>
      <c r="J37" s="56">
        <v>14.5</v>
      </c>
      <c r="K37" s="56">
        <v>10.5</v>
      </c>
      <c r="L37" s="57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67" t="e">
        <f>#REF!-L37</f>
        <v>#REF!</v>
      </c>
      <c r="R37" s="57"/>
    </row>
    <row r="38" spans="1:18" ht="12.75" customHeight="1">
      <c r="A38" s="46">
        <v>35</v>
      </c>
      <c r="B38" s="121" t="s">
        <v>48</v>
      </c>
      <c r="C38" s="167">
        <v>6.54</v>
      </c>
      <c r="D38" s="167">
        <v>6.45</v>
      </c>
      <c r="E38" s="167">
        <v>5.91</v>
      </c>
      <c r="F38" s="167">
        <v>5.88</v>
      </c>
      <c r="G38" s="167">
        <v>7.2</v>
      </c>
      <c r="H38" s="55">
        <v>7.05</v>
      </c>
      <c r="I38" s="56">
        <v>7.17</v>
      </c>
      <c r="J38" s="56">
        <v>6.63</v>
      </c>
      <c r="K38" s="56">
        <v>6.59</v>
      </c>
      <c r="L38" s="57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67" t="e">
        <f>#REF!-L38</f>
        <v>#REF!</v>
      </c>
      <c r="R38" s="57"/>
    </row>
    <row r="39" spans="1:18" ht="12.75" customHeight="1">
      <c r="A39" s="46">
        <v>36</v>
      </c>
      <c r="B39" s="121" t="s">
        <v>49</v>
      </c>
      <c r="C39" s="167">
        <v>9.73</v>
      </c>
      <c r="D39" s="167">
        <v>12.71</v>
      </c>
      <c r="E39" s="167">
        <v>13.25</v>
      </c>
      <c r="F39" s="167">
        <v>11.77</v>
      </c>
      <c r="G39" s="167">
        <v>12.56</v>
      </c>
      <c r="H39" s="55">
        <v>9.7100000000000009</v>
      </c>
      <c r="I39" s="56">
        <v>12.34</v>
      </c>
      <c r="J39" s="56">
        <v>13.05</v>
      </c>
      <c r="K39" s="56">
        <v>11.28</v>
      </c>
      <c r="L39" s="57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67" t="e">
        <f>#REF!-L39</f>
        <v>#REF!</v>
      </c>
      <c r="R39" s="57"/>
    </row>
    <row r="40" spans="1:18" ht="12.75" customHeight="1">
      <c r="A40" s="46">
        <v>37</v>
      </c>
      <c r="B40" s="121" t="s">
        <v>50</v>
      </c>
      <c r="C40" s="167">
        <v>7.54</v>
      </c>
      <c r="D40" s="167">
        <v>8.42</v>
      </c>
      <c r="E40" s="167">
        <v>11.93</v>
      </c>
      <c r="F40" s="167">
        <v>7.6</v>
      </c>
      <c r="G40" s="167">
        <v>8.8699999999999992</v>
      </c>
      <c r="H40" s="55">
        <v>7.31</v>
      </c>
      <c r="I40" s="56">
        <v>8.27</v>
      </c>
      <c r="J40" s="56">
        <v>12.08</v>
      </c>
      <c r="K40" s="56">
        <v>7.38</v>
      </c>
      <c r="L40" s="57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67" t="e">
        <f>#REF!-L40</f>
        <v>#REF!</v>
      </c>
      <c r="R40" s="57"/>
    </row>
    <row r="41" spans="1:18" ht="12.75" customHeight="1">
      <c r="A41" s="46">
        <v>38</v>
      </c>
      <c r="B41" s="121" t="s">
        <v>51</v>
      </c>
      <c r="C41" s="167">
        <v>8.69</v>
      </c>
      <c r="D41" s="167">
        <v>8.61</v>
      </c>
      <c r="E41" s="167">
        <v>8.32</v>
      </c>
      <c r="F41" s="167">
        <v>8.82</v>
      </c>
      <c r="G41" s="167">
        <v>8.92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7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67" t="e">
        <f>#REF!-L41</f>
        <v>#REF!</v>
      </c>
      <c r="R41" s="57"/>
    </row>
    <row r="42" spans="1:18" ht="12.75" customHeight="1">
      <c r="A42" s="46">
        <v>39</v>
      </c>
      <c r="B42" s="121" t="s">
        <v>52</v>
      </c>
      <c r="C42" s="167">
        <v>9.58</v>
      </c>
      <c r="D42" s="167">
        <v>10.14</v>
      </c>
      <c r="E42" s="167">
        <v>13.23</v>
      </c>
      <c r="F42" s="167">
        <v>10.35</v>
      </c>
      <c r="G42" s="167">
        <v>12.47</v>
      </c>
      <c r="H42" s="55">
        <v>9.69</v>
      </c>
      <c r="I42" s="56">
        <v>10.09</v>
      </c>
      <c r="J42" s="56">
        <v>13.13</v>
      </c>
      <c r="K42" s="56">
        <v>10.4</v>
      </c>
      <c r="L42" s="57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67" t="e">
        <f>#REF!-L42</f>
        <v>#REF!</v>
      </c>
      <c r="R42" s="57"/>
    </row>
    <row r="43" spans="1:18" ht="12.75" customHeight="1">
      <c r="A43" s="46">
        <v>40</v>
      </c>
      <c r="B43" s="121" t="s">
        <v>53</v>
      </c>
      <c r="C43" s="167">
        <v>10</v>
      </c>
      <c r="D43" s="167">
        <v>10.5</v>
      </c>
      <c r="E43" s="167">
        <v>12.5</v>
      </c>
      <c r="F43" s="167">
        <v>11</v>
      </c>
      <c r="G43" s="167">
        <v>11</v>
      </c>
      <c r="H43" s="55">
        <v>10.25</v>
      </c>
      <c r="I43" s="56">
        <v>10.75</v>
      </c>
      <c r="J43" s="56">
        <v>12.75</v>
      </c>
      <c r="K43" s="56">
        <v>11.25</v>
      </c>
      <c r="L43" s="57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67" t="e">
        <f>#REF!-L43</f>
        <v>#REF!</v>
      </c>
      <c r="R43" s="57"/>
    </row>
    <row r="44" spans="1:18" ht="12.75" customHeight="1">
      <c r="A44" s="46">
        <v>41</v>
      </c>
      <c r="B44" s="121" t="s">
        <v>54</v>
      </c>
      <c r="C44" s="167">
        <v>8.11</v>
      </c>
      <c r="D44" s="167">
        <v>7.6</v>
      </c>
      <c r="E44" s="167">
        <v>7.71</v>
      </c>
      <c r="F44" s="167">
        <v>6.79</v>
      </c>
      <c r="G44" s="167">
        <v>7.44</v>
      </c>
      <c r="H44" s="55">
        <v>9.23</v>
      </c>
      <c r="I44" s="56">
        <v>8.9700000000000006</v>
      </c>
      <c r="J44" s="56">
        <v>9.01</v>
      </c>
      <c r="K44" s="56">
        <v>8.66</v>
      </c>
      <c r="L44" s="57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67" t="e">
        <f>#REF!-L44</f>
        <v>#REF!</v>
      </c>
      <c r="R44" s="57"/>
    </row>
    <row r="45" spans="1:18" ht="12.75" customHeight="1">
      <c r="A45" s="46">
        <v>42</v>
      </c>
      <c r="B45" s="121" t="s">
        <v>55</v>
      </c>
      <c r="C45" s="167">
        <v>10.9</v>
      </c>
      <c r="D45" s="167">
        <v>12.65</v>
      </c>
      <c r="E45" s="167">
        <v>15</v>
      </c>
      <c r="F45" s="167">
        <v>12.12</v>
      </c>
      <c r="G45" s="167">
        <v>12.28</v>
      </c>
      <c r="H45" s="55">
        <v>10.9</v>
      </c>
      <c r="I45" s="56">
        <v>12.65</v>
      </c>
      <c r="J45" s="56">
        <v>15</v>
      </c>
      <c r="K45" s="56">
        <v>12.12</v>
      </c>
      <c r="L45" s="57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67" t="e">
        <f>#REF!-L45</f>
        <v>#REF!</v>
      </c>
      <c r="R45" s="57"/>
    </row>
    <row r="46" spans="1:18" ht="12.75" customHeight="1">
      <c r="A46" s="46">
        <v>43</v>
      </c>
      <c r="B46" s="121" t="s">
        <v>56</v>
      </c>
      <c r="C46" s="167">
        <v>10.130000000000001</v>
      </c>
      <c r="D46" s="167">
        <v>10.130000000000001</v>
      </c>
      <c r="E46" s="167">
        <v>10.130000000000001</v>
      </c>
      <c r="F46" s="167">
        <v>10.130000000000001</v>
      </c>
      <c r="G46" s="167">
        <v>10.130000000000001</v>
      </c>
      <c r="H46" s="55">
        <v>10.53</v>
      </c>
      <c r="I46" s="56">
        <v>10.53</v>
      </c>
      <c r="J46" s="56">
        <v>10.53</v>
      </c>
      <c r="K46" s="56">
        <v>0</v>
      </c>
      <c r="L46" s="57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67" t="e">
        <f>#REF!-L46</f>
        <v>#REF!</v>
      </c>
      <c r="R46" s="57"/>
    </row>
    <row r="47" spans="1:18" ht="12.75" customHeight="1">
      <c r="A47" s="46">
        <v>44</v>
      </c>
      <c r="B47" s="121" t="s">
        <v>57</v>
      </c>
      <c r="C47" s="167">
        <v>9.65</v>
      </c>
      <c r="D47" s="167">
        <v>10.199999999999999</v>
      </c>
      <c r="E47" s="167">
        <v>12.95</v>
      </c>
      <c r="F47" s="167">
        <v>10.15</v>
      </c>
      <c r="G47" s="167">
        <v>10.8</v>
      </c>
      <c r="H47" s="55">
        <v>9.76</v>
      </c>
      <c r="I47" s="56">
        <v>10.31</v>
      </c>
      <c r="J47" s="56">
        <v>13.06</v>
      </c>
      <c r="K47" s="56">
        <v>10.26</v>
      </c>
      <c r="L47" s="57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67" t="e">
        <f>#REF!-L47</f>
        <v>#REF!</v>
      </c>
      <c r="R47" s="57"/>
    </row>
    <row r="48" spans="1:18" ht="12.75" customHeight="1">
      <c r="A48" s="46">
        <v>45</v>
      </c>
      <c r="B48" s="121" t="s">
        <v>58</v>
      </c>
      <c r="C48" s="167">
        <v>9.02</v>
      </c>
      <c r="D48" s="167">
        <v>9.52</v>
      </c>
      <c r="E48" s="167">
        <v>10.52</v>
      </c>
      <c r="F48" s="167">
        <v>9.52</v>
      </c>
      <c r="G48" s="167">
        <v>10.27</v>
      </c>
      <c r="H48" s="55">
        <v>8.77</v>
      </c>
      <c r="I48" s="56">
        <v>8.77</v>
      </c>
      <c r="J48" s="56">
        <v>8.77</v>
      </c>
      <c r="K48" s="56">
        <v>10.47</v>
      </c>
      <c r="L48" s="57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67" t="e">
        <f>#REF!-L48</f>
        <v>#REF!</v>
      </c>
      <c r="R48" s="57"/>
    </row>
    <row r="49" spans="1:18" ht="12.75" customHeight="1">
      <c r="A49" s="46">
        <v>46</v>
      </c>
      <c r="B49" s="121" t="s">
        <v>59</v>
      </c>
      <c r="C49" s="167">
        <v>10.65</v>
      </c>
      <c r="D49" s="167">
        <v>10.23</v>
      </c>
      <c r="E49" s="167">
        <v>10.23</v>
      </c>
      <c r="F49" s="167">
        <v>10.65</v>
      </c>
      <c r="G49" s="167">
        <v>9.81</v>
      </c>
      <c r="H49" s="55">
        <v>11.51</v>
      </c>
      <c r="I49" s="56">
        <v>11.07</v>
      </c>
      <c r="J49" s="56">
        <v>11.07</v>
      </c>
      <c r="K49" s="56">
        <v>11.51</v>
      </c>
      <c r="L49" s="57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67" t="e">
        <f>#REF!-L49</f>
        <v>#REF!</v>
      </c>
      <c r="R49" s="57"/>
    </row>
    <row r="50" spans="1:18" ht="12.75" customHeight="1">
      <c r="A50" s="46">
        <v>47</v>
      </c>
      <c r="B50" s="121" t="s">
        <v>60</v>
      </c>
      <c r="C50" s="167">
        <v>8.4499999999999993</v>
      </c>
      <c r="D50" s="167">
        <v>8.6199999999999992</v>
      </c>
      <c r="E50" s="167">
        <v>14.05</v>
      </c>
      <c r="F50" s="167">
        <v>9.93</v>
      </c>
      <c r="G50" s="167">
        <v>11.38</v>
      </c>
      <c r="H50" s="55">
        <v>8.69</v>
      </c>
      <c r="I50" s="56">
        <v>9.17</v>
      </c>
      <c r="J50" s="56">
        <v>13.87</v>
      </c>
      <c r="K50" s="56">
        <v>9.86</v>
      </c>
      <c r="L50" s="57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67" t="e">
        <f>#REF!-L50</f>
        <v>#REF!</v>
      </c>
      <c r="R50" s="57"/>
    </row>
    <row r="51" spans="1:18" ht="12.75" customHeight="1">
      <c r="A51" s="46">
        <v>48</v>
      </c>
      <c r="B51" s="121" t="s">
        <v>61</v>
      </c>
      <c r="C51" s="167">
        <v>9.2200000000000006</v>
      </c>
      <c r="D51" s="167">
        <v>9.24</v>
      </c>
      <c r="E51" s="167">
        <v>9.1300000000000008</v>
      </c>
      <c r="F51" s="167">
        <v>9.08</v>
      </c>
      <c r="G51" s="167">
        <v>10.94</v>
      </c>
      <c r="H51" s="55">
        <v>3.7</v>
      </c>
      <c r="I51" s="56">
        <v>4.0999999999999996</v>
      </c>
      <c r="J51" s="56">
        <v>3.54</v>
      </c>
      <c r="K51" s="56">
        <v>3.32</v>
      </c>
      <c r="L51" s="57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67" t="e">
        <f>#REF!-L51</f>
        <v>#REF!</v>
      </c>
      <c r="R51" s="57"/>
    </row>
    <row r="52" spans="1:18" ht="12.75" customHeight="1">
      <c r="A52" s="46">
        <v>49</v>
      </c>
      <c r="B52" s="121" t="s">
        <v>62</v>
      </c>
      <c r="C52" s="167">
        <v>9.94</v>
      </c>
      <c r="D52" s="167">
        <v>10.24</v>
      </c>
      <c r="E52" s="167">
        <v>10.24</v>
      </c>
      <c r="F52" s="167">
        <v>9.94</v>
      </c>
      <c r="G52" s="167">
        <v>10.24</v>
      </c>
      <c r="H52" s="55">
        <v>10.49</v>
      </c>
      <c r="I52" s="56">
        <v>10.79</v>
      </c>
      <c r="J52" s="56">
        <v>10.79</v>
      </c>
      <c r="K52" s="56">
        <v>10.49</v>
      </c>
      <c r="L52" s="57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67" t="e">
        <f>#REF!-L52</f>
        <v>#REF!</v>
      </c>
      <c r="R52" s="57"/>
    </row>
    <row r="53" spans="1:18" ht="12.75" customHeight="1">
      <c r="A53" s="46">
        <v>50</v>
      </c>
      <c r="B53" s="121" t="s">
        <v>64</v>
      </c>
      <c r="C53" s="167">
        <v>9.07</v>
      </c>
      <c r="D53" s="167">
        <v>10.38</v>
      </c>
      <c r="E53" s="167">
        <v>10.130000000000001</v>
      </c>
      <c r="F53" s="167">
        <v>9.77</v>
      </c>
      <c r="G53" s="167">
        <v>11.96</v>
      </c>
      <c r="H53" s="55">
        <v>9.35</v>
      </c>
      <c r="I53" s="56">
        <v>10.57</v>
      </c>
      <c r="J53" s="56">
        <v>10.34</v>
      </c>
      <c r="K53" s="56">
        <v>10.050000000000001</v>
      </c>
      <c r="L53" s="57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67" t="e">
        <f>#REF!-L53</f>
        <v>#REF!</v>
      </c>
      <c r="R53" s="57"/>
    </row>
    <row r="54" spans="1:18" ht="12.75" customHeight="1">
      <c r="A54" s="46">
        <v>51</v>
      </c>
      <c r="B54" s="121" t="s">
        <v>65</v>
      </c>
      <c r="C54" s="167">
        <v>11.93</v>
      </c>
      <c r="D54" s="167">
        <v>12.45</v>
      </c>
      <c r="E54" s="167">
        <v>11.81</v>
      </c>
      <c r="F54" s="167">
        <v>11.82</v>
      </c>
      <c r="G54" s="167">
        <v>14.52</v>
      </c>
      <c r="H54" s="55">
        <v>10.19</v>
      </c>
      <c r="I54" s="56">
        <v>10.98</v>
      </c>
      <c r="J54" s="56">
        <v>10.1</v>
      </c>
      <c r="K54" s="56">
        <v>10.050000000000001</v>
      </c>
      <c r="L54" s="57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67" t="e">
        <f>#REF!-L54</f>
        <v>#REF!</v>
      </c>
      <c r="R54" s="57"/>
    </row>
    <row r="55" spans="1:18" ht="12.75" customHeight="1">
      <c r="A55" s="46">
        <v>52</v>
      </c>
      <c r="B55" s="121" t="s">
        <v>66</v>
      </c>
      <c r="C55" s="167">
        <v>5.2</v>
      </c>
      <c r="D55" s="167">
        <v>5.2</v>
      </c>
      <c r="E55" s="167">
        <v>5.2</v>
      </c>
      <c r="F55" s="167">
        <v>8.6</v>
      </c>
      <c r="G55" s="167">
        <v>8.6</v>
      </c>
      <c r="H55" s="55">
        <v>4.96</v>
      </c>
      <c r="I55" s="56">
        <v>4.96</v>
      </c>
      <c r="J55" s="56">
        <v>4.96</v>
      </c>
      <c r="K55" s="56">
        <v>9.7799999999999994</v>
      </c>
      <c r="L55" s="57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67" t="e">
        <f>#REF!-L55</f>
        <v>#REF!</v>
      </c>
      <c r="R55" s="57"/>
    </row>
    <row r="56" spans="1:18" s="97" customFormat="1" ht="12.75" customHeight="1">
      <c r="A56" s="46">
        <v>53</v>
      </c>
      <c r="B56" s="121" t="s">
        <v>67</v>
      </c>
      <c r="C56" s="167">
        <v>11.32</v>
      </c>
      <c r="D56" s="167">
        <v>11.29</v>
      </c>
      <c r="E56" s="167">
        <v>13.79</v>
      </c>
      <c r="F56" s="167">
        <v>11.05</v>
      </c>
      <c r="G56" s="167">
        <v>11.17</v>
      </c>
      <c r="H56" s="55">
        <v>10.6</v>
      </c>
      <c r="I56" s="56">
        <v>10.38</v>
      </c>
      <c r="J56" s="56">
        <v>13.01</v>
      </c>
      <c r="K56" s="56">
        <v>9.4499999999999993</v>
      </c>
      <c r="L56" s="57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67" t="e">
        <f>#REF!-L56</f>
        <v>#REF!</v>
      </c>
      <c r="R56" s="57"/>
    </row>
    <row r="57" spans="1:18" ht="12.75" customHeight="1">
      <c r="A57" s="46">
        <v>54</v>
      </c>
      <c r="B57" s="121" t="s">
        <v>68</v>
      </c>
      <c r="C57" s="167">
        <v>10.050000000000001</v>
      </c>
      <c r="D57" s="167">
        <v>10.050000000000001</v>
      </c>
      <c r="E57" s="167">
        <v>10.050000000000001</v>
      </c>
      <c r="F57" s="167">
        <v>10.050000000000001</v>
      </c>
      <c r="G57" s="167">
        <v>10.050000000000001</v>
      </c>
      <c r="H57" s="55">
        <v>7.35</v>
      </c>
      <c r="I57" s="56">
        <v>7.35</v>
      </c>
      <c r="J57" s="56">
        <v>7.35</v>
      </c>
      <c r="K57" s="56">
        <v>7.35</v>
      </c>
      <c r="L57" s="57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67" t="e">
        <f>#REF!-L57</f>
        <v>#REF!</v>
      </c>
      <c r="R57" s="57"/>
    </row>
    <row r="58" spans="1:18" ht="12.75" customHeight="1">
      <c r="A58" s="46">
        <v>55</v>
      </c>
      <c r="B58" s="121" t="s">
        <v>69</v>
      </c>
      <c r="C58" s="167">
        <v>10.79</v>
      </c>
      <c r="D58" s="167">
        <v>10.79</v>
      </c>
      <c r="E58" s="167">
        <v>10.79</v>
      </c>
      <c r="F58" s="167">
        <v>10.79</v>
      </c>
      <c r="G58" s="167">
        <v>10.79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7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67" t="e">
        <f>#REF!-L58</f>
        <v>#REF!</v>
      </c>
      <c r="R58" s="57"/>
    </row>
    <row r="59" spans="1:18" ht="12.75" customHeight="1">
      <c r="A59" s="46">
        <v>56</v>
      </c>
      <c r="B59" s="121" t="s">
        <v>70</v>
      </c>
      <c r="C59" s="167">
        <v>8.82</v>
      </c>
      <c r="D59" s="167">
        <v>8.91</v>
      </c>
      <c r="E59" s="167">
        <v>8.82</v>
      </c>
      <c r="F59" s="167">
        <v>8.8699999999999992</v>
      </c>
      <c r="G59" s="167">
        <v>8.93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7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67" t="e">
        <f>#REF!-L59</f>
        <v>#REF!</v>
      </c>
      <c r="R59" s="57"/>
    </row>
    <row r="60" spans="1:18" ht="12.75" customHeight="1">
      <c r="A60" s="46">
        <v>57</v>
      </c>
      <c r="B60" s="121" t="s">
        <v>71</v>
      </c>
      <c r="C60" s="167">
        <v>9.1300000000000008</v>
      </c>
      <c r="D60" s="167">
        <v>9.61</v>
      </c>
      <c r="E60" s="167">
        <v>11.18</v>
      </c>
      <c r="F60" s="167">
        <v>9.0500000000000007</v>
      </c>
      <c r="G60" s="167">
        <v>10.72</v>
      </c>
      <c r="H60" s="55">
        <v>8.91</v>
      </c>
      <c r="I60" s="56">
        <v>9.57</v>
      </c>
      <c r="J60" s="56">
        <v>12.11</v>
      </c>
      <c r="K60" s="56">
        <v>8.76</v>
      </c>
      <c r="L60" s="57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67" t="e">
        <f>#REF!-L60</f>
        <v>#REF!</v>
      </c>
      <c r="R60" s="57"/>
    </row>
    <row r="61" spans="1:18" ht="12.75" customHeight="1">
      <c r="A61" s="46">
        <v>58</v>
      </c>
      <c r="B61" s="121" t="s">
        <v>73</v>
      </c>
      <c r="C61" s="167">
        <v>13.23</v>
      </c>
      <c r="D61" s="167">
        <v>13.23</v>
      </c>
      <c r="E61" s="167">
        <v>13.23</v>
      </c>
      <c r="F61" s="167">
        <v>13.23</v>
      </c>
      <c r="G61" s="167">
        <v>13.23</v>
      </c>
      <c r="H61" s="55">
        <v>13.58</v>
      </c>
      <c r="I61" s="56">
        <v>13.58</v>
      </c>
      <c r="J61" s="56">
        <v>13.58</v>
      </c>
      <c r="K61" s="56">
        <v>13.58</v>
      </c>
      <c r="L61" s="57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67" t="e">
        <f>#REF!-L61</f>
        <v>#REF!</v>
      </c>
      <c r="R61" s="57"/>
    </row>
    <row r="62" spans="1:18" ht="12.75" customHeight="1">
      <c r="A62" s="46">
        <v>59</v>
      </c>
      <c r="B62" s="121" t="s">
        <v>74</v>
      </c>
      <c r="C62" s="167">
        <v>10.19</v>
      </c>
      <c r="D62" s="167">
        <v>10.49</v>
      </c>
      <c r="E62" s="167">
        <v>10.49</v>
      </c>
      <c r="F62" s="167">
        <v>10.34</v>
      </c>
      <c r="G62" s="167">
        <v>10.39</v>
      </c>
      <c r="H62" s="55">
        <v>10.9</v>
      </c>
      <c r="I62" s="56">
        <v>11.2</v>
      </c>
      <c r="J62" s="56">
        <v>11.2</v>
      </c>
      <c r="K62" s="56">
        <v>11.05</v>
      </c>
      <c r="L62" s="57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67" t="e">
        <f>#REF!-L62</f>
        <v>#REF!</v>
      </c>
      <c r="R62" s="57"/>
    </row>
    <row r="63" spans="1:18" ht="12.75" customHeight="1">
      <c r="A63" s="46">
        <v>60</v>
      </c>
      <c r="B63" s="121" t="s">
        <v>75</v>
      </c>
      <c r="C63" s="167">
        <v>6.93</v>
      </c>
      <c r="D63" s="167">
        <v>6.93</v>
      </c>
      <c r="E63" s="167">
        <v>7.98</v>
      </c>
      <c r="F63" s="167">
        <v>6.93</v>
      </c>
      <c r="G63" s="167">
        <v>7</v>
      </c>
      <c r="H63" s="55">
        <v>8.4</v>
      </c>
      <c r="I63" s="56">
        <v>8.4</v>
      </c>
      <c r="J63" s="56">
        <v>9.4499999999999993</v>
      </c>
      <c r="K63" s="56">
        <v>8.4</v>
      </c>
      <c r="L63" s="57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67" t="e">
        <f>#REF!-L63</f>
        <v>#REF!</v>
      </c>
      <c r="R63" s="57"/>
    </row>
    <row r="64" spans="1:18" ht="12.75" customHeight="1">
      <c r="A64" s="46">
        <v>61</v>
      </c>
      <c r="B64" s="121" t="s">
        <v>76</v>
      </c>
      <c r="C64" s="167">
        <v>10.5</v>
      </c>
      <c r="D64" s="167">
        <v>11.5</v>
      </c>
      <c r="E64" s="167">
        <v>16</v>
      </c>
      <c r="F64" s="167">
        <v>0</v>
      </c>
      <c r="G64" s="167">
        <v>10.5</v>
      </c>
      <c r="H64" s="55">
        <v>10.5</v>
      </c>
      <c r="I64" s="56">
        <v>11.5</v>
      </c>
      <c r="J64" s="56">
        <v>16</v>
      </c>
      <c r="K64" s="56">
        <v>0</v>
      </c>
      <c r="L64" s="57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67" t="e">
        <f>#REF!-L64</f>
        <v>#REF!</v>
      </c>
      <c r="R64" s="72"/>
    </row>
    <row r="65" spans="1:18" ht="12.75" customHeight="1">
      <c r="A65" s="46">
        <v>62</v>
      </c>
      <c r="B65" s="121" t="s">
        <v>77</v>
      </c>
      <c r="C65" s="167">
        <v>9.5299999999999994</v>
      </c>
      <c r="D65" s="167">
        <v>9.99</v>
      </c>
      <c r="E65" s="167">
        <v>0</v>
      </c>
      <c r="F65" s="167">
        <v>10.029999999999999</v>
      </c>
      <c r="G65" s="167">
        <v>10.029999999999999</v>
      </c>
      <c r="H65" s="55">
        <v>0</v>
      </c>
      <c r="I65" s="56">
        <v>10.09</v>
      </c>
      <c r="J65" s="56">
        <v>0</v>
      </c>
      <c r="K65" s="56">
        <v>10.09</v>
      </c>
      <c r="L65" s="57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67" t="e">
        <f>#REF!-L65</f>
        <v>#REF!</v>
      </c>
      <c r="R65" s="57"/>
    </row>
    <row r="66" spans="1:18" ht="12.75" customHeight="1">
      <c r="A66" s="46">
        <v>63</v>
      </c>
      <c r="B66" s="121" t="s">
        <v>78</v>
      </c>
      <c r="C66" s="167">
        <v>11</v>
      </c>
      <c r="D66" s="167">
        <v>13</v>
      </c>
      <c r="E66" s="167">
        <v>15</v>
      </c>
      <c r="F66" s="167">
        <v>12</v>
      </c>
      <c r="G66" s="167">
        <v>13.5</v>
      </c>
      <c r="H66" s="55">
        <v>11</v>
      </c>
      <c r="I66" s="56">
        <v>13</v>
      </c>
      <c r="J66" s="56">
        <v>15</v>
      </c>
      <c r="K66" s="56">
        <v>12</v>
      </c>
      <c r="L66" s="57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67" t="e">
        <f>#REF!-L66</f>
        <v>#REF!</v>
      </c>
      <c r="R66" s="57"/>
    </row>
    <row r="67" spans="1:18" ht="12.75" customHeight="1">
      <c r="A67" s="46">
        <v>64</v>
      </c>
      <c r="B67" s="121" t="s">
        <v>79</v>
      </c>
      <c r="C67" s="167">
        <v>9.15</v>
      </c>
      <c r="D67" s="167">
        <v>9.36</v>
      </c>
      <c r="E67" s="167">
        <v>0</v>
      </c>
      <c r="F67" s="167">
        <v>9.36</v>
      </c>
      <c r="G67" s="167">
        <v>0</v>
      </c>
      <c r="H67" s="55">
        <v>10.75</v>
      </c>
      <c r="I67" s="56">
        <v>11.25</v>
      </c>
      <c r="J67" s="56">
        <v>0</v>
      </c>
      <c r="K67" s="56">
        <v>9.25</v>
      </c>
      <c r="L67" s="57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67" t="e">
        <f>#REF!-L67</f>
        <v>#REF!</v>
      </c>
      <c r="R67" s="57"/>
    </row>
    <row r="68" spans="1:18" ht="12.75" customHeight="1">
      <c r="A68" s="46">
        <v>65</v>
      </c>
      <c r="B68" s="121" t="s">
        <v>80</v>
      </c>
      <c r="C68" s="167">
        <v>10.28</v>
      </c>
      <c r="D68" s="167">
        <v>11.29</v>
      </c>
      <c r="E68" s="167">
        <v>0</v>
      </c>
      <c r="F68" s="167">
        <v>11.29</v>
      </c>
      <c r="G68" s="167">
        <v>11.29</v>
      </c>
      <c r="H68" s="55">
        <v>11.5</v>
      </c>
      <c r="I68" s="56">
        <v>11.5</v>
      </c>
      <c r="J68" s="56">
        <v>0</v>
      </c>
      <c r="K68" s="56">
        <v>10.75</v>
      </c>
      <c r="L68" s="57">
        <v>11.5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67" t="e">
        <f>#REF!-L68</f>
        <v>#REF!</v>
      </c>
      <c r="R68" s="57"/>
    </row>
    <row r="69" spans="1:18" ht="12.75" customHeight="1">
      <c r="A69" s="46">
        <v>66</v>
      </c>
      <c r="B69" s="121" t="s">
        <v>81</v>
      </c>
      <c r="C69" s="167">
        <v>10.87</v>
      </c>
      <c r="D69" s="167">
        <v>11.23</v>
      </c>
      <c r="E69" s="167">
        <v>0</v>
      </c>
      <c r="F69" s="167">
        <v>11.05</v>
      </c>
      <c r="G69" s="167">
        <v>11.05</v>
      </c>
      <c r="H69" s="55">
        <v>9</v>
      </c>
      <c r="I69" s="56">
        <v>15</v>
      </c>
      <c r="J69" s="56">
        <v>0</v>
      </c>
      <c r="K69" s="56">
        <v>11.25</v>
      </c>
      <c r="L69" s="57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67" t="e">
        <f>#REF!-L69</f>
        <v>#REF!</v>
      </c>
      <c r="R69" s="57"/>
    </row>
    <row r="70" spans="1:18" ht="12.75" customHeight="1">
      <c r="A70" s="46">
        <v>67</v>
      </c>
      <c r="B70" s="121" t="s">
        <v>82</v>
      </c>
      <c r="C70" s="167">
        <v>8</v>
      </c>
      <c r="D70" s="167">
        <v>13</v>
      </c>
      <c r="E70" s="167">
        <v>0</v>
      </c>
      <c r="F70" s="167">
        <v>10.75</v>
      </c>
      <c r="G70" s="167">
        <v>11.75</v>
      </c>
      <c r="H70" s="55">
        <v>7.9</v>
      </c>
      <c r="I70" s="56">
        <v>12.04</v>
      </c>
      <c r="J70" s="56">
        <v>16.579999999999998</v>
      </c>
      <c r="K70" s="56">
        <v>0</v>
      </c>
      <c r="L70" s="57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67" t="e">
        <f>#REF!-L70</f>
        <v>#REF!</v>
      </c>
      <c r="R70" s="57"/>
    </row>
    <row r="71" spans="1:18" ht="12.75" customHeight="1">
      <c r="A71" s="46">
        <v>68</v>
      </c>
      <c r="B71" s="121" t="s">
        <v>131</v>
      </c>
      <c r="C71" s="167">
        <v>7.41</v>
      </c>
      <c r="D71" s="167">
        <v>10.56</v>
      </c>
      <c r="E71" s="167">
        <v>16.079999999999998</v>
      </c>
      <c r="F71" s="167">
        <v>0</v>
      </c>
      <c r="G71" s="167">
        <v>12.26</v>
      </c>
      <c r="H71" s="55">
        <v>11.5</v>
      </c>
      <c r="I71" s="56">
        <v>11.5</v>
      </c>
      <c r="J71" s="56">
        <v>0</v>
      </c>
      <c r="K71" s="56">
        <v>11.5</v>
      </c>
      <c r="L71" s="57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67" t="e">
        <f>#REF!-L71</f>
        <v>#REF!</v>
      </c>
      <c r="R71" s="57"/>
    </row>
    <row r="72" spans="1:18" ht="12.75" customHeight="1">
      <c r="A72" s="46">
        <v>69</v>
      </c>
      <c r="B72" s="121" t="s">
        <v>84</v>
      </c>
      <c r="C72" s="167">
        <v>11.5</v>
      </c>
      <c r="D72" s="167">
        <v>11.5</v>
      </c>
      <c r="E72" s="167">
        <v>0</v>
      </c>
      <c r="F72" s="167">
        <v>11.5</v>
      </c>
      <c r="G72" s="167">
        <v>12.25</v>
      </c>
      <c r="H72" s="93"/>
      <c r="I72" s="93"/>
      <c r="J72" s="94"/>
      <c r="K72" s="92">
        <v>9.3699999999999992</v>
      </c>
      <c r="L72" s="45">
        <v>0.09</v>
      </c>
      <c r="M72" s="44" t="e">
        <f>#REF!-H72</f>
        <v>#REF!</v>
      </c>
      <c r="N72" s="44" t="e">
        <f>#REF!-I72</f>
        <v>#REF!</v>
      </c>
      <c r="O72" s="44" t="e">
        <f>#REF!-J72</f>
        <v>#REF!</v>
      </c>
      <c r="P72" s="44" t="e">
        <f>#REF!-K72</f>
        <v>#REF!</v>
      </c>
      <c r="Q72" s="68" t="e">
        <f>#REF!-L72</f>
        <v>#REF!</v>
      </c>
      <c r="R72" s="57"/>
    </row>
    <row r="73" spans="1:18" ht="12.75" customHeight="1">
      <c r="A73" s="46">
        <v>70</v>
      </c>
      <c r="B73" s="121" t="s">
        <v>85</v>
      </c>
      <c r="C73" s="167">
        <v>8.18</v>
      </c>
      <c r="D73" s="167">
        <v>9.1999999999999993</v>
      </c>
      <c r="E73" s="167">
        <v>13</v>
      </c>
      <c r="F73" s="167">
        <v>9.31</v>
      </c>
      <c r="G73" s="167">
        <v>9.3699999999999992</v>
      </c>
      <c r="H73" s="55">
        <v>0</v>
      </c>
      <c r="I73" s="56">
        <v>11.04</v>
      </c>
      <c r="J73" s="56">
        <v>0</v>
      </c>
      <c r="K73" s="56">
        <v>9.23</v>
      </c>
      <c r="L73" s="57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67" t="e">
        <f>#REF!-L73</f>
        <v>#REF!</v>
      </c>
      <c r="R73" s="57"/>
    </row>
    <row r="74" spans="1:18" ht="12.75" customHeight="1">
      <c r="A74" s="46">
        <v>71</v>
      </c>
      <c r="B74" s="121" t="s">
        <v>86</v>
      </c>
      <c r="C74" s="167">
        <v>0</v>
      </c>
      <c r="D74" s="167">
        <v>11.17</v>
      </c>
      <c r="E74" s="167">
        <v>0</v>
      </c>
      <c r="F74" s="167">
        <v>9.24</v>
      </c>
      <c r="G74" s="167">
        <v>10.42</v>
      </c>
      <c r="H74" s="55">
        <v>11.05</v>
      </c>
      <c r="I74" s="56">
        <v>11.05</v>
      </c>
      <c r="J74" s="56">
        <v>0</v>
      </c>
      <c r="K74" s="56">
        <v>10.8</v>
      </c>
      <c r="L74" s="57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67" t="e">
        <f>#REF!-L74</f>
        <v>#REF!</v>
      </c>
      <c r="R74" s="57"/>
    </row>
    <row r="75" spans="1:18" ht="12.75" customHeight="1">
      <c r="A75" s="46">
        <v>72</v>
      </c>
      <c r="B75" s="121" t="s">
        <v>88</v>
      </c>
      <c r="C75" s="167">
        <v>10.55</v>
      </c>
      <c r="D75" s="167">
        <v>10.55</v>
      </c>
      <c r="E75" s="167">
        <v>0</v>
      </c>
      <c r="F75" s="167">
        <v>10.3</v>
      </c>
      <c r="G75" s="167">
        <v>10.3</v>
      </c>
      <c r="H75" s="55">
        <v>8.5</v>
      </c>
      <c r="I75" s="56">
        <v>9</v>
      </c>
      <c r="J75" s="56">
        <v>9.75</v>
      </c>
      <c r="K75" s="56">
        <v>8.75</v>
      </c>
      <c r="L75" s="57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67" t="e">
        <f>#REF!-L75</f>
        <v>#REF!</v>
      </c>
      <c r="R75" s="57"/>
    </row>
    <row r="76" spans="1:18" ht="12.75" customHeight="1">
      <c r="A76" s="46">
        <v>73</v>
      </c>
      <c r="B76" s="121" t="s">
        <v>89</v>
      </c>
      <c r="C76" s="167">
        <v>8.25</v>
      </c>
      <c r="D76" s="167">
        <v>9</v>
      </c>
      <c r="E76" s="167">
        <v>9.75</v>
      </c>
      <c r="F76" s="167">
        <v>8.5</v>
      </c>
      <c r="G76" s="167">
        <v>10.5</v>
      </c>
      <c r="H76" s="55">
        <v>12.71</v>
      </c>
      <c r="I76" s="56">
        <v>12.62</v>
      </c>
      <c r="J76" s="56">
        <v>0</v>
      </c>
      <c r="K76" s="56">
        <v>12.49</v>
      </c>
      <c r="L76" s="57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67" t="e">
        <f>#REF!-L76</f>
        <v>#REF!</v>
      </c>
      <c r="R76" s="57"/>
    </row>
    <row r="77" spans="1:18" ht="12.75" customHeight="1">
      <c r="A77" s="46">
        <v>74</v>
      </c>
      <c r="B77" s="121" t="s">
        <v>90</v>
      </c>
      <c r="C77" s="167">
        <v>12.41</v>
      </c>
      <c r="D77" s="167">
        <v>12.59</v>
      </c>
      <c r="E77" s="167">
        <v>0</v>
      </c>
      <c r="F77" s="167">
        <v>12.58</v>
      </c>
      <c r="G77" s="167">
        <v>13.2</v>
      </c>
      <c r="H77" s="55">
        <v>13</v>
      </c>
      <c r="I77" s="56">
        <v>14</v>
      </c>
      <c r="J77" s="56">
        <v>14</v>
      </c>
      <c r="K77" s="56">
        <v>14.75</v>
      </c>
      <c r="L77" s="57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67" t="e">
        <f>#REF!-L77</f>
        <v>#REF!</v>
      </c>
      <c r="R77" s="57"/>
    </row>
    <row r="78" spans="1:18" ht="12.75" customHeight="1">
      <c r="A78" s="46">
        <v>75</v>
      </c>
      <c r="B78" s="121" t="s">
        <v>91</v>
      </c>
      <c r="C78" s="167">
        <v>12.31</v>
      </c>
      <c r="D78" s="167">
        <v>12.81</v>
      </c>
      <c r="E78" s="167">
        <v>12.81</v>
      </c>
      <c r="F78" s="167">
        <v>12.31</v>
      </c>
      <c r="G78" s="167">
        <v>13.56</v>
      </c>
      <c r="H78" s="55">
        <v>11</v>
      </c>
      <c r="I78" s="56">
        <v>11.75</v>
      </c>
      <c r="J78" s="56">
        <v>0</v>
      </c>
      <c r="K78" s="56">
        <v>12.07</v>
      </c>
      <c r="L78" s="57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67" t="e">
        <f>#REF!-L78</f>
        <v>#REF!</v>
      </c>
      <c r="R78" s="57"/>
    </row>
    <row r="79" spans="1:18" ht="12.75" customHeight="1">
      <c r="A79" s="46">
        <v>76</v>
      </c>
      <c r="B79" s="121" t="s">
        <v>93</v>
      </c>
      <c r="C79" s="167">
        <v>11.03</v>
      </c>
      <c r="D79" s="167">
        <v>12.06</v>
      </c>
      <c r="E79" s="167">
        <v>0</v>
      </c>
      <c r="F79" s="167">
        <v>11.96</v>
      </c>
      <c r="G79" s="167">
        <v>15.46</v>
      </c>
      <c r="H79" s="55">
        <v>12.5</v>
      </c>
      <c r="I79" s="56">
        <v>13.5</v>
      </c>
      <c r="J79" s="56">
        <v>0</v>
      </c>
      <c r="K79" s="56">
        <v>0</v>
      </c>
      <c r="L79" s="57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67" t="e">
        <f>#REF!-L79</f>
        <v>#REF!</v>
      </c>
      <c r="R79" s="57"/>
    </row>
    <row r="80" spans="1:18" ht="12.75" customHeight="1">
      <c r="A80" s="46">
        <v>77</v>
      </c>
      <c r="B80" s="121" t="s">
        <v>94</v>
      </c>
      <c r="C80" s="167">
        <v>11.5</v>
      </c>
      <c r="D80" s="167">
        <v>13.5</v>
      </c>
      <c r="E80" s="167">
        <v>0</v>
      </c>
      <c r="F80" s="167">
        <v>0</v>
      </c>
      <c r="G80" s="167">
        <v>0</v>
      </c>
      <c r="H80" s="55">
        <v>12.23</v>
      </c>
      <c r="I80" s="56">
        <v>12.23</v>
      </c>
      <c r="J80" s="56">
        <v>0</v>
      </c>
      <c r="K80" s="56">
        <v>12.23</v>
      </c>
      <c r="L80" s="57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67" t="e">
        <f>#REF!-L80</f>
        <v>#REF!</v>
      </c>
      <c r="R80" s="57"/>
    </row>
    <row r="81" spans="1:18" ht="12.75" customHeight="1">
      <c r="A81" s="46">
        <v>78</v>
      </c>
      <c r="B81" s="121" t="s">
        <v>95</v>
      </c>
      <c r="C81" s="167">
        <v>3.05</v>
      </c>
      <c r="D81" s="167">
        <v>3.05</v>
      </c>
      <c r="E81" s="167">
        <v>0</v>
      </c>
      <c r="F81" s="167">
        <v>3.05</v>
      </c>
      <c r="G81" s="167">
        <v>3.05</v>
      </c>
      <c r="H81" s="55">
        <v>0</v>
      </c>
      <c r="I81" s="56">
        <v>11.75</v>
      </c>
      <c r="J81" s="56">
        <v>15</v>
      </c>
      <c r="K81" s="56">
        <v>9.75</v>
      </c>
      <c r="L81" s="57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67" t="e">
        <f>#REF!-L81</f>
        <v>#REF!</v>
      </c>
      <c r="R81" s="57"/>
    </row>
    <row r="82" spans="1:18" ht="12.75" customHeight="1">
      <c r="A82" s="46">
        <v>79</v>
      </c>
      <c r="B82" s="121" t="s">
        <v>96</v>
      </c>
      <c r="C82" s="167">
        <v>0</v>
      </c>
      <c r="D82" s="167">
        <v>11.25</v>
      </c>
      <c r="E82" s="167">
        <v>14.5</v>
      </c>
      <c r="F82" s="167">
        <v>9.25</v>
      </c>
      <c r="G82" s="167">
        <v>0</v>
      </c>
      <c r="H82" s="55">
        <v>12.68</v>
      </c>
      <c r="I82" s="56">
        <v>12.68</v>
      </c>
      <c r="J82" s="56">
        <v>14.68</v>
      </c>
      <c r="K82" s="56">
        <v>12.68</v>
      </c>
      <c r="L82" s="57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67" t="e">
        <f>#REF!-L82</f>
        <v>#REF!</v>
      </c>
      <c r="R82" s="57"/>
    </row>
    <row r="83" spans="1:18" ht="12.75" customHeight="1">
      <c r="A83" s="46">
        <v>80</v>
      </c>
      <c r="B83" s="121" t="s">
        <v>97</v>
      </c>
      <c r="C83" s="167">
        <v>11.82</v>
      </c>
      <c r="D83" s="167">
        <v>11.82</v>
      </c>
      <c r="E83" s="167">
        <v>13.82</v>
      </c>
      <c r="F83" s="167">
        <v>11.82</v>
      </c>
      <c r="G83" s="167">
        <v>13.32</v>
      </c>
      <c r="H83" s="55">
        <v>12.2</v>
      </c>
      <c r="I83" s="56">
        <v>12.45</v>
      </c>
      <c r="J83" s="56">
        <v>12.95</v>
      </c>
      <c r="K83" s="56">
        <v>12.3</v>
      </c>
      <c r="L83" s="57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67" t="e">
        <f>#REF!-L83</f>
        <v>#REF!</v>
      </c>
      <c r="R83" s="57"/>
    </row>
    <row r="84" spans="1:18" ht="12.75" customHeight="1">
      <c r="A84" s="46">
        <v>81</v>
      </c>
      <c r="B84" s="121" t="s">
        <v>98</v>
      </c>
      <c r="C84" s="167">
        <v>12.62</v>
      </c>
      <c r="D84" s="167">
        <v>12.87</v>
      </c>
      <c r="E84" s="167">
        <v>13.37</v>
      </c>
      <c r="F84" s="167">
        <v>12.72</v>
      </c>
      <c r="G84" s="167">
        <v>13.12</v>
      </c>
      <c r="H84" s="55">
        <v>14.5</v>
      </c>
      <c r="I84" s="56">
        <v>14.75</v>
      </c>
      <c r="J84" s="56">
        <v>17</v>
      </c>
      <c r="K84" s="56">
        <v>16.5</v>
      </c>
      <c r="L84" s="57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67" t="e">
        <f>#REF!-L84</f>
        <v>#REF!</v>
      </c>
      <c r="R84" s="57"/>
    </row>
    <row r="85" spans="1:18" ht="12.75" customHeight="1">
      <c r="A85" s="46">
        <v>82</v>
      </c>
      <c r="B85" s="121" t="s">
        <v>99</v>
      </c>
      <c r="C85" s="167">
        <v>14.5</v>
      </c>
      <c r="D85" s="167">
        <v>14.75</v>
      </c>
      <c r="E85" s="167">
        <v>17</v>
      </c>
      <c r="F85" s="167">
        <v>16.5</v>
      </c>
      <c r="G85" s="167">
        <v>15.75</v>
      </c>
      <c r="H85" s="59">
        <v>9.51</v>
      </c>
      <c r="I85" s="60">
        <v>13</v>
      </c>
      <c r="J85" s="60">
        <v>0</v>
      </c>
      <c r="K85" s="60">
        <v>13</v>
      </c>
      <c r="L85" s="61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67" t="e">
        <f>#REF!-L85</f>
        <v>#REF!</v>
      </c>
      <c r="R85" s="57"/>
    </row>
    <row r="86" spans="1:18" ht="12.75" customHeight="1">
      <c r="A86" s="46">
        <v>83</v>
      </c>
      <c r="B86" s="122" t="s">
        <v>100</v>
      </c>
      <c r="C86" s="167">
        <v>9.5</v>
      </c>
      <c r="D86" s="167">
        <v>13</v>
      </c>
      <c r="E86" s="167">
        <v>0</v>
      </c>
      <c r="F86" s="167">
        <v>13</v>
      </c>
      <c r="G86" s="167">
        <v>13</v>
      </c>
      <c r="H86" s="55">
        <v>10</v>
      </c>
      <c r="I86" s="56">
        <v>11.25</v>
      </c>
      <c r="J86" s="56">
        <v>17</v>
      </c>
      <c r="K86" s="56">
        <v>13</v>
      </c>
      <c r="L86" s="57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67" t="e">
        <f>#REF!-L86</f>
        <v>#REF!</v>
      </c>
      <c r="R86" s="57"/>
    </row>
    <row r="87" spans="1:18" ht="12.75" customHeight="1">
      <c r="A87" s="46">
        <v>84</v>
      </c>
      <c r="B87" s="121" t="s">
        <v>101</v>
      </c>
      <c r="C87" s="167">
        <v>11</v>
      </c>
      <c r="D87" s="167">
        <v>11</v>
      </c>
      <c r="E87" s="167">
        <v>17</v>
      </c>
      <c r="F87" s="167">
        <v>13</v>
      </c>
      <c r="G87" s="167">
        <v>13</v>
      </c>
      <c r="H87" s="55">
        <v>11.9</v>
      </c>
      <c r="I87" s="56">
        <v>12.4</v>
      </c>
      <c r="J87" s="56">
        <v>12.9</v>
      </c>
      <c r="K87" s="56">
        <v>12.9</v>
      </c>
      <c r="L87" s="57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67" t="e">
        <f>#REF!-L87</f>
        <v>#REF!</v>
      </c>
      <c r="R87" s="57"/>
    </row>
    <row r="88" spans="1:18" ht="12.75" customHeight="1">
      <c r="A88" s="46">
        <v>85</v>
      </c>
      <c r="B88" s="121" t="s">
        <v>102</v>
      </c>
      <c r="C88" s="167">
        <v>11.38</v>
      </c>
      <c r="D88" s="167">
        <v>11.88</v>
      </c>
      <c r="E88" s="167">
        <v>12.38</v>
      </c>
      <c r="F88" s="167">
        <v>12.38</v>
      </c>
      <c r="G88" s="167">
        <v>12.38</v>
      </c>
      <c r="H88" s="55">
        <v>15.37</v>
      </c>
      <c r="I88" s="56">
        <v>15.37</v>
      </c>
      <c r="J88" s="56">
        <v>15.37</v>
      </c>
      <c r="K88" s="56">
        <v>15.37</v>
      </c>
      <c r="L88" s="57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67" t="e">
        <f>#REF!-L88</f>
        <v>#REF!</v>
      </c>
      <c r="R88" s="57"/>
    </row>
    <row r="89" spans="1:18" ht="12.75" customHeight="1">
      <c r="A89" s="46">
        <v>86</v>
      </c>
      <c r="B89" s="121" t="s">
        <v>103</v>
      </c>
      <c r="C89" s="167">
        <v>31.95</v>
      </c>
      <c r="D89" s="167">
        <v>31.95</v>
      </c>
      <c r="E89" s="167">
        <v>31.95</v>
      </c>
      <c r="F89" s="167">
        <v>31.95</v>
      </c>
      <c r="G89" s="167">
        <v>31.95</v>
      </c>
      <c r="H89" s="55">
        <v>10</v>
      </c>
      <c r="I89" s="56">
        <v>11</v>
      </c>
      <c r="J89" s="56">
        <v>0</v>
      </c>
      <c r="K89" s="56">
        <v>10</v>
      </c>
      <c r="L89" s="57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67" t="e">
        <f>#REF!-L89</f>
        <v>#REF!</v>
      </c>
      <c r="R89" s="57"/>
    </row>
    <row r="90" spans="1:18" ht="12.75" customHeight="1">
      <c r="A90" s="46">
        <v>87</v>
      </c>
      <c r="B90" s="121" t="s">
        <v>104</v>
      </c>
      <c r="C90" s="167">
        <v>10</v>
      </c>
      <c r="D90" s="167">
        <v>11</v>
      </c>
      <c r="E90" s="167">
        <v>0</v>
      </c>
      <c r="F90" s="167">
        <v>10</v>
      </c>
      <c r="G90" s="167">
        <v>11</v>
      </c>
      <c r="H90" s="55">
        <v>10.83</v>
      </c>
      <c r="I90" s="56">
        <v>11.51</v>
      </c>
      <c r="J90" s="56">
        <v>12.51</v>
      </c>
      <c r="K90" s="56">
        <v>11.01</v>
      </c>
      <c r="L90" s="57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67" t="e">
        <f>#REF!-L90</f>
        <v>#REF!</v>
      </c>
      <c r="R90" s="57"/>
    </row>
    <row r="91" spans="1:18" ht="12.75" customHeight="1">
      <c r="A91" s="46">
        <v>88</v>
      </c>
      <c r="B91" s="121" t="s">
        <v>105</v>
      </c>
      <c r="C91" s="167">
        <v>9.73</v>
      </c>
      <c r="D91" s="167">
        <v>10.4</v>
      </c>
      <c r="E91" s="167">
        <v>11.4</v>
      </c>
      <c r="F91" s="167">
        <v>9.9</v>
      </c>
      <c r="G91" s="167">
        <v>9.9</v>
      </c>
      <c r="H91" s="55">
        <v>11.46</v>
      </c>
      <c r="I91" s="56">
        <v>11.96</v>
      </c>
      <c r="J91" s="56">
        <v>12.46</v>
      </c>
      <c r="K91" s="56">
        <v>11.46</v>
      </c>
      <c r="L91" s="57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67" t="e">
        <f>#REF!-L91</f>
        <v>#REF!</v>
      </c>
      <c r="R91" s="57"/>
    </row>
    <row r="92" spans="1:18" ht="12.75" customHeight="1">
      <c r="A92" s="46">
        <v>89</v>
      </c>
      <c r="B92" s="121" t="s">
        <v>106</v>
      </c>
      <c r="C92" s="167">
        <v>11.38</v>
      </c>
      <c r="D92" s="167">
        <v>11.88</v>
      </c>
      <c r="E92" s="167">
        <v>12.38</v>
      </c>
      <c r="F92" s="167">
        <v>11.38</v>
      </c>
      <c r="G92" s="167">
        <v>11.88</v>
      </c>
      <c r="H92" s="55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7"/>
    </row>
    <row r="93" spans="1:18" ht="12.75" customHeight="1">
      <c r="A93" s="46">
        <v>90</v>
      </c>
      <c r="B93" s="121" t="s">
        <v>107</v>
      </c>
      <c r="C93" s="167">
        <v>9.91</v>
      </c>
      <c r="D93" s="167">
        <v>9.91</v>
      </c>
      <c r="E93" s="167">
        <v>10.91</v>
      </c>
      <c r="F93" s="167">
        <v>9.91</v>
      </c>
      <c r="G93" s="167">
        <v>9.91</v>
      </c>
      <c r="H93" s="55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7"/>
    </row>
    <row r="94" spans="1:18" ht="12.75" customHeight="1">
      <c r="A94" s="46">
        <v>91</v>
      </c>
      <c r="B94" s="121" t="s">
        <v>108</v>
      </c>
      <c r="C94" s="167">
        <v>0</v>
      </c>
      <c r="D94" s="167">
        <v>12.39</v>
      </c>
      <c r="E94" s="167">
        <v>16.09</v>
      </c>
      <c r="F94" s="167">
        <v>0</v>
      </c>
      <c r="G94" s="167">
        <v>13.25</v>
      </c>
      <c r="H94" s="55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7"/>
    </row>
    <row r="95" spans="1:18" ht="12.75" customHeight="1">
      <c r="A95" s="46">
        <v>92</v>
      </c>
      <c r="B95" s="121" t="s">
        <v>109</v>
      </c>
      <c r="C95" s="167">
        <v>11.58</v>
      </c>
      <c r="D95" s="167">
        <v>12.51</v>
      </c>
      <c r="E95" s="167">
        <v>0</v>
      </c>
      <c r="F95" s="167">
        <v>12.33</v>
      </c>
      <c r="G95" s="167">
        <v>13.83</v>
      </c>
      <c r="H95" s="55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7"/>
    </row>
    <row r="96" spans="1:18" ht="12.75" customHeight="1">
      <c r="A96" s="46">
        <v>93</v>
      </c>
      <c r="B96" s="121" t="s">
        <v>110</v>
      </c>
      <c r="C96" s="167">
        <v>11.63</v>
      </c>
      <c r="D96" s="167">
        <v>11.63</v>
      </c>
      <c r="E96" s="167">
        <v>11.63</v>
      </c>
      <c r="F96" s="167">
        <v>11.63</v>
      </c>
      <c r="G96" s="167">
        <v>11.63</v>
      </c>
      <c r="H96" s="55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7"/>
    </row>
    <row r="97" spans="1:18" ht="12.75" customHeight="1">
      <c r="A97" s="46">
        <v>94</v>
      </c>
      <c r="B97" s="121" t="s">
        <v>159</v>
      </c>
      <c r="C97" s="167">
        <v>10.7</v>
      </c>
      <c r="D97" s="167">
        <v>11.2</v>
      </c>
      <c r="E97" s="167">
        <v>13.2</v>
      </c>
      <c r="F97" s="167">
        <v>10.7</v>
      </c>
      <c r="G97" s="167">
        <v>10.7</v>
      </c>
      <c r="H97" s="124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7"/>
    </row>
    <row r="98" spans="1:18" ht="12.75" customHeight="1" thickBot="1">
      <c r="A98" s="46">
        <v>95</v>
      </c>
      <c r="B98" s="121" t="s">
        <v>112</v>
      </c>
      <c r="C98" s="167">
        <v>10.02</v>
      </c>
      <c r="D98" s="167">
        <v>9.9</v>
      </c>
      <c r="E98" s="167">
        <v>0</v>
      </c>
      <c r="F98" s="167">
        <v>9.9</v>
      </c>
      <c r="G98" s="167">
        <v>0</v>
      </c>
      <c r="H98" s="63">
        <v>0</v>
      </c>
      <c r="I98" s="64">
        <v>11</v>
      </c>
      <c r="J98" s="64">
        <v>0</v>
      </c>
      <c r="K98" s="64">
        <v>12</v>
      </c>
      <c r="L98" s="64">
        <v>12.5</v>
      </c>
      <c r="M98" s="64" t="e">
        <f>#REF!-H98</f>
        <v>#REF!</v>
      </c>
      <c r="N98" s="64" t="e">
        <f>#REF!-I98</f>
        <v>#REF!</v>
      </c>
      <c r="O98" s="64" t="e">
        <f>#REF!-J98</f>
        <v>#REF!</v>
      </c>
      <c r="P98" s="64" t="e">
        <f>#REF!-K98</f>
        <v>#REF!</v>
      </c>
      <c r="Q98" s="64" t="e">
        <f>#REF!-L98</f>
        <v>#REF!</v>
      </c>
      <c r="R98" s="57"/>
    </row>
    <row r="99" spans="1:18" ht="12.75" customHeight="1" thickBot="1">
      <c r="A99" s="120">
        <v>96</v>
      </c>
      <c r="B99" s="123" t="s">
        <v>113</v>
      </c>
      <c r="C99" s="167">
        <v>0</v>
      </c>
      <c r="D99" s="167">
        <v>10.75</v>
      </c>
      <c r="E99" s="167">
        <v>0</v>
      </c>
      <c r="F99" s="167">
        <v>10.75</v>
      </c>
      <c r="G99" s="167">
        <v>11.25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65"/>
    </row>
    <row r="100" spans="1:18" ht="12.75" hidden="1" customHeight="1">
      <c r="A100" s="159"/>
      <c r="B100" s="151" t="s">
        <v>153</v>
      </c>
      <c r="C100" s="148">
        <f>MIN(C4:C73,C75:C81,C83:C93,C95:C98)</f>
        <v>3.05</v>
      </c>
      <c r="D100" s="148">
        <f>MIN(D30:D99,D26,D22,D18:D19,D4:D15)</f>
        <v>3.05</v>
      </c>
      <c r="E100" s="148">
        <f>MIN(E4:E5,E7,E10:E11,E19,E26,E31,E34:E64,E66,E71,E73,E76,E78,E82:E85,E87:E89,E91:E94,E96:E97)</f>
        <v>5.2</v>
      </c>
      <c r="F100" s="164">
        <f>MIN(F4:F14,F18:F19,F22,F25:F26,F31:F63,F65:F70,F72:F79,F81:F93,F95:F99)</f>
        <v>3.05</v>
      </c>
      <c r="G100" s="148">
        <f>MIN(G99,G83:G97,G81,G68:G79,G33:G66,G31,G26,G19,G18,G14,G4:G12)</f>
        <v>3.05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160"/>
    </row>
    <row r="101" spans="1:18" ht="12.75" hidden="1" customHeight="1">
      <c r="A101" s="159"/>
      <c r="B101" s="151" t="s">
        <v>154</v>
      </c>
      <c r="C101" s="127">
        <f>MAX(C4:C73,C75:C81,C83:C93,C95:C98)</f>
        <v>31.95</v>
      </c>
      <c r="D101" s="127">
        <f>MAX(D30:D99,D26,D22,D18:D19,D4:D15)</f>
        <v>31.95</v>
      </c>
      <c r="E101" s="127">
        <f>MAX(E4:E5,E7,E10:E11,E19,E26,E31,E34:E64,E66,E71,E73,E76,E78,E82:E85,E87:E89,E91:E94,E96:E97)</f>
        <v>31.95</v>
      </c>
      <c r="F101" s="165">
        <f>MAX(F4:F14,F18:F19,F22,F25:F26,F31:F63,F65:F70,F72:F79,F81:F93,F95:F99)</f>
        <v>31.95</v>
      </c>
      <c r="G101" s="127">
        <f>MAX(G99,G83:G97,G81,G68:G79,G33:G66,G31,G26,G19,G18,G14,G4:G12)</f>
        <v>31.95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160"/>
    </row>
    <row r="102" spans="1:18" ht="12.75" hidden="1" customHeight="1">
      <c r="A102" s="159"/>
      <c r="B102" s="151" t="s">
        <v>155</v>
      </c>
      <c r="C102" s="127">
        <f>AVERAGE(C4:C73,C75:C81,C83:C93,C95:C98)</f>
        <v>9.9429347826086936</v>
      </c>
      <c r="D102" s="127">
        <f>AVERAGE(D30:D99,D26,D22,D18:D19,D4:D15)</f>
        <v>10.836395348837213</v>
      </c>
      <c r="E102" s="127">
        <f>AVERAGE(E4:E5,E7,E10:E11,E19,E26,E31,E34:E64,E66,E71,E73,E76,E78,E82:E85,E87:E89,E91:E94,E96:E97)</f>
        <v>13.277543859649123</v>
      </c>
      <c r="F102" s="165">
        <f>AVERAGE(F4:F14,F18:F19,F22,F25:F26,F31:F63,F65:F70,F72:F79,F81:F93,F95:F99)</f>
        <v>10.765061728395063</v>
      </c>
      <c r="G102" s="127">
        <f>AVERAGE(G99,G83:G97,G81,G68:G79,G33:G66,G31,G26,G19,G18,G14,G4:G12)</f>
        <v>11.506883116883118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160"/>
    </row>
    <row r="103" spans="1:18" ht="20.25" hidden="1" customHeight="1">
      <c r="C103" s="126" t="s">
        <v>5</v>
      </c>
      <c r="D103" s="126" t="s">
        <v>6</v>
      </c>
      <c r="E103" s="126" t="s">
        <v>7</v>
      </c>
      <c r="F103" s="162" t="s">
        <v>8</v>
      </c>
      <c r="G103" s="126" t="s">
        <v>9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98"/>
    </row>
    <row r="104" spans="1:18" ht="12.75" customHeight="1">
      <c r="A104" s="158" t="s">
        <v>160</v>
      </c>
    </row>
    <row r="105" spans="1:18" ht="12.75" customHeight="1">
      <c r="B105" s="151"/>
    </row>
    <row r="113" spans="3:7" ht="12.75" customHeight="1">
      <c r="C113" s="83"/>
      <c r="D113" s="83"/>
      <c r="E113" s="83"/>
      <c r="F113" s="151"/>
      <c r="G113" s="83"/>
    </row>
    <row r="114" spans="3:7" ht="12.75" customHeight="1">
      <c r="C114" s="83"/>
      <c r="D114" s="83"/>
      <c r="E114" s="83"/>
      <c r="F114" s="151"/>
      <c r="G114" s="83"/>
    </row>
    <row r="115" spans="3:7" ht="12.75" customHeight="1">
      <c r="C115" s="83"/>
      <c r="D115" s="83"/>
      <c r="E115" s="83"/>
      <c r="F115" s="151"/>
      <c r="G115" s="83"/>
    </row>
    <row r="116" spans="3:7" ht="12.75" customHeight="1">
      <c r="C116" s="83"/>
      <c r="D116" s="83"/>
      <c r="E116" s="83"/>
      <c r="F116" s="151"/>
      <c r="G116" s="83"/>
    </row>
    <row r="117" spans="3:7" ht="12.75" customHeight="1"/>
  </sheetData>
  <mergeCells count="4">
    <mergeCell ref="A1:G1"/>
    <mergeCell ref="C2:G2"/>
    <mergeCell ref="H2:L2"/>
    <mergeCell ref="M2:Q2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5"/>
  <sheetViews>
    <sheetView zoomScaleSheetLayoutView="100" workbookViewId="0">
      <selection sqref="A1:I1"/>
    </sheetView>
  </sheetViews>
  <sheetFormatPr defaultColWidth="9.25" defaultRowHeight="13.8"/>
  <cols>
    <col min="1" max="1" width="6.62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25" style="1" customWidth="1"/>
    <col min="7" max="7" width="8.625" style="1" customWidth="1"/>
    <col min="8" max="8" width="8.375" style="1" customWidth="1"/>
    <col min="9" max="9" width="12.25" style="1" customWidth="1"/>
    <col min="10" max="16384" width="9.25" style="1"/>
  </cols>
  <sheetData>
    <row r="1" spans="1:9">
      <c r="A1" s="603" t="s">
        <v>114</v>
      </c>
      <c r="B1" s="603"/>
      <c r="C1" s="603"/>
      <c r="D1" s="603"/>
      <c r="E1" s="603"/>
      <c r="F1" s="603"/>
      <c r="G1" s="603"/>
      <c r="H1" s="603"/>
      <c r="I1" s="603"/>
    </row>
    <row r="2" spans="1:9" ht="14.4" thickBot="1"/>
    <row r="3" spans="1:9" ht="34.5" customHeight="1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4.4" thickBot="1">
      <c r="A4" s="6">
        <v>1</v>
      </c>
      <c r="B4" s="7" t="s">
        <v>10</v>
      </c>
      <c r="C4" s="8" t="s">
        <v>115</v>
      </c>
      <c r="D4" s="7" t="s">
        <v>12</v>
      </c>
      <c r="E4" s="9">
        <v>9.9499999999999993</v>
      </c>
      <c r="F4" s="9">
        <v>9.75</v>
      </c>
      <c r="G4" s="9">
        <v>17.5</v>
      </c>
      <c r="H4" s="9">
        <v>9.98</v>
      </c>
      <c r="I4" s="10">
        <v>12.5</v>
      </c>
    </row>
    <row r="5" spans="1:9" ht="14.4" thickBot="1">
      <c r="A5" s="6">
        <v>2</v>
      </c>
      <c r="B5" s="7" t="s">
        <v>10</v>
      </c>
      <c r="C5" s="8" t="s">
        <v>115</v>
      </c>
      <c r="D5" s="7" t="s">
        <v>13</v>
      </c>
      <c r="E5" s="9">
        <v>9.9499999999999993</v>
      </c>
      <c r="F5" s="9">
        <v>9.9499999999999993</v>
      </c>
      <c r="G5" s="9">
        <v>17.75</v>
      </c>
      <c r="H5" s="9">
        <v>10.25</v>
      </c>
      <c r="I5" s="10">
        <v>12</v>
      </c>
    </row>
    <row r="6" spans="1:9" ht="14.4" thickBot="1">
      <c r="A6" s="6">
        <v>3</v>
      </c>
      <c r="B6" s="7" t="s">
        <v>10</v>
      </c>
      <c r="C6" s="8" t="s">
        <v>115</v>
      </c>
      <c r="D6" s="7" t="s">
        <v>14</v>
      </c>
      <c r="E6" s="9">
        <v>9.9499999999999993</v>
      </c>
      <c r="F6" s="9">
        <v>9.9499999999999993</v>
      </c>
      <c r="G6" s="9">
        <v>0</v>
      </c>
      <c r="H6" s="9">
        <v>10.5</v>
      </c>
      <c r="I6" s="10">
        <v>12.5</v>
      </c>
    </row>
    <row r="7" spans="1:9" ht="14.4" thickBot="1">
      <c r="A7" s="6">
        <v>4</v>
      </c>
      <c r="B7" s="7" t="s">
        <v>10</v>
      </c>
      <c r="C7" s="8" t="s">
        <v>115</v>
      </c>
      <c r="D7" s="7" t="s">
        <v>15</v>
      </c>
      <c r="E7" s="9">
        <v>9.75</v>
      </c>
      <c r="F7" s="9">
        <v>10.5</v>
      </c>
      <c r="G7" s="9">
        <v>17</v>
      </c>
      <c r="H7" s="9">
        <v>10.25</v>
      </c>
      <c r="I7" s="10">
        <v>12</v>
      </c>
    </row>
    <row r="8" spans="1:9" ht="14.4" thickBot="1">
      <c r="A8" s="6">
        <v>5</v>
      </c>
      <c r="B8" s="7" t="s">
        <v>10</v>
      </c>
      <c r="C8" s="8" t="s">
        <v>115</v>
      </c>
      <c r="D8" s="7" t="s">
        <v>16</v>
      </c>
      <c r="E8" s="9">
        <v>9.8000000000000007</v>
      </c>
      <c r="F8" s="9">
        <v>9.8000000000000007</v>
      </c>
      <c r="G8" s="9">
        <v>0</v>
      </c>
      <c r="H8" s="9">
        <v>10</v>
      </c>
      <c r="I8" s="10">
        <v>9.5</v>
      </c>
    </row>
    <row r="9" spans="1:9" ht="14.4" thickBot="1">
      <c r="A9" s="6">
        <v>6</v>
      </c>
      <c r="B9" s="7" t="s">
        <v>10</v>
      </c>
      <c r="C9" s="8" t="s">
        <v>115</v>
      </c>
      <c r="D9" s="7" t="s">
        <v>17</v>
      </c>
      <c r="E9" s="9">
        <v>9.75</v>
      </c>
      <c r="F9" s="9">
        <v>9.9</v>
      </c>
      <c r="G9" s="9">
        <v>0</v>
      </c>
      <c r="H9" s="9">
        <v>9.9</v>
      </c>
      <c r="I9" s="10">
        <v>8.33</v>
      </c>
    </row>
    <row r="10" spans="1:9" ht="14.4" thickBot="1">
      <c r="A10" s="6">
        <v>7</v>
      </c>
      <c r="B10" s="7" t="s">
        <v>10</v>
      </c>
      <c r="C10" s="8" t="s">
        <v>115</v>
      </c>
      <c r="D10" s="7" t="s">
        <v>18</v>
      </c>
      <c r="E10" s="9">
        <v>9</v>
      </c>
      <c r="F10" s="9">
        <v>10.75</v>
      </c>
      <c r="G10" s="9">
        <v>18.3</v>
      </c>
      <c r="H10" s="9">
        <v>9.5</v>
      </c>
      <c r="I10" s="10">
        <v>10</v>
      </c>
    </row>
    <row r="11" spans="1:9" ht="14.4" thickBot="1">
      <c r="A11" s="6">
        <v>8</v>
      </c>
      <c r="B11" s="7" t="s">
        <v>10</v>
      </c>
      <c r="C11" s="8" t="s">
        <v>115</v>
      </c>
      <c r="D11" s="7" t="s">
        <v>19</v>
      </c>
      <c r="E11" s="9">
        <v>9.8800000000000008</v>
      </c>
      <c r="F11" s="9">
        <v>10.47</v>
      </c>
      <c r="G11" s="9">
        <v>17.72</v>
      </c>
      <c r="H11" s="9">
        <v>9.9</v>
      </c>
      <c r="I11" s="10">
        <v>9.9</v>
      </c>
    </row>
    <row r="12" spans="1:9" ht="14.4" thickBot="1">
      <c r="A12" s="6">
        <v>9</v>
      </c>
      <c r="B12" s="7" t="s">
        <v>10</v>
      </c>
      <c r="C12" s="8" t="s">
        <v>115</v>
      </c>
      <c r="D12" s="7" t="s">
        <v>20</v>
      </c>
      <c r="E12" s="9">
        <v>9.5</v>
      </c>
      <c r="F12" s="9">
        <v>10.25</v>
      </c>
      <c r="G12" s="9">
        <v>0</v>
      </c>
      <c r="H12" s="9">
        <v>9.75</v>
      </c>
      <c r="I12" s="10">
        <v>10</v>
      </c>
    </row>
    <row r="13" spans="1:9" ht="14.4" thickBot="1">
      <c r="A13" s="6">
        <v>10</v>
      </c>
      <c r="B13" s="7" t="s">
        <v>10</v>
      </c>
      <c r="C13" s="8" t="s">
        <v>115</v>
      </c>
      <c r="D13" s="7" t="s">
        <v>21</v>
      </c>
      <c r="E13" s="9">
        <v>10.25</v>
      </c>
      <c r="F13" s="9">
        <v>10.75</v>
      </c>
      <c r="G13" s="9">
        <v>0</v>
      </c>
      <c r="H13" s="9">
        <v>10.5</v>
      </c>
      <c r="I13" s="10">
        <v>0</v>
      </c>
    </row>
    <row r="14" spans="1:9" ht="14.4" thickBot="1">
      <c r="A14" s="6">
        <v>11</v>
      </c>
      <c r="B14" s="7" t="s">
        <v>10</v>
      </c>
      <c r="C14" s="8" t="s">
        <v>115</v>
      </c>
      <c r="D14" s="7" t="s">
        <v>22</v>
      </c>
      <c r="E14" s="9">
        <v>10.25</v>
      </c>
      <c r="F14" s="9">
        <v>11.25</v>
      </c>
      <c r="G14" s="9">
        <v>0</v>
      </c>
      <c r="H14" s="9">
        <v>10.199999999999999</v>
      </c>
      <c r="I14" s="10">
        <v>10.75</v>
      </c>
    </row>
    <row r="15" spans="1:9" ht="14.4" thickBot="1">
      <c r="A15" s="6">
        <v>12</v>
      </c>
      <c r="B15" s="7" t="s">
        <v>10</v>
      </c>
      <c r="C15" s="8" t="s">
        <v>115</v>
      </c>
      <c r="D15" s="7" t="s">
        <v>23</v>
      </c>
      <c r="E15" s="9">
        <v>7</v>
      </c>
      <c r="F15" s="9">
        <v>8</v>
      </c>
      <c r="G15" s="9">
        <v>0</v>
      </c>
      <c r="H15" s="9">
        <v>0</v>
      </c>
      <c r="I15" s="10">
        <v>0</v>
      </c>
    </row>
    <row r="16" spans="1:9" ht="14.4" thickBot="1">
      <c r="A16" s="6">
        <v>13</v>
      </c>
      <c r="B16" s="7" t="s">
        <v>10</v>
      </c>
      <c r="C16" s="8" t="s">
        <v>115</v>
      </c>
      <c r="D16" s="7" t="s">
        <v>24</v>
      </c>
      <c r="E16" s="9">
        <v>7.55</v>
      </c>
      <c r="F16" s="9">
        <v>0</v>
      </c>
      <c r="G16" s="9">
        <v>0</v>
      </c>
      <c r="H16" s="9">
        <v>0</v>
      </c>
      <c r="I16" s="10">
        <v>0</v>
      </c>
    </row>
    <row r="17" spans="1:9" ht="14.4" thickBot="1">
      <c r="A17" s="6">
        <v>14</v>
      </c>
      <c r="B17" s="7" t="s">
        <v>10</v>
      </c>
      <c r="C17" s="8" t="s">
        <v>115</v>
      </c>
      <c r="D17" s="7" t="s">
        <v>25</v>
      </c>
      <c r="E17" s="9">
        <v>8</v>
      </c>
      <c r="F17" s="9">
        <v>0</v>
      </c>
      <c r="G17" s="9">
        <v>0</v>
      </c>
      <c r="H17" s="9">
        <v>0</v>
      </c>
      <c r="I17" s="10">
        <v>0</v>
      </c>
    </row>
    <row r="18" spans="1:9" ht="24.6" thickBot="1">
      <c r="A18" s="6">
        <v>15</v>
      </c>
      <c r="B18" s="7" t="s">
        <v>10</v>
      </c>
      <c r="C18" s="8" t="s">
        <v>115</v>
      </c>
      <c r="D18" s="7" t="s">
        <v>26</v>
      </c>
      <c r="E18" s="9">
        <v>10.87</v>
      </c>
      <c r="F18" s="9">
        <v>10.87</v>
      </c>
      <c r="G18" s="9">
        <v>0</v>
      </c>
      <c r="H18" s="9">
        <v>10.87</v>
      </c>
      <c r="I18" s="10">
        <v>10.87</v>
      </c>
    </row>
    <row r="19" spans="1:9" ht="14.4" thickBot="1">
      <c r="A19" s="6">
        <v>16</v>
      </c>
      <c r="B19" s="7" t="s">
        <v>10</v>
      </c>
      <c r="C19" s="8" t="s">
        <v>115</v>
      </c>
      <c r="D19" s="7" t="s">
        <v>27</v>
      </c>
      <c r="E19" s="9">
        <v>13.43</v>
      </c>
      <c r="F19" s="9">
        <v>13.43</v>
      </c>
      <c r="G19" s="9">
        <v>17.78</v>
      </c>
      <c r="H19" s="9">
        <v>13.43</v>
      </c>
      <c r="I19" s="10">
        <v>13.43</v>
      </c>
    </row>
    <row r="20" spans="1:9" ht="14.4" thickBot="1">
      <c r="A20" s="6">
        <v>17</v>
      </c>
      <c r="B20" s="7" t="s">
        <v>10</v>
      </c>
      <c r="C20" s="8" t="s">
        <v>115</v>
      </c>
      <c r="D20" s="7" t="s">
        <v>28</v>
      </c>
      <c r="E20" s="9">
        <v>9.6300000000000008</v>
      </c>
      <c r="F20" s="9">
        <v>0</v>
      </c>
      <c r="G20" s="9">
        <v>0</v>
      </c>
      <c r="H20" s="9">
        <v>0</v>
      </c>
      <c r="I20" s="10">
        <v>0</v>
      </c>
    </row>
    <row r="21" spans="1:9" ht="14.4" thickBot="1">
      <c r="A21" s="6">
        <v>18</v>
      </c>
      <c r="B21" s="7" t="s">
        <v>10</v>
      </c>
      <c r="C21" s="8" t="s">
        <v>115</v>
      </c>
      <c r="D21" s="7" t="s">
        <v>29</v>
      </c>
      <c r="E21" s="9">
        <v>10</v>
      </c>
      <c r="F21" s="9">
        <v>10</v>
      </c>
      <c r="G21" s="9">
        <v>0</v>
      </c>
      <c r="H21" s="9">
        <v>10</v>
      </c>
      <c r="I21" s="10">
        <v>0</v>
      </c>
    </row>
    <row r="22" spans="1:9" ht="14.4" thickBot="1">
      <c r="A22" s="6">
        <v>19</v>
      </c>
      <c r="B22" s="7" t="s">
        <v>10</v>
      </c>
      <c r="C22" s="8" t="s">
        <v>115</v>
      </c>
      <c r="D22" s="7" t="s">
        <v>30</v>
      </c>
      <c r="E22" s="9">
        <v>7.9</v>
      </c>
      <c r="F22" s="9">
        <v>0</v>
      </c>
      <c r="G22" s="9">
        <v>0</v>
      </c>
      <c r="H22" s="9">
        <v>0</v>
      </c>
      <c r="I22" s="10">
        <v>0</v>
      </c>
    </row>
    <row r="23" spans="1:9" ht="14.4" thickBot="1">
      <c r="A23" s="6">
        <v>20</v>
      </c>
      <c r="B23" s="7" t="s">
        <v>10</v>
      </c>
      <c r="C23" s="8" t="s">
        <v>115</v>
      </c>
      <c r="D23" s="7" t="s">
        <v>31</v>
      </c>
      <c r="E23" s="9">
        <v>7.76</v>
      </c>
      <c r="F23" s="9">
        <v>0</v>
      </c>
      <c r="G23" s="9">
        <v>0</v>
      </c>
      <c r="H23" s="9">
        <v>0</v>
      </c>
      <c r="I23" s="10">
        <v>0</v>
      </c>
    </row>
    <row r="24" spans="1:9" ht="14.4" thickBot="1">
      <c r="A24" s="6">
        <v>21</v>
      </c>
      <c r="B24" s="7" t="s">
        <v>10</v>
      </c>
      <c r="C24" s="8" t="s">
        <v>115</v>
      </c>
      <c r="D24" s="7" t="s">
        <v>32</v>
      </c>
      <c r="E24" s="9">
        <v>9.9600000000000009</v>
      </c>
      <c r="F24" s="9">
        <v>11.55</v>
      </c>
      <c r="G24" s="9">
        <v>0</v>
      </c>
      <c r="H24" s="9">
        <v>10.61</v>
      </c>
      <c r="I24" s="10">
        <v>0</v>
      </c>
    </row>
    <row r="25" spans="1:9" ht="14.4" thickBot="1">
      <c r="A25" s="6">
        <v>22</v>
      </c>
      <c r="B25" s="7" t="s">
        <v>10</v>
      </c>
      <c r="C25" s="8" t="s">
        <v>115</v>
      </c>
      <c r="D25" s="7" t="s">
        <v>33</v>
      </c>
      <c r="E25" s="9">
        <v>9.1999999999999993</v>
      </c>
      <c r="F25" s="9">
        <v>0</v>
      </c>
      <c r="G25" s="9">
        <v>0</v>
      </c>
      <c r="H25" s="9">
        <v>0</v>
      </c>
      <c r="I25" s="10">
        <v>0</v>
      </c>
    </row>
    <row r="26" spans="1:9" ht="14.4" thickBot="1">
      <c r="A26" s="6">
        <v>23</v>
      </c>
      <c r="B26" s="7" t="s">
        <v>10</v>
      </c>
      <c r="C26" s="8" t="s">
        <v>115</v>
      </c>
      <c r="D26" s="7" t="s">
        <v>34</v>
      </c>
      <c r="E26" s="9">
        <v>7.95</v>
      </c>
      <c r="F26" s="9">
        <v>0</v>
      </c>
      <c r="G26" s="9">
        <v>0</v>
      </c>
      <c r="H26" s="9">
        <v>0</v>
      </c>
      <c r="I26" s="10">
        <v>0</v>
      </c>
    </row>
    <row r="27" spans="1:9" ht="14.4" thickBot="1">
      <c r="A27" s="6">
        <v>24</v>
      </c>
      <c r="B27" s="7" t="s">
        <v>10</v>
      </c>
      <c r="C27" s="8" t="s">
        <v>115</v>
      </c>
      <c r="D27" s="7" t="s">
        <v>35</v>
      </c>
      <c r="E27" s="9">
        <v>8.6</v>
      </c>
      <c r="F27" s="9">
        <v>0</v>
      </c>
      <c r="G27" s="9">
        <v>0</v>
      </c>
      <c r="H27" s="9">
        <v>9.8800000000000008</v>
      </c>
      <c r="I27" s="10">
        <v>0</v>
      </c>
    </row>
    <row r="28" spans="1:9" ht="14.4" thickBot="1">
      <c r="A28" s="6">
        <v>25</v>
      </c>
      <c r="B28" s="7" t="s">
        <v>10</v>
      </c>
      <c r="C28" s="8" t="s">
        <v>115</v>
      </c>
      <c r="D28" s="7" t="s">
        <v>36</v>
      </c>
      <c r="E28" s="9">
        <v>14.46</v>
      </c>
      <c r="F28" s="9">
        <v>13.46</v>
      </c>
      <c r="G28" s="9">
        <v>13.46</v>
      </c>
      <c r="H28" s="9">
        <v>13.46</v>
      </c>
      <c r="I28" s="10">
        <v>13.46</v>
      </c>
    </row>
    <row r="29" spans="1:9" ht="14.4" thickBot="1">
      <c r="A29" s="6">
        <v>26</v>
      </c>
      <c r="B29" s="7" t="s">
        <v>10</v>
      </c>
      <c r="C29" s="8" t="s">
        <v>115</v>
      </c>
      <c r="D29" s="7" t="s">
        <v>37</v>
      </c>
      <c r="E29" s="9">
        <v>8.43</v>
      </c>
      <c r="F29" s="9">
        <v>0</v>
      </c>
      <c r="G29" s="9">
        <v>0</v>
      </c>
      <c r="H29" s="9">
        <v>0</v>
      </c>
      <c r="I29" s="10">
        <v>0</v>
      </c>
    </row>
    <row r="30" spans="1:9" ht="14.4" thickBot="1">
      <c r="A30" s="6">
        <v>27</v>
      </c>
      <c r="B30" s="7" t="s">
        <v>10</v>
      </c>
      <c r="C30" s="8" t="s">
        <v>115</v>
      </c>
      <c r="D30" s="7" t="s">
        <v>38</v>
      </c>
      <c r="E30" s="9">
        <v>8.9700000000000006</v>
      </c>
      <c r="F30" s="9">
        <v>0</v>
      </c>
      <c r="G30" s="9">
        <v>0</v>
      </c>
      <c r="H30" s="9">
        <v>0</v>
      </c>
      <c r="I30" s="10">
        <v>0</v>
      </c>
    </row>
    <row r="31" spans="1:9" ht="14.4" thickBot="1">
      <c r="A31" s="6">
        <v>28</v>
      </c>
      <c r="B31" s="7" t="s">
        <v>10</v>
      </c>
      <c r="C31" s="8" t="s">
        <v>115</v>
      </c>
      <c r="D31" s="7" t="s">
        <v>39</v>
      </c>
      <c r="E31" s="9">
        <v>8.5</v>
      </c>
      <c r="F31" s="9">
        <v>0</v>
      </c>
      <c r="G31" s="9">
        <v>0</v>
      </c>
      <c r="H31" s="9">
        <v>0</v>
      </c>
      <c r="I31" s="10">
        <v>0</v>
      </c>
    </row>
    <row r="32" spans="1:9" ht="14.4" thickBot="1">
      <c r="A32" s="6">
        <v>29</v>
      </c>
      <c r="B32" s="7" t="s">
        <v>10</v>
      </c>
      <c r="C32" s="8" t="s">
        <v>115</v>
      </c>
      <c r="D32" s="7" t="s">
        <v>40</v>
      </c>
      <c r="E32" s="9">
        <v>6.98</v>
      </c>
      <c r="F32" s="9">
        <v>6.98</v>
      </c>
      <c r="G32" s="9">
        <v>0</v>
      </c>
      <c r="H32" s="9">
        <v>0</v>
      </c>
      <c r="I32" s="10">
        <v>0</v>
      </c>
    </row>
    <row r="33" spans="1:12" ht="14.4" thickBot="1">
      <c r="A33" s="6">
        <v>30</v>
      </c>
      <c r="B33" s="7" t="s">
        <v>10</v>
      </c>
      <c r="C33" s="8" t="s">
        <v>115</v>
      </c>
      <c r="D33" s="7" t="s">
        <v>41</v>
      </c>
      <c r="E33" s="9">
        <v>9.6300000000000008</v>
      </c>
      <c r="F33" s="9">
        <v>9.9</v>
      </c>
      <c r="G33" s="9">
        <v>14.86</v>
      </c>
      <c r="H33" s="9">
        <v>9.33</v>
      </c>
      <c r="I33" s="10">
        <v>14.25</v>
      </c>
    </row>
    <row r="34" spans="1:12" ht="14.4" thickBot="1">
      <c r="A34" s="6">
        <v>31</v>
      </c>
      <c r="B34" s="7" t="s">
        <v>10</v>
      </c>
      <c r="C34" s="8" t="s">
        <v>115</v>
      </c>
      <c r="D34" s="7" t="s">
        <v>42</v>
      </c>
      <c r="E34" s="9">
        <v>9.75</v>
      </c>
      <c r="F34" s="9">
        <v>10</v>
      </c>
      <c r="G34" s="9">
        <v>0</v>
      </c>
      <c r="H34" s="9">
        <v>10.75</v>
      </c>
      <c r="I34" s="10">
        <v>0</v>
      </c>
    </row>
    <row r="35" spans="1:12" ht="14.4" thickBot="1">
      <c r="A35" s="6">
        <v>32</v>
      </c>
      <c r="B35" s="7" t="s">
        <v>10</v>
      </c>
      <c r="C35" s="8" t="s">
        <v>115</v>
      </c>
      <c r="D35" s="7" t="s">
        <v>43</v>
      </c>
      <c r="E35" s="9">
        <v>11.26</v>
      </c>
      <c r="F35" s="9">
        <v>13</v>
      </c>
      <c r="G35" s="9">
        <v>0</v>
      </c>
      <c r="H35" s="9">
        <v>13</v>
      </c>
      <c r="I35" s="10">
        <v>14</v>
      </c>
    </row>
    <row r="36" spans="1:12" ht="14.4" thickBot="1">
      <c r="A36" s="6">
        <v>33</v>
      </c>
      <c r="B36" s="7" t="s">
        <v>10</v>
      </c>
      <c r="C36" s="8" t="s">
        <v>115</v>
      </c>
      <c r="D36" s="7" t="s">
        <v>44</v>
      </c>
      <c r="E36" s="9">
        <v>10.15</v>
      </c>
      <c r="F36" s="9">
        <v>10.65</v>
      </c>
      <c r="G36" s="9">
        <v>21</v>
      </c>
      <c r="H36" s="9">
        <v>13</v>
      </c>
      <c r="I36" s="10">
        <v>12</v>
      </c>
    </row>
    <row r="37" spans="1:12" ht="14.4" thickBot="1">
      <c r="A37" s="6">
        <v>34</v>
      </c>
      <c r="B37" s="7" t="s">
        <v>10</v>
      </c>
      <c r="C37" s="8" t="s">
        <v>115</v>
      </c>
      <c r="D37" s="7" t="s">
        <v>45</v>
      </c>
      <c r="E37" s="9">
        <v>9.5</v>
      </c>
      <c r="F37" s="9">
        <v>11.1</v>
      </c>
      <c r="G37" s="9">
        <v>13.1</v>
      </c>
      <c r="H37" s="9">
        <v>10.9</v>
      </c>
      <c r="I37" s="10">
        <v>10.9</v>
      </c>
    </row>
    <row r="38" spans="1:12" ht="14.4" thickBot="1">
      <c r="A38" s="6">
        <v>35</v>
      </c>
      <c r="B38" s="7" t="s">
        <v>10</v>
      </c>
      <c r="C38" s="8" t="s">
        <v>115</v>
      </c>
      <c r="D38" s="7" t="s">
        <v>46</v>
      </c>
      <c r="E38" s="9">
        <v>8.44</v>
      </c>
      <c r="F38" s="9">
        <v>9.84</v>
      </c>
      <c r="G38" s="9">
        <v>13.11</v>
      </c>
      <c r="H38" s="9">
        <v>9.99</v>
      </c>
      <c r="I38" s="10">
        <v>9.98</v>
      </c>
    </row>
    <row r="39" spans="1:12" ht="14.4" thickBot="1">
      <c r="A39" s="6">
        <v>36</v>
      </c>
      <c r="B39" s="7" t="s">
        <v>10</v>
      </c>
      <c r="C39" s="8" t="s">
        <v>115</v>
      </c>
      <c r="D39" s="7" t="s">
        <v>47</v>
      </c>
      <c r="E39" s="9">
        <v>10</v>
      </c>
      <c r="F39" s="9">
        <v>10.5</v>
      </c>
      <c r="G39" s="9">
        <v>15</v>
      </c>
      <c r="H39" s="9">
        <v>10.5</v>
      </c>
      <c r="I39" s="10">
        <v>11.5</v>
      </c>
    </row>
    <row r="40" spans="1:12" ht="14.4" thickBot="1">
      <c r="A40" s="6">
        <v>37</v>
      </c>
      <c r="B40" s="7" t="s">
        <v>10</v>
      </c>
      <c r="C40" s="8" t="s">
        <v>115</v>
      </c>
      <c r="D40" s="7" t="s">
        <v>48</v>
      </c>
      <c r="E40" s="9">
        <v>7.31</v>
      </c>
      <c r="F40" s="9">
        <v>7.43</v>
      </c>
      <c r="G40" s="9">
        <v>6.9</v>
      </c>
      <c r="H40" s="9">
        <v>6.86</v>
      </c>
      <c r="I40" s="10">
        <v>7.94</v>
      </c>
    </row>
    <row r="41" spans="1:12" ht="14.4" thickBot="1">
      <c r="A41" s="6">
        <v>38</v>
      </c>
      <c r="B41" s="7" t="s">
        <v>10</v>
      </c>
      <c r="C41" s="8" t="s">
        <v>115</v>
      </c>
      <c r="D41" s="7" t="s">
        <v>49</v>
      </c>
      <c r="E41" s="9">
        <v>7.5</v>
      </c>
      <c r="F41" s="9">
        <v>7.99</v>
      </c>
      <c r="G41" s="9">
        <v>7.15</v>
      </c>
      <c r="H41" s="9">
        <v>6.75</v>
      </c>
      <c r="I41" s="10">
        <v>10.65</v>
      </c>
    </row>
    <row r="42" spans="1:12" ht="14.4" thickBot="1">
      <c r="A42" s="6">
        <v>39</v>
      </c>
      <c r="B42" s="7" t="s">
        <v>10</v>
      </c>
      <c r="C42" s="8" t="s">
        <v>115</v>
      </c>
      <c r="D42" s="7" t="s">
        <v>50</v>
      </c>
      <c r="E42" s="9">
        <v>8.51</v>
      </c>
      <c r="F42" s="9">
        <v>9.8800000000000008</v>
      </c>
      <c r="G42" s="9">
        <v>12.7</v>
      </c>
      <c r="H42" s="9">
        <v>7.5</v>
      </c>
      <c r="I42" s="10">
        <v>9.66</v>
      </c>
    </row>
    <row r="43" spans="1:12" ht="14.4" thickBot="1">
      <c r="A43" s="6">
        <v>40</v>
      </c>
      <c r="B43" s="7" t="s">
        <v>10</v>
      </c>
      <c r="C43" s="8" t="s">
        <v>115</v>
      </c>
      <c r="D43" s="7" t="s">
        <v>51</v>
      </c>
      <c r="E43" s="9">
        <v>8.1999999999999993</v>
      </c>
      <c r="F43" s="9">
        <v>8.16</v>
      </c>
      <c r="G43" s="9">
        <v>7.69</v>
      </c>
      <c r="H43" s="9">
        <v>8.1</v>
      </c>
      <c r="I43" s="10">
        <v>8.75</v>
      </c>
    </row>
    <row r="44" spans="1:12" ht="14.4" thickBot="1">
      <c r="A44" s="6">
        <v>41</v>
      </c>
      <c r="B44" s="7" t="s">
        <v>10</v>
      </c>
      <c r="C44" s="8" t="s">
        <v>115</v>
      </c>
      <c r="D44" s="7" t="s">
        <v>52</v>
      </c>
      <c r="E44" s="9">
        <v>9.3699999999999992</v>
      </c>
      <c r="F44" s="9">
        <v>10.01</v>
      </c>
      <c r="G44" s="9">
        <v>12.83</v>
      </c>
      <c r="H44" s="9">
        <v>10.08</v>
      </c>
      <c r="I44" s="10">
        <v>12.78</v>
      </c>
    </row>
    <row r="45" spans="1:12" ht="14.4" thickBot="1">
      <c r="A45" s="6">
        <v>42</v>
      </c>
      <c r="B45" s="7" t="s">
        <v>10</v>
      </c>
      <c r="C45" s="8" t="s">
        <v>115</v>
      </c>
      <c r="D45" s="7" t="s">
        <v>53</v>
      </c>
      <c r="E45" s="9">
        <v>10</v>
      </c>
      <c r="F45" s="9">
        <v>10.5</v>
      </c>
      <c r="G45" s="9">
        <v>12.5</v>
      </c>
      <c r="H45" s="9">
        <v>11</v>
      </c>
      <c r="I45" s="10">
        <v>11</v>
      </c>
    </row>
    <row r="46" spans="1:12" ht="14.4" thickBot="1">
      <c r="A46" s="6">
        <v>43</v>
      </c>
      <c r="B46" s="7" t="s">
        <v>10</v>
      </c>
      <c r="C46" s="8" t="s">
        <v>115</v>
      </c>
      <c r="D46" s="7" t="s">
        <v>54</v>
      </c>
      <c r="E46" s="9">
        <v>9.3800000000000008</v>
      </c>
      <c r="F46" s="9">
        <v>9.15</v>
      </c>
      <c r="G46" s="9">
        <v>9.34</v>
      </c>
      <c r="H46" s="9">
        <v>8.94</v>
      </c>
      <c r="I46" s="10">
        <v>9.2100000000000009</v>
      </c>
    </row>
    <row r="47" spans="1:12" ht="24.6" thickBot="1">
      <c r="A47" s="6">
        <v>44</v>
      </c>
      <c r="B47" s="7" t="s">
        <v>10</v>
      </c>
      <c r="C47" s="8" t="s">
        <v>115</v>
      </c>
      <c r="D47" s="7" t="s">
        <v>55</v>
      </c>
      <c r="E47" s="9">
        <v>10.9</v>
      </c>
      <c r="F47" s="9">
        <v>12.65</v>
      </c>
      <c r="G47" s="9">
        <v>15</v>
      </c>
      <c r="H47" s="9">
        <v>12.12</v>
      </c>
      <c r="I47" s="10">
        <v>12.28</v>
      </c>
    </row>
    <row r="48" spans="1:12" ht="14.4" thickBot="1">
      <c r="A48" s="6">
        <v>45</v>
      </c>
      <c r="B48" s="7" t="s">
        <v>10</v>
      </c>
      <c r="C48" s="8" t="s">
        <v>115</v>
      </c>
      <c r="D48" s="7" t="s">
        <v>56</v>
      </c>
      <c r="E48" s="9">
        <v>9.5399999999999991</v>
      </c>
      <c r="F48" s="9">
        <v>9.5399999999999991</v>
      </c>
      <c r="G48" s="9">
        <v>9.5399999999999991</v>
      </c>
      <c r="H48" s="9">
        <v>0</v>
      </c>
      <c r="I48" s="10">
        <v>9.5399999999999991</v>
      </c>
      <c r="K48" s="17"/>
      <c r="L48" s="17">
        <v>128</v>
      </c>
    </row>
    <row r="49" spans="1:9" ht="14.4" thickBot="1">
      <c r="A49" s="6">
        <v>46</v>
      </c>
      <c r="B49" s="7" t="s">
        <v>10</v>
      </c>
      <c r="C49" s="8" t="s">
        <v>115</v>
      </c>
      <c r="D49" s="7" t="s">
        <v>57</v>
      </c>
      <c r="E49" s="9">
        <v>10.130000000000001</v>
      </c>
      <c r="F49" s="9">
        <v>11.63</v>
      </c>
      <c r="G49" s="9">
        <v>13.63</v>
      </c>
      <c r="H49" s="9">
        <v>12.13</v>
      </c>
      <c r="I49" s="10">
        <v>11.63</v>
      </c>
    </row>
    <row r="50" spans="1:9" ht="14.4" thickBot="1">
      <c r="A50" s="6">
        <v>47</v>
      </c>
      <c r="B50" s="7" t="s">
        <v>10</v>
      </c>
      <c r="C50" s="8" t="s">
        <v>115</v>
      </c>
      <c r="D50" s="7" t="s">
        <v>58</v>
      </c>
      <c r="E50" s="9">
        <v>10.19</v>
      </c>
      <c r="F50" s="9">
        <v>10.44</v>
      </c>
      <c r="G50" s="9">
        <v>11.36</v>
      </c>
      <c r="H50" s="9">
        <v>9.86</v>
      </c>
      <c r="I50" s="10">
        <v>11.61</v>
      </c>
    </row>
    <row r="51" spans="1:9" ht="24.6" thickBot="1">
      <c r="A51" s="6">
        <v>48</v>
      </c>
      <c r="B51" s="7" t="s">
        <v>10</v>
      </c>
      <c r="C51" s="8" t="s">
        <v>115</v>
      </c>
      <c r="D51" s="7" t="s">
        <v>59</v>
      </c>
      <c r="E51" s="9">
        <v>12.85</v>
      </c>
      <c r="F51" s="9">
        <v>13.85</v>
      </c>
      <c r="G51" s="9">
        <v>13.85</v>
      </c>
      <c r="H51" s="9">
        <v>13.35</v>
      </c>
      <c r="I51" s="10">
        <v>12.85</v>
      </c>
    </row>
    <row r="52" spans="1:9" ht="14.4" thickBot="1">
      <c r="A52" s="6">
        <v>49</v>
      </c>
      <c r="B52" s="7" t="s">
        <v>10</v>
      </c>
      <c r="C52" s="8" t="s">
        <v>115</v>
      </c>
      <c r="D52" s="7" t="s">
        <v>60</v>
      </c>
      <c r="E52" s="9">
        <v>9.2899999999999991</v>
      </c>
      <c r="F52" s="9">
        <v>9.4700000000000006</v>
      </c>
      <c r="G52" s="9">
        <v>13.55</v>
      </c>
      <c r="H52" s="9">
        <v>9.3800000000000008</v>
      </c>
      <c r="I52" s="10">
        <v>12.09</v>
      </c>
    </row>
    <row r="53" spans="1:9" ht="14.4" thickBot="1">
      <c r="A53" s="6">
        <v>50</v>
      </c>
      <c r="B53" s="7" t="s">
        <v>10</v>
      </c>
      <c r="C53" s="8" t="s">
        <v>115</v>
      </c>
      <c r="D53" s="7" t="s">
        <v>61</v>
      </c>
      <c r="E53" s="9">
        <v>3.24</v>
      </c>
      <c r="F53" s="9">
        <v>3.95</v>
      </c>
      <c r="G53" s="9">
        <v>3.33</v>
      </c>
      <c r="H53" s="9">
        <v>2.93</v>
      </c>
      <c r="I53" s="10">
        <v>11.43</v>
      </c>
    </row>
    <row r="54" spans="1:9" ht="14.4" thickBot="1">
      <c r="A54" s="6">
        <v>51</v>
      </c>
      <c r="B54" s="7" t="s">
        <v>10</v>
      </c>
      <c r="C54" s="8" t="s">
        <v>115</v>
      </c>
      <c r="D54" s="7" t="s">
        <v>62</v>
      </c>
      <c r="E54" s="9">
        <v>9</v>
      </c>
      <c r="F54" s="9">
        <v>9</v>
      </c>
      <c r="G54" s="9">
        <v>9</v>
      </c>
      <c r="H54" s="9">
        <v>9</v>
      </c>
      <c r="I54" s="10">
        <v>9</v>
      </c>
    </row>
    <row r="55" spans="1:9" ht="14.4" thickBot="1">
      <c r="A55" s="6">
        <v>52</v>
      </c>
      <c r="B55" s="7" t="s">
        <v>10</v>
      </c>
      <c r="C55" s="8" t="s">
        <v>115</v>
      </c>
      <c r="D55" s="12" t="s">
        <v>63</v>
      </c>
      <c r="E55" s="9">
        <v>8.2799999999999994</v>
      </c>
      <c r="F55" s="9">
        <v>9.1199999999999992</v>
      </c>
      <c r="G55" s="9">
        <v>8.43</v>
      </c>
      <c r="H55" s="9">
        <v>8.3699999999999992</v>
      </c>
      <c r="I55" s="10">
        <v>14.98</v>
      </c>
    </row>
    <row r="56" spans="1:9" ht="14.4" thickBot="1">
      <c r="A56" s="6">
        <v>53</v>
      </c>
      <c r="B56" s="7" t="s">
        <v>10</v>
      </c>
      <c r="C56" s="8" t="s">
        <v>115</v>
      </c>
      <c r="D56" s="7" t="s">
        <v>64</v>
      </c>
      <c r="E56" s="9">
        <v>9.31</v>
      </c>
      <c r="F56" s="9">
        <v>10.44</v>
      </c>
      <c r="G56" s="9">
        <v>10.050000000000001</v>
      </c>
      <c r="H56" s="9">
        <v>10.119999999999999</v>
      </c>
      <c r="I56" s="10">
        <v>12.17</v>
      </c>
    </row>
    <row r="57" spans="1:9" ht="14.4" thickBot="1">
      <c r="A57" s="6">
        <v>54</v>
      </c>
      <c r="B57" s="7" t="s">
        <v>10</v>
      </c>
      <c r="C57" s="8" t="s">
        <v>115</v>
      </c>
      <c r="D57" s="7" t="s">
        <v>65</v>
      </c>
      <c r="E57" s="9">
        <v>10.54</v>
      </c>
      <c r="F57" s="9">
        <v>11.63</v>
      </c>
      <c r="G57" s="9">
        <v>10.6</v>
      </c>
      <c r="H57" s="9">
        <v>10.55</v>
      </c>
      <c r="I57" s="10">
        <v>13.79</v>
      </c>
    </row>
    <row r="58" spans="1:9" ht="14.4" thickBot="1">
      <c r="A58" s="6">
        <v>55</v>
      </c>
      <c r="B58" s="7" t="s">
        <v>10</v>
      </c>
      <c r="C58" s="8" t="s">
        <v>115</v>
      </c>
      <c r="D58" s="7" t="s">
        <v>66</v>
      </c>
      <c r="E58" s="9">
        <v>5.13</v>
      </c>
      <c r="F58" s="9">
        <v>5.13</v>
      </c>
      <c r="G58" s="9">
        <v>5.13</v>
      </c>
      <c r="H58" s="9">
        <v>9.11</v>
      </c>
      <c r="I58" s="10">
        <v>9.11</v>
      </c>
    </row>
    <row r="59" spans="1:9" ht="14.4" thickBot="1">
      <c r="A59" s="6">
        <v>56</v>
      </c>
      <c r="B59" s="7" t="s">
        <v>10</v>
      </c>
      <c r="C59" s="8" t="s">
        <v>115</v>
      </c>
      <c r="D59" s="7" t="s">
        <v>67</v>
      </c>
      <c r="E59" s="9">
        <v>11.01</v>
      </c>
      <c r="F59" s="9">
        <v>10.4</v>
      </c>
      <c r="G59" s="9">
        <v>11.85</v>
      </c>
      <c r="H59" s="9">
        <v>10.02</v>
      </c>
      <c r="I59" s="10">
        <v>9.93</v>
      </c>
    </row>
    <row r="60" spans="1:9" ht="14.4" thickBot="1">
      <c r="A60" s="6">
        <v>57</v>
      </c>
      <c r="B60" s="7" t="s">
        <v>10</v>
      </c>
      <c r="C60" s="8" t="s">
        <v>115</v>
      </c>
      <c r="D60" s="7" t="s">
        <v>68</v>
      </c>
      <c r="E60" s="9">
        <v>7.66</v>
      </c>
      <c r="F60" s="9">
        <v>7.66</v>
      </c>
      <c r="G60" s="9">
        <v>7.66</v>
      </c>
      <c r="H60" s="9">
        <v>7.66</v>
      </c>
      <c r="I60" s="10">
        <v>7.66</v>
      </c>
    </row>
    <row r="61" spans="1:9" ht="14.4" thickBot="1">
      <c r="A61" s="6">
        <v>58</v>
      </c>
      <c r="B61" s="7" t="s">
        <v>10</v>
      </c>
      <c r="C61" s="8" t="s">
        <v>115</v>
      </c>
      <c r="D61" s="7" t="s">
        <v>69</v>
      </c>
      <c r="E61" s="9">
        <v>0</v>
      </c>
      <c r="F61" s="9">
        <v>8.8000000000000007</v>
      </c>
      <c r="G61" s="9">
        <v>0</v>
      </c>
      <c r="H61" s="9">
        <v>8.8000000000000007</v>
      </c>
      <c r="I61" s="10">
        <v>8.8000000000000007</v>
      </c>
    </row>
    <row r="62" spans="1:9" ht="14.4" thickBot="1">
      <c r="A62" s="6">
        <v>59</v>
      </c>
      <c r="B62" s="7" t="s">
        <v>10</v>
      </c>
      <c r="C62" s="8" t="s">
        <v>115</v>
      </c>
      <c r="D62" s="7" t="s">
        <v>70</v>
      </c>
      <c r="E62" s="9">
        <v>8.31</v>
      </c>
      <c r="F62" s="9">
        <v>8.4600000000000009</v>
      </c>
      <c r="G62" s="9">
        <v>8.32</v>
      </c>
      <c r="H62" s="9">
        <v>8.35</v>
      </c>
      <c r="I62" s="10">
        <v>8.4499999999999993</v>
      </c>
    </row>
    <row r="63" spans="1:9" ht="14.4" thickBot="1">
      <c r="A63" s="6">
        <v>60</v>
      </c>
      <c r="B63" s="7" t="s">
        <v>10</v>
      </c>
      <c r="C63" s="8" t="s">
        <v>115</v>
      </c>
      <c r="D63" s="7" t="s">
        <v>71</v>
      </c>
      <c r="E63" s="9">
        <v>8.6999999999999993</v>
      </c>
      <c r="F63" s="9">
        <v>8.9499999999999993</v>
      </c>
      <c r="G63" s="9">
        <v>11.4</v>
      </c>
      <c r="H63" s="9">
        <v>8.49</v>
      </c>
      <c r="I63" s="10">
        <v>10.96</v>
      </c>
    </row>
    <row r="64" spans="1:9" ht="14.4" thickBot="1">
      <c r="A64" s="6">
        <v>61</v>
      </c>
      <c r="B64" s="7" t="s">
        <v>10</v>
      </c>
      <c r="C64" s="8" t="s">
        <v>115</v>
      </c>
      <c r="D64" s="7" t="s">
        <v>72</v>
      </c>
      <c r="E64" s="9">
        <v>12.01</v>
      </c>
      <c r="F64" s="9">
        <v>11.07</v>
      </c>
      <c r="G64" s="9">
        <v>7.41</v>
      </c>
      <c r="H64" s="9">
        <v>7.7</v>
      </c>
      <c r="I64" s="10">
        <v>7.47</v>
      </c>
    </row>
    <row r="65" spans="1:9" ht="14.4" thickBot="1">
      <c r="A65" s="6">
        <v>62</v>
      </c>
      <c r="B65" s="7" t="s">
        <v>10</v>
      </c>
      <c r="C65" s="8" t="s">
        <v>115</v>
      </c>
      <c r="D65" s="7" t="s">
        <v>73</v>
      </c>
      <c r="E65" s="9">
        <v>13.25</v>
      </c>
      <c r="F65" s="9">
        <v>13.25</v>
      </c>
      <c r="G65" s="9">
        <v>13.25</v>
      </c>
      <c r="H65" s="9">
        <v>13.25</v>
      </c>
      <c r="I65" s="10">
        <v>13.25</v>
      </c>
    </row>
    <row r="66" spans="1:9" ht="14.4" thickBot="1">
      <c r="A66" s="6">
        <v>63</v>
      </c>
      <c r="B66" s="7" t="s">
        <v>10</v>
      </c>
      <c r="C66" s="8" t="s">
        <v>115</v>
      </c>
      <c r="D66" s="7" t="s">
        <v>74</v>
      </c>
      <c r="E66" s="9">
        <v>10.82</v>
      </c>
      <c r="F66" s="9">
        <v>11.12</v>
      </c>
      <c r="G66" s="9">
        <v>11.12</v>
      </c>
      <c r="H66" s="9">
        <v>10.97</v>
      </c>
      <c r="I66" s="10">
        <v>11.02</v>
      </c>
    </row>
    <row r="67" spans="1:9" ht="14.4" thickBot="1">
      <c r="A67" s="6">
        <v>64</v>
      </c>
      <c r="B67" s="7" t="s">
        <v>10</v>
      </c>
      <c r="C67" s="8" t="s">
        <v>115</v>
      </c>
      <c r="D67" s="7" t="s">
        <v>75</v>
      </c>
      <c r="E67" s="9">
        <v>11.59</v>
      </c>
      <c r="F67" s="9">
        <v>11.59</v>
      </c>
      <c r="G67" s="9">
        <v>12.64</v>
      </c>
      <c r="H67" s="9">
        <v>11.59</v>
      </c>
      <c r="I67" s="10">
        <v>11.66</v>
      </c>
    </row>
    <row r="68" spans="1:9" ht="14.4" thickBot="1">
      <c r="A68" s="6">
        <v>65</v>
      </c>
      <c r="B68" s="7" t="s">
        <v>10</v>
      </c>
      <c r="C68" s="8" t="s">
        <v>115</v>
      </c>
      <c r="D68" s="7" t="s">
        <v>76</v>
      </c>
      <c r="E68" s="9">
        <v>10.5</v>
      </c>
      <c r="F68" s="9">
        <v>11.5</v>
      </c>
      <c r="G68" s="9">
        <v>16</v>
      </c>
      <c r="H68" s="9">
        <v>0</v>
      </c>
      <c r="I68" s="10">
        <v>11</v>
      </c>
    </row>
    <row r="69" spans="1:9" ht="14.4" thickBot="1">
      <c r="A69" s="6">
        <v>66</v>
      </c>
      <c r="B69" s="7" t="s">
        <v>10</v>
      </c>
      <c r="C69" s="8" t="s">
        <v>115</v>
      </c>
      <c r="D69" s="7" t="s">
        <v>77</v>
      </c>
      <c r="E69" s="9">
        <v>0</v>
      </c>
      <c r="F69" s="9">
        <v>9.36</v>
      </c>
      <c r="G69" s="9">
        <v>18.86</v>
      </c>
      <c r="H69" s="9">
        <v>9.36</v>
      </c>
      <c r="I69" s="10">
        <v>9.36</v>
      </c>
    </row>
    <row r="70" spans="1:9" ht="14.4" thickBot="1">
      <c r="A70" s="6">
        <v>67</v>
      </c>
      <c r="B70" s="7" t="s">
        <v>10</v>
      </c>
      <c r="C70" s="8" t="s">
        <v>115</v>
      </c>
      <c r="D70" s="7" t="s">
        <v>78</v>
      </c>
      <c r="E70" s="9">
        <v>11</v>
      </c>
      <c r="F70" s="9">
        <v>13</v>
      </c>
      <c r="G70" s="9">
        <v>15</v>
      </c>
      <c r="H70" s="9">
        <v>12.5</v>
      </c>
      <c r="I70" s="10">
        <v>13.5</v>
      </c>
    </row>
    <row r="71" spans="1:9" ht="14.4" thickBot="1">
      <c r="A71" s="6">
        <v>68</v>
      </c>
      <c r="B71" s="7" t="s">
        <v>10</v>
      </c>
      <c r="C71" s="8" t="s">
        <v>115</v>
      </c>
      <c r="D71" s="7" t="s">
        <v>79</v>
      </c>
      <c r="E71" s="9">
        <v>10.75</v>
      </c>
      <c r="F71" s="9">
        <v>11.25</v>
      </c>
      <c r="G71" s="9">
        <v>0</v>
      </c>
      <c r="H71" s="9">
        <v>9.25</v>
      </c>
      <c r="I71" s="10">
        <v>0</v>
      </c>
    </row>
    <row r="72" spans="1:9" ht="14.4" thickBot="1">
      <c r="A72" s="6">
        <v>69</v>
      </c>
      <c r="B72" s="7" t="s">
        <v>10</v>
      </c>
      <c r="C72" s="8" t="s">
        <v>115</v>
      </c>
      <c r="D72" s="7" t="s">
        <v>80</v>
      </c>
      <c r="E72" s="9">
        <v>10.37</v>
      </c>
      <c r="F72" s="9">
        <v>11.23</v>
      </c>
      <c r="G72" s="9">
        <v>12.23</v>
      </c>
      <c r="H72" s="9">
        <v>12.23</v>
      </c>
      <c r="I72" s="10">
        <v>12.23</v>
      </c>
    </row>
    <row r="73" spans="1:9" ht="14.4" thickBot="1">
      <c r="A73" s="6">
        <v>70</v>
      </c>
      <c r="B73" s="7" t="s">
        <v>10</v>
      </c>
      <c r="C73" s="8" t="s">
        <v>115</v>
      </c>
      <c r="D73" s="7" t="s">
        <v>81</v>
      </c>
      <c r="E73" s="9">
        <v>11.25</v>
      </c>
      <c r="F73" s="9">
        <v>11.5</v>
      </c>
      <c r="G73" s="9">
        <v>0</v>
      </c>
      <c r="H73" s="9">
        <v>10.5</v>
      </c>
      <c r="I73" s="10">
        <v>11.5</v>
      </c>
    </row>
    <row r="74" spans="1:9" ht="14.4" thickBot="1">
      <c r="A74" s="6">
        <v>71</v>
      </c>
      <c r="B74" s="7" t="s">
        <v>10</v>
      </c>
      <c r="C74" s="8" t="s">
        <v>115</v>
      </c>
      <c r="D74" s="7" t="s">
        <v>82</v>
      </c>
      <c r="E74" s="9">
        <v>8.75</v>
      </c>
      <c r="F74" s="9">
        <v>14.75</v>
      </c>
      <c r="G74" s="9">
        <v>0</v>
      </c>
      <c r="H74" s="9">
        <v>11</v>
      </c>
      <c r="I74" s="10">
        <v>12</v>
      </c>
    </row>
    <row r="75" spans="1:9" ht="14.4" thickBot="1">
      <c r="A75" s="6">
        <v>72</v>
      </c>
      <c r="B75" s="7" t="s">
        <v>10</v>
      </c>
      <c r="C75" s="8" t="s">
        <v>115</v>
      </c>
      <c r="D75" s="7" t="s">
        <v>83</v>
      </c>
      <c r="E75" s="9">
        <v>0</v>
      </c>
      <c r="F75" s="9">
        <v>11.88</v>
      </c>
      <c r="G75" s="9">
        <v>15.87</v>
      </c>
      <c r="H75" s="9">
        <v>0</v>
      </c>
      <c r="I75" s="10">
        <v>13.51</v>
      </c>
    </row>
    <row r="76" spans="1:9" ht="14.4" thickBot="1">
      <c r="A76" s="6">
        <v>73</v>
      </c>
      <c r="B76" s="7" t="s">
        <v>10</v>
      </c>
      <c r="C76" s="8" t="s">
        <v>115</v>
      </c>
      <c r="D76" s="7" t="s">
        <v>84</v>
      </c>
      <c r="E76" s="9">
        <v>11.5</v>
      </c>
      <c r="F76" s="9">
        <v>11.5</v>
      </c>
      <c r="G76" s="9">
        <v>0</v>
      </c>
      <c r="H76" s="9">
        <v>11.5</v>
      </c>
      <c r="I76" s="10">
        <v>12.25</v>
      </c>
    </row>
    <row r="77" spans="1:9" ht="14.4" thickBot="1">
      <c r="A77" s="6">
        <v>74</v>
      </c>
      <c r="B77" s="7" t="s">
        <v>10</v>
      </c>
      <c r="C77" s="8" t="s">
        <v>115</v>
      </c>
      <c r="D77" s="7" t="s">
        <v>85</v>
      </c>
      <c r="E77" s="9">
        <v>8.67</v>
      </c>
      <c r="F77" s="9">
        <v>9.2799999999999994</v>
      </c>
      <c r="G77" s="9">
        <v>13.03</v>
      </c>
      <c r="H77" s="9">
        <v>9.02</v>
      </c>
      <c r="I77" s="10">
        <v>9.08</v>
      </c>
    </row>
    <row r="78" spans="1:9" ht="14.4" thickBot="1">
      <c r="A78" s="6">
        <v>75</v>
      </c>
      <c r="B78" s="7" t="s">
        <v>10</v>
      </c>
      <c r="C78" s="8" t="s">
        <v>115</v>
      </c>
      <c r="D78" s="7" t="s">
        <v>86</v>
      </c>
      <c r="E78" s="9">
        <v>0</v>
      </c>
      <c r="F78" s="9">
        <v>9.91</v>
      </c>
      <c r="G78" s="9">
        <v>0</v>
      </c>
      <c r="H78" s="9">
        <v>8.16</v>
      </c>
      <c r="I78" s="10">
        <v>9.31</v>
      </c>
    </row>
    <row r="79" spans="1:9" ht="14.4" thickBot="1">
      <c r="A79" s="6">
        <v>76</v>
      </c>
      <c r="B79" s="7" t="s">
        <v>10</v>
      </c>
      <c r="C79" s="8" t="s">
        <v>115</v>
      </c>
      <c r="D79" s="7" t="s">
        <v>87</v>
      </c>
      <c r="E79" s="9">
        <v>10.24</v>
      </c>
      <c r="F79" s="9">
        <v>12.25</v>
      </c>
      <c r="G79" s="9">
        <v>0</v>
      </c>
      <c r="H79" s="9">
        <v>0</v>
      </c>
      <c r="I79" s="10">
        <v>0</v>
      </c>
    </row>
    <row r="80" spans="1:9" ht="14.4" thickBot="1">
      <c r="A80" s="6">
        <v>77</v>
      </c>
      <c r="B80" s="7" t="s">
        <v>10</v>
      </c>
      <c r="C80" s="8" t="s">
        <v>115</v>
      </c>
      <c r="D80" s="7" t="s">
        <v>88</v>
      </c>
      <c r="E80" s="9">
        <v>10.5</v>
      </c>
      <c r="F80" s="9">
        <v>10.5</v>
      </c>
      <c r="G80" s="9">
        <v>0</v>
      </c>
      <c r="H80" s="9">
        <v>10.25</v>
      </c>
      <c r="I80" s="10">
        <v>10.25</v>
      </c>
    </row>
    <row r="81" spans="1:9" ht="14.4" thickBot="1">
      <c r="A81" s="6">
        <v>78</v>
      </c>
      <c r="B81" s="7" t="s">
        <v>10</v>
      </c>
      <c r="C81" s="8" t="s">
        <v>115</v>
      </c>
      <c r="D81" s="7" t="s">
        <v>89</v>
      </c>
      <c r="E81" s="9">
        <v>8.5</v>
      </c>
      <c r="F81" s="9">
        <v>9</v>
      </c>
      <c r="G81" s="9">
        <v>9.75</v>
      </c>
      <c r="H81" s="9">
        <v>8.75</v>
      </c>
      <c r="I81" s="10">
        <v>10.5</v>
      </c>
    </row>
    <row r="82" spans="1:9" ht="14.4" thickBot="1">
      <c r="A82" s="6">
        <v>79</v>
      </c>
      <c r="B82" s="7" t="s">
        <v>10</v>
      </c>
      <c r="C82" s="8" t="s">
        <v>115</v>
      </c>
      <c r="D82" s="7" t="s">
        <v>90</v>
      </c>
      <c r="E82" s="9">
        <v>13.04</v>
      </c>
      <c r="F82" s="9">
        <v>12.96</v>
      </c>
      <c r="G82" s="9">
        <v>14.97</v>
      </c>
      <c r="H82" s="9">
        <v>12.99</v>
      </c>
      <c r="I82" s="10">
        <v>13.16</v>
      </c>
    </row>
    <row r="83" spans="1:9" ht="14.4" thickBot="1">
      <c r="A83" s="6">
        <v>80</v>
      </c>
      <c r="B83" s="7" t="s">
        <v>10</v>
      </c>
      <c r="C83" s="8" t="s">
        <v>115</v>
      </c>
      <c r="D83" s="7" t="s">
        <v>91</v>
      </c>
      <c r="E83" s="9">
        <v>12.19</v>
      </c>
      <c r="F83" s="9">
        <v>13.19</v>
      </c>
      <c r="G83" s="9">
        <v>13.19</v>
      </c>
      <c r="H83" s="9">
        <v>13.94</v>
      </c>
      <c r="I83" s="10">
        <v>13.94</v>
      </c>
    </row>
    <row r="84" spans="1:9" ht="14.4" thickBot="1">
      <c r="A84" s="6">
        <v>81</v>
      </c>
      <c r="B84" s="7" t="s">
        <v>10</v>
      </c>
      <c r="C84" s="8" t="s">
        <v>115</v>
      </c>
      <c r="D84" s="7" t="s">
        <v>92</v>
      </c>
      <c r="E84" s="9">
        <v>12.17</v>
      </c>
      <c r="F84" s="9">
        <v>12.17</v>
      </c>
      <c r="G84" s="9">
        <v>12.17</v>
      </c>
      <c r="H84" s="9">
        <v>12.17</v>
      </c>
      <c r="I84" s="10">
        <v>12.17</v>
      </c>
    </row>
    <row r="85" spans="1:9" ht="14.4" thickBot="1">
      <c r="A85" s="6">
        <v>82</v>
      </c>
      <c r="B85" s="7" t="s">
        <v>10</v>
      </c>
      <c r="C85" s="8" t="s">
        <v>115</v>
      </c>
      <c r="D85" s="7" t="s">
        <v>93</v>
      </c>
      <c r="E85" s="9">
        <v>10.02</v>
      </c>
      <c r="F85" s="9">
        <v>10.02</v>
      </c>
      <c r="G85" s="9">
        <v>0</v>
      </c>
      <c r="H85" s="9">
        <v>0</v>
      </c>
      <c r="I85" s="10">
        <v>0</v>
      </c>
    </row>
    <row r="86" spans="1:9" ht="14.4" thickBot="1">
      <c r="A86" s="6">
        <v>83</v>
      </c>
      <c r="B86" s="7" t="s">
        <v>10</v>
      </c>
      <c r="C86" s="8" t="s">
        <v>115</v>
      </c>
      <c r="D86" s="7" t="s">
        <v>94</v>
      </c>
      <c r="E86" s="9">
        <v>12.5</v>
      </c>
      <c r="F86" s="9">
        <v>13.5</v>
      </c>
      <c r="G86" s="9">
        <v>0</v>
      </c>
      <c r="H86" s="9">
        <v>0</v>
      </c>
      <c r="I86" s="10">
        <v>0</v>
      </c>
    </row>
    <row r="87" spans="1:9" ht="14.4" thickBot="1">
      <c r="A87" s="6">
        <v>84</v>
      </c>
      <c r="B87" s="7" t="s">
        <v>10</v>
      </c>
      <c r="C87" s="8" t="s">
        <v>115</v>
      </c>
      <c r="D87" s="7" t="s">
        <v>95</v>
      </c>
      <c r="E87" s="9">
        <v>9.99</v>
      </c>
      <c r="F87" s="9">
        <v>9.99</v>
      </c>
      <c r="G87" s="9">
        <v>0</v>
      </c>
      <c r="H87" s="9">
        <v>9.99</v>
      </c>
      <c r="I87" s="10">
        <v>9.99</v>
      </c>
    </row>
    <row r="88" spans="1:9" ht="14.4" thickBot="1">
      <c r="A88" s="6">
        <v>85</v>
      </c>
      <c r="B88" s="7" t="s">
        <v>10</v>
      </c>
      <c r="C88" s="8" t="s">
        <v>115</v>
      </c>
      <c r="D88" s="7" t="s">
        <v>96</v>
      </c>
      <c r="E88" s="9">
        <v>0</v>
      </c>
      <c r="F88" s="9">
        <v>11.75</v>
      </c>
      <c r="G88" s="9">
        <v>0</v>
      </c>
      <c r="H88" s="9">
        <v>9.75</v>
      </c>
      <c r="I88" s="10">
        <v>0</v>
      </c>
    </row>
    <row r="89" spans="1:9" ht="14.4" thickBot="1">
      <c r="A89" s="6">
        <v>86</v>
      </c>
      <c r="B89" s="7" t="s">
        <v>10</v>
      </c>
      <c r="C89" s="8" t="s">
        <v>115</v>
      </c>
      <c r="D89" s="7" t="s">
        <v>97</v>
      </c>
      <c r="E89" s="9">
        <v>11.07</v>
      </c>
      <c r="F89" s="9">
        <v>11.07</v>
      </c>
      <c r="G89" s="9">
        <v>13.07</v>
      </c>
      <c r="H89" s="9">
        <v>11.07</v>
      </c>
      <c r="I89" s="10">
        <v>12.57</v>
      </c>
    </row>
    <row r="90" spans="1:9" ht="14.4" thickBot="1">
      <c r="A90" s="6">
        <v>87</v>
      </c>
      <c r="B90" s="7" t="s">
        <v>10</v>
      </c>
      <c r="C90" s="8" t="s">
        <v>115</v>
      </c>
      <c r="D90" s="7" t="s">
        <v>98</v>
      </c>
      <c r="E90" s="9">
        <v>12.78</v>
      </c>
      <c r="F90" s="9">
        <v>13.03</v>
      </c>
      <c r="G90" s="9">
        <v>13.53</v>
      </c>
      <c r="H90" s="9">
        <v>12.88</v>
      </c>
      <c r="I90" s="10">
        <v>13.28</v>
      </c>
    </row>
    <row r="91" spans="1:9" ht="14.4" thickBot="1">
      <c r="A91" s="6">
        <v>88</v>
      </c>
      <c r="B91" s="7" t="s">
        <v>10</v>
      </c>
      <c r="C91" s="8" t="s">
        <v>115</v>
      </c>
      <c r="D91" s="7" t="s">
        <v>99</v>
      </c>
      <c r="E91" s="9">
        <v>14</v>
      </c>
      <c r="F91" s="9">
        <v>14.25</v>
      </c>
      <c r="G91" s="9">
        <v>16.5</v>
      </c>
      <c r="H91" s="9">
        <v>16</v>
      </c>
      <c r="I91" s="10">
        <v>15.25</v>
      </c>
    </row>
    <row r="92" spans="1:9" ht="14.4" thickBot="1">
      <c r="A92" s="6">
        <v>89</v>
      </c>
      <c r="B92" s="7" t="s">
        <v>10</v>
      </c>
      <c r="C92" s="8" t="s">
        <v>115</v>
      </c>
      <c r="D92" s="7" t="s">
        <v>100</v>
      </c>
      <c r="E92" s="9">
        <v>11.12</v>
      </c>
      <c r="F92" s="9">
        <v>11.12</v>
      </c>
      <c r="G92" s="9">
        <v>0</v>
      </c>
      <c r="H92" s="9">
        <v>11.12</v>
      </c>
      <c r="I92" s="10">
        <v>11.12</v>
      </c>
    </row>
    <row r="93" spans="1:9" ht="14.4" thickBot="1">
      <c r="A93" s="6">
        <v>90</v>
      </c>
      <c r="B93" s="7" t="s">
        <v>10</v>
      </c>
      <c r="C93" s="8" t="s">
        <v>115</v>
      </c>
      <c r="D93" s="7" t="s">
        <v>101</v>
      </c>
      <c r="E93" s="9">
        <v>10</v>
      </c>
      <c r="F93" s="9">
        <v>11.25</v>
      </c>
      <c r="G93" s="9">
        <v>17</v>
      </c>
      <c r="H93" s="9">
        <v>13</v>
      </c>
      <c r="I93" s="10">
        <v>13</v>
      </c>
    </row>
    <row r="94" spans="1:9" ht="14.4" thickBot="1">
      <c r="A94" s="6">
        <v>91</v>
      </c>
      <c r="B94" s="7" t="s">
        <v>10</v>
      </c>
      <c r="C94" s="8" t="s">
        <v>115</v>
      </c>
      <c r="D94" s="7" t="s">
        <v>102</v>
      </c>
      <c r="E94" s="9">
        <v>10.89</v>
      </c>
      <c r="F94" s="9">
        <v>11.39</v>
      </c>
      <c r="G94" s="9">
        <v>11.89</v>
      </c>
      <c r="H94" s="9">
        <v>11.89</v>
      </c>
      <c r="I94" s="10">
        <v>11.89</v>
      </c>
    </row>
    <row r="95" spans="1:9" ht="14.4" thickBot="1">
      <c r="A95" s="6">
        <v>92</v>
      </c>
      <c r="B95" s="7" t="s">
        <v>10</v>
      </c>
      <c r="C95" s="8" t="s">
        <v>115</v>
      </c>
      <c r="D95" s="7" t="s">
        <v>103</v>
      </c>
      <c r="E95" s="9">
        <v>14.22</v>
      </c>
      <c r="F95" s="9">
        <v>14.22</v>
      </c>
      <c r="G95" s="9">
        <v>14.22</v>
      </c>
      <c r="H95" s="9">
        <v>14.22</v>
      </c>
      <c r="I95" s="10">
        <v>14.22</v>
      </c>
    </row>
    <row r="96" spans="1:9" ht="14.4" thickBot="1">
      <c r="A96" s="6">
        <v>93</v>
      </c>
      <c r="B96" s="7" t="s">
        <v>10</v>
      </c>
      <c r="C96" s="8" t="s">
        <v>115</v>
      </c>
      <c r="D96" s="7" t="s">
        <v>104</v>
      </c>
      <c r="E96" s="9">
        <v>10</v>
      </c>
      <c r="F96" s="9">
        <v>11</v>
      </c>
      <c r="G96" s="9">
        <v>0</v>
      </c>
      <c r="H96" s="9">
        <v>10</v>
      </c>
      <c r="I96" s="10">
        <v>11</v>
      </c>
    </row>
    <row r="97" spans="1:9" ht="14.4" thickBot="1">
      <c r="A97" s="6">
        <v>94</v>
      </c>
      <c r="B97" s="7" t="s">
        <v>10</v>
      </c>
      <c r="C97" s="8" t="s">
        <v>115</v>
      </c>
      <c r="D97" s="7" t="s">
        <v>105</v>
      </c>
      <c r="E97" s="9">
        <v>10.11</v>
      </c>
      <c r="F97" s="9">
        <v>10.8</v>
      </c>
      <c r="G97" s="9">
        <v>11.8</v>
      </c>
      <c r="H97" s="9">
        <v>10.8</v>
      </c>
      <c r="I97" s="10">
        <v>10.8</v>
      </c>
    </row>
    <row r="98" spans="1:9" ht="14.4" thickBot="1">
      <c r="A98" s="6">
        <v>95</v>
      </c>
      <c r="B98" s="7" t="s">
        <v>10</v>
      </c>
      <c r="C98" s="8" t="s">
        <v>115</v>
      </c>
      <c r="D98" s="7" t="s">
        <v>106</v>
      </c>
      <c r="E98" s="9">
        <v>11.33</v>
      </c>
      <c r="F98" s="9">
        <v>11.83</v>
      </c>
      <c r="G98" s="9">
        <v>12.33</v>
      </c>
      <c r="H98" s="9">
        <v>11.33</v>
      </c>
      <c r="I98" s="10">
        <v>11.83</v>
      </c>
    </row>
    <row r="99" spans="1:9" ht="14.4" thickBot="1">
      <c r="A99" s="6">
        <v>96</v>
      </c>
      <c r="B99" s="7" t="s">
        <v>10</v>
      </c>
      <c r="C99" s="8" t="s">
        <v>115</v>
      </c>
      <c r="D99" s="7" t="s">
        <v>107</v>
      </c>
      <c r="E99" s="9">
        <v>10.79</v>
      </c>
      <c r="F99" s="9">
        <v>10.79</v>
      </c>
      <c r="G99" s="9">
        <v>11.79</v>
      </c>
      <c r="H99" s="9">
        <v>10.79</v>
      </c>
      <c r="I99" s="10">
        <v>10.79</v>
      </c>
    </row>
    <row r="100" spans="1:9" ht="14.4" thickBot="1">
      <c r="A100" s="6">
        <v>97</v>
      </c>
      <c r="B100" s="7" t="s">
        <v>10</v>
      </c>
      <c r="C100" s="8" t="s">
        <v>115</v>
      </c>
      <c r="D100" s="7" t="s">
        <v>108</v>
      </c>
      <c r="E100" s="9">
        <v>0</v>
      </c>
      <c r="F100" s="9">
        <v>12.68</v>
      </c>
      <c r="G100" s="9">
        <v>17.05</v>
      </c>
      <c r="H100" s="9">
        <v>0</v>
      </c>
      <c r="I100" s="10">
        <v>14.11</v>
      </c>
    </row>
    <row r="101" spans="1:9" ht="14.4" thickBot="1">
      <c r="A101" s="6">
        <v>98</v>
      </c>
      <c r="B101" s="7" t="s">
        <v>10</v>
      </c>
      <c r="C101" s="8" t="s">
        <v>115</v>
      </c>
      <c r="D101" s="7" t="s">
        <v>109</v>
      </c>
      <c r="E101" s="9">
        <v>11.35</v>
      </c>
      <c r="F101" s="9">
        <v>12.03</v>
      </c>
      <c r="G101" s="9">
        <v>0</v>
      </c>
      <c r="H101" s="9">
        <v>11.85</v>
      </c>
      <c r="I101" s="10">
        <v>13.35</v>
      </c>
    </row>
    <row r="102" spans="1:9" ht="14.4" thickBot="1">
      <c r="A102" s="6">
        <v>99</v>
      </c>
      <c r="B102" s="7" t="s">
        <v>10</v>
      </c>
      <c r="C102" s="8" t="s">
        <v>115</v>
      </c>
      <c r="D102" s="7" t="s">
        <v>110</v>
      </c>
      <c r="E102" s="9">
        <v>11.96</v>
      </c>
      <c r="F102" s="9">
        <v>11.96</v>
      </c>
      <c r="G102" s="9">
        <v>11.96</v>
      </c>
      <c r="H102" s="9">
        <v>11.96</v>
      </c>
      <c r="I102" s="10">
        <v>11.96</v>
      </c>
    </row>
    <row r="103" spans="1:9" ht="14.4" thickBot="1">
      <c r="A103" s="6">
        <v>100</v>
      </c>
      <c r="B103" s="7" t="s">
        <v>10</v>
      </c>
      <c r="C103" s="8" t="s">
        <v>115</v>
      </c>
      <c r="D103" s="7" t="s">
        <v>111</v>
      </c>
      <c r="E103" s="9">
        <v>10.35</v>
      </c>
      <c r="F103" s="9">
        <v>10.85</v>
      </c>
      <c r="G103" s="9">
        <v>12.85</v>
      </c>
      <c r="H103" s="9">
        <v>10.35</v>
      </c>
      <c r="I103" s="10">
        <v>10.35</v>
      </c>
    </row>
    <row r="104" spans="1:9" ht="14.4" thickBot="1">
      <c r="A104" s="6">
        <v>101</v>
      </c>
      <c r="B104" s="7" t="s">
        <v>10</v>
      </c>
      <c r="C104" s="8" t="s">
        <v>115</v>
      </c>
      <c r="D104" s="7" t="s">
        <v>112</v>
      </c>
      <c r="E104" s="9">
        <v>9.51</v>
      </c>
      <c r="F104" s="9">
        <v>9.15</v>
      </c>
      <c r="G104" s="9">
        <v>0</v>
      </c>
      <c r="H104" s="9">
        <v>9.15</v>
      </c>
      <c r="I104" s="10">
        <v>0</v>
      </c>
    </row>
    <row r="105" spans="1:9" ht="14.4" thickBot="1">
      <c r="A105" s="6">
        <v>102</v>
      </c>
      <c r="B105" s="13" t="s">
        <v>10</v>
      </c>
      <c r="C105" s="14" t="s">
        <v>115</v>
      </c>
      <c r="D105" s="13" t="s">
        <v>113</v>
      </c>
      <c r="E105" s="15">
        <v>0</v>
      </c>
      <c r="F105" s="15">
        <v>11</v>
      </c>
      <c r="G105" s="15">
        <v>0</v>
      </c>
      <c r="H105" s="15">
        <v>12</v>
      </c>
      <c r="I105" s="16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122"/>
  <sheetViews>
    <sheetView topLeftCell="A89" zoomScaleNormal="100" workbookViewId="0">
      <selection activeCell="D115" sqref="D115"/>
    </sheetView>
  </sheetViews>
  <sheetFormatPr defaultColWidth="9.25" defaultRowHeight="12"/>
  <cols>
    <col min="1" max="1" width="6.25" style="84" customWidth="1"/>
    <col min="2" max="2" width="51.625" style="83" customWidth="1"/>
    <col min="3" max="3" width="10.375" style="127" customWidth="1"/>
    <col min="4" max="4" width="9" style="127" customWidth="1"/>
    <col min="5" max="5" width="8.25" style="127" customWidth="1"/>
    <col min="6" max="6" width="9.25" style="165" customWidth="1"/>
    <col min="7" max="7" width="9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41.25" style="83" hidden="1" customWidth="1"/>
    <col min="19" max="16384" width="9.25" style="83"/>
  </cols>
  <sheetData>
    <row r="1" spans="1:23" ht="12.75" customHeight="1">
      <c r="A1" s="622" t="s">
        <v>163</v>
      </c>
      <c r="B1" s="622"/>
      <c r="C1" s="622"/>
      <c r="D1" s="622"/>
      <c r="E1" s="622"/>
      <c r="F1" s="622"/>
      <c r="G1" s="62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3" ht="12.75" customHeight="1" thickBot="1">
      <c r="C2" s="618" t="s">
        <v>164</v>
      </c>
      <c r="D2" s="619"/>
      <c r="E2" s="619"/>
      <c r="F2" s="619"/>
      <c r="G2" s="619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23" ht="25.5" customHeight="1">
      <c r="A3" s="85" t="s">
        <v>1</v>
      </c>
      <c r="B3" s="86" t="s">
        <v>4</v>
      </c>
      <c r="C3" s="126" t="s">
        <v>5</v>
      </c>
      <c r="D3" s="126" t="s">
        <v>6</v>
      </c>
      <c r="E3" s="126" t="s">
        <v>7</v>
      </c>
      <c r="F3" s="162" t="s">
        <v>8</v>
      </c>
      <c r="G3" s="126" t="s">
        <v>9</v>
      </c>
      <c r="H3" s="88" t="s">
        <v>5</v>
      </c>
      <c r="I3" s="86" t="s">
        <v>6</v>
      </c>
      <c r="J3" s="86" t="s">
        <v>7</v>
      </c>
      <c r="K3" s="86" t="s">
        <v>8</v>
      </c>
      <c r="L3" s="89" t="s">
        <v>9</v>
      </c>
      <c r="M3" s="86" t="s">
        <v>5</v>
      </c>
      <c r="N3" s="86" t="s">
        <v>6</v>
      </c>
      <c r="O3" s="86" t="s">
        <v>7</v>
      </c>
      <c r="P3" s="86" t="s">
        <v>8</v>
      </c>
      <c r="Q3" s="90" t="s">
        <v>9</v>
      </c>
      <c r="R3" s="89" t="s">
        <v>142</v>
      </c>
    </row>
    <row r="4" spans="1:23" ht="12.75" customHeight="1">
      <c r="A4" s="46">
        <v>1</v>
      </c>
      <c r="B4" s="121" t="s">
        <v>12</v>
      </c>
      <c r="C4" s="169">
        <v>9.9499999999999993</v>
      </c>
      <c r="D4" s="169">
        <v>9.9</v>
      </c>
      <c r="E4" s="169">
        <v>17.25</v>
      </c>
      <c r="F4" s="169">
        <v>9.9</v>
      </c>
      <c r="G4" s="169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7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67" t="e">
        <f>#REF!-L4</f>
        <v>#REF!</v>
      </c>
      <c r="R4" s="57"/>
      <c r="S4" s="194"/>
      <c r="T4" s="194"/>
      <c r="U4" s="194"/>
      <c r="V4" s="194"/>
      <c r="W4" s="194"/>
    </row>
    <row r="5" spans="1:23" ht="12.75" customHeight="1">
      <c r="A5" s="46">
        <v>2</v>
      </c>
      <c r="B5" s="121" t="s">
        <v>13</v>
      </c>
      <c r="C5" s="169">
        <v>9.9499999999999993</v>
      </c>
      <c r="D5" s="169">
        <v>9.9</v>
      </c>
      <c r="E5" s="169">
        <v>17.5</v>
      </c>
      <c r="F5" s="169">
        <v>10.199999999999999</v>
      </c>
      <c r="G5" s="169">
        <v>11.95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7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67" t="e">
        <f>#REF!-L5</f>
        <v>#REF!</v>
      </c>
      <c r="R5" s="57"/>
      <c r="S5" s="194"/>
      <c r="T5" s="194"/>
      <c r="U5" s="194"/>
      <c r="V5" s="194"/>
      <c r="W5" s="194"/>
    </row>
    <row r="6" spans="1:23" ht="12.75" customHeight="1">
      <c r="A6" s="46">
        <v>3</v>
      </c>
      <c r="B6" s="121" t="s">
        <v>14</v>
      </c>
      <c r="C6" s="169">
        <v>9.9499999999999993</v>
      </c>
      <c r="D6" s="169">
        <v>9.9499999999999993</v>
      </c>
      <c r="E6" s="169"/>
      <c r="F6" s="169">
        <v>10.25</v>
      </c>
      <c r="G6" s="169">
        <v>12.25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7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67" t="e">
        <f>#REF!-L6</f>
        <v>#REF!</v>
      </c>
      <c r="R6" s="57"/>
      <c r="S6" s="194"/>
      <c r="T6" s="194"/>
      <c r="U6" s="194"/>
      <c r="V6" s="194"/>
      <c r="W6" s="194"/>
    </row>
    <row r="7" spans="1:23" ht="12.75" customHeight="1">
      <c r="A7" s="46">
        <v>4</v>
      </c>
      <c r="B7" s="121" t="s">
        <v>15</v>
      </c>
      <c r="C7" s="169">
        <v>10</v>
      </c>
      <c r="D7" s="169">
        <v>10.5</v>
      </c>
      <c r="E7" s="169">
        <v>17</v>
      </c>
      <c r="F7" s="169">
        <v>10.25</v>
      </c>
      <c r="G7" s="169">
        <v>12</v>
      </c>
      <c r="H7" s="55">
        <v>10</v>
      </c>
      <c r="I7" s="56">
        <v>10.5</v>
      </c>
      <c r="J7" s="56">
        <v>17</v>
      </c>
      <c r="K7" s="56">
        <v>10.25</v>
      </c>
      <c r="L7" s="57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67" t="e">
        <f>#REF!-L7</f>
        <v>#REF!</v>
      </c>
      <c r="R7" s="57"/>
      <c r="S7" s="194"/>
      <c r="T7" s="194"/>
      <c r="U7" s="194"/>
      <c r="V7" s="194"/>
      <c r="W7" s="194"/>
    </row>
    <row r="8" spans="1:23" ht="12.75" customHeight="1">
      <c r="A8" s="46">
        <v>5</v>
      </c>
      <c r="B8" s="121" t="s">
        <v>16</v>
      </c>
      <c r="C8" s="169">
        <v>9.85</v>
      </c>
      <c r="D8" s="169">
        <v>10.25</v>
      </c>
      <c r="E8" s="169"/>
      <c r="F8" s="169">
        <v>10.25</v>
      </c>
      <c r="G8" s="169">
        <v>10.25</v>
      </c>
      <c r="H8" s="93"/>
      <c r="I8" s="93"/>
      <c r="J8" s="94"/>
      <c r="K8" s="92">
        <v>10.25</v>
      </c>
      <c r="L8" s="57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67" t="e">
        <f>#REF!-L8</f>
        <v>#REF!</v>
      </c>
      <c r="R8" s="72"/>
      <c r="S8" s="194"/>
      <c r="T8" s="194"/>
      <c r="U8" s="194"/>
      <c r="V8" s="194"/>
      <c r="W8" s="194"/>
    </row>
    <row r="9" spans="1:23" ht="12.75" customHeight="1">
      <c r="A9" s="46">
        <v>6</v>
      </c>
      <c r="B9" s="121" t="s">
        <v>17</v>
      </c>
      <c r="C9" s="169">
        <v>9.75</v>
      </c>
      <c r="D9" s="169">
        <v>9.9</v>
      </c>
      <c r="E9" s="169"/>
      <c r="F9" s="169">
        <v>9.9</v>
      </c>
      <c r="G9" s="169">
        <v>8.61</v>
      </c>
      <c r="H9" s="55">
        <v>9.75</v>
      </c>
      <c r="I9" s="56">
        <v>9.9</v>
      </c>
      <c r="J9" s="56">
        <v>0</v>
      </c>
      <c r="K9" s="56">
        <v>9.9</v>
      </c>
      <c r="L9" s="57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67" t="e">
        <f>#REF!-L9</f>
        <v>#REF!</v>
      </c>
      <c r="R9" s="57"/>
      <c r="S9" s="194"/>
      <c r="T9" s="194"/>
      <c r="U9" s="194"/>
      <c r="V9" s="194"/>
      <c r="W9" s="194"/>
    </row>
    <row r="10" spans="1:23" ht="15" customHeight="1">
      <c r="A10" s="46">
        <v>7</v>
      </c>
      <c r="B10" s="121" t="s">
        <v>18</v>
      </c>
      <c r="C10" s="169">
        <v>9.25</v>
      </c>
      <c r="D10" s="169">
        <v>10.25</v>
      </c>
      <c r="E10" s="169"/>
      <c r="F10" s="169">
        <v>9.5</v>
      </c>
      <c r="G10" s="169">
        <v>9.75</v>
      </c>
      <c r="H10" s="154"/>
      <c r="I10" s="154"/>
      <c r="J10" s="155"/>
      <c r="K10" s="47">
        <v>10</v>
      </c>
      <c r="L10" s="137">
        <v>10</v>
      </c>
      <c r="M10" s="136" t="e">
        <f>#REF!-H10</f>
        <v>#REF!</v>
      </c>
      <c r="N10" s="136" t="e">
        <f>#REF!-I10</f>
        <v>#REF!</v>
      </c>
      <c r="O10" s="136" t="e">
        <f>#REF!-J10</f>
        <v>#REF!</v>
      </c>
      <c r="P10" s="136" t="e">
        <f>#REF!-K10</f>
        <v>#REF!</v>
      </c>
      <c r="Q10" s="138" t="e">
        <f>#REF!-L10</f>
        <v>#REF!</v>
      </c>
      <c r="R10" s="134"/>
      <c r="S10" s="194"/>
      <c r="T10" s="194"/>
      <c r="U10" s="194"/>
      <c r="V10" s="194"/>
      <c r="W10" s="194"/>
    </row>
    <row r="11" spans="1:23" ht="12.75" customHeight="1">
      <c r="A11" s="46">
        <v>8</v>
      </c>
      <c r="B11" s="121" t="s">
        <v>150</v>
      </c>
      <c r="C11" s="169">
        <v>10.25</v>
      </c>
      <c r="D11" s="169">
        <v>10.35</v>
      </c>
      <c r="E11" s="169">
        <v>17.829999999999998</v>
      </c>
      <c r="F11" s="169">
        <v>10.35</v>
      </c>
      <c r="G11" s="169">
        <v>10.35</v>
      </c>
      <c r="H11" s="55">
        <v>10.65</v>
      </c>
      <c r="I11" s="56">
        <v>10.73</v>
      </c>
      <c r="J11" s="56">
        <v>18</v>
      </c>
      <c r="K11" s="56">
        <v>10.67</v>
      </c>
      <c r="L11" s="57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67" t="e">
        <f>#REF!-L11</f>
        <v>#REF!</v>
      </c>
      <c r="R11" s="57"/>
      <c r="S11" s="194"/>
      <c r="T11" s="194"/>
      <c r="U11" s="194"/>
      <c r="V11" s="194"/>
      <c r="W11" s="194"/>
    </row>
    <row r="12" spans="1:23" ht="12.75" customHeight="1">
      <c r="A12" s="46">
        <v>9</v>
      </c>
      <c r="B12" s="121" t="s">
        <v>20</v>
      </c>
      <c r="C12" s="169">
        <v>9.4</v>
      </c>
      <c r="D12" s="169">
        <v>10.1</v>
      </c>
      <c r="E12" s="169"/>
      <c r="F12" s="169">
        <v>9.5500000000000007</v>
      </c>
      <c r="G12" s="169">
        <v>9.9499999999999993</v>
      </c>
      <c r="H12" s="55">
        <v>9.6</v>
      </c>
      <c r="I12" s="56">
        <v>10.4</v>
      </c>
      <c r="J12" s="56">
        <v>0</v>
      </c>
      <c r="K12" s="56">
        <v>9.9</v>
      </c>
      <c r="L12" s="57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67" t="e">
        <f>#REF!-L12</f>
        <v>#REF!</v>
      </c>
      <c r="R12" s="57"/>
      <c r="S12" s="194"/>
      <c r="T12" s="194"/>
      <c r="U12" s="194"/>
      <c r="V12" s="194"/>
      <c r="W12" s="194"/>
    </row>
    <row r="13" spans="1:23" ht="12.75" customHeight="1">
      <c r="A13" s="46">
        <v>10</v>
      </c>
      <c r="B13" s="121" t="s">
        <v>21</v>
      </c>
      <c r="C13" s="169">
        <v>10.25</v>
      </c>
      <c r="D13" s="169">
        <v>11</v>
      </c>
      <c r="E13" s="169"/>
      <c r="F13" s="169">
        <v>10.25</v>
      </c>
      <c r="G13" s="169"/>
      <c r="H13" s="55">
        <v>10.5</v>
      </c>
      <c r="I13" s="56">
        <v>11</v>
      </c>
      <c r="J13" s="56">
        <v>0</v>
      </c>
      <c r="K13" s="56">
        <v>10.5</v>
      </c>
      <c r="L13" s="57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67" t="e">
        <f>#REF!-L13</f>
        <v>#REF!</v>
      </c>
      <c r="R13" s="57"/>
      <c r="S13" s="194"/>
      <c r="T13" s="194"/>
      <c r="U13" s="194"/>
      <c r="V13" s="194"/>
      <c r="W13" s="194"/>
    </row>
    <row r="14" spans="1:23" ht="12.75" customHeight="1">
      <c r="A14" s="46">
        <v>11</v>
      </c>
      <c r="B14" s="121" t="s">
        <v>22</v>
      </c>
      <c r="C14" s="169">
        <v>10.5</v>
      </c>
      <c r="D14" s="169">
        <v>11.5</v>
      </c>
      <c r="E14" s="169"/>
      <c r="F14" s="169">
        <v>10.199999999999999</v>
      </c>
      <c r="G14" s="169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7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67" t="e">
        <f>#REF!-L14</f>
        <v>#REF!</v>
      </c>
      <c r="R14" s="57"/>
      <c r="S14" s="194"/>
      <c r="T14" s="194"/>
      <c r="U14" s="194"/>
      <c r="V14" s="194"/>
      <c r="W14" s="194"/>
    </row>
    <row r="15" spans="1:23" ht="12.75" customHeight="1">
      <c r="A15" s="46">
        <v>12</v>
      </c>
      <c r="B15" s="121" t="s">
        <v>23</v>
      </c>
      <c r="C15" s="169">
        <v>7.25</v>
      </c>
      <c r="D15" s="169">
        <v>7.35</v>
      </c>
      <c r="E15" s="169"/>
      <c r="F15" s="169"/>
      <c r="G15" s="169"/>
      <c r="H15" s="55">
        <v>8</v>
      </c>
      <c r="I15" s="56">
        <v>8.25</v>
      </c>
      <c r="J15" s="56">
        <v>0</v>
      </c>
      <c r="K15" s="56">
        <v>0</v>
      </c>
      <c r="L15" s="57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67" t="e">
        <f>#REF!-L15</f>
        <v>#REF!</v>
      </c>
      <c r="R15" s="57"/>
      <c r="S15" s="194"/>
      <c r="T15" s="194"/>
      <c r="U15" s="194"/>
      <c r="V15" s="194"/>
      <c r="W15" s="194"/>
    </row>
    <row r="16" spans="1:23" ht="12.75" customHeight="1">
      <c r="A16" s="46">
        <v>13</v>
      </c>
      <c r="B16" s="121" t="s">
        <v>24</v>
      </c>
      <c r="C16" s="169">
        <v>6.26</v>
      </c>
      <c r="D16" s="169"/>
      <c r="E16" s="169"/>
      <c r="F16" s="169"/>
      <c r="G16" s="169"/>
      <c r="H16" s="55">
        <v>7.4</v>
      </c>
      <c r="I16" s="56">
        <v>0</v>
      </c>
      <c r="J16" s="56">
        <v>0</v>
      </c>
      <c r="K16" s="56">
        <v>0</v>
      </c>
      <c r="L16" s="57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67" t="e">
        <f>#REF!-L16</f>
        <v>#REF!</v>
      </c>
      <c r="R16" s="57"/>
      <c r="S16" s="194"/>
      <c r="T16" s="194"/>
      <c r="U16" s="194"/>
      <c r="V16" s="194"/>
      <c r="W16" s="194"/>
    </row>
    <row r="17" spans="1:23" ht="12.75" customHeight="1">
      <c r="A17" s="46">
        <v>14</v>
      </c>
      <c r="B17" s="121" t="s">
        <v>25</v>
      </c>
      <c r="C17" s="169">
        <v>7.25</v>
      </c>
      <c r="D17" s="169"/>
      <c r="E17" s="169"/>
      <c r="F17" s="169"/>
      <c r="G17" s="169"/>
      <c r="H17" s="55">
        <v>8</v>
      </c>
      <c r="I17" s="56">
        <v>0</v>
      </c>
      <c r="J17" s="56">
        <v>0</v>
      </c>
      <c r="K17" s="56">
        <v>0</v>
      </c>
      <c r="L17" s="57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67" t="e">
        <f>#REF!-L17</f>
        <v>#REF!</v>
      </c>
      <c r="R17" s="57"/>
      <c r="S17" s="194"/>
      <c r="T17" s="194"/>
      <c r="U17" s="194"/>
      <c r="V17" s="194"/>
      <c r="W17" s="194"/>
    </row>
    <row r="18" spans="1:23" ht="12.75" customHeight="1">
      <c r="A18" s="46">
        <v>15</v>
      </c>
      <c r="B18" s="121" t="s">
        <v>26</v>
      </c>
      <c r="C18" s="169">
        <v>9.89</v>
      </c>
      <c r="D18" s="169">
        <v>9.89</v>
      </c>
      <c r="E18" s="169"/>
      <c r="F18" s="169">
        <v>9.89</v>
      </c>
      <c r="G18" s="169">
        <v>9.89</v>
      </c>
      <c r="H18" s="55">
        <v>10.67</v>
      </c>
      <c r="I18" s="56">
        <v>10.67</v>
      </c>
      <c r="J18" s="56">
        <v>0</v>
      </c>
      <c r="K18" s="56">
        <v>10.67</v>
      </c>
      <c r="L18" s="57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67" t="e">
        <f>#REF!-L18</f>
        <v>#REF!</v>
      </c>
      <c r="R18" s="57"/>
      <c r="S18" s="194"/>
      <c r="T18" s="194"/>
      <c r="U18" s="194"/>
      <c r="V18" s="194"/>
      <c r="W18" s="194"/>
    </row>
    <row r="19" spans="1:23" ht="12.75" customHeight="1">
      <c r="A19" s="46">
        <v>16</v>
      </c>
      <c r="B19" s="121" t="s">
        <v>27</v>
      </c>
      <c r="C19" s="169">
        <v>11</v>
      </c>
      <c r="D19" s="169">
        <v>10.4</v>
      </c>
      <c r="E19" s="169">
        <v>14</v>
      </c>
      <c r="F19" s="169">
        <v>10.9</v>
      </c>
      <c r="G19" s="169">
        <v>15.6</v>
      </c>
      <c r="H19" s="55">
        <v>13.44</v>
      </c>
      <c r="I19" s="56">
        <v>13.44</v>
      </c>
      <c r="J19" s="56">
        <v>17.79</v>
      </c>
      <c r="K19" s="56">
        <v>13.44</v>
      </c>
      <c r="L19" s="57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67" t="e">
        <f>#REF!-L19</f>
        <v>#REF!</v>
      </c>
      <c r="R19" s="57"/>
      <c r="S19" s="194"/>
      <c r="T19" s="194"/>
      <c r="U19" s="194"/>
      <c r="V19" s="194"/>
      <c r="W19" s="194"/>
    </row>
    <row r="20" spans="1:23" ht="12.75" customHeight="1">
      <c r="A20" s="46">
        <v>17</v>
      </c>
      <c r="B20" s="121" t="s">
        <v>28</v>
      </c>
      <c r="C20" s="169">
        <v>9.51</v>
      </c>
      <c r="D20" s="169"/>
      <c r="E20" s="169"/>
      <c r="F20" s="169"/>
      <c r="G20" s="169"/>
      <c r="H20" s="55">
        <v>10.69</v>
      </c>
      <c r="I20" s="56">
        <v>0</v>
      </c>
      <c r="J20" s="56">
        <v>0</v>
      </c>
      <c r="K20" s="56">
        <v>0</v>
      </c>
      <c r="L20" s="57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67" t="e">
        <f>#REF!-L20</f>
        <v>#REF!</v>
      </c>
      <c r="R20" s="57"/>
      <c r="S20" s="194"/>
      <c r="T20" s="194"/>
      <c r="U20" s="194"/>
      <c r="V20" s="194"/>
      <c r="W20" s="194"/>
    </row>
    <row r="21" spans="1:23" ht="12.75" customHeight="1">
      <c r="A21" s="46">
        <v>18</v>
      </c>
      <c r="B21" s="121" t="s">
        <v>30</v>
      </c>
      <c r="C21" s="169">
        <v>6.41</v>
      </c>
      <c r="D21" s="169"/>
      <c r="E21" s="169"/>
      <c r="F21" s="169"/>
      <c r="G21" s="169"/>
      <c r="H21" s="55">
        <v>8.14</v>
      </c>
      <c r="I21" s="56">
        <v>0</v>
      </c>
      <c r="J21" s="56">
        <v>0</v>
      </c>
      <c r="K21" s="56">
        <v>0</v>
      </c>
      <c r="L21" s="57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67" t="e">
        <f>#REF!-L21</f>
        <v>#REF!</v>
      </c>
      <c r="R21" s="57"/>
      <c r="S21" s="194"/>
      <c r="T21" s="194"/>
      <c r="U21" s="194"/>
      <c r="V21" s="194"/>
      <c r="W21" s="194"/>
    </row>
    <row r="22" spans="1:23" ht="12.75" customHeight="1">
      <c r="A22" s="46">
        <v>19</v>
      </c>
      <c r="B22" s="121" t="s">
        <v>32</v>
      </c>
      <c r="C22" s="169">
        <v>7.45</v>
      </c>
      <c r="D22" s="169">
        <v>8.9600000000000009</v>
      </c>
      <c r="E22" s="169"/>
      <c r="F22" s="169">
        <v>9.74</v>
      </c>
      <c r="G22" s="169"/>
      <c r="H22" s="55">
        <v>9.1999999999999993</v>
      </c>
      <c r="I22" s="56">
        <v>10.84</v>
      </c>
      <c r="J22" s="56">
        <v>0</v>
      </c>
      <c r="K22" s="56">
        <v>10.81</v>
      </c>
      <c r="L22" s="57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67" t="e">
        <f>#REF!-L22</f>
        <v>#REF!</v>
      </c>
      <c r="R22" s="57"/>
      <c r="S22" s="194"/>
      <c r="T22" s="194"/>
      <c r="U22" s="194"/>
      <c r="V22" s="194"/>
      <c r="W22" s="194"/>
    </row>
    <row r="23" spans="1:23" ht="12.75" customHeight="1">
      <c r="A23" s="46">
        <v>20</v>
      </c>
      <c r="B23" s="121" t="s">
        <v>33</v>
      </c>
      <c r="C23" s="169">
        <v>7.92</v>
      </c>
      <c r="D23" s="169"/>
      <c r="E23" s="169"/>
      <c r="F23" s="169"/>
      <c r="G23" s="169"/>
      <c r="H23" s="55">
        <v>8.35</v>
      </c>
      <c r="I23" s="56">
        <v>0</v>
      </c>
      <c r="J23" s="56">
        <v>0</v>
      </c>
      <c r="K23" s="56">
        <v>0</v>
      </c>
      <c r="L23" s="57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67" t="e">
        <f>#REF!-L23</f>
        <v>#REF!</v>
      </c>
      <c r="R23" s="57"/>
      <c r="S23" s="194"/>
      <c r="T23" s="194"/>
      <c r="U23" s="194"/>
      <c r="V23" s="194"/>
      <c r="W23" s="194"/>
    </row>
    <row r="24" spans="1:23" ht="12.75" customHeight="1">
      <c r="A24" s="46">
        <v>21</v>
      </c>
      <c r="B24" s="121" t="s">
        <v>34</v>
      </c>
      <c r="C24" s="169">
        <v>6.6</v>
      </c>
      <c r="D24" s="169"/>
      <c r="E24" s="169"/>
      <c r="F24" s="169"/>
      <c r="G24" s="169"/>
      <c r="H24" s="55">
        <v>7.95</v>
      </c>
      <c r="I24" s="56">
        <v>0</v>
      </c>
      <c r="J24" s="56">
        <v>0</v>
      </c>
      <c r="K24" s="56">
        <v>0</v>
      </c>
      <c r="L24" s="57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67" t="e">
        <f>#REF!-L24</f>
        <v>#REF!</v>
      </c>
      <c r="R24" s="57"/>
      <c r="S24" s="194"/>
      <c r="T24" s="194"/>
      <c r="U24" s="194"/>
      <c r="V24" s="194"/>
      <c r="W24" s="194"/>
    </row>
    <row r="25" spans="1:23" ht="12.75" customHeight="1">
      <c r="A25" s="46">
        <v>22</v>
      </c>
      <c r="B25" s="121" t="s">
        <v>35</v>
      </c>
      <c r="C25" s="169">
        <v>8.9</v>
      </c>
      <c r="D25" s="169"/>
      <c r="E25" s="169"/>
      <c r="F25" s="169">
        <v>9.3000000000000007</v>
      </c>
      <c r="G25" s="169"/>
      <c r="H25" s="55">
        <v>9.7899999999999991</v>
      </c>
      <c r="I25" s="56">
        <v>0</v>
      </c>
      <c r="J25" s="56">
        <v>0</v>
      </c>
      <c r="K25" s="56">
        <v>10.199999999999999</v>
      </c>
      <c r="L25" s="57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67" t="e">
        <f>#REF!-L25</f>
        <v>#REF!</v>
      </c>
      <c r="R25" s="57"/>
      <c r="S25" s="194"/>
      <c r="T25" s="194"/>
      <c r="U25" s="194"/>
      <c r="V25" s="194"/>
      <c r="W25" s="194"/>
    </row>
    <row r="26" spans="1:23" ht="12.75" customHeight="1">
      <c r="A26" s="46">
        <v>23</v>
      </c>
      <c r="B26" s="121" t="s">
        <v>36</v>
      </c>
      <c r="C26" s="169">
        <v>14.3</v>
      </c>
      <c r="D26" s="169">
        <v>13.3</v>
      </c>
      <c r="E26" s="169">
        <v>13.3</v>
      </c>
      <c r="F26" s="169">
        <v>13.3</v>
      </c>
      <c r="G26" s="169">
        <v>13.3</v>
      </c>
      <c r="H26" s="55">
        <v>14.49</v>
      </c>
      <c r="I26" s="56">
        <v>13.49</v>
      </c>
      <c r="J26" s="56">
        <v>13.49</v>
      </c>
      <c r="K26" s="56">
        <v>13.49</v>
      </c>
      <c r="L26" s="57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67" t="e">
        <f>#REF!-L26</f>
        <v>#REF!</v>
      </c>
      <c r="R26" s="57"/>
      <c r="S26" s="194"/>
      <c r="T26" s="194"/>
      <c r="U26" s="194"/>
      <c r="V26" s="194"/>
      <c r="W26" s="194"/>
    </row>
    <row r="27" spans="1:23" ht="12.75" customHeight="1">
      <c r="A27" s="46">
        <v>24</v>
      </c>
      <c r="B27" s="121" t="s">
        <v>37</v>
      </c>
      <c r="C27" s="169">
        <v>7.78</v>
      </c>
      <c r="D27" s="169"/>
      <c r="E27" s="169"/>
      <c r="F27" s="169"/>
      <c r="G27" s="169"/>
      <c r="H27" s="55">
        <v>8.36</v>
      </c>
      <c r="I27" s="56">
        <v>0</v>
      </c>
      <c r="J27" s="56">
        <v>0</v>
      </c>
      <c r="K27" s="56">
        <v>0</v>
      </c>
      <c r="L27" s="57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67" t="e">
        <f>#REF!-L27</f>
        <v>#REF!</v>
      </c>
      <c r="R27" s="57"/>
      <c r="S27" s="194"/>
      <c r="T27" s="194"/>
      <c r="U27" s="194"/>
      <c r="V27" s="194"/>
      <c r="W27" s="194"/>
    </row>
    <row r="28" spans="1:23" ht="12.75" customHeight="1">
      <c r="A28" s="46">
        <v>25</v>
      </c>
      <c r="B28" s="121" t="s">
        <v>38</v>
      </c>
      <c r="C28" s="169">
        <v>7.96</v>
      </c>
      <c r="D28" s="169"/>
      <c r="E28" s="169"/>
      <c r="F28" s="169"/>
      <c r="G28" s="169"/>
      <c r="H28" s="55">
        <v>9.06</v>
      </c>
      <c r="I28" s="56">
        <v>0</v>
      </c>
      <c r="J28" s="56">
        <v>0</v>
      </c>
      <c r="K28" s="56">
        <v>0</v>
      </c>
      <c r="L28" s="57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67" t="e">
        <f>#REF!-L28</f>
        <v>#REF!</v>
      </c>
      <c r="R28" s="57"/>
      <c r="S28" s="194"/>
      <c r="T28" s="194"/>
      <c r="U28" s="194"/>
      <c r="V28" s="194"/>
      <c r="W28" s="194"/>
    </row>
    <row r="29" spans="1:23" ht="12.75" customHeight="1">
      <c r="A29" s="46">
        <v>26</v>
      </c>
      <c r="B29" s="121" t="s">
        <v>39</v>
      </c>
      <c r="C29" s="169">
        <v>8</v>
      </c>
      <c r="D29" s="169"/>
      <c r="E29" s="169"/>
      <c r="F29" s="169"/>
      <c r="G29" s="169"/>
      <c r="H29" s="55">
        <v>0.09</v>
      </c>
      <c r="I29" s="56">
        <v>0</v>
      </c>
      <c r="J29" s="56">
        <v>0</v>
      </c>
      <c r="K29" s="56">
        <v>0</v>
      </c>
      <c r="L29" s="57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67" t="e">
        <f>#REF!-L29</f>
        <v>#REF!</v>
      </c>
      <c r="R29" s="57"/>
      <c r="S29" s="194"/>
      <c r="T29" s="194"/>
      <c r="U29" s="194"/>
      <c r="V29" s="194"/>
      <c r="W29" s="194"/>
    </row>
    <row r="30" spans="1:23" ht="12.75" customHeight="1">
      <c r="A30" s="46">
        <v>27</v>
      </c>
      <c r="B30" s="121" t="s">
        <v>40</v>
      </c>
      <c r="C30" s="169">
        <v>6.71</v>
      </c>
      <c r="D30" s="169">
        <v>6.71</v>
      </c>
      <c r="E30" s="169"/>
      <c r="F30" s="169"/>
      <c r="G30" s="169"/>
      <c r="H30" s="55">
        <v>6.7</v>
      </c>
      <c r="I30" s="56">
        <v>6.7</v>
      </c>
      <c r="J30" s="56">
        <v>0</v>
      </c>
      <c r="K30" s="56">
        <v>0</v>
      </c>
      <c r="L30" s="57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67" t="e">
        <f>#REF!-L30</f>
        <v>#REF!</v>
      </c>
      <c r="R30" s="57"/>
      <c r="S30" s="194"/>
      <c r="T30" s="194"/>
      <c r="U30" s="194"/>
      <c r="V30" s="194"/>
      <c r="W30" s="194"/>
    </row>
    <row r="31" spans="1:23" ht="12.75" customHeight="1">
      <c r="A31" s="46">
        <v>28</v>
      </c>
      <c r="B31" s="121" t="s">
        <v>41</v>
      </c>
      <c r="C31" s="169">
        <v>10.3</v>
      </c>
      <c r="D31" s="169">
        <v>10.55</v>
      </c>
      <c r="E31" s="169">
        <v>15.51</v>
      </c>
      <c r="F31" s="169">
        <v>9.98</v>
      </c>
      <c r="G31" s="169">
        <v>14.55</v>
      </c>
      <c r="H31" s="55">
        <v>10.3</v>
      </c>
      <c r="I31" s="56">
        <v>10.56</v>
      </c>
      <c r="J31" s="56">
        <v>15.53</v>
      </c>
      <c r="K31" s="56">
        <v>10</v>
      </c>
      <c r="L31" s="57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67" t="e">
        <f>#REF!-L31</f>
        <v>#REF!</v>
      </c>
      <c r="R31" s="57"/>
      <c r="S31" s="194"/>
      <c r="T31" s="194"/>
      <c r="U31" s="194"/>
      <c r="V31" s="194"/>
      <c r="W31" s="194"/>
    </row>
    <row r="32" spans="1:23" ht="12.75" customHeight="1">
      <c r="A32" s="46">
        <v>29</v>
      </c>
      <c r="B32" s="121" t="s">
        <v>42</v>
      </c>
      <c r="C32" s="169">
        <v>9.5</v>
      </c>
      <c r="D32" s="169">
        <v>10.25</v>
      </c>
      <c r="E32" s="169"/>
      <c r="F32" s="169">
        <v>10.75</v>
      </c>
      <c r="G32" s="169"/>
      <c r="H32" s="93"/>
      <c r="I32" s="93"/>
      <c r="J32" s="94"/>
      <c r="K32" s="92">
        <v>0</v>
      </c>
      <c r="L32" s="57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67" t="e">
        <f>#REF!-L32</f>
        <v>#REF!</v>
      </c>
      <c r="R32" s="57"/>
      <c r="S32" s="194"/>
      <c r="T32" s="194"/>
      <c r="U32" s="194"/>
      <c r="V32" s="194"/>
      <c r="W32" s="194"/>
    </row>
    <row r="33" spans="1:23" ht="12.75" customHeight="1">
      <c r="A33" s="46">
        <v>30</v>
      </c>
      <c r="B33" s="121" t="s">
        <v>43</v>
      </c>
      <c r="C33" s="169">
        <v>11.25</v>
      </c>
      <c r="D33" s="169">
        <v>13</v>
      </c>
      <c r="E33" s="169"/>
      <c r="F33" s="169">
        <v>13</v>
      </c>
      <c r="G33" s="169">
        <v>14</v>
      </c>
      <c r="H33" s="55">
        <v>11.25</v>
      </c>
      <c r="I33" s="56">
        <v>13</v>
      </c>
      <c r="J33" s="56">
        <v>0</v>
      </c>
      <c r="K33" s="56">
        <v>13</v>
      </c>
      <c r="L33" s="57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67" t="e">
        <f>#REF!-L33</f>
        <v>#REF!</v>
      </c>
      <c r="R33" s="57"/>
      <c r="S33" s="194"/>
      <c r="T33" s="194"/>
      <c r="U33" s="194"/>
      <c r="V33" s="194"/>
      <c r="W33" s="194"/>
    </row>
    <row r="34" spans="1:23" ht="12.75" customHeight="1">
      <c r="A34" s="46">
        <v>31</v>
      </c>
      <c r="B34" s="121" t="s">
        <v>44</v>
      </c>
      <c r="C34" s="169">
        <v>9.4499999999999993</v>
      </c>
      <c r="D34" s="169">
        <v>9.9499999999999993</v>
      </c>
      <c r="E34" s="169">
        <v>21</v>
      </c>
      <c r="F34" s="169">
        <v>12.3</v>
      </c>
      <c r="G34" s="169">
        <v>11.3</v>
      </c>
      <c r="H34" s="93"/>
      <c r="I34" s="93"/>
      <c r="J34" s="94"/>
      <c r="K34" s="92">
        <v>12</v>
      </c>
      <c r="L34" s="57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67" t="e">
        <f>#REF!-L34</f>
        <v>#REF!</v>
      </c>
      <c r="R34" s="57"/>
      <c r="S34" s="194"/>
      <c r="T34" s="194"/>
      <c r="U34" s="194"/>
      <c r="V34" s="194"/>
      <c r="W34" s="194"/>
    </row>
    <row r="35" spans="1:23" ht="12.75" customHeight="1">
      <c r="A35" s="46">
        <v>32</v>
      </c>
      <c r="B35" s="121" t="s">
        <v>45</v>
      </c>
      <c r="C35" s="169">
        <v>10.6</v>
      </c>
      <c r="D35" s="169">
        <v>12.2</v>
      </c>
      <c r="E35" s="169">
        <v>14.2</v>
      </c>
      <c r="F35" s="169">
        <v>11.9</v>
      </c>
      <c r="G35" s="169">
        <v>12</v>
      </c>
      <c r="H35" s="55">
        <v>10.6</v>
      </c>
      <c r="I35" s="56">
        <v>12.2</v>
      </c>
      <c r="J35" s="56">
        <v>14.2</v>
      </c>
      <c r="K35" s="56">
        <v>11.9</v>
      </c>
      <c r="L35" s="57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67" t="e">
        <f>#REF!-L35</f>
        <v>#REF!</v>
      </c>
      <c r="R35" s="57"/>
      <c r="S35" s="194"/>
      <c r="T35" s="194"/>
      <c r="U35" s="194"/>
      <c r="V35" s="194"/>
      <c r="W35" s="194"/>
    </row>
    <row r="36" spans="1:23" ht="12.75" customHeight="1">
      <c r="A36" s="46">
        <v>33</v>
      </c>
      <c r="B36" s="121" t="s">
        <v>46</v>
      </c>
      <c r="C36" s="169">
        <v>8.48</v>
      </c>
      <c r="D36" s="169">
        <v>10.01</v>
      </c>
      <c r="E36" s="169">
        <v>13.63</v>
      </c>
      <c r="F36" s="169">
        <v>10.27</v>
      </c>
      <c r="G36" s="169">
        <v>10.06</v>
      </c>
      <c r="H36" s="55">
        <v>8.7899999999999991</v>
      </c>
      <c r="I36" s="56">
        <v>10.29</v>
      </c>
      <c r="J36" s="56">
        <v>13.4</v>
      </c>
      <c r="K36" s="56">
        <v>10.28</v>
      </c>
      <c r="L36" s="57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67" t="e">
        <f>#REF!-L36</f>
        <v>#REF!</v>
      </c>
      <c r="R36" s="57"/>
      <c r="S36" s="194"/>
      <c r="T36" s="194"/>
      <c r="U36" s="194"/>
      <c r="V36" s="194"/>
      <c r="W36" s="194"/>
    </row>
    <row r="37" spans="1:23" ht="12.75" customHeight="1">
      <c r="A37" s="46">
        <v>34</v>
      </c>
      <c r="B37" s="121" t="s">
        <v>47</v>
      </c>
      <c r="C37" s="169">
        <v>10</v>
      </c>
      <c r="D37" s="169">
        <v>10.25</v>
      </c>
      <c r="E37" s="169">
        <v>14.5</v>
      </c>
      <c r="F37" s="169">
        <v>10.5</v>
      </c>
      <c r="G37" s="169">
        <v>11</v>
      </c>
      <c r="H37" s="55">
        <v>10</v>
      </c>
      <c r="I37" s="56">
        <v>10.25</v>
      </c>
      <c r="J37" s="56">
        <v>14.5</v>
      </c>
      <c r="K37" s="56">
        <v>10.5</v>
      </c>
      <c r="L37" s="57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67" t="e">
        <f>#REF!-L37</f>
        <v>#REF!</v>
      </c>
      <c r="R37" s="57"/>
      <c r="S37" s="194"/>
      <c r="T37" s="194"/>
      <c r="U37" s="194"/>
      <c r="V37" s="194"/>
      <c r="W37" s="194"/>
    </row>
    <row r="38" spans="1:23" ht="12.75" customHeight="1">
      <c r="A38" s="46">
        <v>35</v>
      </c>
      <c r="B38" s="121" t="s">
        <v>48</v>
      </c>
      <c r="C38" s="169">
        <v>7.28</v>
      </c>
      <c r="D38" s="169">
        <v>7.19</v>
      </c>
      <c r="E38" s="169">
        <v>6.65</v>
      </c>
      <c r="F38" s="169">
        <v>6.62</v>
      </c>
      <c r="G38" s="169">
        <v>7.94</v>
      </c>
      <c r="H38" s="55">
        <v>7.05</v>
      </c>
      <c r="I38" s="56">
        <v>7.17</v>
      </c>
      <c r="J38" s="56">
        <v>6.63</v>
      </c>
      <c r="K38" s="56">
        <v>6.59</v>
      </c>
      <c r="L38" s="57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67" t="e">
        <f>#REF!-L38</f>
        <v>#REF!</v>
      </c>
      <c r="R38" s="57"/>
      <c r="S38" s="194"/>
      <c r="T38" s="194"/>
      <c r="U38" s="194"/>
      <c r="V38" s="194"/>
      <c r="W38" s="194"/>
    </row>
    <row r="39" spans="1:23" ht="12.75" customHeight="1">
      <c r="A39" s="46">
        <v>36</v>
      </c>
      <c r="B39" s="121" t="s">
        <v>49</v>
      </c>
      <c r="C39" s="169">
        <v>9.4</v>
      </c>
      <c r="D39" s="169">
        <v>12.11</v>
      </c>
      <c r="E39" s="169">
        <v>12.93</v>
      </c>
      <c r="F39" s="169">
        <v>11.36</v>
      </c>
      <c r="G39" s="169">
        <v>12.16</v>
      </c>
      <c r="H39" s="55">
        <v>9.7100000000000009</v>
      </c>
      <c r="I39" s="56">
        <v>12.34</v>
      </c>
      <c r="J39" s="56">
        <v>13.05</v>
      </c>
      <c r="K39" s="56">
        <v>11.28</v>
      </c>
      <c r="L39" s="57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67" t="e">
        <f>#REF!-L39</f>
        <v>#REF!</v>
      </c>
      <c r="R39" s="57"/>
      <c r="S39" s="194"/>
      <c r="T39" s="194"/>
      <c r="U39" s="194"/>
      <c r="V39" s="194"/>
      <c r="W39" s="194"/>
    </row>
    <row r="40" spans="1:23" ht="12.75" customHeight="1">
      <c r="A40" s="46">
        <v>37</v>
      </c>
      <c r="B40" s="121" t="s">
        <v>50</v>
      </c>
      <c r="C40" s="169">
        <v>6.96</v>
      </c>
      <c r="D40" s="169">
        <v>7.8</v>
      </c>
      <c r="E40" s="169">
        <v>11.19</v>
      </c>
      <c r="F40" s="169">
        <v>7.02</v>
      </c>
      <c r="G40" s="169">
        <v>8.24</v>
      </c>
      <c r="H40" s="55">
        <v>7.31</v>
      </c>
      <c r="I40" s="56">
        <v>8.27</v>
      </c>
      <c r="J40" s="56">
        <v>12.08</v>
      </c>
      <c r="K40" s="56">
        <v>7.38</v>
      </c>
      <c r="L40" s="57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67" t="e">
        <f>#REF!-L40</f>
        <v>#REF!</v>
      </c>
      <c r="R40" s="57"/>
      <c r="S40" s="194"/>
      <c r="T40" s="194"/>
      <c r="U40" s="194"/>
      <c r="V40" s="194"/>
      <c r="W40" s="194"/>
    </row>
    <row r="41" spans="1:23" ht="12.75" customHeight="1">
      <c r="A41" s="46">
        <v>38</v>
      </c>
      <c r="B41" s="121" t="s">
        <v>51</v>
      </c>
      <c r="C41" s="169">
        <v>8.9</v>
      </c>
      <c r="D41" s="169">
        <v>8.82</v>
      </c>
      <c r="E41" s="169">
        <v>8.5399999999999991</v>
      </c>
      <c r="F41" s="169">
        <v>8.89</v>
      </c>
      <c r="G41" s="169">
        <v>8.98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7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67" t="e">
        <f>#REF!-L41</f>
        <v>#REF!</v>
      </c>
      <c r="R41" s="57"/>
      <c r="S41" s="194"/>
      <c r="T41" s="194"/>
      <c r="U41" s="194"/>
      <c r="V41" s="194"/>
      <c r="W41" s="194"/>
    </row>
    <row r="42" spans="1:23" ht="12.75" customHeight="1">
      <c r="A42" s="46">
        <v>39</v>
      </c>
      <c r="B42" s="121" t="s">
        <v>52</v>
      </c>
      <c r="C42" s="169">
        <v>9.5500000000000007</v>
      </c>
      <c r="D42" s="169">
        <v>10.1</v>
      </c>
      <c r="E42" s="169">
        <v>13.17</v>
      </c>
      <c r="F42" s="169">
        <v>10.32</v>
      </c>
      <c r="G42" s="169">
        <v>12.44</v>
      </c>
      <c r="H42" s="55">
        <v>9.69</v>
      </c>
      <c r="I42" s="56">
        <v>10.09</v>
      </c>
      <c r="J42" s="56">
        <v>13.13</v>
      </c>
      <c r="K42" s="56">
        <v>10.4</v>
      </c>
      <c r="L42" s="57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67" t="e">
        <f>#REF!-L42</f>
        <v>#REF!</v>
      </c>
      <c r="R42" s="57"/>
      <c r="S42" s="194"/>
      <c r="T42" s="194"/>
      <c r="U42" s="194"/>
      <c r="V42" s="194"/>
      <c r="W42" s="194"/>
    </row>
    <row r="43" spans="1:23" ht="12.75" customHeight="1">
      <c r="A43" s="46">
        <v>40</v>
      </c>
      <c r="B43" s="121" t="s">
        <v>53</v>
      </c>
      <c r="C43" s="169">
        <v>10</v>
      </c>
      <c r="D43" s="169">
        <v>10.5</v>
      </c>
      <c r="E43" s="169">
        <v>12.5</v>
      </c>
      <c r="F43" s="169">
        <v>11</v>
      </c>
      <c r="G43" s="169">
        <v>11</v>
      </c>
      <c r="H43" s="55">
        <v>10.25</v>
      </c>
      <c r="I43" s="56">
        <v>10.75</v>
      </c>
      <c r="J43" s="56">
        <v>12.75</v>
      </c>
      <c r="K43" s="56">
        <v>11.25</v>
      </c>
      <c r="L43" s="57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67" t="e">
        <f>#REF!-L43</f>
        <v>#REF!</v>
      </c>
      <c r="R43" s="57"/>
      <c r="S43" s="194"/>
      <c r="T43" s="194"/>
      <c r="U43" s="194"/>
      <c r="V43" s="194"/>
      <c r="W43" s="194"/>
    </row>
    <row r="44" spans="1:23" ht="12.75" customHeight="1">
      <c r="A44" s="46">
        <v>41</v>
      </c>
      <c r="B44" s="121" t="s">
        <v>54</v>
      </c>
      <c r="C44" s="169">
        <v>8.11</v>
      </c>
      <c r="D44" s="169">
        <v>7.6</v>
      </c>
      <c r="E44" s="169">
        <v>7.71</v>
      </c>
      <c r="F44" s="169">
        <v>6.79</v>
      </c>
      <c r="G44" s="169">
        <v>7.44</v>
      </c>
      <c r="H44" s="55">
        <v>9.23</v>
      </c>
      <c r="I44" s="56">
        <v>8.9700000000000006</v>
      </c>
      <c r="J44" s="56">
        <v>9.01</v>
      </c>
      <c r="K44" s="56">
        <v>8.66</v>
      </c>
      <c r="L44" s="57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67" t="e">
        <f>#REF!-L44</f>
        <v>#REF!</v>
      </c>
      <c r="R44" s="57"/>
      <c r="S44" s="194"/>
      <c r="T44" s="194"/>
      <c r="U44" s="194"/>
      <c r="V44" s="194"/>
      <c r="W44" s="194"/>
    </row>
    <row r="45" spans="1:23" ht="12.75" customHeight="1">
      <c r="A45" s="46">
        <v>42</v>
      </c>
      <c r="B45" s="121" t="s">
        <v>55</v>
      </c>
      <c r="C45" s="169">
        <v>10.9</v>
      </c>
      <c r="D45" s="169">
        <v>12.65</v>
      </c>
      <c r="E45" s="169">
        <v>15</v>
      </c>
      <c r="F45" s="169">
        <v>12.12</v>
      </c>
      <c r="G45" s="169">
        <v>12.28</v>
      </c>
      <c r="H45" s="55">
        <v>10.9</v>
      </c>
      <c r="I45" s="56">
        <v>12.65</v>
      </c>
      <c r="J45" s="56">
        <v>15</v>
      </c>
      <c r="K45" s="56">
        <v>12.12</v>
      </c>
      <c r="L45" s="57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67" t="e">
        <f>#REF!-L45</f>
        <v>#REF!</v>
      </c>
      <c r="R45" s="57"/>
      <c r="S45" s="194"/>
      <c r="T45" s="194"/>
      <c r="U45" s="194"/>
      <c r="V45" s="194"/>
      <c r="W45" s="194"/>
    </row>
    <row r="46" spans="1:23" ht="12.75" customHeight="1">
      <c r="A46" s="46">
        <v>43</v>
      </c>
      <c r="B46" s="121" t="s">
        <v>56</v>
      </c>
      <c r="C46" s="169">
        <v>10.06</v>
      </c>
      <c r="D46" s="169">
        <v>10.06</v>
      </c>
      <c r="E46" s="169">
        <v>10.06</v>
      </c>
      <c r="F46" s="169">
        <v>10.06</v>
      </c>
      <c r="G46" s="169">
        <v>10.06</v>
      </c>
      <c r="H46" s="55">
        <v>10.53</v>
      </c>
      <c r="I46" s="56">
        <v>10.53</v>
      </c>
      <c r="J46" s="56">
        <v>10.53</v>
      </c>
      <c r="K46" s="56">
        <v>0</v>
      </c>
      <c r="L46" s="57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67" t="e">
        <f>#REF!-L46</f>
        <v>#REF!</v>
      </c>
      <c r="R46" s="57"/>
      <c r="S46" s="194"/>
      <c r="T46" s="194"/>
      <c r="U46" s="194"/>
      <c r="V46" s="194"/>
      <c r="W46" s="194"/>
    </row>
    <row r="47" spans="1:23" ht="12.75" customHeight="1">
      <c r="A47" s="46">
        <v>44</v>
      </c>
      <c r="B47" s="121" t="s">
        <v>57</v>
      </c>
      <c r="C47" s="169">
        <v>11.39</v>
      </c>
      <c r="D47" s="169">
        <v>11.94</v>
      </c>
      <c r="E47" s="169">
        <v>14.69</v>
      </c>
      <c r="F47" s="169">
        <v>11.89</v>
      </c>
      <c r="G47" s="169">
        <v>12.54</v>
      </c>
      <c r="H47" s="55">
        <v>9.76</v>
      </c>
      <c r="I47" s="56">
        <v>10.31</v>
      </c>
      <c r="J47" s="56">
        <v>13.06</v>
      </c>
      <c r="K47" s="56">
        <v>10.26</v>
      </c>
      <c r="L47" s="57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67" t="e">
        <f>#REF!-L47</f>
        <v>#REF!</v>
      </c>
      <c r="R47" s="57"/>
      <c r="S47" s="194"/>
      <c r="T47" s="194"/>
      <c r="U47" s="194"/>
      <c r="V47" s="194"/>
      <c r="W47" s="194"/>
    </row>
    <row r="48" spans="1:23" ht="12.75" customHeight="1">
      <c r="A48" s="46">
        <v>45</v>
      </c>
      <c r="B48" s="121" t="s">
        <v>58</v>
      </c>
      <c r="C48" s="169">
        <v>9.3000000000000007</v>
      </c>
      <c r="D48" s="169">
        <v>9.8000000000000007</v>
      </c>
      <c r="E48" s="169">
        <v>10.8</v>
      </c>
      <c r="F48" s="169">
        <v>9.8000000000000007</v>
      </c>
      <c r="G48" s="169">
        <v>10.55</v>
      </c>
      <c r="H48" s="55">
        <v>8.77</v>
      </c>
      <c r="I48" s="56">
        <v>8.77</v>
      </c>
      <c r="J48" s="56">
        <v>8.77</v>
      </c>
      <c r="K48" s="56">
        <v>10.47</v>
      </c>
      <c r="L48" s="57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67" t="e">
        <f>#REF!-L48</f>
        <v>#REF!</v>
      </c>
      <c r="R48" s="57"/>
      <c r="S48" s="194"/>
      <c r="T48" s="194"/>
      <c r="U48" s="194"/>
      <c r="V48" s="194"/>
      <c r="W48" s="194"/>
    </row>
    <row r="49" spans="1:23" ht="12.75" customHeight="1">
      <c r="A49" s="46">
        <v>46</v>
      </c>
      <c r="B49" s="121" t="s">
        <v>59</v>
      </c>
      <c r="C49" s="169">
        <v>8.89</v>
      </c>
      <c r="D49" s="169">
        <v>8.4700000000000006</v>
      </c>
      <c r="E49" s="169">
        <v>8.4700000000000006</v>
      </c>
      <c r="F49" s="169">
        <v>8.89</v>
      </c>
      <c r="G49" s="169">
        <v>8.0500000000000007</v>
      </c>
      <c r="H49" s="55">
        <v>11.51</v>
      </c>
      <c r="I49" s="56">
        <v>11.07</v>
      </c>
      <c r="J49" s="56">
        <v>11.07</v>
      </c>
      <c r="K49" s="56">
        <v>11.51</v>
      </c>
      <c r="L49" s="57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67" t="e">
        <f>#REF!-L49</f>
        <v>#REF!</v>
      </c>
      <c r="R49" s="57"/>
      <c r="S49" s="194"/>
      <c r="T49" s="194"/>
      <c r="U49" s="194"/>
      <c r="V49" s="194"/>
      <c r="W49" s="194"/>
    </row>
    <row r="50" spans="1:23" ht="12.75" customHeight="1">
      <c r="A50" s="46">
        <v>47</v>
      </c>
      <c r="B50" s="121" t="s">
        <v>60</v>
      </c>
      <c r="C50" s="169">
        <v>8.11</v>
      </c>
      <c r="D50" s="169">
        <v>7.39</v>
      </c>
      <c r="E50" s="169">
        <v>14.9</v>
      </c>
      <c r="F50" s="169">
        <v>10.06</v>
      </c>
      <c r="G50" s="169">
        <v>12.05</v>
      </c>
      <c r="H50" s="55">
        <v>8.69</v>
      </c>
      <c r="I50" s="56">
        <v>9.17</v>
      </c>
      <c r="J50" s="56">
        <v>13.87</v>
      </c>
      <c r="K50" s="56">
        <v>9.86</v>
      </c>
      <c r="L50" s="57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67" t="e">
        <f>#REF!-L50</f>
        <v>#REF!</v>
      </c>
      <c r="R50" s="57"/>
      <c r="S50" s="194"/>
      <c r="T50" s="194"/>
      <c r="U50" s="194"/>
      <c r="V50" s="194"/>
      <c r="W50" s="194"/>
    </row>
    <row r="51" spans="1:23" ht="12.75" customHeight="1">
      <c r="A51" s="46">
        <v>48</v>
      </c>
      <c r="B51" s="121" t="s">
        <v>61</v>
      </c>
      <c r="C51" s="169">
        <v>8.5299999999999994</v>
      </c>
      <c r="D51" s="169">
        <v>8.5500000000000007</v>
      </c>
      <c r="E51" s="169">
        <v>8.4499999999999993</v>
      </c>
      <c r="F51" s="169">
        <v>8.39</v>
      </c>
      <c r="G51" s="169">
        <v>10.51</v>
      </c>
      <c r="H51" s="55">
        <v>3.7</v>
      </c>
      <c r="I51" s="56">
        <v>4.0999999999999996</v>
      </c>
      <c r="J51" s="56">
        <v>3.54</v>
      </c>
      <c r="K51" s="56">
        <v>3.32</v>
      </c>
      <c r="L51" s="57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67" t="e">
        <f>#REF!-L51</f>
        <v>#REF!</v>
      </c>
      <c r="R51" s="57"/>
      <c r="S51" s="194"/>
      <c r="T51" s="194"/>
      <c r="U51" s="194"/>
      <c r="V51" s="194"/>
      <c r="W51" s="194"/>
    </row>
    <row r="52" spans="1:23" ht="12.75" customHeight="1">
      <c r="A52" s="46">
        <v>49</v>
      </c>
      <c r="B52" s="121" t="s">
        <v>62</v>
      </c>
      <c r="C52" s="169">
        <v>9.84</v>
      </c>
      <c r="D52" s="169">
        <v>10.14</v>
      </c>
      <c r="E52" s="169">
        <v>10.14</v>
      </c>
      <c r="F52" s="169">
        <v>9.84</v>
      </c>
      <c r="G52" s="169">
        <v>10.14</v>
      </c>
      <c r="H52" s="55">
        <v>10.49</v>
      </c>
      <c r="I52" s="56">
        <v>10.79</v>
      </c>
      <c r="J52" s="56">
        <v>10.79</v>
      </c>
      <c r="K52" s="56">
        <v>10.49</v>
      </c>
      <c r="L52" s="57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67" t="e">
        <f>#REF!-L52</f>
        <v>#REF!</v>
      </c>
      <c r="R52" s="57"/>
      <c r="S52" s="194"/>
      <c r="T52" s="194"/>
      <c r="U52" s="194"/>
      <c r="V52" s="194"/>
      <c r="W52" s="194"/>
    </row>
    <row r="53" spans="1:23" ht="12.75" customHeight="1">
      <c r="A53" s="46">
        <v>50</v>
      </c>
      <c r="B53" s="121" t="s">
        <v>64</v>
      </c>
      <c r="C53" s="169">
        <v>8.9600000000000009</v>
      </c>
      <c r="D53" s="169">
        <v>10.34</v>
      </c>
      <c r="E53" s="169">
        <v>10.18</v>
      </c>
      <c r="F53" s="169">
        <v>9.5</v>
      </c>
      <c r="G53" s="169">
        <v>11.97</v>
      </c>
      <c r="H53" s="55">
        <v>9.35</v>
      </c>
      <c r="I53" s="56">
        <v>10.57</v>
      </c>
      <c r="J53" s="56">
        <v>10.34</v>
      </c>
      <c r="K53" s="56">
        <v>10.050000000000001</v>
      </c>
      <c r="L53" s="57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67" t="e">
        <f>#REF!-L53</f>
        <v>#REF!</v>
      </c>
      <c r="R53" s="57"/>
      <c r="S53" s="194"/>
      <c r="T53" s="194"/>
      <c r="U53" s="194"/>
      <c r="V53" s="194"/>
      <c r="W53" s="194"/>
    </row>
    <row r="54" spans="1:23" ht="12.75" customHeight="1">
      <c r="A54" s="46">
        <v>51</v>
      </c>
      <c r="B54" s="121" t="s">
        <v>65</v>
      </c>
      <c r="C54" s="169">
        <v>11.15</v>
      </c>
      <c r="D54" s="169">
        <v>11.8</v>
      </c>
      <c r="E54" s="169">
        <v>10.98</v>
      </c>
      <c r="F54" s="169">
        <v>10.99</v>
      </c>
      <c r="G54" s="169">
        <v>14.5</v>
      </c>
      <c r="H54" s="55">
        <v>10.19</v>
      </c>
      <c r="I54" s="56">
        <v>10.98</v>
      </c>
      <c r="J54" s="56">
        <v>10.1</v>
      </c>
      <c r="K54" s="56">
        <v>10.050000000000001</v>
      </c>
      <c r="L54" s="57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67" t="e">
        <f>#REF!-L54</f>
        <v>#REF!</v>
      </c>
      <c r="R54" s="57"/>
      <c r="S54" s="194"/>
      <c r="T54" s="194"/>
      <c r="U54" s="194"/>
      <c r="V54" s="194"/>
      <c r="W54" s="194"/>
    </row>
    <row r="55" spans="1:23" ht="12.75" customHeight="1">
      <c r="A55" s="46">
        <v>52</v>
      </c>
      <c r="B55" s="121" t="s">
        <v>66</v>
      </c>
      <c r="C55" s="169">
        <v>5.4</v>
      </c>
      <c r="D55" s="169">
        <v>5.4</v>
      </c>
      <c r="E55" s="169">
        <v>5.4</v>
      </c>
      <c r="F55" s="169">
        <v>8.83</v>
      </c>
      <c r="G55" s="169">
        <v>8.83</v>
      </c>
      <c r="H55" s="55">
        <v>4.96</v>
      </c>
      <c r="I55" s="56">
        <v>4.96</v>
      </c>
      <c r="J55" s="56">
        <v>4.96</v>
      </c>
      <c r="K55" s="56">
        <v>9.7799999999999994</v>
      </c>
      <c r="L55" s="57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67" t="e">
        <f>#REF!-L55</f>
        <v>#REF!</v>
      </c>
      <c r="R55" s="57"/>
      <c r="S55" s="194"/>
      <c r="T55" s="194"/>
      <c r="U55" s="194"/>
      <c r="V55" s="194"/>
      <c r="W55" s="194"/>
    </row>
    <row r="56" spans="1:23" s="97" customFormat="1" ht="12.75" customHeight="1">
      <c r="A56" s="46">
        <v>53</v>
      </c>
      <c r="B56" s="121" t="s">
        <v>67</v>
      </c>
      <c r="C56" s="169">
        <v>11.85</v>
      </c>
      <c r="D56" s="169">
        <v>11.88</v>
      </c>
      <c r="E56" s="169">
        <v>14.28</v>
      </c>
      <c r="F56" s="169">
        <v>11.65</v>
      </c>
      <c r="G56" s="169">
        <v>11.72</v>
      </c>
      <c r="H56" s="55">
        <v>10.6</v>
      </c>
      <c r="I56" s="56">
        <v>10.38</v>
      </c>
      <c r="J56" s="56">
        <v>13.01</v>
      </c>
      <c r="K56" s="56">
        <v>9.4499999999999993</v>
      </c>
      <c r="L56" s="57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67" t="e">
        <f>#REF!-L56</f>
        <v>#REF!</v>
      </c>
      <c r="R56" s="57"/>
      <c r="S56" s="194"/>
      <c r="T56" s="194"/>
      <c r="U56" s="194"/>
      <c r="V56" s="194"/>
      <c r="W56" s="194"/>
    </row>
    <row r="57" spans="1:23" ht="12.75" customHeight="1">
      <c r="A57" s="46">
        <v>54</v>
      </c>
      <c r="B57" s="121" t="s">
        <v>68</v>
      </c>
      <c r="C57" s="169">
        <v>9.25</v>
      </c>
      <c r="D57" s="169">
        <v>9.25</v>
      </c>
      <c r="E57" s="169">
        <v>9.25</v>
      </c>
      <c r="F57" s="169">
        <v>9.25</v>
      </c>
      <c r="G57" s="169">
        <v>9.25</v>
      </c>
      <c r="H57" s="55">
        <v>7.35</v>
      </c>
      <c r="I57" s="56">
        <v>7.35</v>
      </c>
      <c r="J57" s="56">
        <v>7.35</v>
      </c>
      <c r="K57" s="56">
        <v>7.35</v>
      </c>
      <c r="L57" s="57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67" t="e">
        <f>#REF!-L57</f>
        <v>#REF!</v>
      </c>
      <c r="R57" s="57"/>
      <c r="S57" s="194"/>
      <c r="T57" s="194"/>
      <c r="U57" s="194"/>
      <c r="V57" s="194"/>
      <c r="W57" s="194"/>
    </row>
    <row r="58" spans="1:23" ht="12.75" customHeight="1">
      <c r="A58" s="46">
        <v>55</v>
      </c>
      <c r="B58" s="121" t="s">
        <v>69</v>
      </c>
      <c r="C58" s="169">
        <v>7.05</v>
      </c>
      <c r="D58" s="169">
        <v>7.05</v>
      </c>
      <c r="E58" s="169">
        <v>7.05</v>
      </c>
      <c r="F58" s="169">
        <v>7.05</v>
      </c>
      <c r="G58" s="169">
        <v>7.21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7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67" t="e">
        <f>#REF!-L58</f>
        <v>#REF!</v>
      </c>
      <c r="R58" s="57"/>
      <c r="S58" s="194"/>
      <c r="T58" s="194"/>
      <c r="U58" s="194"/>
      <c r="V58" s="194"/>
      <c r="W58" s="194"/>
    </row>
    <row r="59" spans="1:23" ht="12.75" customHeight="1">
      <c r="A59" s="46">
        <v>56</v>
      </c>
      <c r="B59" s="121" t="s">
        <v>70</v>
      </c>
      <c r="C59" s="169">
        <v>10.199999999999999</v>
      </c>
      <c r="D59" s="169">
        <v>10.29</v>
      </c>
      <c r="E59" s="169">
        <v>10.19</v>
      </c>
      <c r="F59" s="169">
        <v>10.25</v>
      </c>
      <c r="G59" s="169">
        <v>10.31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7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67" t="e">
        <f>#REF!-L59</f>
        <v>#REF!</v>
      </c>
      <c r="R59" s="57"/>
      <c r="S59" s="194"/>
      <c r="T59" s="194"/>
      <c r="U59" s="194"/>
      <c r="V59" s="194"/>
      <c r="W59" s="194"/>
    </row>
    <row r="60" spans="1:23" ht="12.75" customHeight="1">
      <c r="A60" s="46">
        <v>57</v>
      </c>
      <c r="B60" s="121" t="s">
        <v>71</v>
      </c>
      <c r="C60" s="169">
        <v>9.2100000000000009</v>
      </c>
      <c r="D60" s="169">
        <v>9.77</v>
      </c>
      <c r="E60" s="169">
        <v>11.23</v>
      </c>
      <c r="F60" s="169">
        <v>9.15</v>
      </c>
      <c r="G60" s="169">
        <v>10.98</v>
      </c>
      <c r="H60" s="55">
        <v>8.91</v>
      </c>
      <c r="I60" s="56">
        <v>9.57</v>
      </c>
      <c r="J60" s="56">
        <v>12.11</v>
      </c>
      <c r="K60" s="56">
        <v>8.76</v>
      </c>
      <c r="L60" s="57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67" t="e">
        <f>#REF!-L60</f>
        <v>#REF!</v>
      </c>
      <c r="R60" s="57"/>
      <c r="S60" s="194"/>
      <c r="T60" s="194"/>
      <c r="U60" s="194"/>
      <c r="V60" s="194"/>
      <c r="W60" s="194"/>
    </row>
    <row r="61" spans="1:23" ht="12.75" customHeight="1">
      <c r="A61" s="46">
        <v>58</v>
      </c>
      <c r="B61" s="121" t="s">
        <v>73</v>
      </c>
      <c r="C61" s="169">
        <v>13.23</v>
      </c>
      <c r="D61" s="169">
        <v>13.23</v>
      </c>
      <c r="E61" s="169">
        <v>13.23</v>
      </c>
      <c r="F61" s="169">
        <v>13.23</v>
      </c>
      <c r="G61" s="169">
        <v>13.23</v>
      </c>
      <c r="H61" s="55">
        <v>13.58</v>
      </c>
      <c r="I61" s="56">
        <v>13.58</v>
      </c>
      <c r="J61" s="56">
        <v>13.58</v>
      </c>
      <c r="K61" s="56">
        <v>13.58</v>
      </c>
      <c r="L61" s="57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67" t="e">
        <f>#REF!-L61</f>
        <v>#REF!</v>
      </c>
      <c r="R61" s="57"/>
      <c r="S61" s="194"/>
      <c r="T61" s="194"/>
      <c r="U61" s="194"/>
      <c r="V61" s="194"/>
      <c r="W61" s="194"/>
    </row>
    <row r="62" spans="1:23" ht="12.75" customHeight="1">
      <c r="A62" s="46">
        <v>59</v>
      </c>
      <c r="B62" s="121" t="s">
        <v>74</v>
      </c>
      <c r="C62" s="169">
        <v>10.220000000000001</v>
      </c>
      <c r="D62" s="169">
        <v>10.52</v>
      </c>
      <c r="E62" s="169">
        <v>10.52</v>
      </c>
      <c r="F62" s="169">
        <v>10.37</v>
      </c>
      <c r="G62" s="169">
        <v>10.42</v>
      </c>
      <c r="H62" s="55">
        <v>10.9</v>
      </c>
      <c r="I62" s="56">
        <v>11.2</v>
      </c>
      <c r="J62" s="56">
        <v>11.2</v>
      </c>
      <c r="K62" s="56">
        <v>11.05</v>
      </c>
      <c r="L62" s="57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67" t="e">
        <f>#REF!-L62</f>
        <v>#REF!</v>
      </c>
      <c r="R62" s="57"/>
      <c r="S62" s="194"/>
      <c r="T62" s="194"/>
      <c r="U62" s="194"/>
      <c r="V62" s="194"/>
      <c r="W62" s="194"/>
    </row>
    <row r="63" spans="1:23" ht="12.75" customHeight="1">
      <c r="A63" s="46">
        <v>60</v>
      </c>
      <c r="B63" s="121" t="s">
        <v>75</v>
      </c>
      <c r="C63" s="169">
        <v>6.54</v>
      </c>
      <c r="D63" s="169">
        <v>6.54</v>
      </c>
      <c r="E63" s="169">
        <v>7.59</v>
      </c>
      <c r="F63" s="169">
        <v>6.54</v>
      </c>
      <c r="G63" s="169">
        <v>6.61</v>
      </c>
      <c r="H63" s="55">
        <v>8.4</v>
      </c>
      <c r="I63" s="56">
        <v>8.4</v>
      </c>
      <c r="J63" s="56">
        <v>9.4499999999999993</v>
      </c>
      <c r="K63" s="56">
        <v>8.4</v>
      </c>
      <c r="L63" s="57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67" t="e">
        <f>#REF!-L63</f>
        <v>#REF!</v>
      </c>
      <c r="R63" s="57"/>
      <c r="S63" s="194"/>
      <c r="T63" s="194"/>
      <c r="U63" s="194"/>
      <c r="V63" s="194"/>
      <c r="W63" s="194"/>
    </row>
    <row r="64" spans="1:23" ht="12.75" customHeight="1">
      <c r="A64" s="46">
        <v>61</v>
      </c>
      <c r="B64" s="121" t="s">
        <v>76</v>
      </c>
      <c r="C64" s="169">
        <v>10.5</v>
      </c>
      <c r="D64" s="169">
        <v>11.5</v>
      </c>
      <c r="E64" s="169">
        <v>16</v>
      </c>
      <c r="F64" s="169"/>
      <c r="G64" s="169">
        <v>10.5</v>
      </c>
      <c r="H64" s="55">
        <v>10.5</v>
      </c>
      <c r="I64" s="56">
        <v>11.5</v>
      </c>
      <c r="J64" s="56">
        <v>16</v>
      </c>
      <c r="K64" s="56">
        <v>0</v>
      </c>
      <c r="L64" s="57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67" t="e">
        <f>#REF!-L64</f>
        <v>#REF!</v>
      </c>
      <c r="R64" s="72"/>
      <c r="S64" s="194"/>
      <c r="T64" s="194"/>
      <c r="U64" s="194"/>
      <c r="V64" s="194"/>
      <c r="W64" s="194"/>
    </row>
    <row r="65" spans="1:23" ht="12.75" customHeight="1">
      <c r="A65" s="46">
        <v>62</v>
      </c>
      <c r="B65" s="121" t="s">
        <v>77</v>
      </c>
      <c r="C65" s="169">
        <v>9.5299999999999994</v>
      </c>
      <c r="D65" s="169">
        <v>9.99</v>
      </c>
      <c r="E65" s="169"/>
      <c r="F65" s="169">
        <v>10.029999999999999</v>
      </c>
      <c r="G65" s="169">
        <v>10.029999999999999</v>
      </c>
      <c r="H65" s="55">
        <v>0</v>
      </c>
      <c r="I65" s="56">
        <v>10.09</v>
      </c>
      <c r="J65" s="56">
        <v>0</v>
      </c>
      <c r="K65" s="56">
        <v>10.09</v>
      </c>
      <c r="L65" s="57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67" t="e">
        <f>#REF!-L65</f>
        <v>#REF!</v>
      </c>
      <c r="R65" s="57"/>
      <c r="S65" s="194"/>
      <c r="T65" s="194"/>
      <c r="U65" s="194"/>
      <c r="V65" s="194"/>
      <c r="W65" s="194"/>
    </row>
    <row r="66" spans="1:23" ht="12.75" customHeight="1">
      <c r="A66" s="46">
        <v>63</v>
      </c>
      <c r="B66" s="121" t="s">
        <v>78</v>
      </c>
      <c r="C66" s="169">
        <v>11</v>
      </c>
      <c r="D66" s="169">
        <v>13</v>
      </c>
      <c r="E66" s="169">
        <v>15</v>
      </c>
      <c r="F66" s="169">
        <v>12</v>
      </c>
      <c r="G66" s="169">
        <v>13.5</v>
      </c>
      <c r="H66" s="55">
        <v>11</v>
      </c>
      <c r="I66" s="56">
        <v>13</v>
      </c>
      <c r="J66" s="56">
        <v>15</v>
      </c>
      <c r="K66" s="56">
        <v>12</v>
      </c>
      <c r="L66" s="57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67" t="e">
        <f>#REF!-L66</f>
        <v>#REF!</v>
      </c>
      <c r="R66" s="57"/>
      <c r="S66" s="194"/>
      <c r="T66" s="194"/>
      <c r="U66" s="194"/>
      <c r="V66" s="194"/>
      <c r="W66" s="194"/>
    </row>
    <row r="67" spans="1:23" ht="12.75" customHeight="1">
      <c r="A67" s="46">
        <v>64</v>
      </c>
      <c r="B67" s="121" t="s">
        <v>79</v>
      </c>
      <c r="C67" s="169">
        <v>9.09</v>
      </c>
      <c r="D67" s="169">
        <v>9.2899999999999991</v>
      </c>
      <c r="E67" s="169"/>
      <c r="F67" s="169">
        <v>9.2899999999999991</v>
      </c>
      <c r="G67" s="169"/>
      <c r="H67" s="55">
        <v>10.75</v>
      </c>
      <c r="I67" s="56">
        <v>11.25</v>
      </c>
      <c r="J67" s="56">
        <v>0</v>
      </c>
      <c r="K67" s="56">
        <v>9.25</v>
      </c>
      <c r="L67" s="57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67" t="e">
        <f>#REF!-L67</f>
        <v>#REF!</v>
      </c>
      <c r="R67" s="57"/>
      <c r="S67" s="194"/>
      <c r="T67" s="194"/>
      <c r="U67" s="194"/>
      <c r="V67" s="194"/>
      <c r="W67" s="194"/>
    </row>
    <row r="68" spans="1:23" ht="12.75" customHeight="1">
      <c r="A68" s="46">
        <v>65</v>
      </c>
      <c r="B68" s="121" t="s">
        <v>80</v>
      </c>
      <c r="C68" s="169">
        <v>10.28</v>
      </c>
      <c r="D68" s="169">
        <v>11.29</v>
      </c>
      <c r="E68" s="169"/>
      <c r="F68" s="169">
        <v>11.29</v>
      </c>
      <c r="G68" s="169">
        <v>11.29</v>
      </c>
      <c r="H68" s="55">
        <v>11.5</v>
      </c>
      <c r="I68" s="56">
        <v>11.5</v>
      </c>
      <c r="J68" s="56">
        <v>0</v>
      </c>
      <c r="K68" s="56">
        <v>10.75</v>
      </c>
      <c r="L68" s="57">
        <v>11.5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67" t="e">
        <f>#REF!-L68</f>
        <v>#REF!</v>
      </c>
      <c r="R68" s="57"/>
      <c r="S68" s="194"/>
      <c r="T68" s="194"/>
      <c r="U68" s="194"/>
      <c r="V68" s="194"/>
      <c r="W68" s="194"/>
    </row>
    <row r="69" spans="1:23" ht="12.75" customHeight="1">
      <c r="A69" s="46">
        <v>66</v>
      </c>
      <c r="B69" s="121" t="s">
        <v>81</v>
      </c>
      <c r="C69" s="169">
        <v>11</v>
      </c>
      <c r="D69" s="169">
        <v>11.25</v>
      </c>
      <c r="E69" s="169"/>
      <c r="F69" s="169">
        <v>10.75</v>
      </c>
      <c r="G69" s="169">
        <v>11.5</v>
      </c>
      <c r="H69" s="55">
        <v>9</v>
      </c>
      <c r="I69" s="56">
        <v>15</v>
      </c>
      <c r="J69" s="56">
        <v>0</v>
      </c>
      <c r="K69" s="56">
        <v>11.25</v>
      </c>
      <c r="L69" s="57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67" t="e">
        <f>#REF!-L69</f>
        <v>#REF!</v>
      </c>
      <c r="R69" s="57"/>
      <c r="S69" s="194"/>
      <c r="T69" s="194"/>
      <c r="U69" s="194"/>
      <c r="V69" s="194"/>
      <c r="W69" s="194"/>
    </row>
    <row r="70" spans="1:23" ht="12.75" customHeight="1">
      <c r="A70" s="46">
        <v>67</v>
      </c>
      <c r="B70" s="121" t="s">
        <v>82</v>
      </c>
      <c r="C70" s="169">
        <v>8</v>
      </c>
      <c r="D70" s="169">
        <v>13</v>
      </c>
      <c r="E70" s="169"/>
      <c r="F70" s="169">
        <v>10.75</v>
      </c>
      <c r="G70" s="169">
        <v>11.75</v>
      </c>
      <c r="H70" s="55">
        <v>7.9</v>
      </c>
      <c r="I70" s="56">
        <v>12.04</v>
      </c>
      <c r="J70" s="56">
        <v>16.579999999999998</v>
      </c>
      <c r="K70" s="56">
        <v>0</v>
      </c>
      <c r="L70" s="57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67" t="e">
        <f>#REF!-L70</f>
        <v>#REF!</v>
      </c>
      <c r="R70" s="57"/>
      <c r="S70" s="194"/>
      <c r="T70" s="194"/>
      <c r="U70" s="194"/>
      <c r="V70" s="194"/>
      <c r="W70" s="194"/>
    </row>
    <row r="71" spans="1:23" ht="12.75" customHeight="1">
      <c r="A71" s="46">
        <v>68</v>
      </c>
      <c r="B71" s="121" t="s">
        <v>131</v>
      </c>
      <c r="C71" s="169">
        <v>7.31</v>
      </c>
      <c r="D71" s="169">
        <v>10.56</v>
      </c>
      <c r="E71" s="169">
        <v>16.079999999999998</v>
      </c>
      <c r="F71" s="169"/>
      <c r="G71" s="169">
        <v>12.26</v>
      </c>
      <c r="H71" s="55">
        <v>11.5</v>
      </c>
      <c r="I71" s="56">
        <v>11.5</v>
      </c>
      <c r="J71" s="56">
        <v>0</v>
      </c>
      <c r="K71" s="56">
        <v>11.5</v>
      </c>
      <c r="L71" s="57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67" t="e">
        <f>#REF!-L71</f>
        <v>#REF!</v>
      </c>
      <c r="R71" s="57"/>
      <c r="S71" s="194"/>
      <c r="T71" s="194"/>
      <c r="U71" s="194"/>
      <c r="V71" s="194"/>
      <c r="W71" s="194"/>
    </row>
    <row r="72" spans="1:23" ht="12.75" customHeight="1">
      <c r="A72" s="46">
        <v>69</v>
      </c>
      <c r="B72" s="121" t="s">
        <v>84</v>
      </c>
      <c r="C72" s="169">
        <v>11.5</v>
      </c>
      <c r="D72" s="169">
        <v>11.5</v>
      </c>
      <c r="E72" s="169"/>
      <c r="F72" s="169">
        <v>11.5</v>
      </c>
      <c r="G72" s="169">
        <v>12.25</v>
      </c>
      <c r="H72" s="93"/>
      <c r="I72" s="93"/>
      <c r="J72" s="94"/>
      <c r="K72" s="92">
        <v>9.3699999999999992</v>
      </c>
      <c r="L72" s="45">
        <v>0.09</v>
      </c>
      <c r="M72" s="44" t="e">
        <f>#REF!-H72</f>
        <v>#REF!</v>
      </c>
      <c r="N72" s="44" t="e">
        <f>#REF!-I72</f>
        <v>#REF!</v>
      </c>
      <c r="O72" s="44" t="e">
        <f>#REF!-J72</f>
        <v>#REF!</v>
      </c>
      <c r="P72" s="44" t="e">
        <f>#REF!-K72</f>
        <v>#REF!</v>
      </c>
      <c r="Q72" s="68" t="e">
        <f>#REF!-L72</f>
        <v>#REF!</v>
      </c>
      <c r="R72" s="57"/>
      <c r="S72" s="194"/>
      <c r="T72" s="194"/>
      <c r="U72" s="194"/>
      <c r="V72" s="194"/>
      <c r="W72" s="194"/>
    </row>
    <row r="73" spans="1:23" ht="12.75" customHeight="1">
      <c r="A73" s="46">
        <v>70</v>
      </c>
      <c r="B73" s="121" t="s">
        <v>85</v>
      </c>
      <c r="C73" s="169">
        <v>8.18</v>
      </c>
      <c r="D73" s="169">
        <v>9.1999999999999993</v>
      </c>
      <c r="E73" s="169">
        <v>13</v>
      </c>
      <c r="F73" s="169">
        <v>9.31</v>
      </c>
      <c r="G73" s="169">
        <v>9.36</v>
      </c>
      <c r="H73" s="55">
        <v>0</v>
      </c>
      <c r="I73" s="56">
        <v>11.04</v>
      </c>
      <c r="J73" s="56">
        <v>0</v>
      </c>
      <c r="K73" s="56">
        <v>9.23</v>
      </c>
      <c r="L73" s="57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67" t="e">
        <f>#REF!-L73</f>
        <v>#REF!</v>
      </c>
      <c r="R73" s="57"/>
      <c r="S73" s="194"/>
      <c r="T73" s="194"/>
      <c r="U73" s="194"/>
      <c r="V73" s="194"/>
      <c r="W73" s="194"/>
    </row>
    <row r="74" spans="1:23" ht="12.75" customHeight="1">
      <c r="A74" s="46">
        <v>71</v>
      </c>
      <c r="B74" s="121" t="s">
        <v>86</v>
      </c>
      <c r="C74" s="169"/>
      <c r="D74" s="169">
        <v>12.35</v>
      </c>
      <c r="E74" s="169"/>
      <c r="F74" s="169">
        <v>8.7799999999999994</v>
      </c>
      <c r="G74" s="169">
        <v>10.01</v>
      </c>
      <c r="H74" s="55">
        <v>11.05</v>
      </c>
      <c r="I74" s="56">
        <v>11.05</v>
      </c>
      <c r="J74" s="56">
        <v>0</v>
      </c>
      <c r="K74" s="56">
        <v>10.8</v>
      </c>
      <c r="L74" s="57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67" t="e">
        <f>#REF!-L74</f>
        <v>#REF!</v>
      </c>
      <c r="R74" s="57"/>
      <c r="S74" s="194"/>
      <c r="T74" s="194"/>
      <c r="U74" s="194"/>
      <c r="V74" s="194"/>
      <c r="W74" s="194"/>
    </row>
    <row r="75" spans="1:23" ht="12.75" customHeight="1">
      <c r="A75" s="46">
        <v>72</v>
      </c>
      <c r="B75" s="121" t="s">
        <v>88</v>
      </c>
      <c r="C75" s="169">
        <v>9.92</v>
      </c>
      <c r="D75" s="169">
        <v>9.92</v>
      </c>
      <c r="E75" s="169"/>
      <c r="F75" s="169">
        <v>9.67</v>
      </c>
      <c r="G75" s="169">
        <v>9.67</v>
      </c>
      <c r="H75" s="55">
        <v>8.5</v>
      </c>
      <c r="I75" s="56">
        <v>9</v>
      </c>
      <c r="J75" s="56">
        <v>9.75</v>
      </c>
      <c r="K75" s="56">
        <v>8.75</v>
      </c>
      <c r="L75" s="57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67" t="e">
        <f>#REF!-L75</f>
        <v>#REF!</v>
      </c>
      <c r="R75" s="57"/>
      <c r="S75" s="194"/>
      <c r="T75" s="194"/>
      <c r="U75" s="194"/>
      <c r="V75" s="194"/>
      <c r="W75" s="194"/>
    </row>
    <row r="76" spans="1:23" ht="12.75" customHeight="1">
      <c r="A76" s="46">
        <v>73</v>
      </c>
      <c r="B76" s="121" t="s">
        <v>89</v>
      </c>
      <c r="C76" s="169">
        <v>8</v>
      </c>
      <c r="D76" s="169">
        <v>8.75</v>
      </c>
      <c r="E76" s="169">
        <v>9.5</v>
      </c>
      <c r="F76" s="169">
        <v>8.25</v>
      </c>
      <c r="G76" s="169">
        <v>10.25</v>
      </c>
      <c r="H76" s="55">
        <v>12.71</v>
      </c>
      <c r="I76" s="56">
        <v>12.62</v>
      </c>
      <c r="J76" s="56">
        <v>0</v>
      </c>
      <c r="K76" s="56">
        <v>12.49</v>
      </c>
      <c r="L76" s="57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67" t="e">
        <f>#REF!-L76</f>
        <v>#REF!</v>
      </c>
      <c r="R76" s="57"/>
      <c r="S76" s="194"/>
      <c r="T76" s="194"/>
      <c r="U76" s="194"/>
      <c r="V76" s="194"/>
      <c r="W76" s="194"/>
    </row>
    <row r="77" spans="1:23" ht="12.75" customHeight="1">
      <c r="A77" s="46">
        <v>74</v>
      </c>
      <c r="B77" s="121" t="s">
        <v>90</v>
      </c>
      <c r="C77" s="169">
        <v>12.32</v>
      </c>
      <c r="D77" s="169">
        <v>12.46</v>
      </c>
      <c r="E77" s="169"/>
      <c r="F77" s="169">
        <v>12.47</v>
      </c>
      <c r="G77" s="169">
        <v>13.08</v>
      </c>
      <c r="H77" s="55">
        <v>13</v>
      </c>
      <c r="I77" s="56">
        <v>14</v>
      </c>
      <c r="J77" s="56">
        <v>14</v>
      </c>
      <c r="K77" s="56">
        <v>14.75</v>
      </c>
      <c r="L77" s="57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67" t="e">
        <f>#REF!-L77</f>
        <v>#REF!</v>
      </c>
      <c r="R77" s="57"/>
      <c r="S77" s="194"/>
      <c r="T77" s="194"/>
      <c r="U77" s="194"/>
      <c r="V77" s="194"/>
      <c r="W77" s="194"/>
    </row>
    <row r="78" spans="1:23" ht="12.75" customHeight="1">
      <c r="A78" s="46">
        <v>75</v>
      </c>
      <c r="B78" s="121" t="s">
        <v>91</v>
      </c>
      <c r="C78" s="169">
        <v>11.87</v>
      </c>
      <c r="D78" s="169">
        <v>12.37</v>
      </c>
      <c r="E78" s="169">
        <v>12.37</v>
      </c>
      <c r="F78" s="169">
        <v>11.87</v>
      </c>
      <c r="G78" s="169">
        <v>13.12</v>
      </c>
      <c r="H78" s="55">
        <v>11</v>
      </c>
      <c r="I78" s="56">
        <v>11.75</v>
      </c>
      <c r="J78" s="56">
        <v>0</v>
      </c>
      <c r="K78" s="56">
        <v>12.07</v>
      </c>
      <c r="L78" s="57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67" t="e">
        <f>#REF!-L78</f>
        <v>#REF!</v>
      </c>
      <c r="R78" s="57"/>
      <c r="S78" s="194"/>
      <c r="T78" s="194"/>
      <c r="U78" s="194"/>
      <c r="V78" s="194"/>
      <c r="W78" s="194"/>
    </row>
    <row r="79" spans="1:23" ht="12.75" customHeight="1">
      <c r="A79" s="46">
        <v>76</v>
      </c>
      <c r="B79" s="121" t="s">
        <v>93</v>
      </c>
      <c r="C79" s="169">
        <v>11.05</v>
      </c>
      <c r="D79" s="169">
        <v>12.05</v>
      </c>
      <c r="E79" s="169"/>
      <c r="F79" s="169">
        <v>12.05</v>
      </c>
      <c r="G79" s="169">
        <v>15.56</v>
      </c>
      <c r="H79" s="55">
        <v>12.5</v>
      </c>
      <c r="I79" s="56">
        <v>13.5</v>
      </c>
      <c r="J79" s="56">
        <v>0</v>
      </c>
      <c r="K79" s="56">
        <v>0</v>
      </c>
      <c r="L79" s="57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67" t="e">
        <f>#REF!-L79</f>
        <v>#REF!</v>
      </c>
      <c r="R79" s="57"/>
      <c r="S79" s="194"/>
      <c r="T79" s="194"/>
      <c r="U79" s="194"/>
      <c r="V79" s="194"/>
      <c r="W79" s="194"/>
    </row>
    <row r="80" spans="1:23" ht="12.75" customHeight="1">
      <c r="A80" s="46">
        <v>77</v>
      </c>
      <c r="B80" s="121" t="s">
        <v>94</v>
      </c>
      <c r="C80" s="169">
        <v>11.5</v>
      </c>
      <c r="D80" s="169">
        <v>13.5</v>
      </c>
      <c r="E80" s="169"/>
      <c r="F80" s="169"/>
      <c r="G80" s="169"/>
      <c r="H80" s="55">
        <v>12.23</v>
      </c>
      <c r="I80" s="56">
        <v>12.23</v>
      </c>
      <c r="J80" s="56">
        <v>0</v>
      </c>
      <c r="K80" s="56">
        <v>12.23</v>
      </c>
      <c r="L80" s="57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67" t="e">
        <f>#REF!-L80</f>
        <v>#REF!</v>
      </c>
      <c r="R80" s="57"/>
      <c r="S80" s="194"/>
      <c r="T80" s="194"/>
      <c r="U80" s="194"/>
      <c r="V80" s="194"/>
      <c r="W80" s="194"/>
    </row>
    <row r="81" spans="1:24" ht="12.75" customHeight="1">
      <c r="A81" s="46">
        <v>78</v>
      </c>
      <c r="B81" s="50" t="s">
        <v>167</v>
      </c>
      <c r="C81" s="199">
        <v>3.01</v>
      </c>
      <c r="D81" s="199">
        <v>3.01</v>
      </c>
      <c r="E81" s="199">
        <v>0</v>
      </c>
      <c r="F81" s="199">
        <v>3.01</v>
      </c>
      <c r="G81" s="199">
        <v>3.01</v>
      </c>
      <c r="H81" s="195">
        <v>0</v>
      </c>
      <c r="I81" s="196">
        <v>11.75</v>
      </c>
      <c r="J81" s="196">
        <v>15</v>
      </c>
      <c r="K81" s="196">
        <v>9.75</v>
      </c>
      <c r="L81" s="197">
        <v>0</v>
      </c>
      <c r="M81" s="196" t="e">
        <f>#REF!-H81</f>
        <v>#REF!</v>
      </c>
      <c r="N81" s="196" t="e">
        <f>#REF!-I81</f>
        <v>#REF!</v>
      </c>
      <c r="O81" s="196" t="e">
        <f>#REF!-J81</f>
        <v>#REF!</v>
      </c>
      <c r="P81" s="196" t="e">
        <f>#REF!-K81</f>
        <v>#REF!</v>
      </c>
      <c r="Q81" s="198" t="e">
        <f>#REF!-L81</f>
        <v>#REF!</v>
      </c>
      <c r="R81" s="197"/>
      <c r="S81" s="194"/>
      <c r="T81" s="194"/>
      <c r="U81" s="194"/>
      <c r="V81" s="194"/>
      <c r="W81" s="194"/>
    </row>
    <row r="82" spans="1:24" ht="12.75" customHeight="1">
      <c r="A82" s="46">
        <v>79</v>
      </c>
      <c r="B82" s="121" t="s">
        <v>96</v>
      </c>
      <c r="C82" s="169"/>
      <c r="D82" s="169">
        <v>11.25</v>
      </c>
      <c r="E82" s="169">
        <v>14.5</v>
      </c>
      <c r="F82" s="169">
        <v>9.25</v>
      </c>
      <c r="G82" s="169"/>
      <c r="H82" s="55">
        <v>12.68</v>
      </c>
      <c r="I82" s="56">
        <v>12.68</v>
      </c>
      <c r="J82" s="56">
        <v>14.68</v>
      </c>
      <c r="K82" s="56">
        <v>12.68</v>
      </c>
      <c r="L82" s="57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67" t="e">
        <f>#REF!-L82</f>
        <v>#REF!</v>
      </c>
      <c r="R82" s="57"/>
      <c r="S82" s="194"/>
      <c r="T82" s="194"/>
      <c r="U82" s="194"/>
      <c r="V82" s="194"/>
      <c r="W82" s="194"/>
    </row>
    <row r="83" spans="1:24" ht="12.75" customHeight="1">
      <c r="A83" s="46">
        <v>80</v>
      </c>
      <c r="B83" s="121" t="s">
        <v>97</v>
      </c>
      <c r="C83" s="169">
        <v>11.96</v>
      </c>
      <c r="D83" s="169">
        <v>11.96</v>
      </c>
      <c r="E83" s="169">
        <v>13.96</v>
      </c>
      <c r="F83" s="169">
        <v>11.96</v>
      </c>
      <c r="G83" s="169">
        <v>13.46</v>
      </c>
      <c r="H83" s="55">
        <v>12.2</v>
      </c>
      <c r="I83" s="56">
        <v>12.45</v>
      </c>
      <c r="J83" s="56">
        <v>12.95</v>
      </c>
      <c r="K83" s="56">
        <v>12.3</v>
      </c>
      <c r="L83" s="57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67" t="e">
        <f>#REF!-L83</f>
        <v>#REF!</v>
      </c>
      <c r="R83" s="57"/>
      <c r="S83" s="194"/>
      <c r="T83" s="194"/>
      <c r="U83" s="194"/>
      <c r="V83" s="194"/>
      <c r="W83" s="194"/>
    </row>
    <row r="84" spans="1:24" ht="12.75" customHeight="1">
      <c r="A84" s="46">
        <v>81</v>
      </c>
      <c r="B84" s="121" t="s">
        <v>98</v>
      </c>
      <c r="C84" s="169">
        <v>12.67</v>
      </c>
      <c r="D84" s="169">
        <v>12.92</v>
      </c>
      <c r="E84" s="169">
        <v>13.42</v>
      </c>
      <c r="F84" s="169">
        <v>12.77</v>
      </c>
      <c r="G84" s="169">
        <v>13.17</v>
      </c>
      <c r="H84" s="55">
        <v>14.5</v>
      </c>
      <c r="I84" s="56">
        <v>14.75</v>
      </c>
      <c r="J84" s="56">
        <v>17</v>
      </c>
      <c r="K84" s="56">
        <v>16.5</v>
      </c>
      <c r="L84" s="57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67" t="e">
        <f>#REF!-L84</f>
        <v>#REF!</v>
      </c>
      <c r="R84" s="57"/>
      <c r="S84" s="194"/>
      <c r="T84" s="194"/>
      <c r="U84" s="194"/>
      <c r="V84" s="194"/>
      <c r="W84" s="194"/>
    </row>
    <row r="85" spans="1:24" ht="12.75" customHeight="1">
      <c r="A85" s="46">
        <v>82</v>
      </c>
      <c r="B85" s="121" t="s">
        <v>99</v>
      </c>
      <c r="C85" s="169">
        <v>14.5</v>
      </c>
      <c r="D85" s="169">
        <v>14.75</v>
      </c>
      <c r="E85" s="169">
        <v>17</v>
      </c>
      <c r="F85" s="169">
        <v>16.5</v>
      </c>
      <c r="G85" s="169">
        <v>15.75</v>
      </c>
      <c r="H85" s="59">
        <v>9.51</v>
      </c>
      <c r="I85" s="60">
        <v>13</v>
      </c>
      <c r="J85" s="60">
        <v>0</v>
      </c>
      <c r="K85" s="60">
        <v>13</v>
      </c>
      <c r="L85" s="61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67" t="e">
        <f>#REF!-L85</f>
        <v>#REF!</v>
      </c>
      <c r="R85" s="57"/>
      <c r="S85" s="194"/>
      <c r="T85" s="194"/>
      <c r="U85" s="194"/>
      <c r="V85" s="194"/>
      <c r="W85" s="194"/>
    </row>
    <row r="86" spans="1:24" ht="12.75" customHeight="1">
      <c r="A86" s="46">
        <v>83</v>
      </c>
      <c r="B86" s="122" t="s">
        <v>100</v>
      </c>
      <c r="C86" s="169">
        <v>9.5</v>
      </c>
      <c r="D86" s="169">
        <v>13</v>
      </c>
      <c r="E86" s="169"/>
      <c r="F86" s="169">
        <v>13</v>
      </c>
      <c r="G86" s="169">
        <v>13</v>
      </c>
      <c r="H86" s="55">
        <v>10</v>
      </c>
      <c r="I86" s="56">
        <v>11.25</v>
      </c>
      <c r="J86" s="56">
        <v>17</v>
      </c>
      <c r="K86" s="56">
        <v>13</v>
      </c>
      <c r="L86" s="57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67" t="e">
        <f>#REF!-L86</f>
        <v>#REF!</v>
      </c>
      <c r="R86" s="57"/>
      <c r="S86" s="194"/>
      <c r="T86" s="194"/>
      <c r="U86" s="194"/>
      <c r="V86" s="194"/>
      <c r="W86" s="194"/>
    </row>
    <row r="87" spans="1:24" ht="12.75" customHeight="1">
      <c r="A87" s="46">
        <v>84</v>
      </c>
      <c r="B87" s="121" t="s">
        <v>101</v>
      </c>
      <c r="C87" s="169">
        <v>11</v>
      </c>
      <c r="D87" s="169">
        <v>11</v>
      </c>
      <c r="E87" s="169">
        <v>17</v>
      </c>
      <c r="F87" s="169">
        <v>13</v>
      </c>
      <c r="G87" s="169">
        <v>13</v>
      </c>
      <c r="H87" s="55">
        <v>11.9</v>
      </c>
      <c r="I87" s="56">
        <v>12.4</v>
      </c>
      <c r="J87" s="56">
        <v>12.9</v>
      </c>
      <c r="K87" s="56">
        <v>12.9</v>
      </c>
      <c r="L87" s="57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67" t="e">
        <f>#REF!-L87</f>
        <v>#REF!</v>
      </c>
      <c r="R87" s="57"/>
      <c r="S87" s="194"/>
      <c r="T87" s="194"/>
      <c r="U87" s="194"/>
      <c r="V87" s="194"/>
      <c r="W87" s="194"/>
    </row>
    <row r="88" spans="1:24" ht="12.75" customHeight="1">
      <c r="A88" s="46">
        <v>85</v>
      </c>
      <c r="B88" s="121" t="s">
        <v>102</v>
      </c>
      <c r="C88" s="169">
        <v>11.26</v>
      </c>
      <c r="D88" s="169">
        <v>11.76</v>
      </c>
      <c r="E88" s="169">
        <v>12.26</v>
      </c>
      <c r="F88" s="169">
        <v>12.26</v>
      </c>
      <c r="G88" s="169">
        <v>12.26</v>
      </c>
      <c r="H88" s="55">
        <v>15.37</v>
      </c>
      <c r="I88" s="56">
        <v>15.37</v>
      </c>
      <c r="J88" s="56">
        <v>15.37</v>
      </c>
      <c r="K88" s="56">
        <v>15.37</v>
      </c>
      <c r="L88" s="57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67" t="e">
        <f>#REF!-L88</f>
        <v>#REF!</v>
      </c>
      <c r="R88" s="57"/>
      <c r="S88" s="194"/>
      <c r="T88" s="194"/>
      <c r="U88" s="194"/>
      <c r="V88" s="194"/>
      <c r="W88" s="194"/>
    </row>
    <row r="89" spans="1:24" ht="12.75" customHeight="1">
      <c r="A89" s="46">
        <v>86</v>
      </c>
      <c r="B89" s="121" t="s">
        <v>103</v>
      </c>
      <c r="C89" s="169">
        <v>30.23</v>
      </c>
      <c r="D89" s="169">
        <v>30.23</v>
      </c>
      <c r="E89" s="169">
        <v>30.23</v>
      </c>
      <c r="F89" s="169">
        <v>30.23</v>
      </c>
      <c r="G89" s="169">
        <v>30.23</v>
      </c>
      <c r="H89" s="55">
        <v>10</v>
      </c>
      <c r="I89" s="56">
        <v>11</v>
      </c>
      <c r="J89" s="56">
        <v>0</v>
      </c>
      <c r="K89" s="56">
        <v>10</v>
      </c>
      <c r="L89" s="57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67" t="e">
        <f>#REF!-L89</f>
        <v>#REF!</v>
      </c>
      <c r="R89" s="57"/>
      <c r="S89" s="194"/>
      <c r="T89" s="194"/>
      <c r="U89" s="194"/>
      <c r="V89" s="194"/>
      <c r="W89" s="194"/>
      <c r="X89" s="194"/>
    </row>
    <row r="90" spans="1:24" ht="12.75" customHeight="1">
      <c r="A90" s="46">
        <v>87</v>
      </c>
      <c r="B90" s="121" t="s">
        <v>104</v>
      </c>
      <c r="C90" s="169">
        <v>9.26</v>
      </c>
      <c r="D90" s="169">
        <v>10.9</v>
      </c>
      <c r="E90" s="169">
        <v>13</v>
      </c>
      <c r="F90" s="169">
        <v>10.08</v>
      </c>
      <c r="G90" s="169">
        <v>10.36</v>
      </c>
      <c r="H90" s="55">
        <v>10.83</v>
      </c>
      <c r="I90" s="56">
        <v>11.51</v>
      </c>
      <c r="J90" s="56">
        <v>12.51</v>
      </c>
      <c r="K90" s="56">
        <v>11.01</v>
      </c>
      <c r="L90" s="57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67" t="e">
        <f>#REF!-L90</f>
        <v>#REF!</v>
      </c>
      <c r="R90" s="57"/>
      <c r="S90" s="194"/>
      <c r="T90" s="194"/>
      <c r="U90" s="194"/>
      <c r="V90" s="194"/>
      <c r="W90" s="194"/>
    </row>
    <row r="91" spans="1:24" ht="12.75" customHeight="1">
      <c r="A91" s="46">
        <v>88</v>
      </c>
      <c r="B91" s="121" t="s">
        <v>105</v>
      </c>
      <c r="C91" s="169">
        <v>9.69</v>
      </c>
      <c r="D91" s="169">
        <v>10.35</v>
      </c>
      <c r="E91" s="169">
        <v>11.35</v>
      </c>
      <c r="F91" s="169">
        <v>9.85</v>
      </c>
      <c r="G91" s="169">
        <v>9.85</v>
      </c>
      <c r="H91" s="55">
        <v>11.46</v>
      </c>
      <c r="I91" s="56">
        <v>11.96</v>
      </c>
      <c r="J91" s="56">
        <v>12.46</v>
      </c>
      <c r="K91" s="56">
        <v>11.46</v>
      </c>
      <c r="L91" s="57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67" t="e">
        <f>#REF!-L91</f>
        <v>#REF!</v>
      </c>
      <c r="R91" s="57"/>
      <c r="S91" s="194"/>
      <c r="T91" s="194"/>
      <c r="U91" s="194"/>
      <c r="V91" s="194"/>
      <c r="W91" s="194"/>
    </row>
    <row r="92" spans="1:24" ht="12.75" customHeight="1">
      <c r="A92" s="46">
        <v>89</v>
      </c>
      <c r="B92" s="121" t="s">
        <v>106</v>
      </c>
      <c r="C92" s="169">
        <v>11.38</v>
      </c>
      <c r="D92" s="169">
        <v>11.88</v>
      </c>
      <c r="E92" s="169">
        <v>12.38</v>
      </c>
      <c r="F92" s="169">
        <v>11.38</v>
      </c>
      <c r="G92" s="169">
        <v>11.88</v>
      </c>
      <c r="H92" s="55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7"/>
      <c r="S92" s="194"/>
      <c r="T92" s="194"/>
      <c r="U92" s="194"/>
      <c r="V92" s="194"/>
      <c r="W92" s="194"/>
    </row>
    <row r="93" spans="1:24" ht="12.75" customHeight="1">
      <c r="A93" s="46">
        <v>90</v>
      </c>
      <c r="B93" s="121" t="s">
        <v>107</v>
      </c>
      <c r="C93" s="169">
        <v>10</v>
      </c>
      <c r="D93" s="169">
        <v>10</v>
      </c>
      <c r="E93" s="169">
        <v>11</v>
      </c>
      <c r="F93" s="169">
        <v>10</v>
      </c>
      <c r="G93" s="169">
        <v>10</v>
      </c>
      <c r="H93" s="55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7"/>
      <c r="S93" s="194"/>
      <c r="T93" s="194"/>
      <c r="U93" s="194"/>
      <c r="V93" s="194"/>
      <c r="W93" s="194"/>
    </row>
    <row r="94" spans="1:24" ht="12.75" customHeight="1">
      <c r="A94" s="46">
        <v>91</v>
      </c>
      <c r="B94" s="121" t="s">
        <v>108</v>
      </c>
      <c r="C94" s="169"/>
      <c r="D94" s="169">
        <v>12.39</v>
      </c>
      <c r="E94" s="169">
        <v>16.09</v>
      </c>
      <c r="F94" s="169"/>
      <c r="G94" s="169">
        <v>13.25</v>
      </c>
      <c r="H94" s="55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7"/>
      <c r="S94" s="194"/>
      <c r="T94" s="194"/>
      <c r="U94" s="194"/>
      <c r="V94" s="194"/>
      <c r="W94" s="194"/>
    </row>
    <row r="95" spans="1:24" ht="12.75" customHeight="1">
      <c r="A95" s="46">
        <v>92</v>
      </c>
      <c r="B95" s="121" t="s">
        <v>109</v>
      </c>
      <c r="C95" s="169">
        <v>11.52</v>
      </c>
      <c r="D95" s="169">
        <v>12.45</v>
      </c>
      <c r="E95" s="169"/>
      <c r="F95" s="169">
        <v>12.27</v>
      </c>
      <c r="G95" s="169">
        <v>13.77</v>
      </c>
      <c r="H95" s="55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7"/>
      <c r="S95" s="194"/>
      <c r="T95" s="194"/>
      <c r="U95" s="194"/>
      <c r="V95" s="194"/>
      <c r="W95" s="194"/>
    </row>
    <row r="96" spans="1:24" ht="12.75" customHeight="1">
      <c r="A96" s="46">
        <v>93</v>
      </c>
      <c r="B96" s="121" t="s">
        <v>110</v>
      </c>
      <c r="C96" s="169">
        <v>11.58</v>
      </c>
      <c r="D96" s="169">
        <v>11.58</v>
      </c>
      <c r="E96" s="169">
        <v>11.58</v>
      </c>
      <c r="F96" s="169">
        <v>11.58</v>
      </c>
      <c r="G96" s="169">
        <v>11.58</v>
      </c>
      <c r="H96" s="55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7"/>
      <c r="S96" s="194"/>
      <c r="T96" s="194"/>
      <c r="U96" s="194"/>
      <c r="V96" s="194"/>
      <c r="W96" s="194"/>
    </row>
    <row r="97" spans="1:23" ht="12.75" customHeight="1">
      <c r="A97" s="46">
        <v>94</v>
      </c>
      <c r="B97" s="121" t="s">
        <v>159</v>
      </c>
      <c r="C97" s="169">
        <v>10.76</v>
      </c>
      <c r="D97" s="169">
        <v>11.26</v>
      </c>
      <c r="E97" s="169">
        <v>13.26</v>
      </c>
      <c r="F97" s="169">
        <v>10.76</v>
      </c>
      <c r="G97" s="169">
        <v>10.76</v>
      </c>
      <c r="H97" s="124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7"/>
      <c r="S97" s="194"/>
      <c r="T97" s="194"/>
      <c r="U97" s="194"/>
      <c r="V97" s="194"/>
      <c r="W97" s="194"/>
    </row>
    <row r="98" spans="1:23" ht="12.75" customHeight="1" thickBot="1">
      <c r="A98" s="46">
        <v>95</v>
      </c>
      <c r="B98" s="121" t="s">
        <v>112</v>
      </c>
      <c r="C98" s="169">
        <v>10.02</v>
      </c>
      <c r="D98" s="169">
        <v>9.9</v>
      </c>
      <c r="E98" s="169"/>
      <c r="F98" s="169">
        <v>9.9</v>
      </c>
      <c r="G98" s="169"/>
      <c r="H98" s="63">
        <v>0</v>
      </c>
      <c r="I98" s="64">
        <v>11</v>
      </c>
      <c r="J98" s="64">
        <v>0</v>
      </c>
      <c r="K98" s="64">
        <v>12</v>
      </c>
      <c r="L98" s="64">
        <v>12.5</v>
      </c>
      <c r="M98" s="64" t="e">
        <f>#REF!-H98</f>
        <v>#REF!</v>
      </c>
      <c r="N98" s="64" t="e">
        <f>#REF!-I98</f>
        <v>#REF!</v>
      </c>
      <c r="O98" s="64" t="e">
        <f>#REF!-J98</f>
        <v>#REF!</v>
      </c>
      <c r="P98" s="64" t="e">
        <f>#REF!-K98</f>
        <v>#REF!</v>
      </c>
      <c r="Q98" s="64" t="e">
        <f>#REF!-L98</f>
        <v>#REF!</v>
      </c>
      <c r="R98" s="57"/>
      <c r="S98" s="194"/>
      <c r="T98" s="194"/>
      <c r="U98" s="194"/>
      <c r="V98" s="194"/>
      <c r="W98" s="194"/>
    </row>
    <row r="99" spans="1:23" ht="12.75" customHeight="1" thickBot="1">
      <c r="A99" s="46">
        <v>96</v>
      </c>
      <c r="B99" s="121" t="s">
        <v>113</v>
      </c>
      <c r="C99" s="169"/>
      <c r="D99" s="169">
        <v>10.75</v>
      </c>
      <c r="E99" s="169"/>
      <c r="F99" s="169">
        <v>10.75</v>
      </c>
      <c r="G99" s="169">
        <v>11.25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65"/>
      <c r="S99" s="194"/>
      <c r="T99" s="194"/>
      <c r="U99" s="194"/>
      <c r="V99" s="194"/>
      <c r="W99" s="194"/>
    </row>
    <row r="100" spans="1:23" ht="12.75" customHeight="1">
      <c r="A100" s="623" t="s">
        <v>160</v>
      </c>
      <c r="B100" s="623"/>
      <c r="C100" s="623"/>
      <c r="D100" s="623"/>
      <c r="E100" s="623"/>
      <c r="F100" s="623"/>
      <c r="G100" s="623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</row>
    <row r="101" spans="1:23" ht="12.75" customHeight="1">
      <c r="A101" s="623" t="s">
        <v>170</v>
      </c>
      <c r="B101" s="623"/>
      <c r="C101" s="623"/>
      <c r="D101" s="623"/>
      <c r="E101" s="623"/>
      <c r="F101" s="623"/>
      <c r="G101" s="623"/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</row>
    <row r="102" spans="1:23" ht="12.75" customHeight="1">
      <c r="A102" s="623" t="s">
        <v>171</v>
      </c>
      <c r="B102" s="623"/>
      <c r="C102" s="623"/>
      <c r="D102" s="623"/>
      <c r="E102" s="623"/>
      <c r="F102" s="623"/>
      <c r="G102" s="623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23" ht="12.75" customHeight="1">
      <c r="A103" s="159"/>
      <c r="B103" s="151" t="s">
        <v>153</v>
      </c>
      <c r="C103" s="127">
        <f>MIN(C4:C99)</f>
        <v>3.01</v>
      </c>
      <c r="D103" s="127">
        <f>MIN(D4:D99)</f>
        <v>3.01</v>
      </c>
      <c r="E103" s="127">
        <f>MIN(E4:E99)</f>
        <v>0</v>
      </c>
      <c r="F103" s="127">
        <f>MIN(F4:F99)</f>
        <v>3.01</v>
      </c>
      <c r="G103" s="127">
        <f>MIN(G4:G99)</f>
        <v>3.01</v>
      </c>
      <c r="H103" s="127">
        <f t="shared" ref="H103:Q103" si="0">MIN(H4:H99)</f>
        <v>0</v>
      </c>
      <c r="I103" s="127">
        <f t="shared" si="0"/>
        <v>0</v>
      </c>
      <c r="J103" s="127">
        <f t="shared" si="0"/>
        <v>0</v>
      </c>
      <c r="K103" s="127">
        <f t="shared" si="0"/>
        <v>0</v>
      </c>
      <c r="L103" s="127">
        <f t="shared" si="0"/>
        <v>0</v>
      </c>
      <c r="M103" s="127" t="e">
        <f t="shared" si="0"/>
        <v>#REF!</v>
      </c>
      <c r="N103" s="127" t="e">
        <f t="shared" si="0"/>
        <v>#REF!</v>
      </c>
      <c r="O103" s="127" t="e">
        <f t="shared" si="0"/>
        <v>#REF!</v>
      </c>
      <c r="P103" s="127" t="e">
        <f t="shared" si="0"/>
        <v>#REF!</v>
      </c>
      <c r="Q103" s="127" t="e">
        <f t="shared" si="0"/>
        <v>#REF!</v>
      </c>
    </row>
    <row r="104" spans="1:23" ht="12.75" customHeight="1">
      <c r="A104" s="159"/>
      <c r="B104" s="151" t="s">
        <v>154</v>
      </c>
      <c r="C104" s="127">
        <f>MAX(C4:C99)</f>
        <v>30.23</v>
      </c>
      <c r="D104" s="127">
        <f>MAX(D4:D99)</f>
        <v>30.23</v>
      </c>
      <c r="E104" s="127">
        <f>MAX(E4:E99)</f>
        <v>30.23</v>
      </c>
      <c r="F104" s="127">
        <f>MAX(F4:F99)</f>
        <v>30.23</v>
      </c>
      <c r="G104" s="127">
        <f>MAX(G4:G99)</f>
        <v>30.23</v>
      </c>
      <c r="H104" s="127">
        <f t="shared" ref="H104:Q104" si="1">MAX(H4:H99)</f>
        <v>15.37</v>
      </c>
      <c r="I104" s="127">
        <f t="shared" si="1"/>
        <v>15.37</v>
      </c>
      <c r="J104" s="127">
        <f t="shared" si="1"/>
        <v>18</v>
      </c>
      <c r="K104" s="127">
        <f t="shared" si="1"/>
        <v>16.5</v>
      </c>
      <c r="L104" s="127">
        <f t="shared" si="1"/>
        <v>15.75</v>
      </c>
      <c r="M104" s="127" t="e">
        <f t="shared" si="1"/>
        <v>#REF!</v>
      </c>
      <c r="N104" s="127" t="e">
        <f t="shared" si="1"/>
        <v>#REF!</v>
      </c>
      <c r="O104" s="127" t="e">
        <f t="shared" si="1"/>
        <v>#REF!</v>
      </c>
      <c r="P104" s="127" t="e">
        <f t="shared" si="1"/>
        <v>#REF!</v>
      </c>
      <c r="Q104" s="127" t="e">
        <f t="shared" si="1"/>
        <v>#REF!</v>
      </c>
    </row>
    <row r="105" spans="1:23">
      <c r="B105" s="151" t="s">
        <v>155</v>
      </c>
      <c r="C105" s="127">
        <f>AVERAGE(C4:C99)</f>
        <v>9.7993478260869544</v>
      </c>
      <c r="D105" s="127">
        <f>AVERAGE(D4:D99)</f>
        <v>10.685232558139534</v>
      </c>
      <c r="E105" s="127">
        <f>AVERAGE(E4:E99)</f>
        <v>12.755172413793103</v>
      </c>
      <c r="F105" s="127">
        <f>AVERAGE(F4:F99)</f>
        <v>10.603086419753083</v>
      </c>
      <c r="G105" s="127">
        <f>AVERAGE(G4:G99)</f>
        <v>11.424415584415586</v>
      </c>
      <c r="H105" s="127">
        <f t="shared" ref="H105:Q105" si="2">AVERAGE(H4:H99)</f>
        <v>9.417977528089887</v>
      </c>
      <c r="I105" s="127">
        <f t="shared" si="2"/>
        <v>9.6956179775280873</v>
      </c>
      <c r="J105" s="127">
        <f t="shared" si="2"/>
        <v>7.7184269662921343</v>
      </c>
      <c r="K105" s="127">
        <f t="shared" si="2"/>
        <v>8.7223157894736829</v>
      </c>
      <c r="L105" s="127">
        <f t="shared" si="2"/>
        <v>9.0333684210526304</v>
      </c>
      <c r="M105" s="127" t="e">
        <f t="shared" si="2"/>
        <v>#REF!</v>
      </c>
      <c r="N105" s="127" t="e">
        <f t="shared" si="2"/>
        <v>#REF!</v>
      </c>
      <c r="O105" s="127" t="e">
        <f t="shared" si="2"/>
        <v>#REF!</v>
      </c>
      <c r="P105" s="127" t="e">
        <f t="shared" si="2"/>
        <v>#REF!</v>
      </c>
      <c r="Q105" s="127" t="e">
        <f t="shared" si="2"/>
        <v>#REF!</v>
      </c>
    </row>
    <row r="106" spans="1:23">
      <c r="B106" s="151"/>
    </row>
    <row r="107" spans="1:23">
      <c r="B107" s="151"/>
    </row>
    <row r="108" spans="1:23">
      <c r="B108" s="151"/>
    </row>
    <row r="109" spans="1:23" ht="12.75" customHeight="1">
      <c r="B109" s="151"/>
      <c r="C109" s="83"/>
    </row>
    <row r="110" spans="1:23" ht="12.75" customHeight="1">
      <c r="C110" s="83"/>
      <c r="D110" s="83"/>
      <c r="E110" s="83"/>
      <c r="F110" s="151"/>
      <c r="G110" s="83"/>
    </row>
    <row r="111" spans="1:23" ht="12.75" customHeight="1">
      <c r="B111" s="151"/>
      <c r="C111" s="83"/>
      <c r="D111" s="83"/>
    </row>
    <row r="112" spans="1:23" ht="12.75" customHeight="1">
      <c r="B112" s="151"/>
      <c r="C112" s="83"/>
      <c r="D112" s="83"/>
    </row>
    <row r="113" spans="2:2" ht="12.75" customHeight="1">
      <c r="B113" s="151"/>
    </row>
    <row r="115" spans="2:2">
      <c r="B115" s="151"/>
    </row>
    <row r="116" spans="2:2">
      <c r="B116" s="151"/>
    </row>
    <row r="117" spans="2:2">
      <c r="B117" s="151"/>
    </row>
    <row r="120" spans="2:2">
      <c r="B120" s="151"/>
    </row>
    <row r="121" spans="2:2">
      <c r="B121" s="151"/>
    </row>
    <row r="122" spans="2:2">
      <c r="B122" s="151"/>
    </row>
  </sheetData>
  <autoFilter ref="C3:G100" xr:uid="{00000000-0009-0000-0000-000013000000}"/>
  <mergeCells count="7">
    <mergeCell ref="A102:G102"/>
    <mergeCell ref="A101:R101"/>
    <mergeCell ref="A100:R100"/>
    <mergeCell ref="A1:G1"/>
    <mergeCell ref="C2:G2"/>
    <mergeCell ref="H2:L2"/>
    <mergeCell ref="M2:Q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customProperties>
    <customPr name="EpmWorksheetKeyString_GUID" r:id="rId2"/>
  </customProperties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122"/>
  <sheetViews>
    <sheetView topLeftCell="A84" workbookViewId="0">
      <selection activeCell="E104" sqref="E104"/>
    </sheetView>
  </sheetViews>
  <sheetFormatPr defaultColWidth="9.25" defaultRowHeight="12"/>
  <cols>
    <col min="1" max="1" width="6.25" style="84" customWidth="1"/>
    <col min="2" max="2" width="51.625" style="83" customWidth="1"/>
    <col min="3" max="5" width="10.625" style="127" customWidth="1"/>
    <col min="6" max="6" width="10.625" style="165" customWidth="1"/>
    <col min="7" max="7" width="10.625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29" style="83" hidden="1" customWidth="1"/>
    <col min="19" max="16384" width="9.25" style="83"/>
  </cols>
  <sheetData>
    <row r="1" spans="1:20" ht="12.75" customHeight="1">
      <c r="A1" s="622" t="s">
        <v>165</v>
      </c>
      <c r="B1" s="622"/>
      <c r="C1" s="622"/>
      <c r="D1" s="622"/>
      <c r="E1" s="622"/>
      <c r="F1" s="622"/>
      <c r="G1" s="62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0" ht="12.75" customHeight="1" thickBot="1">
      <c r="C2" s="618" t="s">
        <v>166</v>
      </c>
      <c r="D2" s="619"/>
      <c r="E2" s="619"/>
      <c r="F2" s="619"/>
      <c r="G2" s="619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20" ht="25.5" customHeight="1">
      <c r="A3" s="174" t="s">
        <v>1</v>
      </c>
      <c r="B3" s="175" t="s">
        <v>4</v>
      </c>
      <c r="C3" s="176" t="s">
        <v>5</v>
      </c>
      <c r="D3" s="176" t="s">
        <v>6</v>
      </c>
      <c r="E3" s="176" t="s">
        <v>7</v>
      </c>
      <c r="F3" s="176" t="s">
        <v>8</v>
      </c>
      <c r="G3" s="176" t="s">
        <v>9</v>
      </c>
      <c r="H3" s="88" t="s">
        <v>5</v>
      </c>
      <c r="I3" s="86" t="s">
        <v>6</v>
      </c>
      <c r="J3" s="86" t="s">
        <v>7</v>
      </c>
      <c r="K3" s="86" t="s">
        <v>8</v>
      </c>
      <c r="L3" s="89" t="s">
        <v>9</v>
      </c>
      <c r="M3" s="86" t="s">
        <v>5</v>
      </c>
      <c r="N3" s="86" t="s">
        <v>6</v>
      </c>
      <c r="O3" s="86" t="s">
        <v>7</v>
      </c>
      <c r="P3" s="86" t="s">
        <v>8</v>
      </c>
      <c r="Q3" s="90" t="s">
        <v>9</v>
      </c>
      <c r="R3" s="177" t="s">
        <v>142</v>
      </c>
    </row>
    <row r="4" spans="1:20" ht="12.75" customHeight="1">
      <c r="A4" s="66">
        <v>1</v>
      </c>
      <c r="B4" s="50" t="s">
        <v>12</v>
      </c>
      <c r="C4" s="169">
        <v>9.9499999999999993</v>
      </c>
      <c r="D4" s="169">
        <v>9.8000000000000007</v>
      </c>
      <c r="E4" s="169">
        <v>16.75</v>
      </c>
      <c r="F4" s="169">
        <v>9.9</v>
      </c>
      <c r="G4" s="169">
        <v>12</v>
      </c>
      <c r="H4" s="56">
        <v>9.9499999999999993</v>
      </c>
      <c r="I4" s="56">
        <v>9.9499999999999993</v>
      </c>
      <c r="J4" s="56">
        <v>17.5</v>
      </c>
      <c r="K4" s="56">
        <v>9.98</v>
      </c>
      <c r="L4" s="56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56" t="e">
        <f>#REF!-L4</f>
        <v>#REF!</v>
      </c>
      <c r="R4" s="56"/>
    </row>
    <row r="5" spans="1:20" ht="12.75" customHeight="1">
      <c r="A5" s="66">
        <v>2</v>
      </c>
      <c r="B5" s="50" t="s">
        <v>13</v>
      </c>
      <c r="C5" s="169">
        <v>9.9499999999999993</v>
      </c>
      <c r="D5" s="169">
        <v>9.9</v>
      </c>
      <c r="E5" s="169">
        <v>17.5</v>
      </c>
      <c r="F5" s="169">
        <v>10.199999999999999</v>
      </c>
      <c r="G5" s="169">
        <v>11.95</v>
      </c>
      <c r="H5" s="56">
        <v>9.9499999999999993</v>
      </c>
      <c r="I5" s="56">
        <v>9.9499999999999993</v>
      </c>
      <c r="J5" s="56">
        <v>17.75</v>
      </c>
      <c r="K5" s="56">
        <v>10.25</v>
      </c>
      <c r="L5" s="56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56" t="e">
        <f>#REF!-L5</f>
        <v>#REF!</v>
      </c>
      <c r="R5" s="56"/>
    </row>
    <row r="6" spans="1:20" ht="12.75" customHeight="1">
      <c r="A6" s="66">
        <v>3</v>
      </c>
      <c r="B6" s="50" t="s">
        <v>14</v>
      </c>
      <c r="C6" s="169">
        <v>9.85</v>
      </c>
      <c r="D6" s="169">
        <v>9.85</v>
      </c>
      <c r="E6" s="169">
        <v>0</v>
      </c>
      <c r="F6" s="169">
        <v>10.199999999999999</v>
      </c>
      <c r="G6" s="169">
        <v>12</v>
      </c>
      <c r="H6" s="56">
        <v>9.9499999999999993</v>
      </c>
      <c r="I6" s="56">
        <v>9.9499999999999993</v>
      </c>
      <c r="J6" s="56">
        <v>0</v>
      </c>
      <c r="K6" s="56">
        <v>10.5</v>
      </c>
      <c r="L6" s="56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56" t="e">
        <f>#REF!-L6</f>
        <v>#REF!</v>
      </c>
      <c r="R6" s="56"/>
      <c r="T6" s="83" t="s">
        <v>172</v>
      </c>
    </row>
    <row r="7" spans="1:20" ht="12.75" customHeight="1">
      <c r="A7" s="66">
        <v>4</v>
      </c>
      <c r="B7" s="50" t="s">
        <v>15</v>
      </c>
      <c r="C7" s="169">
        <v>9.75</v>
      </c>
      <c r="D7" s="169">
        <v>10.5</v>
      </c>
      <c r="E7" s="169">
        <v>0</v>
      </c>
      <c r="F7" s="169">
        <v>10.25</v>
      </c>
      <c r="G7" s="169">
        <v>12</v>
      </c>
      <c r="H7" s="56">
        <v>10</v>
      </c>
      <c r="I7" s="56">
        <v>10.5</v>
      </c>
      <c r="J7" s="56">
        <v>17</v>
      </c>
      <c r="K7" s="56">
        <v>10.25</v>
      </c>
      <c r="L7" s="56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56" t="e">
        <f>#REF!-L7</f>
        <v>#REF!</v>
      </c>
      <c r="R7" s="56"/>
    </row>
    <row r="8" spans="1:20" ht="12.75" customHeight="1">
      <c r="A8" s="66">
        <v>5</v>
      </c>
      <c r="B8" s="50" t="s">
        <v>16</v>
      </c>
      <c r="C8" s="169">
        <v>9.85</v>
      </c>
      <c r="D8" s="169">
        <v>10.25</v>
      </c>
      <c r="E8" s="169">
        <v>0</v>
      </c>
      <c r="F8" s="169">
        <v>10.25</v>
      </c>
      <c r="G8" s="169">
        <v>10.25</v>
      </c>
      <c r="H8" s="81"/>
      <c r="I8" s="81"/>
      <c r="J8" s="81"/>
      <c r="K8" s="95">
        <v>10.25</v>
      </c>
      <c r="L8" s="56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56" t="e">
        <f>#REF!-L8</f>
        <v>#REF!</v>
      </c>
      <c r="R8" s="71"/>
    </row>
    <row r="9" spans="1:20" ht="12.75" customHeight="1">
      <c r="A9" s="66">
        <v>6</v>
      </c>
      <c r="B9" s="50" t="s">
        <v>17</v>
      </c>
      <c r="C9" s="169">
        <v>9.25</v>
      </c>
      <c r="D9" s="169">
        <v>9.4</v>
      </c>
      <c r="E9" s="169">
        <v>0</v>
      </c>
      <c r="F9" s="169">
        <v>9.9</v>
      </c>
      <c r="G9" s="169">
        <v>8.61</v>
      </c>
      <c r="H9" s="56">
        <v>9.75</v>
      </c>
      <c r="I9" s="56">
        <v>9.9</v>
      </c>
      <c r="J9" s="56">
        <v>0</v>
      </c>
      <c r="K9" s="56">
        <v>9.9</v>
      </c>
      <c r="L9" s="56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56" t="e">
        <f>#REF!-L9</f>
        <v>#REF!</v>
      </c>
      <c r="R9" s="56"/>
    </row>
    <row r="10" spans="1:20" ht="15" customHeight="1">
      <c r="A10" s="66">
        <v>7</v>
      </c>
      <c r="B10" s="50" t="s">
        <v>18</v>
      </c>
      <c r="C10" s="169">
        <v>9.25</v>
      </c>
      <c r="D10" s="169">
        <v>10.25</v>
      </c>
      <c r="E10" s="169">
        <v>0</v>
      </c>
      <c r="F10" s="169">
        <v>9.5</v>
      </c>
      <c r="G10" s="169">
        <v>9.75</v>
      </c>
      <c r="H10" s="171"/>
      <c r="I10" s="171"/>
      <c r="J10" s="171"/>
      <c r="K10" s="172">
        <v>10</v>
      </c>
      <c r="L10" s="56">
        <v>10</v>
      </c>
      <c r="M10" s="56" t="e">
        <f>#REF!-H10</f>
        <v>#REF!</v>
      </c>
      <c r="N10" s="56" t="e">
        <f>#REF!-I10</f>
        <v>#REF!</v>
      </c>
      <c r="O10" s="56" t="e">
        <f>#REF!-J10</f>
        <v>#REF!</v>
      </c>
      <c r="P10" s="56" t="e">
        <f>#REF!-K10</f>
        <v>#REF!</v>
      </c>
      <c r="Q10" s="56" t="e">
        <f>#REF!-L10</f>
        <v>#REF!</v>
      </c>
      <c r="R10" s="173"/>
    </row>
    <row r="11" spans="1:20" ht="12.75" customHeight="1">
      <c r="A11" s="66">
        <v>8</v>
      </c>
      <c r="B11" s="50" t="s">
        <v>150</v>
      </c>
      <c r="C11" s="169">
        <v>10.25</v>
      </c>
      <c r="D11" s="169">
        <v>10.35</v>
      </c>
      <c r="E11" s="169">
        <v>17.829999999999998</v>
      </c>
      <c r="F11" s="169">
        <v>10.35</v>
      </c>
      <c r="G11" s="169">
        <v>10.35</v>
      </c>
      <c r="H11" s="56">
        <v>10.65</v>
      </c>
      <c r="I11" s="56">
        <v>10.73</v>
      </c>
      <c r="J11" s="56">
        <v>18</v>
      </c>
      <c r="K11" s="56">
        <v>10.67</v>
      </c>
      <c r="L11" s="56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56" t="e">
        <f>#REF!-L11</f>
        <v>#REF!</v>
      </c>
      <c r="R11" s="56"/>
    </row>
    <row r="12" spans="1:20" ht="12.75" customHeight="1">
      <c r="A12" s="66">
        <v>9</v>
      </c>
      <c r="B12" s="50" t="s">
        <v>20</v>
      </c>
      <c r="C12" s="169">
        <v>9.4</v>
      </c>
      <c r="D12" s="169">
        <v>10.1</v>
      </c>
      <c r="E12" s="169">
        <v>0</v>
      </c>
      <c r="F12" s="169">
        <v>9.5500000000000007</v>
      </c>
      <c r="G12" s="169">
        <v>9.9499999999999993</v>
      </c>
      <c r="H12" s="56">
        <v>9.6</v>
      </c>
      <c r="I12" s="56">
        <v>10.4</v>
      </c>
      <c r="J12" s="56">
        <v>0</v>
      </c>
      <c r="K12" s="56">
        <v>9.9</v>
      </c>
      <c r="L12" s="56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56" t="e">
        <f>#REF!-L12</f>
        <v>#REF!</v>
      </c>
      <c r="R12" s="56"/>
    </row>
    <row r="13" spans="1:20" ht="12.75" customHeight="1">
      <c r="A13" s="66">
        <v>10</v>
      </c>
      <c r="B13" s="50" t="s">
        <v>21</v>
      </c>
      <c r="C13" s="169">
        <v>10.25</v>
      </c>
      <c r="D13" s="169">
        <v>11</v>
      </c>
      <c r="E13" s="169">
        <v>0</v>
      </c>
      <c r="F13" s="169">
        <v>10.25</v>
      </c>
      <c r="G13" s="169">
        <v>0</v>
      </c>
      <c r="H13" s="56">
        <v>10.5</v>
      </c>
      <c r="I13" s="56">
        <v>11</v>
      </c>
      <c r="J13" s="56">
        <v>0</v>
      </c>
      <c r="K13" s="56">
        <v>10.5</v>
      </c>
      <c r="L13" s="56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56" t="e">
        <f>#REF!-L13</f>
        <v>#REF!</v>
      </c>
      <c r="R13" s="56"/>
    </row>
    <row r="14" spans="1:20" ht="12.75" customHeight="1">
      <c r="A14" s="66">
        <v>11</v>
      </c>
      <c r="B14" s="50" t="s">
        <v>22</v>
      </c>
      <c r="C14" s="169">
        <v>10.25</v>
      </c>
      <c r="D14" s="169">
        <v>11.5</v>
      </c>
      <c r="E14" s="169">
        <v>0</v>
      </c>
      <c r="F14" s="169">
        <v>10.199999999999999</v>
      </c>
      <c r="G14" s="169">
        <v>10.75</v>
      </c>
      <c r="H14" s="56">
        <v>10.5</v>
      </c>
      <c r="I14" s="56">
        <v>11.5</v>
      </c>
      <c r="J14" s="56">
        <v>0</v>
      </c>
      <c r="K14" s="56">
        <v>10.199999999999999</v>
      </c>
      <c r="L14" s="56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56" t="e">
        <f>#REF!-L14</f>
        <v>#REF!</v>
      </c>
      <c r="R14" s="56"/>
    </row>
    <row r="15" spans="1:20" ht="12.75" customHeight="1">
      <c r="A15" s="66">
        <v>12</v>
      </c>
      <c r="B15" s="50" t="s">
        <v>23</v>
      </c>
      <c r="C15" s="169">
        <v>7.25</v>
      </c>
      <c r="D15" s="169">
        <v>7.35</v>
      </c>
      <c r="E15" s="169">
        <v>0</v>
      </c>
      <c r="F15" s="169">
        <v>0</v>
      </c>
      <c r="G15" s="169">
        <v>0</v>
      </c>
      <c r="H15" s="56">
        <v>8</v>
      </c>
      <c r="I15" s="56">
        <v>8.25</v>
      </c>
      <c r="J15" s="56">
        <v>0</v>
      </c>
      <c r="K15" s="56">
        <v>0</v>
      </c>
      <c r="L15" s="56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56" t="e">
        <f>#REF!-L15</f>
        <v>#REF!</v>
      </c>
      <c r="R15" s="56"/>
    </row>
    <row r="16" spans="1:20" ht="12.75" customHeight="1">
      <c r="A16" s="66">
        <v>13</v>
      </c>
      <c r="B16" s="50" t="s">
        <v>24</v>
      </c>
      <c r="C16" s="169">
        <v>5.93</v>
      </c>
      <c r="D16" s="169">
        <v>0</v>
      </c>
      <c r="E16" s="169">
        <v>0</v>
      </c>
      <c r="F16" s="169">
        <v>0</v>
      </c>
      <c r="G16" s="169">
        <v>0</v>
      </c>
      <c r="H16" s="56">
        <v>7.4</v>
      </c>
      <c r="I16" s="56">
        <v>0</v>
      </c>
      <c r="J16" s="56">
        <v>0</v>
      </c>
      <c r="K16" s="56">
        <v>0</v>
      </c>
      <c r="L16" s="56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56" t="e">
        <f>#REF!-L16</f>
        <v>#REF!</v>
      </c>
      <c r="R16" s="56"/>
    </row>
    <row r="17" spans="1:18" ht="12.75" customHeight="1">
      <c r="A17" s="66">
        <v>14</v>
      </c>
      <c r="B17" s="50" t="s">
        <v>25</v>
      </c>
      <c r="C17" s="169">
        <v>7</v>
      </c>
      <c r="D17" s="169">
        <v>0</v>
      </c>
      <c r="E17" s="169">
        <v>0</v>
      </c>
      <c r="F17" s="169">
        <v>0</v>
      </c>
      <c r="G17" s="169">
        <v>0</v>
      </c>
      <c r="H17" s="56">
        <v>8</v>
      </c>
      <c r="I17" s="56">
        <v>0</v>
      </c>
      <c r="J17" s="56">
        <v>0</v>
      </c>
      <c r="K17" s="56">
        <v>0</v>
      </c>
      <c r="L17" s="56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56" t="e">
        <f>#REF!-L17</f>
        <v>#REF!</v>
      </c>
      <c r="R17" s="56"/>
    </row>
    <row r="18" spans="1:18" ht="12.75" customHeight="1">
      <c r="A18" s="66">
        <v>15</v>
      </c>
      <c r="B18" s="50" t="s">
        <v>26</v>
      </c>
      <c r="C18" s="169">
        <v>10.27</v>
      </c>
      <c r="D18" s="169">
        <v>10.27</v>
      </c>
      <c r="E18" s="169">
        <v>0</v>
      </c>
      <c r="F18" s="169">
        <v>10.27</v>
      </c>
      <c r="G18" s="169">
        <v>10.27</v>
      </c>
      <c r="H18" s="56">
        <v>10.67</v>
      </c>
      <c r="I18" s="56">
        <v>10.67</v>
      </c>
      <c r="J18" s="56">
        <v>0</v>
      </c>
      <c r="K18" s="56">
        <v>10.67</v>
      </c>
      <c r="L18" s="56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56" t="e">
        <f>#REF!-L18</f>
        <v>#REF!</v>
      </c>
      <c r="R18" s="56"/>
    </row>
    <row r="19" spans="1:18" ht="12.75" customHeight="1">
      <c r="A19" s="66">
        <v>16</v>
      </c>
      <c r="B19" s="50" t="s">
        <v>27</v>
      </c>
      <c r="C19" s="169">
        <v>11</v>
      </c>
      <c r="D19" s="169">
        <v>10.4</v>
      </c>
      <c r="E19" s="169">
        <v>14</v>
      </c>
      <c r="F19" s="169">
        <v>10.9</v>
      </c>
      <c r="G19" s="169">
        <v>15.6</v>
      </c>
      <c r="H19" s="56">
        <v>13.44</v>
      </c>
      <c r="I19" s="56">
        <v>13.44</v>
      </c>
      <c r="J19" s="56">
        <v>17.79</v>
      </c>
      <c r="K19" s="56">
        <v>13.44</v>
      </c>
      <c r="L19" s="56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56" t="e">
        <f>#REF!-L19</f>
        <v>#REF!</v>
      </c>
      <c r="R19" s="56"/>
    </row>
    <row r="20" spans="1:18" ht="12.75" customHeight="1">
      <c r="A20" s="66">
        <v>17</v>
      </c>
      <c r="B20" s="50" t="s">
        <v>28</v>
      </c>
      <c r="C20" s="169">
        <v>9.1199999999999992</v>
      </c>
      <c r="D20" s="169">
        <v>0</v>
      </c>
      <c r="E20" s="169">
        <v>0</v>
      </c>
      <c r="F20" s="169">
        <v>0</v>
      </c>
      <c r="G20" s="169">
        <v>0</v>
      </c>
      <c r="H20" s="56">
        <v>10.69</v>
      </c>
      <c r="I20" s="56">
        <v>0</v>
      </c>
      <c r="J20" s="56">
        <v>0</v>
      </c>
      <c r="K20" s="56">
        <v>0</v>
      </c>
      <c r="L20" s="56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56" t="e">
        <f>#REF!-L20</f>
        <v>#REF!</v>
      </c>
      <c r="R20" s="56"/>
    </row>
    <row r="21" spans="1:18" ht="12.75" customHeight="1">
      <c r="A21" s="66">
        <v>18</v>
      </c>
      <c r="B21" s="50" t="s">
        <v>30</v>
      </c>
      <c r="C21" s="169">
        <v>6.29</v>
      </c>
      <c r="D21" s="169">
        <v>0</v>
      </c>
      <c r="E21" s="169">
        <v>0</v>
      </c>
      <c r="F21" s="169">
        <v>0</v>
      </c>
      <c r="G21" s="169">
        <v>0</v>
      </c>
      <c r="H21" s="56">
        <v>8.14</v>
      </c>
      <c r="I21" s="56">
        <v>0</v>
      </c>
      <c r="J21" s="56">
        <v>0</v>
      </c>
      <c r="K21" s="56">
        <v>0</v>
      </c>
      <c r="L21" s="56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56" t="e">
        <f>#REF!-L21</f>
        <v>#REF!</v>
      </c>
      <c r="R21" s="56"/>
    </row>
    <row r="22" spans="1:18" ht="12.75" customHeight="1">
      <c r="A22" s="66">
        <v>19</v>
      </c>
      <c r="B22" s="50" t="s">
        <v>32</v>
      </c>
      <c r="C22" s="169">
        <v>7.37</v>
      </c>
      <c r="D22" s="169">
        <v>8.57</v>
      </c>
      <c r="E22" s="169">
        <v>0</v>
      </c>
      <c r="F22" s="169">
        <v>9.27</v>
      </c>
      <c r="G22" s="169">
        <v>0</v>
      </c>
      <c r="H22" s="56">
        <v>9.1999999999999993</v>
      </c>
      <c r="I22" s="56">
        <v>10.84</v>
      </c>
      <c r="J22" s="56">
        <v>0</v>
      </c>
      <c r="K22" s="56">
        <v>10.81</v>
      </c>
      <c r="L22" s="56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56" t="e">
        <f>#REF!-L22</f>
        <v>#REF!</v>
      </c>
      <c r="R22" s="56"/>
    </row>
    <row r="23" spans="1:18" ht="12.75" customHeight="1">
      <c r="A23" s="66">
        <v>20</v>
      </c>
      <c r="B23" s="50" t="s">
        <v>33</v>
      </c>
      <c r="C23" s="169">
        <v>7.9</v>
      </c>
      <c r="D23" s="169">
        <v>0</v>
      </c>
      <c r="E23" s="169">
        <v>0</v>
      </c>
      <c r="F23" s="169">
        <v>0</v>
      </c>
      <c r="G23" s="169">
        <v>0</v>
      </c>
      <c r="H23" s="56">
        <v>8.35</v>
      </c>
      <c r="I23" s="56">
        <v>0</v>
      </c>
      <c r="J23" s="56">
        <v>0</v>
      </c>
      <c r="K23" s="56">
        <v>0</v>
      </c>
      <c r="L23" s="56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56" t="e">
        <f>#REF!-L23</f>
        <v>#REF!</v>
      </c>
      <c r="R23" s="56"/>
    </row>
    <row r="24" spans="1:18" ht="12.75" customHeight="1">
      <c r="A24" s="66">
        <v>21</v>
      </c>
      <c r="B24" s="50" t="s">
        <v>34</v>
      </c>
      <c r="C24" s="169">
        <v>6.35</v>
      </c>
      <c r="D24" s="169">
        <v>0</v>
      </c>
      <c r="E24" s="169">
        <v>0</v>
      </c>
      <c r="F24" s="169">
        <v>0</v>
      </c>
      <c r="G24" s="169">
        <v>0</v>
      </c>
      <c r="H24" s="56">
        <v>7.95</v>
      </c>
      <c r="I24" s="56">
        <v>0</v>
      </c>
      <c r="J24" s="56">
        <v>0</v>
      </c>
      <c r="K24" s="56">
        <v>0</v>
      </c>
      <c r="L24" s="56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56" t="e">
        <f>#REF!-L24</f>
        <v>#REF!</v>
      </c>
      <c r="R24" s="56"/>
    </row>
    <row r="25" spans="1:18" ht="12.75" customHeight="1">
      <c r="A25" s="66">
        <v>22</v>
      </c>
      <c r="B25" s="50" t="s">
        <v>35</v>
      </c>
      <c r="C25" s="169">
        <v>8.86</v>
      </c>
      <c r="D25" s="169">
        <v>0</v>
      </c>
      <c r="E25" s="169">
        <v>0</v>
      </c>
      <c r="F25" s="169">
        <v>9.1</v>
      </c>
      <c r="G25" s="169">
        <v>0</v>
      </c>
      <c r="H25" s="56">
        <v>9.7899999999999991</v>
      </c>
      <c r="I25" s="56">
        <v>0</v>
      </c>
      <c r="J25" s="56">
        <v>0</v>
      </c>
      <c r="K25" s="56">
        <v>10.199999999999999</v>
      </c>
      <c r="L25" s="56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56" t="e">
        <f>#REF!-L25</f>
        <v>#REF!</v>
      </c>
      <c r="R25" s="56"/>
    </row>
    <row r="26" spans="1:18" ht="12.75" customHeight="1">
      <c r="A26" s="66">
        <v>23</v>
      </c>
      <c r="B26" s="50" t="s">
        <v>36</v>
      </c>
      <c r="C26" s="169">
        <v>14.27</v>
      </c>
      <c r="D26" s="169">
        <v>13.27</v>
      </c>
      <c r="E26" s="169">
        <v>13.27</v>
      </c>
      <c r="F26" s="169">
        <v>13.27</v>
      </c>
      <c r="G26" s="169">
        <v>13.27</v>
      </c>
      <c r="H26" s="56">
        <v>14.49</v>
      </c>
      <c r="I26" s="56">
        <v>13.49</v>
      </c>
      <c r="J26" s="56">
        <v>13.49</v>
      </c>
      <c r="K26" s="56">
        <v>13.49</v>
      </c>
      <c r="L26" s="56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56" t="e">
        <f>#REF!-L26</f>
        <v>#REF!</v>
      </c>
      <c r="R26" s="56"/>
    </row>
    <row r="27" spans="1:18" ht="12.75" customHeight="1">
      <c r="A27" s="66">
        <v>24</v>
      </c>
      <c r="B27" s="50" t="s">
        <v>37</v>
      </c>
      <c r="C27" s="169">
        <v>7.63</v>
      </c>
      <c r="D27" s="169">
        <v>0</v>
      </c>
      <c r="E27" s="169">
        <v>0</v>
      </c>
      <c r="F27" s="169">
        <v>0</v>
      </c>
      <c r="G27" s="169">
        <v>0</v>
      </c>
      <c r="H27" s="56">
        <v>8.36</v>
      </c>
      <c r="I27" s="56">
        <v>0</v>
      </c>
      <c r="J27" s="56">
        <v>0</v>
      </c>
      <c r="K27" s="56">
        <v>0</v>
      </c>
      <c r="L27" s="56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56" t="e">
        <f>#REF!-L27</f>
        <v>#REF!</v>
      </c>
      <c r="R27" s="56"/>
    </row>
    <row r="28" spans="1:18" ht="12.75" customHeight="1">
      <c r="A28" s="66">
        <v>25</v>
      </c>
      <c r="B28" s="50" t="s">
        <v>38</v>
      </c>
      <c r="C28" s="169">
        <v>7.83</v>
      </c>
      <c r="D28" s="169">
        <v>0</v>
      </c>
      <c r="E28" s="169">
        <v>0</v>
      </c>
      <c r="F28" s="169">
        <v>0</v>
      </c>
      <c r="G28" s="169">
        <v>0</v>
      </c>
      <c r="H28" s="56">
        <v>9.06</v>
      </c>
      <c r="I28" s="56">
        <v>0</v>
      </c>
      <c r="J28" s="56">
        <v>0</v>
      </c>
      <c r="K28" s="56">
        <v>0</v>
      </c>
      <c r="L28" s="56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56" t="e">
        <f>#REF!-L28</f>
        <v>#REF!</v>
      </c>
      <c r="R28" s="56"/>
    </row>
    <row r="29" spans="1:18" ht="12.75" customHeight="1">
      <c r="A29" s="66">
        <v>26</v>
      </c>
      <c r="B29" s="50" t="s">
        <v>39</v>
      </c>
      <c r="C29" s="169">
        <v>8</v>
      </c>
      <c r="D29" s="169">
        <v>0</v>
      </c>
      <c r="E29" s="169">
        <v>0</v>
      </c>
      <c r="F29" s="169">
        <v>0</v>
      </c>
      <c r="G29" s="169">
        <v>0</v>
      </c>
      <c r="H29" s="56">
        <v>0.09</v>
      </c>
      <c r="I29" s="56">
        <v>0</v>
      </c>
      <c r="J29" s="56">
        <v>0</v>
      </c>
      <c r="K29" s="56">
        <v>0</v>
      </c>
      <c r="L29" s="56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56" t="e">
        <f>#REF!-L29</f>
        <v>#REF!</v>
      </c>
      <c r="R29" s="56"/>
    </row>
    <row r="30" spans="1:18" ht="12.75" customHeight="1">
      <c r="A30" s="66">
        <v>27</v>
      </c>
      <c r="B30" s="50" t="s">
        <v>40</v>
      </c>
      <c r="C30" s="169">
        <v>6.74</v>
      </c>
      <c r="D30" s="169">
        <v>6.74</v>
      </c>
      <c r="E30" s="169">
        <v>0</v>
      </c>
      <c r="F30" s="169">
        <v>0</v>
      </c>
      <c r="G30" s="169">
        <v>0</v>
      </c>
      <c r="H30" s="56">
        <v>6.7</v>
      </c>
      <c r="I30" s="56">
        <v>6.7</v>
      </c>
      <c r="J30" s="56">
        <v>0</v>
      </c>
      <c r="K30" s="56">
        <v>0</v>
      </c>
      <c r="L30" s="56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56" t="e">
        <f>#REF!-L30</f>
        <v>#REF!</v>
      </c>
      <c r="R30" s="56"/>
    </row>
    <row r="31" spans="1:18" ht="12.75" customHeight="1">
      <c r="A31" s="66">
        <v>28</v>
      </c>
      <c r="B31" s="50" t="s">
        <v>41</v>
      </c>
      <c r="C31" s="169">
        <v>10.130000000000001</v>
      </c>
      <c r="D31" s="169">
        <v>10.36</v>
      </c>
      <c r="E31" s="169">
        <v>15.34</v>
      </c>
      <c r="F31" s="169">
        <v>9.81</v>
      </c>
      <c r="G31" s="169">
        <v>14.12</v>
      </c>
      <c r="H31" s="56">
        <v>10.3</v>
      </c>
      <c r="I31" s="56">
        <v>10.56</v>
      </c>
      <c r="J31" s="56">
        <v>15.53</v>
      </c>
      <c r="K31" s="56">
        <v>10</v>
      </c>
      <c r="L31" s="56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56" t="e">
        <f>#REF!-L31</f>
        <v>#REF!</v>
      </c>
      <c r="R31" s="56"/>
    </row>
    <row r="32" spans="1:18" ht="12.75" customHeight="1">
      <c r="A32" s="66">
        <v>29</v>
      </c>
      <c r="B32" s="50" t="s">
        <v>42</v>
      </c>
      <c r="C32" s="169">
        <v>9.5</v>
      </c>
      <c r="D32" s="169">
        <v>10.25</v>
      </c>
      <c r="E32" s="169">
        <v>0</v>
      </c>
      <c r="F32" s="169">
        <v>10.75</v>
      </c>
      <c r="G32" s="169">
        <v>0</v>
      </c>
      <c r="H32" s="81"/>
      <c r="I32" s="81"/>
      <c r="J32" s="81"/>
      <c r="K32" s="95">
        <v>0</v>
      </c>
      <c r="L32" s="56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56" t="e">
        <f>#REF!-L32</f>
        <v>#REF!</v>
      </c>
      <c r="R32" s="56"/>
    </row>
    <row r="33" spans="1:18" ht="12.75" customHeight="1">
      <c r="A33" s="66">
        <v>30</v>
      </c>
      <c r="B33" s="50" t="s">
        <v>43</v>
      </c>
      <c r="C33" s="169">
        <v>11.25</v>
      </c>
      <c r="D33" s="169">
        <v>13</v>
      </c>
      <c r="E33" s="169">
        <v>0</v>
      </c>
      <c r="F33" s="169">
        <v>13</v>
      </c>
      <c r="G33" s="169">
        <v>14</v>
      </c>
      <c r="H33" s="56">
        <v>11.25</v>
      </c>
      <c r="I33" s="56">
        <v>13</v>
      </c>
      <c r="J33" s="56">
        <v>0</v>
      </c>
      <c r="K33" s="56">
        <v>13</v>
      </c>
      <c r="L33" s="56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56" t="e">
        <f>#REF!-L33</f>
        <v>#REF!</v>
      </c>
      <c r="R33" s="56"/>
    </row>
    <row r="34" spans="1:18" ht="12.75" customHeight="1">
      <c r="A34" s="66">
        <v>31</v>
      </c>
      <c r="B34" s="50" t="s">
        <v>44</v>
      </c>
      <c r="C34" s="169">
        <v>9.4499999999999993</v>
      </c>
      <c r="D34" s="169">
        <v>9.9499999999999993</v>
      </c>
      <c r="E34" s="169">
        <v>21</v>
      </c>
      <c r="F34" s="169">
        <v>12.3</v>
      </c>
      <c r="G34" s="169">
        <v>11.3</v>
      </c>
      <c r="H34" s="81"/>
      <c r="I34" s="81"/>
      <c r="J34" s="81"/>
      <c r="K34" s="95">
        <v>12</v>
      </c>
      <c r="L34" s="56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56" t="e">
        <f>#REF!-L34</f>
        <v>#REF!</v>
      </c>
      <c r="R34" s="56"/>
    </row>
    <row r="35" spans="1:18" ht="12.75" customHeight="1">
      <c r="A35" s="66">
        <v>32</v>
      </c>
      <c r="B35" s="50" t="s">
        <v>45</v>
      </c>
      <c r="C35" s="169">
        <v>10.6</v>
      </c>
      <c r="D35" s="169">
        <v>12.2</v>
      </c>
      <c r="E35" s="169">
        <v>14.2</v>
      </c>
      <c r="F35" s="169">
        <v>11.9</v>
      </c>
      <c r="G35" s="169">
        <v>12</v>
      </c>
      <c r="H35" s="56">
        <v>10.6</v>
      </c>
      <c r="I35" s="56">
        <v>12.2</v>
      </c>
      <c r="J35" s="56">
        <v>14.2</v>
      </c>
      <c r="K35" s="56">
        <v>11.9</v>
      </c>
      <c r="L35" s="56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56" t="e">
        <f>#REF!-L35</f>
        <v>#REF!</v>
      </c>
      <c r="R35" s="56"/>
    </row>
    <row r="36" spans="1:18" ht="12.75" customHeight="1">
      <c r="A36" s="66">
        <v>33</v>
      </c>
      <c r="B36" s="50" t="s">
        <v>46</v>
      </c>
      <c r="C36" s="169">
        <v>8.42</v>
      </c>
      <c r="D36" s="169">
        <v>9.9700000000000006</v>
      </c>
      <c r="E36" s="169">
        <v>13.58</v>
      </c>
      <c r="F36" s="169">
        <v>10.19</v>
      </c>
      <c r="G36" s="169">
        <v>9.9700000000000006</v>
      </c>
      <c r="H36" s="56">
        <v>8.7899999999999991</v>
      </c>
      <c r="I36" s="56">
        <v>10.29</v>
      </c>
      <c r="J36" s="56">
        <v>13.4</v>
      </c>
      <c r="K36" s="56">
        <v>10.28</v>
      </c>
      <c r="L36" s="56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56" t="e">
        <f>#REF!-L36</f>
        <v>#REF!</v>
      </c>
      <c r="R36" s="56"/>
    </row>
    <row r="37" spans="1:18" ht="12.75" customHeight="1">
      <c r="A37" s="66">
        <v>34</v>
      </c>
      <c r="B37" s="50" t="s">
        <v>47</v>
      </c>
      <c r="C37" s="169">
        <v>10</v>
      </c>
      <c r="D37" s="169">
        <v>10.25</v>
      </c>
      <c r="E37" s="169">
        <v>14.5</v>
      </c>
      <c r="F37" s="169">
        <v>10.25</v>
      </c>
      <c r="G37" s="169">
        <v>11</v>
      </c>
      <c r="H37" s="56">
        <v>10</v>
      </c>
      <c r="I37" s="56">
        <v>10.25</v>
      </c>
      <c r="J37" s="56">
        <v>14.5</v>
      </c>
      <c r="K37" s="56">
        <v>10.5</v>
      </c>
      <c r="L37" s="56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56" t="e">
        <f>#REF!-L37</f>
        <v>#REF!</v>
      </c>
      <c r="R37" s="56"/>
    </row>
    <row r="38" spans="1:18" ht="12.75" customHeight="1">
      <c r="A38" s="66">
        <v>35</v>
      </c>
      <c r="B38" s="50" t="s">
        <v>48</v>
      </c>
      <c r="C38" s="169">
        <v>6.86</v>
      </c>
      <c r="D38" s="169">
        <v>6.77</v>
      </c>
      <c r="E38" s="169">
        <v>6.24</v>
      </c>
      <c r="F38" s="169">
        <v>6.21</v>
      </c>
      <c r="G38" s="169">
        <v>7.51</v>
      </c>
      <c r="H38" s="56">
        <v>7.05</v>
      </c>
      <c r="I38" s="56">
        <v>7.17</v>
      </c>
      <c r="J38" s="56">
        <v>6.63</v>
      </c>
      <c r="K38" s="56">
        <v>6.59</v>
      </c>
      <c r="L38" s="56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56" t="e">
        <f>#REF!-L38</f>
        <v>#REF!</v>
      </c>
      <c r="R38" s="56"/>
    </row>
    <row r="39" spans="1:18" ht="12.75" customHeight="1">
      <c r="A39" s="66">
        <v>36</v>
      </c>
      <c r="B39" s="50" t="s">
        <v>49</v>
      </c>
      <c r="C39" s="169">
        <v>9.84</v>
      </c>
      <c r="D39" s="169">
        <v>12.73</v>
      </c>
      <c r="E39" s="169">
        <v>13.59</v>
      </c>
      <c r="F39" s="169">
        <v>11.94</v>
      </c>
      <c r="G39" s="169">
        <v>12.91</v>
      </c>
      <c r="H39" s="56">
        <v>9.7100000000000009</v>
      </c>
      <c r="I39" s="56">
        <v>12.34</v>
      </c>
      <c r="J39" s="56">
        <v>13.05</v>
      </c>
      <c r="K39" s="56">
        <v>11.28</v>
      </c>
      <c r="L39" s="56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56" t="e">
        <f>#REF!-L39</f>
        <v>#REF!</v>
      </c>
      <c r="R39" s="56"/>
    </row>
    <row r="40" spans="1:18" ht="12.75" customHeight="1">
      <c r="A40" s="66">
        <v>37</v>
      </c>
      <c r="B40" s="50" t="s">
        <v>50</v>
      </c>
      <c r="C40" s="169">
        <v>6.45</v>
      </c>
      <c r="D40" s="169">
        <v>7.39</v>
      </c>
      <c r="E40" s="169">
        <v>11.7</v>
      </c>
      <c r="F40" s="169">
        <v>7.52</v>
      </c>
      <c r="G40" s="169">
        <v>9.0399999999999991</v>
      </c>
      <c r="H40" s="56">
        <v>7.31</v>
      </c>
      <c r="I40" s="56">
        <v>8.27</v>
      </c>
      <c r="J40" s="56">
        <v>12.08</v>
      </c>
      <c r="K40" s="56">
        <v>7.38</v>
      </c>
      <c r="L40" s="56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56" t="e">
        <f>#REF!-L40</f>
        <v>#REF!</v>
      </c>
      <c r="R40" s="56"/>
    </row>
    <row r="41" spans="1:18" ht="12.75" customHeight="1">
      <c r="A41" s="66">
        <v>38</v>
      </c>
      <c r="B41" s="50" t="s">
        <v>51</v>
      </c>
      <c r="C41" s="169">
        <v>9.08</v>
      </c>
      <c r="D41" s="169">
        <v>9.0399999999999991</v>
      </c>
      <c r="E41" s="169">
        <v>8.66</v>
      </c>
      <c r="F41" s="169">
        <v>8.9600000000000009</v>
      </c>
      <c r="G41" s="169">
        <v>8.98</v>
      </c>
      <c r="H41" s="56">
        <v>8.2200000000000006</v>
      </c>
      <c r="I41" s="56">
        <v>8.18</v>
      </c>
      <c r="J41" s="56">
        <v>7.71</v>
      </c>
      <c r="K41" s="56">
        <v>8.1199999999999992</v>
      </c>
      <c r="L41" s="56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56" t="e">
        <f>#REF!-L41</f>
        <v>#REF!</v>
      </c>
      <c r="R41" s="56"/>
    </row>
    <row r="42" spans="1:18" ht="12.75" customHeight="1">
      <c r="A42" s="66">
        <v>39</v>
      </c>
      <c r="B42" s="50" t="s">
        <v>52</v>
      </c>
      <c r="C42" s="169">
        <v>9.61</v>
      </c>
      <c r="D42" s="169">
        <v>10.31</v>
      </c>
      <c r="E42" s="169">
        <v>13.28</v>
      </c>
      <c r="F42" s="169">
        <v>10.33</v>
      </c>
      <c r="G42" s="169">
        <v>12.49</v>
      </c>
      <c r="H42" s="56">
        <v>9.69</v>
      </c>
      <c r="I42" s="56">
        <v>10.09</v>
      </c>
      <c r="J42" s="56">
        <v>13.13</v>
      </c>
      <c r="K42" s="56">
        <v>10.4</v>
      </c>
      <c r="L42" s="56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56" t="e">
        <f>#REF!-L42</f>
        <v>#REF!</v>
      </c>
      <c r="R42" s="56"/>
    </row>
    <row r="43" spans="1:18" ht="12.75" customHeight="1">
      <c r="A43" s="66">
        <v>40</v>
      </c>
      <c r="B43" s="50" t="s">
        <v>53</v>
      </c>
      <c r="C43" s="169">
        <v>10</v>
      </c>
      <c r="D43" s="169">
        <v>10.5</v>
      </c>
      <c r="E43" s="169">
        <v>12.5</v>
      </c>
      <c r="F43" s="169">
        <v>11</v>
      </c>
      <c r="G43" s="169">
        <v>11</v>
      </c>
      <c r="H43" s="56">
        <v>10.25</v>
      </c>
      <c r="I43" s="56">
        <v>10.75</v>
      </c>
      <c r="J43" s="56">
        <v>12.75</v>
      </c>
      <c r="K43" s="56">
        <v>11.25</v>
      </c>
      <c r="L43" s="56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56" t="e">
        <f>#REF!-L43</f>
        <v>#REF!</v>
      </c>
      <c r="R43" s="56"/>
    </row>
    <row r="44" spans="1:18" ht="12.75" customHeight="1">
      <c r="A44" s="66">
        <v>41</v>
      </c>
      <c r="B44" s="50" t="s">
        <v>54</v>
      </c>
      <c r="C44" s="169">
        <v>8.11</v>
      </c>
      <c r="D44" s="169">
        <v>7.6</v>
      </c>
      <c r="E44" s="169">
        <v>7.71</v>
      </c>
      <c r="F44" s="169">
        <v>6.79</v>
      </c>
      <c r="G44" s="169">
        <v>7.44</v>
      </c>
      <c r="H44" s="56">
        <v>9.23</v>
      </c>
      <c r="I44" s="56">
        <v>8.9700000000000006</v>
      </c>
      <c r="J44" s="56">
        <v>9.01</v>
      </c>
      <c r="K44" s="56">
        <v>8.66</v>
      </c>
      <c r="L44" s="56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56" t="e">
        <f>#REF!-L44</f>
        <v>#REF!</v>
      </c>
      <c r="R44" s="56"/>
    </row>
    <row r="45" spans="1:18" ht="12.75" customHeight="1">
      <c r="A45" s="66">
        <v>42</v>
      </c>
      <c r="B45" s="50" t="s">
        <v>55</v>
      </c>
      <c r="C45" s="169">
        <v>10.9</v>
      </c>
      <c r="D45" s="169">
        <v>12.65</v>
      </c>
      <c r="E45" s="169">
        <v>15</v>
      </c>
      <c r="F45" s="169">
        <v>12.12</v>
      </c>
      <c r="G45" s="169">
        <v>12.28</v>
      </c>
      <c r="H45" s="56">
        <v>10.9</v>
      </c>
      <c r="I45" s="56">
        <v>12.65</v>
      </c>
      <c r="J45" s="56">
        <v>15</v>
      </c>
      <c r="K45" s="56">
        <v>12.12</v>
      </c>
      <c r="L45" s="56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56" t="e">
        <f>#REF!-L45</f>
        <v>#REF!</v>
      </c>
      <c r="R45" s="56"/>
    </row>
    <row r="46" spans="1:18" ht="12.75" customHeight="1">
      <c r="A46" s="66">
        <v>43</v>
      </c>
      <c r="B46" s="50" t="s">
        <v>56</v>
      </c>
      <c r="C46" s="169">
        <v>10.01</v>
      </c>
      <c r="D46" s="169">
        <v>10.01</v>
      </c>
      <c r="E46" s="169">
        <v>10.01</v>
      </c>
      <c r="F46" s="169">
        <v>10.01</v>
      </c>
      <c r="G46" s="169">
        <v>10.01</v>
      </c>
      <c r="H46" s="56">
        <v>10.53</v>
      </c>
      <c r="I46" s="56">
        <v>10.53</v>
      </c>
      <c r="J46" s="56">
        <v>10.53</v>
      </c>
      <c r="K46" s="56">
        <v>0</v>
      </c>
      <c r="L46" s="56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56" t="e">
        <f>#REF!-L46</f>
        <v>#REF!</v>
      </c>
      <c r="R46" s="56"/>
    </row>
    <row r="47" spans="1:18" ht="12.75" customHeight="1">
      <c r="A47" s="66">
        <v>44</v>
      </c>
      <c r="B47" s="50" t="s">
        <v>57</v>
      </c>
      <c r="C47" s="169">
        <v>9.9</v>
      </c>
      <c r="D47" s="169">
        <v>10.26</v>
      </c>
      <c r="E47" s="169">
        <v>15.9</v>
      </c>
      <c r="F47" s="169">
        <v>10.27</v>
      </c>
      <c r="G47" s="169">
        <v>10.76</v>
      </c>
      <c r="H47" s="56">
        <v>9.76</v>
      </c>
      <c r="I47" s="56">
        <v>10.31</v>
      </c>
      <c r="J47" s="56">
        <v>13.06</v>
      </c>
      <c r="K47" s="56">
        <v>10.26</v>
      </c>
      <c r="L47" s="56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56" t="e">
        <f>#REF!-L47</f>
        <v>#REF!</v>
      </c>
      <c r="R47" s="56"/>
    </row>
    <row r="48" spans="1:18" ht="12.75" customHeight="1">
      <c r="A48" s="66">
        <v>45</v>
      </c>
      <c r="B48" s="50" t="s">
        <v>58</v>
      </c>
      <c r="C48" s="169">
        <v>8.44</v>
      </c>
      <c r="D48" s="169">
        <v>8.94</v>
      </c>
      <c r="E48" s="169">
        <v>9.94</v>
      </c>
      <c r="F48" s="169">
        <v>8.94</v>
      </c>
      <c r="G48" s="169">
        <v>9.69</v>
      </c>
      <c r="H48" s="56">
        <v>8.77</v>
      </c>
      <c r="I48" s="56">
        <v>8.77</v>
      </c>
      <c r="J48" s="56">
        <v>8.77</v>
      </c>
      <c r="K48" s="56">
        <v>10.47</v>
      </c>
      <c r="L48" s="56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56" t="e">
        <f>#REF!-L48</f>
        <v>#REF!</v>
      </c>
      <c r="R48" s="56"/>
    </row>
    <row r="49" spans="1:18" ht="12.75" customHeight="1">
      <c r="A49" s="66">
        <v>46</v>
      </c>
      <c r="B49" s="50" t="s">
        <v>59</v>
      </c>
      <c r="C49" s="169">
        <v>9.01</v>
      </c>
      <c r="D49" s="169">
        <v>8.59</v>
      </c>
      <c r="E49" s="169">
        <v>8.59</v>
      </c>
      <c r="F49" s="169">
        <v>9.01</v>
      </c>
      <c r="G49" s="169">
        <v>8.17</v>
      </c>
      <c r="H49" s="56">
        <v>11.51</v>
      </c>
      <c r="I49" s="56">
        <v>11.07</v>
      </c>
      <c r="J49" s="56">
        <v>11.07</v>
      </c>
      <c r="K49" s="56">
        <v>11.51</v>
      </c>
      <c r="L49" s="56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56" t="e">
        <f>#REF!-L49</f>
        <v>#REF!</v>
      </c>
      <c r="R49" s="56"/>
    </row>
    <row r="50" spans="1:18" ht="12.75" customHeight="1">
      <c r="A50" s="66">
        <v>47</v>
      </c>
      <c r="B50" s="50" t="s">
        <v>60</v>
      </c>
      <c r="C50" s="169">
        <v>8.11</v>
      </c>
      <c r="D50" s="169">
        <v>7.39</v>
      </c>
      <c r="E50" s="169">
        <v>14.9</v>
      </c>
      <c r="F50" s="169">
        <v>10.06</v>
      </c>
      <c r="G50" s="169">
        <v>12.05</v>
      </c>
      <c r="H50" s="56">
        <v>8.69</v>
      </c>
      <c r="I50" s="56">
        <v>9.17</v>
      </c>
      <c r="J50" s="56">
        <v>13.87</v>
      </c>
      <c r="K50" s="56">
        <v>9.86</v>
      </c>
      <c r="L50" s="56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56" t="e">
        <f>#REF!-L50</f>
        <v>#REF!</v>
      </c>
      <c r="R50" s="56"/>
    </row>
    <row r="51" spans="1:18" ht="12.75" customHeight="1">
      <c r="A51" s="66">
        <v>48</v>
      </c>
      <c r="B51" s="50" t="s">
        <v>61</v>
      </c>
      <c r="C51" s="169">
        <v>8.93</v>
      </c>
      <c r="D51" s="169">
        <v>8.93</v>
      </c>
      <c r="E51" s="169">
        <v>8.82</v>
      </c>
      <c r="F51" s="169">
        <v>8.7799999999999994</v>
      </c>
      <c r="G51" s="169">
        <v>10.93</v>
      </c>
      <c r="H51" s="56">
        <v>3.7</v>
      </c>
      <c r="I51" s="56">
        <v>4.0999999999999996</v>
      </c>
      <c r="J51" s="56">
        <v>3.54</v>
      </c>
      <c r="K51" s="56">
        <v>3.32</v>
      </c>
      <c r="L51" s="56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56" t="e">
        <f>#REF!-L51</f>
        <v>#REF!</v>
      </c>
      <c r="R51" s="56"/>
    </row>
    <row r="52" spans="1:18" ht="12.75" customHeight="1">
      <c r="A52" s="66">
        <v>49</v>
      </c>
      <c r="B52" s="50" t="s">
        <v>62</v>
      </c>
      <c r="C52" s="169">
        <v>9.81</v>
      </c>
      <c r="D52" s="169">
        <v>10.11</v>
      </c>
      <c r="E52" s="169">
        <v>10.11</v>
      </c>
      <c r="F52" s="169">
        <v>9.81</v>
      </c>
      <c r="G52" s="169">
        <v>10.11</v>
      </c>
      <c r="H52" s="56">
        <v>10.49</v>
      </c>
      <c r="I52" s="56">
        <v>10.79</v>
      </c>
      <c r="J52" s="56">
        <v>10.79</v>
      </c>
      <c r="K52" s="56">
        <v>10.49</v>
      </c>
      <c r="L52" s="56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56" t="e">
        <f>#REF!-L52</f>
        <v>#REF!</v>
      </c>
      <c r="R52" s="56"/>
    </row>
    <row r="53" spans="1:18" ht="12.75" customHeight="1">
      <c r="A53" s="66">
        <v>50</v>
      </c>
      <c r="B53" s="50" t="s">
        <v>64</v>
      </c>
      <c r="C53" s="169">
        <v>8.83</v>
      </c>
      <c r="D53" s="169">
        <v>10.23</v>
      </c>
      <c r="E53" s="169">
        <v>10.06</v>
      </c>
      <c r="F53" s="169">
        <v>9.32</v>
      </c>
      <c r="G53" s="169">
        <v>11.79</v>
      </c>
      <c r="H53" s="56">
        <v>9.35</v>
      </c>
      <c r="I53" s="56">
        <v>10.57</v>
      </c>
      <c r="J53" s="56">
        <v>10.34</v>
      </c>
      <c r="K53" s="56">
        <v>10.050000000000001</v>
      </c>
      <c r="L53" s="56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56" t="e">
        <f>#REF!-L53</f>
        <v>#REF!</v>
      </c>
      <c r="R53" s="56"/>
    </row>
    <row r="54" spans="1:18" ht="12.75" customHeight="1">
      <c r="A54" s="66">
        <v>51</v>
      </c>
      <c r="B54" s="50" t="s">
        <v>65</v>
      </c>
      <c r="C54" s="169">
        <v>11.28</v>
      </c>
      <c r="D54" s="169">
        <v>11.92</v>
      </c>
      <c r="E54" s="169">
        <v>11.11</v>
      </c>
      <c r="F54" s="169">
        <v>11.13</v>
      </c>
      <c r="G54" s="169">
        <v>14.48</v>
      </c>
      <c r="H54" s="56">
        <v>10.19</v>
      </c>
      <c r="I54" s="56">
        <v>10.98</v>
      </c>
      <c r="J54" s="56">
        <v>10.1</v>
      </c>
      <c r="K54" s="56">
        <v>10.050000000000001</v>
      </c>
      <c r="L54" s="56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56" t="e">
        <f>#REF!-L54</f>
        <v>#REF!</v>
      </c>
      <c r="R54" s="56"/>
    </row>
    <row r="55" spans="1:18" ht="12.75" customHeight="1">
      <c r="A55" s="66">
        <v>52</v>
      </c>
      <c r="B55" s="50" t="s">
        <v>66</v>
      </c>
      <c r="C55" s="169">
        <v>5.5</v>
      </c>
      <c r="D55" s="169">
        <v>5.5</v>
      </c>
      <c r="E55" s="169">
        <v>5.5</v>
      </c>
      <c r="F55" s="169">
        <v>8.74</v>
      </c>
      <c r="G55" s="169">
        <v>8.74</v>
      </c>
      <c r="H55" s="56">
        <v>4.96</v>
      </c>
      <c r="I55" s="56">
        <v>4.96</v>
      </c>
      <c r="J55" s="56">
        <v>4.96</v>
      </c>
      <c r="K55" s="56">
        <v>9.7799999999999994</v>
      </c>
      <c r="L55" s="56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56" t="e">
        <f>#REF!-L55</f>
        <v>#REF!</v>
      </c>
      <c r="R55" s="56"/>
    </row>
    <row r="56" spans="1:18" s="97" customFormat="1" ht="12.75" customHeight="1">
      <c r="A56" s="66">
        <v>53</v>
      </c>
      <c r="B56" s="50" t="s">
        <v>67</v>
      </c>
      <c r="C56" s="169">
        <v>11.94</v>
      </c>
      <c r="D56" s="169">
        <v>11.99</v>
      </c>
      <c r="E56" s="169">
        <v>14.33</v>
      </c>
      <c r="F56" s="169">
        <v>11.75</v>
      </c>
      <c r="G56" s="169">
        <v>11.81</v>
      </c>
      <c r="H56" s="56">
        <v>10.6</v>
      </c>
      <c r="I56" s="56">
        <v>10.38</v>
      </c>
      <c r="J56" s="56">
        <v>13.01</v>
      </c>
      <c r="K56" s="56">
        <v>9.4499999999999993</v>
      </c>
      <c r="L56" s="56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56" t="e">
        <f>#REF!-L56</f>
        <v>#REF!</v>
      </c>
      <c r="R56" s="56"/>
    </row>
    <row r="57" spans="1:18" ht="12.75" customHeight="1">
      <c r="A57" s="66">
        <v>54</v>
      </c>
      <c r="B57" s="50" t="s">
        <v>68</v>
      </c>
      <c r="C57" s="169">
        <v>9.31</v>
      </c>
      <c r="D57" s="169">
        <v>9.31</v>
      </c>
      <c r="E57" s="169">
        <v>9.31</v>
      </c>
      <c r="F57" s="169">
        <v>9.31</v>
      </c>
      <c r="G57" s="169">
        <v>9.31</v>
      </c>
      <c r="H57" s="56">
        <v>7.35</v>
      </c>
      <c r="I57" s="56">
        <v>7.35</v>
      </c>
      <c r="J57" s="56">
        <v>7.35</v>
      </c>
      <c r="K57" s="56">
        <v>7.35</v>
      </c>
      <c r="L57" s="56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56" t="e">
        <f>#REF!-L57</f>
        <v>#REF!</v>
      </c>
      <c r="R57" s="56"/>
    </row>
    <row r="58" spans="1:18" ht="12.75" customHeight="1">
      <c r="A58" s="66">
        <v>55</v>
      </c>
      <c r="B58" s="50" t="s">
        <v>69</v>
      </c>
      <c r="C58" s="169">
        <v>7.01</v>
      </c>
      <c r="D58" s="169">
        <v>7.01</v>
      </c>
      <c r="E58" s="169">
        <v>7.01</v>
      </c>
      <c r="F58" s="169">
        <v>7.01</v>
      </c>
      <c r="G58" s="169">
        <v>7.24</v>
      </c>
      <c r="H58" s="56">
        <v>8.7100000000000009</v>
      </c>
      <c r="I58" s="56">
        <v>8.7100000000000009</v>
      </c>
      <c r="J58" s="56">
        <v>8.7100000000000009</v>
      </c>
      <c r="K58" s="56">
        <v>8.7100000000000009</v>
      </c>
      <c r="L58" s="56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56" t="e">
        <f>#REF!-L58</f>
        <v>#REF!</v>
      </c>
      <c r="R58" s="56"/>
    </row>
    <row r="59" spans="1:18" ht="12.75" customHeight="1">
      <c r="A59" s="66">
        <v>56</v>
      </c>
      <c r="B59" s="50" t="s">
        <v>70</v>
      </c>
      <c r="C59" s="169">
        <v>10.02</v>
      </c>
      <c r="D59" s="169">
        <v>10.119999999999999</v>
      </c>
      <c r="E59" s="169">
        <v>10.02</v>
      </c>
      <c r="F59" s="169">
        <v>10.07</v>
      </c>
      <c r="G59" s="169">
        <v>10.130000000000001</v>
      </c>
      <c r="H59" s="56">
        <v>9.0299999999999994</v>
      </c>
      <c r="I59" s="56">
        <v>9.17</v>
      </c>
      <c r="J59" s="56">
        <v>9.0299999999999994</v>
      </c>
      <c r="K59" s="56">
        <v>9.09</v>
      </c>
      <c r="L59" s="56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56" t="e">
        <f>#REF!-L59</f>
        <v>#REF!</v>
      </c>
      <c r="R59" s="56"/>
    </row>
    <row r="60" spans="1:18" ht="12.75" customHeight="1">
      <c r="A60" s="66">
        <v>57</v>
      </c>
      <c r="B60" s="50" t="s">
        <v>71</v>
      </c>
      <c r="C60" s="169">
        <v>8.93</v>
      </c>
      <c r="D60" s="169">
        <v>9.4600000000000009</v>
      </c>
      <c r="E60" s="169">
        <v>10.98</v>
      </c>
      <c r="F60" s="169">
        <v>8.8800000000000008</v>
      </c>
      <c r="G60" s="169">
        <v>10.65</v>
      </c>
      <c r="H60" s="56">
        <v>8.91</v>
      </c>
      <c r="I60" s="56">
        <v>9.57</v>
      </c>
      <c r="J60" s="56">
        <v>12.11</v>
      </c>
      <c r="K60" s="56">
        <v>8.76</v>
      </c>
      <c r="L60" s="56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56" t="e">
        <f>#REF!-L60</f>
        <v>#REF!</v>
      </c>
      <c r="R60" s="56"/>
    </row>
    <row r="61" spans="1:18" ht="12.75" customHeight="1">
      <c r="A61" s="66">
        <v>58</v>
      </c>
      <c r="B61" s="50" t="s">
        <v>73</v>
      </c>
      <c r="C61" s="169">
        <v>13.23</v>
      </c>
      <c r="D61" s="169">
        <v>13.23</v>
      </c>
      <c r="E61" s="169">
        <v>13.23</v>
      </c>
      <c r="F61" s="169">
        <v>13.23</v>
      </c>
      <c r="G61" s="169">
        <v>13.23</v>
      </c>
      <c r="H61" s="56">
        <v>13.58</v>
      </c>
      <c r="I61" s="56">
        <v>13.58</v>
      </c>
      <c r="J61" s="56">
        <v>13.58</v>
      </c>
      <c r="K61" s="56">
        <v>13.58</v>
      </c>
      <c r="L61" s="56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56" t="e">
        <f>#REF!-L61</f>
        <v>#REF!</v>
      </c>
      <c r="R61" s="56"/>
    </row>
    <row r="62" spans="1:18" ht="12.75" customHeight="1">
      <c r="A62" s="66">
        <v>59</v>
      </c>
      <c r="B62" s="50" t="s">
        <v>74</v>
      </c>
      <c r="C62" s="169">
        <v>10.54</v>
      </c>
      <c r="D62" s="169">
        <v>10.84</v>
      </c>
      <c r="E62" s="169">
        <v>10.84</v>
      </c>
      <c r="F62" s="169">
        <v>10.69</v>
      </c>
      <c r="G62" s="169">
        <v>10.74</v>
      </c>
      <c r="H62" s="56">
        <v>10.9</v>
      </c>
      <c r="I62" s="56">
        <v>11.2</v>
      </c>
      <c r="J62" s="56">
        <v>11.2</v>
      </c>
      <c r="K62" s="56">
        <v>11.05</v>
      </c>
      <c r="L62" s="56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56" t="e">
        <f>#REF!-L62</f>
        <v>#REF!</v>
      </c>
      <c r="R62" s="56"/>
    </row>
    <row r="63" spans="1:18" ht="12.75" customHeight="1">
      <c r="A63" s="66">
        <v>60</v>
      </c>
      <c r="B63" s="50" t="s">
        <v>75</v>
      </c>
      <c r="C63" s="169">
        <v>6.42</v>
      </c>
      <c r="D63" s="169">
        <v>6.42</v>
      </c>
      <c r="E63" s="169">
        <v>7.47</v>
      </c>
      <c r="F63" s="169">
        <v>6.42</v>
      </c>
      <c r="G63" s="169">
        <v>6.49</v>
      </c>
      <c r="H63" s="56">
        <v>8.4</v>
      </c>
      <c r="I63" s="56">
        <v>8.4</v>
      </c>
      <c r="J63" s="56">
        <v>9.4499999999999993</v>
      </c>
      <c r="K63" s="56">
        <v>8.4</v>
      </c>
      <c r="L63" s="56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56" t="e">
        <f>#REF!-L63</f>
        <v>#REF!</v>
      </c>
      <c r="R63" s="56"/>
    </row>
    <row r="64" spans="1:18" ht="12.75" customHeight="1">
      <c r="A64" s="66">
        <v>61</v>
      </c>
      <c r="B64" s="50" t="s">
        <v>76</v>
      </c>
      <c r="C64" s="169">
        <v>10.5</v>
      </c>
      <c r="D64" s="169">
        <v>11.5</v>
      </c>
      <c r="E64" s="169">
        <v>16</v>
      </c>
      <c r="F64" s="169">
        <v>0</v>
      </c>
      <c r="G64" s="169">
        <v>10.5</v>
      </c>
      <c r="H64" s="56">
        <v>10.5</v>
      </c>
      <c r="I64" s="56">
        <v>11.5</v>
      </c>
      <c r="J64" s="56">
        <v>16</v>
      </c>
      <c r="K64" s="56">
        <v>0</v>
      </c>
      <c r="L64" s="56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56" t="e">
        <f>#REF!-L64</f>
        <v>#REF!</v>
      </c>
      <c r="R64" s="71"/>
    </row>
    <row r="65" spans="1:18" ht="12.75" customHeight="1">
      <c r="A65" s="66">
        <v>62</v>
      </c>
      <c r="B65" s="50" t="s">
        <v>77</v>
      </c>
      <c r="C65" s="169">
        <v>9.52</v>
      </c>
      <c r="D65" s="169">
        <v>9.85</v>
      </c>
      <c r="E65" s="169">
        <v>0</v>
      </c>
      <c r="F65" s="169">
        <v>10.02</v>
      </c>
      <c r="G65" s="169">
        <v>10.02</v>
      </c>
      <c r="H65" s="56">
        <v>0</v>
      </c>
      <c r="I65" s="56">
        <v>10.09</v>
      </c>
      <c r="J65" s="56">
        <v>0</v>
      </c>
      <c r="K65" s="56">
        <v>10.09</v>
      </c>
      <c r="L65" s="56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56" t="e">
        <f>#REF!-L65</f>
        <v>#REF!</v>
      </c>
      <c r="R65" s="56"/>
    </row>
    <row r="66" spans="1:18" ht="12.75" customHeight="1">
      <c r="A66" s="66">
        <v>63</v>
      </c>
      <c r="B66" s="50" t="s">
        <v>78</v>
      </c>
      <c r="C66" s="169">
        <v>11</v>
      </c>
      <c r="D66" s="169">
        <v>13</v>
      </c>
      <c r="E66" s="169">
        <v>15</v>
      </c>
      <c r="F66" s="169">
        <v>12</v>
      </c>
      <c r="G66" s="169">
        <v>13.5</v>
      </c>
      <c r="H66" s="56">
        <v>11</v>
      </c>
      <c r="I66" s="56">
        <v>13</v>
      </c>
      <c r="J66" s="56">
        <v>15</v>
      </c>
      <c r="K66" s="56">
        <v>12</v>
      </c>
      <c r="L66" s="56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56" t="e">
        <f>#REF!-L66</f>
        <v>#REF!</v>
      </c>
      <c r="R66" s="56"/>
    </row>
    <row r="67" spans="1:18" ht="12.75" customHeight="1">
      <c r="A67" s="66">
        <v>64</v>
      </c>
      <c r="B67" s="50" t="s">
        <v>79</v>
      </c>
      <c r="C67" s="169">
        <v>8.91</v>
      </c>
      <c r="D67" s="169">
        <v>9.17</v>
      </c>
      <c r="E67" s="169">
        <v>0</v>
      </c>
      <c r="F67" s="169">
        <v>9.17</v>
      </c>
      <c r="G67" s="169">
        <v>0</v>
      </c>
      <c r="H67" s="56">
        <v>10.75</v>
      </c>
      <c r="I67" s="56">
        <v>11.25</v>
      </c>
      <c r="J67" s="56">
        <v>0</v>
      </c>
      <c r="K67" s="56">
        <v>9.25</v>
      </c>
      <c r="L67" s="56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56" t="e">
        <f>#REF!-L67</f>
        <v>#REF!</v>
      </c>
      <c r="R67" s="56"/>
    </row>
    <row r="68" spans="1:18" ht="12.75" customHeight="1">
      <c r="A68" s="66">
        <v>65</v>
      </c>
      <c r="B68" s="50" t="s">
        <v>80</v>
      </c>
      <c r="C68" s="169">
        <v>10.28</v>
      </c>
      <c r="D68" s="169">
        <v>11.29</v>
      </c>
      <c r="E68" s="169">
        <v>0</v>
      </c>
      <c r="F68" s="169">
        <v>11.29</v>
      </c>
      <c r="G68" s="169">
        <v>11.29</v>
      </c>
      <c r="H68" s="56">
        <v>11.5</v>
      </c>
      <c r="I68" s="56">
        <v>11.5</v>
      </c>
      <c r="J68" s="56">
        <v>0</v>
      </c>
      <c r="K68" s="56">
        <v>10.75</v>
      </c>
      <c r="L68" s="56">
        <v>11.5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56" t="e">
        <f>#REF!-L68</f>
        <v>#REF!</v>
      </c>
      <c r="R68" s="56"/>
    </row>
    <row r="69" spans="1:18" ht="12.75" customHeight="1">
      <c r="A69" s="66">
        <v>66</v>
      </c>
      <c r="B69" s="50" t="s">
        <v>81</v>
      </c>
      <c r="C69" s="169">
        <v>10.5</v>
      </c>
      <c r="D69" s="169">
        <v>10.9</v>
      </c>
      <c r="E69" s="169">
        <v>0</v>
      </c>
      <c r="F69" s="169">
        <v>10.5</v>
      </c>
      <c r="G69" s="169">
        <v>11.5</v>
      </c>
      <c r="H69" s="56">
        <v>9</v>
      </c>
      <c r="I69" s="56">
        <v>15</v>
      </c>
      <c r="J69" s="56">
        <v>0</v>
      </c>
      <c r="K69" s="56">
        <v>11.25</v>
      </c>
      <c r="L69" s="56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56" t="e">
        <f>#REF!-L69</f>
        <v>#REF!</v>
      </c>
      <c r="R69" s="56"/>
    </row>
    <row r="70" spans="1:18" ht="12.75" customHeight="1">
      <c r="A70" s="66">
        <v>67</v>
      </c>
      <c r="B70" s="50" t="s">
        <v>82</v>
      </c>
      <c r="C70" s="169">
        <v>8</v>
      </c>
      <c r="D70" s="169">
        <v>13</v>
      </c>
      <c r="E70" s="169">
        <v>0</v>
      </c>
      <c r="F70" s="169">
        <v>10.75</v>
      </c>
      <c r="G70" s="169">
        <v>11.75</v>
      </c>
      <c r="H70" s="56">
        <v>7.9</v>
      </c>
      <c r="I70" s="56">
        <v>12.04</v>
      </c>
      <c r="J70" s="56">
        <v>16.579999999999998</v>
      </c>
      <c r="K70" s="56">
        <v>0</v>
      </c>
      <c r="L70" s="56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56" t="e">
        <f>#REF!-L70</f>
        <v>#REF!</v>
      </c>
      <c r="R70" s="56"/>
    </row>
    <row r="71" spans="1:18" ht="12.75" customHeight="1">
      <c r="A71" s="66">
        <v>68</v>
      </c>
      <c r="B71" s="50" t="s">
        <v>131</v>
      </c>
      <c r="C71" s="169">
        <v>7.14</v>
      </c>
      <c r="D71" s="169">
        <v>10.57</v>
      </c>
      <c r="E71" s="169">
        <v>16.079999999999998</v>
      </c>
      <c r="F71" s="169">
        <v>0</v>
      </c>
      <c r="G71" s="169">
        <v>12.24</v>
      </c>
      <c r="H71" s="56">
        <v>11.5</v>
      </c>
      <c r="I71" s="56">
        <v>11.5</v>
      </c>
      <c r="J71" s="56">
        <v>0</v>
      </c>
      <c r="K71" s="56">
        <v>11.5</v>
      </c>
      <c r="L71" s="56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56" t="e">
        <f>#REF!-L71</f>
        <v>#REF!</v>
      </c>
      <c r="R71" s="56"/>
    </row>
    <row r="72" spans="1:18" ht="12.75" customHeight="1">
      <c r="A72" s="66">
        <v>69</v>
      </c>
      <c r="B72" s="50" t="s">
        <v>84</v>
      </c>
      <c r="C72" s="169">
        <v>11.5</v>
      </c>
      <c r="D72" s="169">
        <v>11.5</v>
      </c>
      <c r="E72" s="169">
        <v>0</v>
      </c>
      <c r="F72" s="169">
        <v>11.5</v>
      </c>
      <c r="G72" s="169">
        <v>12.25</v>
      </c>
      <c r="H72" s="81"/>
      <c r="I72" s="81"/>
      <c r="J72" s="81"/>
      <c r="K72" s="95">
        <v>9.3699999999999992</v>
      </c>
      <c r="L72" s="56">
        <v>0.09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56" t="e">
        <f>#REF!-L72</f>
        <v>#REF!</v>
      </c>
      <c r="R72" s="56"/>
    </row>
    <row r="73" spans="1:18" ht="12.75" customHeight="1">
      <c r="A73" s="66">
        <v>70</v>
      </c>
      <c r="B73" s="50" t="s">
        <v>85</v>
      </c>
      <c r="C73" s="169">
        <v>8.18</v>
      </c>
      <c r="D73" s="169">
        <v>9.1300000000000008</v>
      </c>
      <c r="E73" s="169">
        <v>13</v>
      </c>
      <c r="F73" s="169">
        <v>9.8000000000000007</v>
      </c>
      <c r="G73" s="169">
        <v>9.8000000000000007</v>
      </c>
      <c r="H73" s="56">
        <v>0</v>
      </c>
      <c r="I73" s="56">
        <v>11.04</v>
      </c>
      <c r="J73" s="56">
        <v>0</v>
      </c>
      <c r="K73" s="56">
        <v>9.23</v>
      </c>
      <c r="L73" s="56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56" t="e">
        <f>#REF!-L73</f>
        <v>#REF!</v>
      </c>
      <c r="R73" s="56"/>
    </row>
    <row r="74" spans="1:18" ht="12.75" customHeight="1">
      <c r="A74" s="178">
        <v>71</v>
      </c>
      <c r="B74" s="50" t="s">
        <v>86</v>
      </c>
      <c r="C74" s="169">
        <v>0</v>
      </c>
      <c r="D74" s="169">
        <v>10.71</v>
      </c>
      <c r="E74" s="169">
        <v>0</v>
      </c>
      <c r="F74" s="169">
        <v>8.6999999999999993</v>
      </c>
      <c r="G74" s="169">
        <v>9.94</v>
      </c>
      <c r="H74" s="56">
        <v>11.05</v>
      </c>
      <c r="I74" s="56">
        <v>11.05</v>
      </c>
      <c r="J74" s="56">
        <v>0</v>
      </c>
      <c r="K74" s="56">
        <v>10.8</v>
      </c>
      <c r="L74" s="56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56" t="e">
        <f>#REF!-L74</f>
        <v>#REF!</v>
      </c>
      <c r="R74" s="180"/>
    </row>
    <row r="75" spans="1:18" ht="12.75" customHeight="1">
      <c r="A75" s="66">
        <v>72</v>
      </c>
      <c r="B75" s="50" t="s">
        <v>88</v>
      </c>
      <c r="C75" s="169">
        <v>10.15</v>
      </c>
      <c r="D75" s="169">
        <v>10.15</v>
      </c>
      <c r="E75" s="169">
        <v>0</v>
      </c>
      <c r="F75" s="169">
        <v>9.9</v>
      </c>
      <c r="G75" s="169">
        <v>9.9</v>
      </c>
      <c r="H75" s="56">
        <v>8.5</v>
      </c>
      <c r="I75" s="56">
        <v>9</v>
      </c>
      <c r="J75" s="56">
        <v>9.75</v>
      </c>
      <c r="K75" s="56">
        <v>8.75</v>
      </c>
      <c r="L75" s="56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56" t="e">
        <f>#REF!-L75</f>
        <v>#REF!</v>
      </c>
      <c r="R75" s="56"/>
    </row>
    <row r="76" spans="1:18" ht="12.75" customHeight="1">
      <c r="A76" s="66">
        <v>73</v>
      </c>
      <c r="B76" s="50" t="s">
        <v>89</v>
      </c>
      <c r="C76" s="169">
        <v>8</v>
      </c>
      <c r="D76" s="169">
        <v>8.75</v>
      </c>
      <c r="E76" s="169">
        <v>9.5</v>
      </c>
      <c r="F76" s="169">
        <v>8.25</v>
      </c>
      <c r="G76" s="169">
        <v>10.25</v>
      </c>
      <c r="H76" s="56">
        <v>12.71</v>
      </c>
      <c r="I76" s="56">
        <v>12.62</v>
      </c>
      <c r="J76" s="56">
        <v>0</v>
      </c>
      <c r="K76" s="56">
        <v>12.49</v>
      </c>
      <c r="L76" s="56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56" t="e">
        <f>#REF!-L76</f>
        <v>#REF!</v>
      </c>
      <c r="R76" s="56"/>
    </row>
    <row r="77" spans="1:18" ht="12.75" customHeight="1">
      <c r="A77" s="66">
        <v>74</v>
      </c>
      <c r="B77" s="50" t="s">
        <v>90</v>
      </c>
      <c r="C77" s="169">
        <v>12.28</v>
      </c>
      <c r="D77" s="169">
        <v>12.4</v>
      </c>
      <c r="E77" s="169">
        <v>0</v>
      </c>
      <c r="F77" s="169">
        <v>12.44</v>
      </c>
      <c r="G77" s="169">
        <v>13.04</v>
      </c>
      <c r="H77" s="56">
        <v>13</v>
      </c>
      <c r="I77" s="56">
        <v>14</v>
      </c>
      <c r="J77" s="56">
        <v>14</v>
      </c>
      <c r="K77" s="56">
        <v>14.75</v>
      </c>
      <c r="L77" s="56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56" t="e">
        <f>#REF!-L77</f>
        <v>#REF!</v>
      </c>
      <c r="R77" s="56"/>
    </row>
    <row r="78" spans="1:18" ht="12.75" customHeight="1">
      <c r="A78" s="66">
        <v>75</v>
      </c>
      <c r="B78" s="50" t="s">
        <v>91</v>
      </c>
      <c r="C78" s="169">
        <v>11.88</v>
      </c>
      <c r="D78" s="169">
        <v>12.38</v>
      </c>
      <c r="E78" s="169">
        <v>12.38</v>
      </c>
      <c r="F78" s="169">
        <v>11.88</v>
      </c>
      <c r="G78" s="169">
        <v>13.13</v>
      </c>
      <c r="H78" s="56">
        <v>11</v>
      </c>
      <c r="I78" s="56">
        <v>11.75</v>
      </c>
      <c r="J78" s="56">
        <v>0</v>
      </c>
      <c r="K78" s="56">
        <v>12.07</v>
      </c>
      <c r="L78" s="56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56" t="e">
        <f>#REF!-L78</f>
        <v>#REF!</v>
      </c>
      <c r="R78" s="56"/>
    </row>
    <row r="79" spans="1:18" ht="15" customHeight="1">
      <c r="A79" s="66">
        <v>76</v>
      </c>
      <c r="B79" s="50" t="s">
        <v>93</v>
      </c>
      <c r="C79" s="169">
        <v>11.05</v>
      </c>
      <c r="D79" s="169">
        <v>12.05</v>
      </c>
      <c r="E79" s="169">
        <v>0</v>
      </c>
      <c r="F79" s="169">
        <v>12.05</v>
      </c>
      <c r="G79" s="169">
        <v>15.56</v>
      </c>
      <c r="H79" s="56">
        <v>12.5</v>
      </c>
      <c r="I79" s="56">
        <v>13.5</v>
      </c>
      <c r="J79" s="56">
        <v>0</v>
      </c>
      <c r="K79" s="56">
        <v>0</v>
      </c>
      <c r="L79" s="56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56" t="e">
        <f>#REF!-L79</f>
        <v>#REF!</v>
      </c>
      <c r="R79" s="56"/>
    </row>
    <row r="80" spans="1:18" ht="15" customHeight="1">
      <c r="A80" s="66">
        <v>77</v>
      </c>
      <c r="B80" s="50" t="s">
        <v>94</v>
      </c>
      <c r="C80" s="169">
        <v>11.5</v>
      </c>
      <c r="D80" s="169">
        <v>13.5</v>
      </c>
      <c r="E80" s="169">
        <v>0</v>
      </c>
      <c r="F80" s="169">
        <v>0</v>
      </c>
      <c r="G80" s="169">
        <v>0</v>
      </c>
      <c r="H80" s="56">
        <v>12.23</v>
      </c>
      <c r="I80" s="56">
        <v>12.23</v>
      </c>
      <c r="J80" s="56">
        <v>0</v>
      </c>
      <c r="K80" s="56">
        <v>12.23</v>
      </c>
      <c r="L80" s="56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56" t="e">
        <f>#REF!-L80</f>
        <v>#REF!</v>
      </c>
      <c r="R80" s="56"/>
    </row>
    <row r="81" spans="1:18" ht="15" customHeight="1">
      <c r="A81" s="66">
        <v>78</v>
      </c>
      <c r="B81" s="50" t="s">
        <v>167</v>
      </c>
      <c r="C81" s="169">
        <v>2.95</v>
      </c>
      <c r="D81" s="169">
        <v>2.96</v>
      </c>
      <c r="E81" s="169">
        <v>0</v>
      </c>
      <c r="F81" s="169">
        <v>2.95</v>
      </c>
      <c r="G81" s="169">
        <v>2.95</v>
      </c>
      <c r="H81" s="56">
        <v>0</v>
      </c>
      <c r="I81" s="56">
        <v>11.75</v>
      </c>
      <c r="J81" s="56">
        <v>15</v>
      </c>
      <c r="K81" s="56">
        <v>9.75</v>
      </c>
      <c r="L81" s="56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56" t="e">
        <f>#REF!-L81</f>
        <v>#REF!</v>
      </c>
      <c r="R81" s="71"/>
    </row>
    <row r="82" spans="1:18" ht="15" customHeight="1">
      <c r="A82" s="178">
        <v>79</v>
      </c>
      <c r="B82" s="50" t="s">
        <v>96</v>
      </c>
      <c r="C82" s="169">
        <v>0</v>
      </c>
      <c r="D82" s="169">
        <v>11.25</v>
      </c>
      <c r="E82" s="169">
        <v>14.5</v>
      </c>
      <c r="F82" s="169">
        <v>9.25</v>
      </c>
      <c r="G82" s="169">
        <v>0</v>
      </c>
      <c r="H82" s="56">
        <v>12.68</v>
      </c>
      <c r="I82" s="56">
        <v>12.68</v>
      </c>
      <c r="J82" s="56">
        <v>14.68</v>
      </c>
      <c r="K82" s="56">
        <v>12.68</v>
      </c>
      <c r="L82" s="56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56" t="e">
        <f>#REF!-L82</f>
        <v>#REF!</v>
      </c>
      <c r="R82" s="180"/>
    </row>
    <row r="83" spans="1:18" ht="12.75" customHeight="1">
      <c r="A83" s="66">
        <v>80</v>
      </c>
      <c r="B83" s="50" t="s">
        <v>97</v>
      </c>
      <c r="C83" s="169">
        <v>11.75</v>
      </c>
      <c r="D83" s="169">
        <v>11.75</v>
      </c>
      <c r="E83" s="169">
        <v>13.75</v>
      </c>
      <c r="F83" s="169">
        <v>11.75</v>
      </c>
      <c r="G83" s="169">
        <v>13.25</v>
      </c>
      <c r="H83" s="56">
        <v>12.2</v>
      </c>
      <c r="I83" s="56">
        <v>12.45</v>
      </c>
      <c r="J83" s="56">
        <v>12.95</v>
      </c>
      <c r="K83" s="56">
        <v>12.3</v>
      </c>
      <c r="L83" s="56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56" t="e">
        <f>#REF!-L83</f>
        <v>#REF!</v>
      </c>
      <c r="R83" s="56"/>
    </row>
    <row r="84" spans="1:18" ht="12.75" customHeight="1">
      <c r="A84" s="66">
        <v>81</v>
      </c>
      <c r="B84" s="50" t="s">
        <v>98</v>
      </c>
      <c r="C84" s="169">
        <v>12.58</v>
      </c>
      <c r="D84" s="169">
        <v>12.83</v>
      </c>
      <c r="E84" s="169">
        <v>13.33</v>
      </c>
      <c r="F84" s="169">
        <v>12.68</v>
      </c>
      <c r="G84" s="169">
        <v>13.08</v>
      </c>
      <c r="H84" s="56">
        <v>14.5</v>
      </c>
      <c r="I84" s="56">
        <v>14.75</v>
      </c>
      <c r="J84" s="56">
        <v>17</v>
      </c>
      <c r="K84" s="56">
        <v>16.5</v>
      </c>
      <c r="L84" s="56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56" t="e">
        <f>#REF!-L84</f>
        <v>#REF!</v>
      </c>
      <c r="R84" s="56"/>
    </row>
    <row r="85" spans="1:18" ht="12.75" customHeight="1">
      <c r="A85" s="66">
        <v>82</v>
      </c>
      <c r="B85" s="50" t="s">
        <v>99</v>
      </c>
      <c r="C85" s="169">
        <v>14.5</v>
      </c>
      <c r="D85" s="169">
        <v>14.75</v>
      </c>
      <c r="E85" s="169">
        <v>17</v>
      </c>
      <c r="F85" s="169">
        <v>16.5</v>
      </c>
      <c r="G85" s="169">
        <v>15.75</v>
      </c>
      <c r="H85" s="60">
        <v>9.51</v>
      </c>
      <c r="I85" s="60">
        <v>13</v>
      </c>
      <c r="J85" s="60">
        <v>0</v>
      </c>
      <c r="K85" s="60">
        <v>13</v>
      </c>
      <c r="L85" s="60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56" t="e">
        <f>#REF!-L85</f>
        <v>#REF!</v>
      </c>
      <c r="R85" s="56"/>
    </row>
    <row r="86" spans="1:18" ht="12.75" customHeight="1">
      <c r="A86" s="66">
        <v>83</v>
      </c>
      <c r="B86" s="58" t="s">
        <v>100</v>
      </c>
      <c r="C86" s="169">
        <v>9.5</v>
      </c>
      <c r="D86" s="169">
        <v>13</v>
      </c>
      <c r="E86" s="169">
        <v>0</v>
      </c>
      <c r="F86" s="169">
        <v>13</v>
      </c>
      <c r="G86" s="169">
        <v>13</v>
      </c>
      <c r="H86" s="56">
        <v>10</v>
      </c>
      <c r="I86" s="56">
        <v>11.25</v>
      </c>
      <c r="J86" s="56">
        <v>17</v>
      </c>
      <c r="K86" s="56">
        <v>13</v>
      </c>
      <c r="L86" s="56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56" t="e">
        <f>#REF!-L86</f>
        <v>#REF!</v>
      </c>
      <c r="R86" s="56"/>
    </row>
    <row r="87" spans="1:18" ht="12.75" customHeight="1">
      <c r="A87" s="66">
        <v>84</v>
      </c>
      <c r="B87" s="50" t="s">
        <v>101</v>
      </c>
      <c r="C87" s="169">
        <v>11</v>
      </c>
      <c r="D87" s="169">
        <v>11</v>
      </c>
      <c r="E87" s="169">
        <v>17</v>
      </c>
      <c r="F87" s="169">
        <v>13</v>
      </c>
      <c r="G87" s="169">
        <v>13</v>
      </c>
      <c r="H87" s="56">
        <v>11.9</v>
      </c>
      <c r="I87" s="56">
        <v>12.4</v>
      </c>
      <c r="J87" s="56">
        <v>12.9</v>
      </c>
      <c r="K87" s="56">
        <v>12.9</v>
      </c>
      <c r="L87" s="56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56" t="e">
        <f>#REF!-L87</f>
        <v>#REF!</v>
      </c>
      <c r="R87" s="56"/>
    </row>
    <row r="88" spans="1:18" ht="12.75" customHeight="1">
      <c r="A88" s="66">
        <v>85</v>
      </c>
      <c r="B88" s="50" t="s">
        <v>102</v>
      </c>
      <c r="C88" s="169">
        <v>11.34</v>
      </c>
      <c r="D88" s="169">
        <v>11.84</v>
      </c>
      <c r="E88" s="169">
        <v>12.34</v>
      </c>
      <c r="F88" s="169">
        <v>12.34</v>
      </c>
      <c r="G88" s="169">
        <v>12.34</v>
      </c>
      <c r="H88" s="56">
        <v>15.37</v>
      </c>
      <c r="I88" s="56">
        <v>15.37</v>
      </c>
      <c r="J88" s="56">
        <v>15.37</v>
      </c>
      <c r="K88" s="56">
        <v>15.37</v>
      </c>
      <c r="L88" s="56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56" t="e">
        <f>#REF!-L88</f>
        <v>#REF!</v>
      </c>
      <c r="R88" s="56"/>
    </row>
    <row r="89" spans="1:18" ht="12.75" customHeight="1">
      <c r="A89" s="66">
        <v>86</v>
      </c>
      <c r="B89" s="50" t="s">
        <v>174</v>
      </c>
      <c r="C89" s="169">
        <v>32.21</v>
      </c>
      <c r="D89" s="169">
        <v>32.21</v>
      </c>
      <c r="E89" s="169">
        <v>32.21</v>
      </c>
      <c r="F89" s="169">
        <v>32.21</v>
      </c>
      <c r="G89" s="169">
        <v>32.21</v>
      </c>
      <c r="H89" s="56">
        <v>10</v>
      </c>
      <c r="I89" s="56">
        <v>11</v>
      </c>
      <c r="J89" s="56">
        <v>0</v>
      </c>
      <c r="K89" s="56">
        <v>10</v>
      </c>
      <c r="L89" s="56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56" t="e">
        <f>#REF!-L89</f>
        <v>#REF!</v>
      </c>
      <c r="R89" s="56"/>
    </row>
    <row r="90" spans="1:18" ht="12.75" customHeight="1">
      <c r="A90" s="66">
        <v>87</v>
      </c>
      <c r="B90" s="50" t="s">
        <v>104</v>
      </c>
      <c r="C90" s="169">
        <v>9.35</v>
      </c>
      <c r="D90" s="169">
        <v>10.68</v>
      </c>
      <c r="E90" s="169">
        <v>13</v>
      </c>
      <c r="F90" s="169">
        <v>10.08</v>
      </c>
      <c r="G90" s="169">
        <v>10.36</v>
      </c>
      <c r="H90" s="56">
        <v>10.83</v>
      </c>
      <c r="I90" s="56">
        <v>11.51</v>
      </c>
      <c r="J90" s="56">
        <v>12.51</v>
      </c>
      <c r="K90" s="56">
        <v>11.01</v>
      </c>
      <c r="L90" s="56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56" t="e">
        <f>#REF!-L90</f>
        <v>#REF!</v>
      </c>
      <c r="R90" s="56"/>
    </row>
    <row r="91" spans="1:18" ht="12.75" customHeight="1">
      <c r="A91" s="66">
        <v>88</v>
      </c>
      <c r="B91" s="50" t="s">
        <v>105</v>
      </c>
      <c r="C91" s="169">
        <v>9.5399999999999991</v>
      </c>
      <c r="D91" s="169">
        <v>10.199999999999999</v>
      </c>
      <c r="E91" s="169">
        <v>11.2</v>
      </c>
      <c r="F91" s="169">
        <v>9.6999999999999993</v>
      </c>
      <c r="G91" s="169">
        <v>9.6999999999999993</v>
      </c>
      <c r="H91" s="56">
        <v>11.46</v>
      </c>
      <c r="I91" s="56">
        <v>11.96</v>
      </c>
      <c r="J91" s="56">
        <v>12.46</v>
      </c>
      <c r="K91" s="56">
        <v>11.46</v>
      </c>
      <c r="L91" s="56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56" t="e">
        <f>#REF!-L91</f>
        <v>#REF!</v>
      </c>
      <c r="R91" s="56"/>
    </row>
    <row r="92" spans="1:18" ht="12.75" customHeight="1">
      <c r="A92" s="66">
        <v>89</v>
      </c>
      <c r="B92" s="50" t="s">
        <v>106</v>
      </c>
      <c r="C92" s="169">
        <v>11.33</v>
      </c>
      <c r="D92" s="169">
        <v>11.83</v>
      </c>
      <c r="E92" s="169">
        <v>12.33</v>
      </c>
      <c r="F92" s="169">
        <v>11.33</v>
      </c>
      <c r="G92" s="169">
        <v>11.83</v>
      </c>
      <c r="H92" s="56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6"/>
    </row>
    <row r="93" spans="1:18" ht="12.75" customHeight="1">
      <c r="A93" s="66">
        <v>90</v>
      </c>
      <c r="B93" s="50" t="s">
        <v>107</v>
      </c>
      <c r="C93" s="169">
        <v>12.2</v>
      </c>
      <c r="D93" s="169">
        <v>12.2</v>
      </c>
      <c r="E93" s="169">
        <v>13.2</v>
      </c>
      <c r="F93" s="169">
        <v>12.2</v>
      </c>
      <c r="G93" s="169">
        <v>12.2</v>
      </c>
      <c r="H93" s="56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6"/>
    </row>
    <row r="94" spans="1:18" ht="12.75" customHeight="1">
      <c r="A94" s="178">
        <v>91</v>
      </c>
      <c r="B94" s="50" t="s">
        <v>108</v>
      </c>
      <c r="C94" s="169">
        <v>0</v>
      </c>
      <c r="D94" s="169">
        <v>12.39</v>
      </c>
      <c r="E94" s="169">
        <v>16.09</v>
      </c>
      <c r="F94" s="169">
        <v>0</v>
      </c>
      <c r="G94" s="169">
        <v>13.25</v>
      </c>
      <c r="H94" s="56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6"/>
    </row>
    <row r="95" spans="1:18" ht="12.75" customHeight="1">
      <c r="A95" s="66">
        <v>92</v>
      </c>
      <c r="B95" s="50" t="s">
        <v>109</v>
      </c>
      <c r="C95" s="169">
        <v>11.52</v>
      </c>
      <c r="D95" s="169">
        <v>12.45</v>
      </c>
      <c r="E95" s="169">
        <v>0</v>
      </c>
      <c r="F95" s="169">
        <v>12.27</v>
      </c>
      <c r="G95" s="169">
        <v>13.77</v>
      </c>
      <c r="H95" s="56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6"/>
    </row>
    <row r="96" spans="1:18" ht="12.75" customHeight="1">
      <c r="A96" s="66">
        <v>93</v>
      </c>
      <c r="B96" s="50" t="s">
        <v>110</v>
      </c>
      <c r="C96" s="169">
        <v>11.48</v>
      </c>
      <c r="D96" s="169">
        <v>11.48</v>
      </c>
      <c r="E96" s="169">
        <v>11.48</v>
      </c>
      <c r="F96" s="169">
        <v>11.48</v>
      </c>
      <c r="G96" s="169">
        <v>11.48</v>
      </c>
      <c r="H96" s="56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6"/>
    </row>
    <row r="97" spans="1:18" ht="12.75" customHeight="1">
      <c r="A97" s="66">
        <v>94</v>
      </c>
      <c r="B97" s="50" t="s">
        <v>159</v>
      </c>
      <c r="C97" s="169">
        <v>11.89</v>
      </c>
      <c r="D97" s="169">
        <v>12.39</v>
      </c>
      <c r="E97" s="169">
        <v>14.39</v>
      </c>
      <c r="F97" s="169">
        <v>11.89</v>
      </c>
      <c r="G97" s="169">
        <v>11.89</v>
      </c>
      <c r="H97" s="81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6"/>
    </row>
    <row r="98" spans="1:18" ht="12.75" customHeight="1">
      <c r="A98" s="66">
        <v>95</v>
      </c>
      <c r="B98" s="50" t="s">
        <v>112</v>
      </c>
      <c r="C98" s="169">
        <v>10.02</v>
      </c>
      <c r="D98" s="169">
        <v>9.9</v>
      </c>
      <c r="E98" s="169">
        <v>0</v>
      </c>
      <c r="F98" s="169">
        <v>9.9</v>
      </c>
      <c r="G98" s="169">
        <v>0</v>
      </c>
      <c r="H98" s="56">
        <v>0</v>
      </c>
      <c r="I98" s="56">
        <v>11</v>
      </c>
      <c r="J98" s="56">
        <v>0</v>
      </c>
      <c r="K98" s="56">
        <v>12</v>
      </c>
      <c r="L98" s="56">
        <v>12.5</v>
      </c>
      <c r="M98" s="56" t="e">
        <f>#REF!-H98</f>
        <v>#REF!</v>
      </c>
      <c r="N98" s="56" t="e">
        <f>#REF!-I98</f>
        <v>#REF!</v>
      </c>
      <c r="O98" s="56" t="e">
        <f>#REF!-J98</f>
        <v>#REF!</v>
      </c>
      <c r="P98" s="56" t="e">
        <f>#REF!-K98</f>
        <v>#REF!</v>
      </c>
      <c r="Q98" s="56" t="e">
        <f>#REF!-L98</f>
        <v>#REF!</v>
      </c>
      <c r="R98" s="56"/>
    </row>
    <row r="99" spans="1:18" ht="12.75" customHeight="1">
      <c r="A99" s="181">
        <v>96</v>
      </c>
      <c r="B99" s="50" t="s">
        <v>113</v>
      </c>
      <c r="C99" s="169">
        <v>0</v>
      </c>
      <c r="D99" s="169">
        <v>10.75</v>
      </c>
      <c r="E99" s="169">
        <v>0</v>
      </c>
      <c r="F99" s="169">
        <v>10.75</v>
      </c>
      <c r="G99" s="169">
        <v>11.25</v>
      </c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56"/>
    </row>
    <row r="100" spans="1:18" ht="12.75" customHeight="1">
      <c r="A100" s="184"/>
      <c r="B100" s="625" t="s">
        <v>160</v>
      </c>
      <c r="C100" s="625"/>
      <c r="D100" s="625"/>
      <c r="E100" s="625"/>
      <c r="F100" s="625"/>
      <c r="G100" s="625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</row>
    <row r="101" spans="1:18" ht="25.5" customHeight="1">
      <c r="A101" s="168"/>
      <c r="B101" s="623" t="s">
        <v>171</v>
      </c>
      <c r="C101" s="623"/>
      <c r="D101" s="623"/>
      <c r="E101" s="623"/>
      <c r="F101" s="623"/>
      <c r="G101" s="623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</row>
    <row r="102" spans="1:18" ht="29.25" customHeight="1">
      <c r="A102" s="168"/>
      <c r="B102" s="623" t="s">
        <v>173</v>
      </c>
      <c r="C102" s="623"/>
      <c r="D102" s="623"/>
      <c r="E102" s="623"/>
      <c r="F102" s="623"/>
      <c r="G102" s="623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18" ht="12.75" customHeight="1">
      <c r="A103" s="159"/>
      <c r="B103" s="151" t="s">
        <v>153</v>
      </c>
      <c r="C103" s="127">
        <f>MIN(C4:C73,C75:C81,C76,C83:C87,C88:C93,C95:C98)</f>
        <v>2.95</v>
      </c>
      <c r="D103" s="127">
        <f>MIN(D4:D15,D18,D19,D22,D26,D30:D99)</f>
        <v>2.96</v>
      </c>
      <c r="E103" s="127">
        <f>MIN(E4:E5,E11,E19,E26,E31,E34:E64,E66,E71,E73,E76,E78,E82:E85,E87:E94,E96,E97)</f>
        <v>5.5</v>
      </c>
      <c r="F103" s="127">
        <f>MIN(F4:F14,F18:F19,F22,F25:F26,F31:F63,F65:F70,F72:F79,F81:F93,F95:F99)</f>
        <v>2.95</v>
      </c>
      <c r="G103" s="127">
        <f>MIN(G5:G6,G4,G7,G8:G12,G14,G18,G19,G26,G31,G33:G66,G68:G79,G81,G83:G97,G99)</f>
        <v>2.95</v>
      </c>
      <c r="H103" s="127">
        <f t="shared" ref="H103:Q103" si="0">MIN(H4:H99)</f>
        <v>0</v>
      </c>
      <c r="I103" s="127">
        <f t="shared" si="0"/>
        <v>0</v>
      </c>
      <c r="J103" s="127">
        <f t="shared" si="0"/>
        <v>0</v>
      </c>
      <c r="K103" s="127">
        <f t="shared" si="0"/>
        <v>0</v>
      </c>
      <c r="L103" s="127">
        <f t="shared" si="0"/>
        <v>0</v>
      </c>
      <c r="M103" s="127" t="e">
        <f t="shared" si="0"/>
        <v>#REF!</v>
      </c>
      <c r="N103" s="127" t="e">
        <f t="shared" si="0"/>
        <v>#REF!</v>
      </c>
      <c r="O103" s="127" t="e">
        <f t="shared" si="0"/>
        <v>#REF!</v>
      </c>
      <c r="P103" s="127" t="e">
        <f t="shared" si="0"/>
        <v>#REF!</v>
      </c>
      <c r="Q103" s="127" t="e">
        <f t="shared" si="0"/>
        <v>#REF!</v>
      </c>
    </row>
    <row r="104" spans="1:18" ht="12.75" customHeight="1">
      <c r="A104" s="159"/>
      <c r="B104" s="151" t="s">
        <v>154</v>
      </c>
      <c r="C104" s="127">
        <f>MAX(C4:C73,C75:C81,C77,C83:C88,C89:C93,C95:C98)</f>
        <v>32.21</v>
      </c>
      <c r="D104" s="127">
        <f>MAX(D4:D15,D18:D19,D22,D26,D30:D99)</f>
        <v>32.21</v>
      </c>
      <c r="E104" s="127">
        <f>MAX(E4:E5,E11,E19,E26,E31,E34:E64,E66,E71,E73,E76,E78,E82:E85,E87:E94,E96:E97)</f>
        <v>32.21</v>
      </c>
      <c r="F104" s="127">
        <f>MAX(F4:F14,F18:F19,F22,F25:F26,F31:F63,F65:F70,F72:F79,F81:F93,F95:F99)</f>
        <v>32.21</v>
      </c>
      <c r="G104" s="127">
        <f>MAX(G4:G12,G14,G18:G19,G26,G31,G33:G66,G68:G79,G81,G83:G97,G99)</f>
        <v>32.21</v>
      </c>
      <c r="H104" s="127">
        <f t="shared" ref="H104:Q104" si="1">MAX(H4:H99)</f>
        <v>15.37</v>
      </c>
      <c r="I104" s="127">
        <f t="shared" si="1"/>
        <v>15.37</v>
      </c>
      <c r="J104" s="127">
        <f t="shared" si="1"/>
        <v>18</v>
      </c>
      <c r="K104" s="127">
        <f t="shared" si="1"/>
        <v>16.5</v>
      </c>
      <c r="L104" s="127">
        <f t="shared" si="1"/>
        <v>15.75</v>
      </c>
      <c r="M104" s="127" t="e">
        <f t="shared" si="1"/>
        <v>#REF!</v>
      </c>
      <c r="N104" s="127" t="e">
        <f t="shared" si="1"/>
        <v>#REF!</v>
      </c>
      <c r="O104" s="127" t="e">
        <f t="shared" si="1"/>
        <v>#REF!</v>
      </c>
      <c r="P104" s="127" t="e">
        <f t="shared" si="1"/>
        <v>#REF!</v>
      </c>
      <c r="Q104" s="127" t="e">
        <f t="shared" si="1"/>
        <v>#REF!</v>
      </c>
    </row>
    <row r="105" spans="1:18">
      <c r="B105" s="151" t="s">
        <v>155</v>
      </c>
      <c r="C105" s="127">
        <f>AVERAGE(C4:C73,C75:C81,C83:C93,C95:C98)</f>
        <v>9.7910869565217382</v>
      </c>
      <c r="D105" s="127">
        <f>AVERAGE(D4:D15,D18:D19,D22,D26,D30:D99,)</f>
        <v>10.556781609195404</v>
      </c>
      <c r="E105" s="127">
        <f>AVERAGE(E4:E5,E11,E19,E26,E31,E34:E64,E66,E71,E73,E76,E78,E82:E85,E87:E94,E96:E97)</f>
        <v>13.010000000000005</v>
      </c>
      <c r="F105" s="127">
        <f>AVERAGE(F4:F14,F18:F19,F22,F25:F26,F31:F63,F65:F70,F72:F79,F81:F93,F95:F99)</f>
        <v>10.634444444444446</v>
      </c>
      <c r="G105" s="127">
        <f>AVERAGE(G4:G12,G14,G18:G19,G26,G31,G33:G66,G68:G79,G81,G83:G97,G99)</f>
        <v>11.468831168831173</v>
      </c>
      <c r="H105" s="127">
        <f t="shared" ref="H105:Q105" si="2">AVERAGE(H4:H99)</f>
        <v>9.417977528089887</v>
      </c>
      <c r="I105" s="127">
        <f t="shared" si="2"/>
        <v>9.6956179775280873</v>
      </c>
      <c r="J105" s="127">
        <f t="shared" si="2"/>
        <v>7.7184269662921343</v>
      </c>
      <c r="K105" s="127">
        <f t="shared" si="2"/>
        <v>8.7223157894736829</v>
      </c>
      <c r="L105" s="127">
        <f t="shared" si="2"/>
        <v>9.0333684210526304</v>
      </c>
      <c r="M105" s="127" t="e">
        <f t="shared" si="2"/>
        <v>#REF!</v>
      </c>
      <c r="N105" s="127" t="e">
        <f t="shared" si="2"/>
        <v>#REF!</v>
      </c>
      <c r="O105" s="127" t="e">
        <f t="shared" si="2"/>
        <v>#REF!</v>
      </c>
      <c r="P105" s="127" t="e">
        <f t="shared" si="2"/>
        <v>#REF!</v>
      </c>
      <c r="Q105" s="127" t="e">
        <f t="shared" si="2"/>
        <v>#REF!</v>
      </c>
    </row>
    <row r="106" spans="1:18" ht="15" customHeight="1">
      <c r="B106" s="151"/>
    </row>
    <row r="107" spans="1:18">
      <c r="B107" s="151"/>
      <c r="C107" s="83"/>
      <c r="D107" s="83"/>
      <c r="E107" s="83"/>
      <c r="F107" s="83"/>
      <c r="G107" s="83"/>
    </row>
    <row r="108" spans="1:18">
      <c r="B108" s="151"/>
      <c r="C108" s="83"/>
      <c r="D108" s="83"/>
      <c r="E108" s="83"/>
      <c r="F108" s="83"/>
      <c r="G108" s="83"/>
    </row>
    <row r="109" spans="1:18" ht="12.75" customHeight="1">
      <c r="B109" s="151"/>
      <c r="C109" s="83"/>
      <c r="D109" s="83"/>
      <c r="E109" s="83"/>
      <c r="F109" s="83"/>
      <c r="G109" s="83"/>
    </row>
    <row r="110" spans="1:18" ht="12.75" customHeight="1">
      <c r="C110" s="83"/>
      <c r="D110" s="83"/>
      <c r="E110" s="83"/>
      <c r="F110" s="151"/>
      <c r="G110" s="83"/>
    </row>
    <row r="111" spans="1:18" ht="12.75" customHeight="1">
      <c r="B111" s="151"/>
      <c r="C111" s="83"/>
      <c r="D111" s="83"/>
    </row>
    <row r="112" spans="1:18" ht="12.75" customHeight="1">
      <c r="B112" s="151"/>
      <c r="C112" s="83"/>
      <c r="D112" s="83"/>
    </row>
    <row r="113" spans="2:2" ht="12.75" customHeight="1">
      <c r="B113" s="151"/>
    </row>
    <row r="115" spans="2:2">
      <c r="B115" s="151"/>
    </row>
    <row r="116" spans="2:2">
      <c r="B116" s="151"/>
    </row>
    <row r="117" spans="2:2">
      <c r="B117" s="151"/>
    </row>
    <row r="120" spans="2:2">
      <c r="B120" s="151"/>
    </row>
    <row r="121" spans="2:2">
      <c r="B121" s="151"/>
    </row>
    <row r="122" spans="2:2">
      <c r="B122" s="151"/>
    </row>
  </sheetData>
  <autoFilter ref="C3:G105" xr:uid="{00000000-0009-0000-0000-000014000000}"/>
  <mergeCells count="7">
    <mergeCell ref="B102:G102"/>
    <mergeCell ref="M2:Q2"/>
    <mergeCell ref="B101:G101"/>
    <mergeCell ref="B100:G100"/>
    <mergeCell ref="A1:G1"/>
    <mergeCell ref="C2:G2"/>
    <mergeCell ref="H2:L2"/>
  </mergeCells>
  <pageMargins left="0.31496062992125984" right="0.31496062992125984" top="0.74803149606299213" bottom="0.74803149606299213" header="0.31496062992125984" footer="0.31496062992125984"/>
  <pageSetup paperSize="9" scale="65" orientation="portrait" horizontalDpi="90" verticalDpi="90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123"/>
  <sheetViews>
    <sheetView topLeftCell="A22" workbookViewId="0">
      <selection activeCell="F108" sqref="F108"/>
    </sheetView>
  </sheetViews>
  <sheetFormatPr defaultColWidth="9.25" defaultRowHeight="12"/>
  <cols>
    <col min="1" max="1" width="6.25" style="84" customWidth="1"/>
    <col min="2" max="2" width="51.625" style="83" customWidth="1"/>
    <col min="3" max="5" width="11.375" style="127" customWidth="1"/>
    <col min="6" max="6" width="11.375" style="165" customWidth="1"/>
    <col min="7" max="7" width="11.375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22" style="83" hidden="1" customWidth="1"/>
    <col min="19" max="16384" width="9.25" style="83"/>
  </cols>
  <sheetData>
    <row r="1" spans="1:24" ht="12.75" customHeight="1">
      <c r="A1" s="622" t="s">
        <v>168</v>
      </c>
      <c r="B1" s="622"/>
      <c r="C1" s="622"/>
      <c r="D1" s="622"/>
      <c r="E1" s="622"/>
      <c r="F1" s="622"/>
      <c r="G1" s="62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4" ht="12.75" customHeight="1" thickBot="1">
      <c r="C2" s="618" t="s">
        <v>169</v>
      </c>
      <c r="D2" s="619"/>
      <c r="E2" s="619"/>
      <c r="F2" s="619"/>
      <c r="G2" s="619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24" ht="25.5" customHeight="1">
      <c r="A3" s="185" t="s">
        <v>1</v>
      </c>
      <c r="B3" s="186" t="s">
        <v>4</v>
      </c>
      <c r="C3" s="187" t="s">
        <v>5</v>
      </c>
      <c r="D3" s="187" t="s">
        <v>6</v>
      </c>
      <c r="E3" s="187" t="s">
        <v>7</v>
      </c>
      <c r="F3" s="187" t="s">
        <v>8</v>
      </c>
      <c r="G3" s="187" t="s">
        <v>9</v>
      </c>
      <c r="H3" s="188" t="s">
        <v>5</v>
      </c>
      <c r="I3" s="170" t="s">
        <v>6</v>
      </c>
      <c r="J3" s="170" t="s">
        <v>7</v>
      </c>
      <c r="K3" s="170" t="s">
        <v>8</v>
      </c>
      <c r="L3" s="189" t="s">
        <v>9</v>
      </c>
      <c r="M3" s="170" t="s">
        <v>5</v>
      </c>
      <c r="N3" s="170" t="s">
        <v>6</v>
      </c>
      <c r="O3" s="170" t="s">
        <v>7</v>
      </c>
      <c r="P3" s="170" t="s">
        <v>8</v>
      </c>
      <c r="Q3" s="190" t="s">
        <v>9</v>
      </c>
      <c r="R3" s="191" t="s">
        <v>142</v>
      </c>
    </row>
    <row r="4" spans="1:24" ht="12.75" customHeight="1">
      <c r="A4" s="66">
        <v>1</v>
      </c>
      <c r="B4" s="50" t="s">
        <v>12</v>
      </c>
      <c r="C4" s="91">
        <v>9.9499999999999993</v>
      </c>
      <c r="D4" s="91">
        <v>9.8000000000000007</v>
      </c>
      <c r="E4" s="91">
        <v>16.75</v>
      </c>
      <c r="F4" s="91">
        <v>9.9</v>
      </c>
      <c r="G4" s="91">
        <v>12</v>
      </c>
      <c r="H4" s="56">
        <v>9.9499999999999993</v>
      </c>
      <c r="I4" s="56">
        <v>9.9499999999999993</v>
      </c>
      <c r="J4" s="56">
        <v>17.5</v>
      </c>
      <c r="K4" s="56">
        <v>9.98</v>
      </c>
      <c r="L4" s="56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56" t="e">
        <f>#REF!-L4</f>
        <v>#REF!</v>
      </c>
      <c r="R4" s="56"/>
      <c r="T4"/>
      <c r="U4"/>
      <c r="V4"/>
      <c r="W4"/>
      <c r="X4"/>
    </row>
    <row r="5" spans="1:24" ht="12.75" customHeight="1">
      <c r="A5" s="66">
        <v>2</v>
      </c>
      <c r="B5" s="50" t="s">
        <v>13</v>
      </c>
      <c r="C5" s="91">
        <v>9.9499999999999993</v>
      </c>
      <c r="D5" s="91">
        <v>9.9</v>
      </c>
      <c r="E5" s="91">
        <v>17.5</v>
      </c>
      <c r="F5" s="91">
        <v>10.199999999999999</v>
      </c>
      <c r="G5" s="91">
        <v>11.95</v>
      </c>
      <c r="H5" s="56">
        <v>9.9499999999999993</v>
      </c>
      <c r="I5" s="56">
        <v>9.9499999999999993</v>
      </c>
      <c r="J5" s="56">
        <v>17.75</v>
      </c>
      <c r="K5" s="56">
        <v>10.25</v>
      </c>
      <c r="L5" s="56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56" t="e">
        <f>#REF!-L5</f>
        <v>#REF!</v>
      </c>
      <c r="R5" s="56"/>
      <c r="T5"/>
      <c r="U5"/>
      <c r="V5"/>
      <c r="W5"/>
      <c r="X5"/>
    </row>
    <row r="6" spans="1:24" ht="12.75" customHeight="1">
      <c r="A6" s="66">
        <v>3</v>
      </c>
      <c r="B6" s="50" t="s">
        <v>14</v>
      </c>
      <c r="C6" s="91">
        <v>9.85</v>
      </c>
      <c r="D6" s="91">
        <v>9.85</v>
      </c>
      <c r="E6" s="91">
        <v>0</v>
      </c>
      <c r="F6" s="91">
        <v>10.199999999999999</v>
      </c>
      <c r="G6" s="91">
        <v>12</v>
      </c>
      <c r="H6" s="56">
        <v>9.9499999999999993</v>
      </c>
      <c r="I6" s="56">
        <v>9.9499999999999993</v>
      </c>
      <c r="J6" s="56">
        <v>0</v>
      </c>
      <c r="K6" s="56">
        <v>10.5</v>
      </c>
      <c r="L6" s="56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56" t="e">
        <f>#REF!-L6</f>
        <v>#REF!</v>
      </c>
      <c r="R6" s="56"/>
      <c r="T6"/>
      <c r="U6"/>
      <c r="V6"/>
      <c r="W6"/>
      <c r="X6"/>
    </row>
    <row r="7" spans="1:24" ht="12.75" customHeight="1">
      <c r="A7" s="66">
        <v>4</v>
      </c>
      <c r="B7" s="50" t="s">
        <v>15</v>
      </c>
      <c r="C7" s="91">
        <v>9.75</v>
      </c>
      <c r="D7" s="91">
        <v>10.25</v>
      </c>
      <c r="E7" s="91">
        <v>0</v>
      </c>
      <c r="F7" s="91">
        <v>10.25</v>
      </c>
      <c r="G7" s="91">
        <v>12</v>
      </c>
      <c r="H7" s="56">
        <v>10</v>
      </c>
      <c r="I7" s="56">
        <v>10.5</v>
      </c>
      <c r="J7" s="56">
        <v>17</v>
      </c>
      <c r="K7" s="56">
        <v>10.25</v>
      </c>
      <c r="L7" s="56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56" t="e">
        <f>#REF!-L7</f>
        <v>#REF!</v>
      </c>
      <c r="R7" s="56"/>
      <c r="T7"/>
      <c r="U7"/>
      <c r="V7"/>
      <c r="W7"/>
      <c r="X7"/>
    </row>
    <row r="8" spans="1:24" ht="12.75" customHeight="1">
      <c r="A8" s="66">
        <v>5</v>
      </c>
      <c r="B8" s="50" t="s">
        <v>16</v>
      </c>
      <c r="C8" s="91">
        <v>9.75</v>
      </c>
      <c r="D8" s="91">
        <v>10.25</v>
      </c>
      <c r="E8" s="91">
        <v>0</v>
      </c>
      <c r="F8" s="91">
        <v>10.25</v>
      </c>
      <c r="G8" s="91">
        <v>10.25</v>
      </c>
      <c r="H8" s="81"/>
      <c r="I8" s="81"/>
      <c r="J8" s="81"/>
      <c r="K8" s="95">
        <v>10.25</v>
      </c>
      <c r="L8" s="56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56" t="e">
        <f>#REF!-L8</f>
        <v>#REF!</v>
      </c>
      <c r="R8" s="71"/>
      <c r="T8"/>
      <c r="U8"/>
      <c r="V8"/>
      <c r="W8"/>
      <c r="X8"/>
    </row>
    <row r="9" spans="1:24" ht="12.75" customHeight="1">
      <c r="A9" s="66">
        <v>6</v>
      </c>
      <c r="B9" s="50" t="s">
        <v>17</v>
      </c>
      <c r="C9" s="91">
        <v>9.25</v>
      </c>
      <c r="D9" s="91">
        <v>9.4</v>
      </c>
      <c r="E9" s="91">
        <v>0</v>
      </c>
      <c r="F9" s="91">
        <v>9.4</v>
      </c>
      <c r="G9" s="91">
        <v>8.61</v>
      </c>
      <c r="H9" s="56">
        <v>9.75</v>
      </c>
      <c r="I9" s="56">
        <v>9.9</v>
      </c>
      <c r="J9" s="56">
        <v>0</v>
      </c>
      <c r="K9" s="56">
        <v>9.9</v>
      </c>
      <c r="L9" s="56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56" t="e">
        <f>#REF!-L9</f>
        <v>#REF!</v>
      </c>
      <c r="R9" s="56"/>
      <c r="T9"/>
      <c r="U9"/>
      <c r="V9"/>
      <c r="W9"/>
      <c r="X9"/>
    </row>
    <row r="10" spans="1:24" ht="15" customHeight="1">
      <c r="A10" s="66">
        <v>7</v>
      </c>
      <c r="B10" s="50" t="s">
        <v>18</v>
      </c>
      <c r="C10" s="91">
        <v>9.25</v>
      </c>
      <c r="D10" s="91">
        <v>10.25</v>
      </c>
      <c r="E10" s="91">
        <v>0</v>
      </c>
      <c r="F10" s="91">
        <v>9.5</v>
      </c>
      <c r="G10" s="91">
        <v>9.75</v>
      </c>
      <c r="H10" s="171"/>
      <c r="I10" s="171"/>
      <c r="J10" s="171"/>
      <c r="K10" s="172">
        <v>10</v>
      </c>
      <c r="L10" s="56">
        <v>10</v>
      </c>
      <c r="M10" s="56" t="e">
        <f>#REF!-H10</f>
        <v>#REF!</v>
      </c>
      <c r="N10" s="56" t="e">
        <f>#REF!-I10</f>
        <v>#REF!</v>
      </c>
      <c r="O10" s="56" t="e">
        <f>#REF!-J10</f>
        <v>#REF!</v>
      </c>
      <c r="P10" s="56" t="e">
        <f>#REF!-K10</f>
        <v>#REF!</v>
      </c>
      <c r="Q10" s="56" t="e">
        <f>#REF!-L10</f>
        <v>#REF!</v>
      </c>
      <c r="R10" s="173"/>
      <c r="T10"/>
      <c r="U10"/>
      <c r="V10"/>
      <c r="W10"/>
      <c r="X10"/>
    </row>
    <row r="11" spans="1:24" ht="12.75" customHeight="1">
      <c r="A11" s="66">
        <v>8</v>
      </c>
      <c r="B11" s="50" t="s">
        <v>150</v>
      </c>
      <c r="C11" s="91">
        <v>10.220000000000001</v>
      </c>
      <c r="D11" s="91">
        <v>10.35</v>
      </c>
      <c r="E11" s="91">
        <v>17.829999999999998</v>
      </c>
      <c r="F11" s="91">
        <v>10.35</v>
      </c>
      <c r="G11" s="91">
        <v>10.35</v>
      </c>
      <c r="H11" s="56">
        <v>10.65</v>
      </c>
      <c r="I11" s="56">
        <v>10.73</v>
      </c>
      <c r="J11" s="56">
        <v>18</v>
      </c>
      <c r="K11" s="56">
        <v>10.67</v>
      </c>
      <c r="L11" s="56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56" t="e">
        <f>#REF!-L11</f>
        <v>#REF!</v>
      </c>
      <c r="R11" s="56"/>
      <c r="T11"/>
      <c r="U11"/>
      <c r="V11"/>
      <c r="W11"/>
      <c r="X11"/>
    </row>
    <row r="12" spans="1:24" ht="12.75" customHeight="1">
      <c r="A12" s="66">
        <v>9</v>
      </c>
      <c r="B12" s="50" t="s">
        <v>20</v>
      </c>
      <c r="C12" s="91">
        <v>9.4</v>
      </c>
      <c r="D12" s="91">
        <v>10.1</v>
      </c>
      <c r="E12" s="91">
        <v>0</v>
      </c>
      <c r="F12" s="91">
        <v>9.5500000000000007</v>
      </c>
      <c r="G12" s="91">
        <v>9.9499999999999993</v>
      </c>
      <c r="H12" s="56">
        <v>9.6</v>
      </c>
      <c r="I12" s="56">
        <v>10.4</v>
      </c>
      <c r="J12" s="56">
        <v>0</v>
      </c>
      <c r="K12" s="56">
        <v>9.9</v>
      </c>
      <c r="L12" s="56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56" t="e">
        <f>#REF!-L12</f>
        <v>#REF!</v>
      </c>
      <c r="R12" s="56"/>
      <c r="T12"/>
      <c r="U12"/>
      <c r="V12"/>
      <c r="W12"/>
      <c r="X12"/>
    </row>
    <row r="13" spans="1:24" ht="12.75" customHeight="1">
      <c r="A13" s="66">
        <v>10</v>
      </c>
      <c r="B13" s="50" t="s">
        <v>21</v>
      </c>
      <c r="C13" s="91">
        <v>10.25</v>
      </c>
      <c r="D13" s="91">
        <v>11</v>
      </c>
      <c r="E13" s="91">
        <v>0</v>
      </c>
      <c r="F13" s="91">
        <v>10.25</v>
      </c>
      <c r="G13" s="91">
        <v>0</v>
      </c>
      <c r="H13" s="56">
        <v>10.5</v>
      </c>
      <c r="I13" s="56">
        <v>11</v>
      </c>
      <c r="J13" s="56">
        <v>0</v>
      </c>
      <c r="K13" s="56">
        <v>10.5</v>
      </c>
      <c r="L13" s="56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56" t="e">
        <f>#REF!-L13</f>
        <v>#REF!</v>
      </c>
      <c r="R13" s="56"/>
      <c r="T13"/>
      <c r="U13"/>
      <c r="V13"/>
      <c r="W13"/>
      <c r="X13"/>
    </row>
    <row r="14" spans="1:24" ht="12.75" customHeight="1">
      <c r="A14" s="66">
        <v>11</v>
      </c>
      <c r="B14" s="50" t="s">
        <v>22</v>
      </c>
      <c r="C14" s="91">
        <v>10.25</v>
      </c>
      <c r="D14" s="91">
        <v>11.5</v>
      </c>
      <c r="E14" s="91">
        <v>0</v>
      </c>
      <c r="F14" s="91">
        <v>10.199999999999999</v>
      </c>
      <c r="G14" s="91">
        <v>10.75</v>
      </c>
      <c r="H14" s="56">
        <v>10.5</v>
      </c>
      <c r="I14" s="56">
        <v>11.5</v>
      </c>
      <c r="J14" s="56">
        <v>0</v>
      </c>
      <c r="K14" s="56">
        <v>10.199999999999999</v>
      </c>
      <c r="L14" s="56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56" t="e">
        <f>#REF!-L14</f>
        <v>#REF!</v>
      </c>
      <c r="R14" s="56"/>
      <c r="T14"/>
      <c r="U14"/>
      <c r="V14"/>
      <c r="W14"/>
      <c r="X14"/>
    </row>
    <row r="15" spans="1:24" ht="12.75" customHeight="1">
      <c r="A15" s="66">
        <v>12</v>
      </c>
      <c r="B15" s="50" t="s">
        <v>23</v>
      </c>
      <c r="C15" s="91">
        <v>7</v>
      </c>
      <c r="D15" s="91">
        <v>6.85</v>
      </c>
      <c r="E15" s="91">
        <v>0</v>
      </c>
      <c r="F15" s="91">
        <v>0</v>
      </c>
      <c r="G15" s="91">
        <v>0</v>
      </c>
      <c r="H15" s="56">
        <v>8</v>
      </c>
      <c r="I15" s="56">
        <v>8.25</v>
      </c>
      <c r="J15" s="56">
        <v>0</v>
      </c>
      <c r="K15" s="56">
        <v>0</v>
      </c>
      <c r="L15" s="56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56" t="e">
        <f>#REF!-L15</f>
        <v>#REF!</v>
      </c>
      <c r="R15" s="56"/>
      <c r="T15"/>
      <c r="U15"/>
      <c r="V15"/>
      <c r="W15"/>
      <c r="X15"/>
    </row>
    <row r="16" spans="1:24" ht="12.75" customHeight="1">
      <c r="A16" s="66">
        <v>13</v>
      </c>
      <c r="B16" s="50" t="s">
        <v>24</v>
      </c>
      <c r="C16" s="91">
        <v>5.8</v>
      </c>
      <c r="D16" s="91">
        <v>0</v>
      </c>
      <c r="E16" s="91">
        <v>0</v>
      </c>
      <c r="F16" s="91">
        <v>0</v>
      </c>
      <c r="G16" s="91">
        <v>0</v>
      </c>
      <c r="H16" s="56">
        <v>7.4</v>
      </c>
      <c r="I16" s="56">
        <v>0</v>
      </c>
      <c r="J16" s="56">
        <v>0</v>
      </c>
      <c r="K16" s="56">
        <v>0</v>
      </c>
      <c r="L16" s="56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56" t="e">
        <f>#REF!-L16</f>
        <v>#REF!</v>
      </c>
      <c r="R16" s="56"/>
      <c r="T16"/>
      <c r="U16"/>
      <c r="V16"/>
      <c r="W16"/>
      <c r="X16"/>
    </row>
    <row r="17" spans="1:24" ht="12.75" customHeight="1">
      <c r="A17" s="66">
        <v>14</v>
      </c>
      <c r="B17" s="50" t="s">
        <v>25</v>
      </c>
      <c r="C17" s="91">
        <v>7</v>
      </c>
      <c r="D17" s="91">
        <v>0</v>
      </c>
      <c r="E17" s="91">
        <v>0</v>
      </c>
      <c r="F17" s="91">
        <v>0</v>
      </c>
      <c r="G17" s="91">
        <v>0</v>
      </c>
      <c r="H17" s="56">
        <v>8</v>
      </c>
      <c r="I17" s="56">
        <v>0</v>
      </c>
      <c r="J17" s="56">
        <v>0</v>
      </c>
      <c r="K17" s="56">
        <v>0</v>
      </c>
      <c r="L17" s="56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56" t="e">
        <f>#REF!-L17</f>
        <v>#REF!</v>
      </c>
      <c r="R17" s="56"/>
      <c r="T17"/>
      <c r="U17"/>
      <c r="V17"/>
      <c r="W17"/>
      <c r="X17"/>
    </row>
    <row r="18" spans="1:24" ht="12.75" customHeight="1">
      <c r="A18" s="66">
        <v>15</v>
      </c>
      <c r="B18" s="50" t="s">
        <v>26</v>
      </c>
      <c r="C18" s="91">
        <v>9.81</v>
      </c>
      <c r="D18" s="91">
        <v>9.81</v>
      </c>
      <c r="E18" s="91">
        <v>0</v>
      </c>
      <c r="F18" s="91">
        <v>9.81</v>
      </c>
      <c r="G18" s="91">
        <v>9.81</v>
      </c>
      <c r="H18" s="56">
        <v>10.67</v>
      </c>
      <c r="I18" s="56">
        <v>10.67</v>
      </c>
      <c r="J18" s="56">
        <v>0</v>
      </c>
      <c r="K18" s="56">
        <v>10.67</v>
      </c>
      <c r="L18" s="56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56" t="e">
        <f>#REF!-L18</f>
        <v>#REF!</v>
      </c>
      <c r="R18" s="56"/>
      <c r="T18"/>
      <c r="U18"/>
      <c r="V18"/>
      <c r="W18"/>
      <c r="X18"/>
    </row>
    <row r="19" spans="1:24" ht="12.75" customHeight="1">
      <c r="A19" s="66">
        <v>16</v>
      </c>
      <c r="B19" s="50" t="s">
        <v>27</v>
      </c>
      <c r="C19" s="91">
        <v>11</v>
      </c>
      <c r="D19" s="91">
        <v>10.4</v>
      </c>
      <c r="E19" s="91">
        <v>14</v>
      </c>
      <c r="F19" s="91">
        <v>10.9</v>
      </c>
      <c r="G19" s="91">
        <v>15.6</v>
      </c>
      <c r="H19" s="56">
        <v>13.44</v>
      </c>
      <c r="I19" s="56">
        <v>13.44</v>
      </c>
      <c r="J19" s="56">
        <v>17.79</v>
      </c>
      <c r="K19" s="56">
        <v>13.44</v>
      </c>
      <c r="L19" s="56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56" t="e">
        <f>#REF!-L19</f>
        <v>#REF!</v>
      </c>
      <c r="R19" s="56"/>
      <c r="T19"/>
      <c r="U19"/>
      <c r="V19"/>
      <c r="W19"/>
      <c r="X19"/>
    </row>
    <row r="20" spans="1:24" ht="12.75" customHeight="1">
      <c r="A20" s="66">
        <v>17</v>
      </c>
      <c r="B20" s="50" t="s">
        <v>28</v>
      </c>
      <c r="C20" s="91">
        <v>9.5</v>
      </c>
      <c r="D20" s="91">
        <v>0</v>
      </c>
      <c r="E20" s="91">
        <v>0</v>
      </c>
      <c r="F20" s="91">
        <v>0</v>
      </c>
      <c r="G20" s="91">
        <v>0</v>
      </c>
      <c r="H20" s="56">
        <v>10.69</v>
      </c>
      <c r="I20" s="56">
        <v>0</v>
      </c>
      <c r="J20" s="56">
        <v>0</v>
      </c>
      <c r="K20" s="56">
        <v>0</v>
      </c>
      <c r="L20" s="56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56" t="e">
        <f>#REF!-L20</f>
        <v>#REF!</v>
      </c>
      <c r="R20" s="56"/>
      <c r="T20"/>
      <c r="U20"/>
      <c r="V20"/>
      <c r="W20"/>
      <c r="X20"/>
    </row>
    <row r="21" spans="1:24" ht="12.75" customHeight="1">
      <c r="A21" s="66">
        <v>18</v>
      </c>
      <c r="B21" s="50" t="s">
        <v>30</v>
      </c>
      <c r="C21" s="91">
        <v>6.42</v>
      </c>
      <c r="D21" s="91">
        <v>0</v>
      </c>
      <c r="E21" s="91">
        <v>0</v>
      </c>
      <c r="F21" s="91">
        <v>0</v>
      </c>
      <c r="G21" s="91">
        <v>0</v>
      </c>
      <c r="H21" s="56">
        <v>8.14</v>
      </c>
      <c r="I21" s="56">
        <v>0</v>
      </c>
      <c r="J21" s="56">
        <v>0</v>
      </c>
      <c r="K21" s="56">
        <v>0</v>
      </c>
      <c r="L21" s="56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56" t="e">
        <f>#REF!-L21</f>
        <v>#REF!</v>
      </c>
      <c r="R21" s="56"/>
      <c r="T21"/>
      <c r="U21"/>
      <c r="V21"/>
      <c r="W21"/>
      <c r="X21"/>
    </row>
    <row r="22" spans="1:24" ht="12.75" customHeight="1">
      <c r="A22" s="66">
        <v>19</v>
      </c>
      <c r="B22" s="50" t="s">
        <v>32</v>
      </c>
      <c r="C22" s="91">
        <v>7.07</v>
      </c>
      <c r="D22" s="91">
        <v>8.32</v>
      </c>
      <c r="E22" s="91">
        <v>0</v>
      </c>
      <c r="F22" s="91">
        <v>9.32</v>
      </c>
      <c r="G22" s="91">
        <v>0</v>
      </c>
      <c r="H22" s="56">
        <v>9.1999999999999993</v>
      </c>
      <c r="I22" s="56">
        <v>10.84</v>
      </c>
      <c r="J22" s="56">
        <v>0</v>
      </c>
      <c r="K22" s="56">
        <v>10.81</v>
      </c>
      <c r="L22" s="56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56" t="e">
        <f>#REF!-L22</f>
        <v>#REF!</v>
      </c>
      <c r="R22" s="56"/>
      <c r="T22"/>
      <c r="U22"/>
      <c r="V22"/>
      <c r="W22"/>
      <c r="X22"/>
    </row>
    <row r="23" spans="1:24" ht="12.75" customHeight="1">
      <c r="A23" s="66">
        <v>20</v>
      </c>
      <c r="B23" s="50" t="s">
        <v>33</v>
      </c>
      <c r="C23" s="91">
        <v>7.9</v>
      </c>
      <c r="D23" s="91">
        <v>0</v>
      </c>
      <c r="E23" s="91">
        <v>0</v>
      </c>
      <c r="F23" s="91">
        <v>0</v>
      </c>
      <c r="G23" s="91">
        <v>0</v>
      </c>
      <c r="H23" s="56">
        <v>8.35</v>
      </c>
      <c r="I23" s="56">
        <v>0</v>
      </c>
      <c r="J23" s="56">
        <v>0</v>
      </c>
      <c r="K23" s="56">
        <v>0</v>
      </c>
      <c r="L23" s="56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56" t="e">
        <f>#REF!-L23</f>
        <v>#REF!</v>
      </c>
      <c r="R23" s="56"/>
      <c r="T23"/>
      <c r="U23"/>
      <c r="V23"/>
      <c r="W23"/>
      <c r="X23"/>
    </row>
    <row r="24" spans="1:24" ht="12.75" customHeight="1">
      <c r="A24" s="66">
        <v>21</v>
      </c>
      <c r="B24" s="50" t="s">
        <v>34</v>
      </c>
      <c r="C24" s="91">
        <v>6.25</v>
      </c>
      <c r="D24" s="91">
        <v>0</v>
      </c>
      <c r="E24" s="91">
        <v>0</v>
      </c>
      <c r="F24" s="91">
        <v>0</v>
      </c>
      <c r="G24" s="91">
        <v>0</v>
      </c>
      <c r="H24" s="56">
        <v>7.95</v>
      </c>
      <c r="I24" s="56">
        <v>0</v>
      </c>
      <c r="J24" s="56">
        <v>0</v>
      </c>
      <c r="K24" s="56">
        <v>0</v>
      </c>
      <c r="L24" s="56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56" t="e">
        <f>#REF!-L24</f>
        <v>#REF!</v>
      </c>
      <c r="R24" s="56"/>
      <c r="T24"/>
      <c r="U24"/>
      <c r="V24"/>
      <c r="W24"/>
      <c r="X24"/>
    </row>
    <row r="25" spans="1:24" ht="12.75" customHeight="1">
      <c r="A25" s="66">
        <v>22</v>
      </c>
      <c r="B25" s="50" t="s">
        <v>35</v>
      </c>
      <c r="C25" s="91">
        <v>8.7799999999999994</v>
      </c>
      <c r="D25" s="91">
        <v>0</v>
      </c>
      <c r="E25" s="91">
        <v>0</v>
      </c>
      <c r="F25" s="91">
        <v>9.02</v>
      </c>
      <c r="G25" s="91">
        <v>0</v>
      </c>
      <c r="H25" s="56">
        <v>9.7899999999999991</v>
      </c>
      <c r="I25" s="56">
        <v>0</v>
      </c>
      <c r="J25" s="56">
        <v>0</v>
      </c>
      <c r="K25" s="56">
        <v>10.199999999999999</v>
      </c>
      <c r="L25" s="56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56" t="e">
        <f>#REF!-L25</f>
        <v>#REF!</v>
      </c>
      <c r="R25" s="56"/>
      <c r="T25"/>
      <c r="U25"/>
      <c r="V25"/>
      <c r="W25"/>
      <c r="X25"/>
    </row>
    <row r="26" spans="1:24" ht="12.75" customHeight="1">
      <c r="A26" s="66">
        <v>23</v>
      </c>
      <c r="B26" s="50" t="s">
        <v>36</v>
      </c>
      <c r="C26" s="91">
        <v>14.28</v>
      </c>
      <c r="D26" s="91">
        <v>13.28</v>
      </c>
      <c r="E26" s="91">
        <v>13.28</v>
      </c>
      <c r="F26" s="91">
        <v>13.28</v>
      </c>
      <c r="G26" s="91">
        <v>13.28</v>
      </c>
      <c r="H26" s="56">
        <v>14.49</v>
      </c>
      <c r="I26" s="56">
        <v>13.49</v>
      </c>
      <c r="J26" s="56">
        <v>13.49</v>
      </c>
      <c r="K26" s="56">
        <v>13.49</v>
      </c>
      <c r="L26" s="56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56" t="e">
        <f>#REF!-L26</f>
        <v>#REF!</v>
      </c>
      <c r="R26" s="56"/>
      <c r="T26"/>
      <c r="U26"/>
      <c r="V26"/>
      <c r="W26"/>
      <c r="X26"/>
    </row>
    <row r="27" spans="1:24" ht="12.75" customHeight="1">
      <c r="A27" s="66">
        <v>24</v>
      </c>
      <c r="B27" s="50" t="s">
        <v>37</v>
      </c>
      <c r="C27" s="91">
        <v>7.48</v>
      </c>
      <c r="D27" s="91">
        <v>0</v>
      </c>
      <c r="E27" s="91">
        <v>0</v>
      </c>
      <c r="F27" s="91">
        <v>0</v>
      </c>
      <c r="G27" s="91">
        <v>0</v>
      </c>
      <c r="H27" s="56">
        <v>8.36</v>
      </c>
      <c r="I27" s="56">
        <v>0</v>
      </c>
      <c r="J27" s="56">
        <v>0</v>
      </c>
      <c r="K27" s="56">
        <v>0</v>
      </c>
      <c r="L27" s="56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56" t="e">
        <f>#REF!-L27</f>
        <v>#REF!</v>
      </c>
      <c r="R27" s="56"/>
      <c r="T27"/>
      <c r="U27"/>
      <c r="V27"/>
      <c r="W27"/>
      <c r="X27"/>
    </row>
    <row r="28" spans="1:24" ht="12.75" customHeight="1">
      <c r="A28" s="66">
        <v>25</v>
      </c>
      <c r="B28" s="50" t="s">
        <v>38</v>
      </c>
      <c r="C28" s="91">
        <v>7.81</v>
      </c>
      <c r="D28" s="91">
        <v>0</v>
      </c>
      <c r="E28" s="91">
        <v>0</v>
      </c>
      <c r="F28" s="91">
        <v>0</v>
      </c>
      <c r="G28" s="91">
        <v>0</v>
      </c>
      <c r="H28" s="56">
        <v>9.06</v>
      </c>
      <c r="I28" s="56">
        <v>0</v>
      </c>
      <c r="J28" s="56">
        <v>0</v>
      </c>
      <c r="K28" s="56">
        <v>0</v>
      </c>
      <c r="L28" s="56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56" t="e">
        <f>#REF!-L28</f>
        <v>#REF!</v>
      </c>
      <c r="R28" s="56"/>
      <c r="T28"/>
      <c r="U28"/>
      <c r="V28"/>
      <c r="W28"/>
      <c r="X28"/>
    </row>
    <row r="29" spans="1:24" ht="12.75" customHeight="1">
      <c r="A29" s="66">
        <v>26</v>
      </c>
      <c r="B29" s="50" t="s">
        <v>39</v>
      </c>
      <c r="C29" s="91">
        <v>8</v>
      </c>
      <c r="D29" s="91">
        <v>0</v>
      </c>
      <c r="E29" s="91">
        <v>0</v>
      </c>
      <c r="F29" s="91">
        <v>0</v>
      </c>
      <c r="G29" s="91">
        <v>0</v>
      </c>
      <c r="H29" s="56">
        <v>0.09</v>
      </c>
      <c r="I29" s="56">
        <v>0</v>
      </c>
      <c r="J29" s="56">
        <v>0</v>
      </c>
      <c r="K29" s="56">
        <v>0</v>
      </c>
      <c r="L29" s="56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56" t="e">
        <f>#REF!-L29</f>
        <v>#REF!</v>
      </c>
      <c r="R29" s="56"/>
      <c r="T29"/>
      <c r="U29"/>
      <c r="V29"/>
      <c r="W29"/>
      <c r="X29"/>
    </row>
    <row r="30" spans="1:24" ht="12.75" customHeight="1">
      <c r="A30" s="66">
        <v>27</v>
      </c>
      <c r="B30" s="50" t="s">
        <v>40</v>
      </c>
      <c r="C30" s="91">
        <v>6.74</v>
      </c>
      <c r="D30" s="91">
        <v>6.74</v>
      </c>
      <c r="E30" s="91">
        <v>0</v>
      </c>
      <c r="F30" s="91">
        <v>0</v>
      </c>
      <c r="G30" s="91">
        <v>0</v>
      </c>
      <c r="H30" s="56">
        <v>6.7</v>
      </c>
      <c r="I30" s="56">
        <v>6.7</v>
      </c>
      <c r="J30" s="56">
        <v>0</v>
      </c>
      <c r="K30" s="56">
        <v>0</v>
      </c>
      <c r="L30" s="56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56" t="e">
        <f>#REF!-L30</f>
        <v>#REF!</v>
      </c>
      <c r="R30" s="56"/>
      <c r="T30"/>
      <c r="U30"/>
      <c r="V30"/>
      <c r="W30"/>
      <c r="X30"/>
    </row>
    <row r="31" spans="1:24" ht="12.75" customHeight="1">
      <c r="A31" s="66">
        <v>28</v>
      </c>
      <c r="B31" s="50" t="s">
        <v>41</v>
      </c>
      <c r="C31" s="91">
        <v>10.08</v>
      </c>
      <c r="D31" s="91">
        <v>10.31</v>
      </c>
      <c r="E31" s="91">
        <v>15.29</v>
      </c>
      <c r="F31" s="91">
        <v>9.76</v>
      </c>
      <c r="G31" s="91">
        <v>14.11</v>
      </c>
      <c r="H31" s="56">
        <v>10.3</v>
      </c>
      <c r="I31" s="56">
        <v>10.56</v>
      </c>
      <c r="J31" s="56">
        <v>15.53</v>
      </c>
      <c r="K31" s="56">
        <v>10</v>
      </c>
      <c r="L31" s="56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56" t="e">
        <f>#REF!-L31</f>
        <v>#REF!</v>
      </c>
      <c r="R31" s="56"/>
      <c r="T31"/>
      <c r="U31"/>
      <c r="V31"/>
      <c r="W31"/>
      <c r="X31"/>
    </row>
    <row r="32" spans="1:24" ht="12.75" customHeight="1">
      <c r="A32" s="66">
        <v>29</v>
      </c>
      <c r="B32" s="50" t="s">
        <v>42</v>
      </c>
      <c r="C32" s="91">
        <v>9.25</v>
      </c>
      <c r="D32" s="91">
        <v>10.25</v>
      </c>
      <c r="E32" s="91">
        <v>0</v>
      </c>
      <c r="F32" s="91">
        <v>10.25</v>
      </c>
      <c r="G32" s="91">
        <v>0</v>
      </c>
      <c r="H32" s="81"/>
      <c r="I32" s="81"/>
      <c r="J32" s="81"/>
      <c r="K32" s="95">
        <v>0</v>
      </c>
      <c r="L32" s="56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56" t="e">
        <f>#REF!-L32</f>
        <v>#REF!</v>
      </c>
      <c r="R32" s="56"/>
      <c r="T32"/>
      <c r="U32"/>
      <c r="V32"/>
      <c r="W32"/>
      <c r="X32"/>
    </row>
    <row r="33" spans="1:24" ht="12.75" customHeight="1">
      <c r="A33" s="66">
        <v>30</v>
      </c>
      <c r="B33" s="50" t="s">
        <v>43</v>
      </c>
      <c r="C33" s="91">
        <v>11.25</v>
      </c>
      <c r="D33" s="91">
        <v>13</v>
      </c>
      <c r="E33" s="91">
        <v>0</v>
      </c>
      <c r="F33" s="91">
        <v>13</v>
      </c>
      <c r="G33" s="91">
        <v>14</v>
      </c>
      <c r="H33" s="56">
        <v>11.25</v>
      </c>
      <c r="I33" s="56">
        <v>13</v>
      </c>
      <c r="J33" s="56">
        <v>0</v>
      </c>
      <c r="K33" s="56">
        <v>13</v>
      </c>
      <c r="L33" s="56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56" t="e">
        <f>#REF!-L33</f>
        <v>#REF!</v>
      </c>
      <c r="R33" s="56"/>
      <c r="T33"/>
      <c r="U33"/>
      <c r="V33"/>
      <c r="W33"/>
      <c r="X33"/>
    </row>
    <row r="34" spans="1:24" ht="12.75" customHeight="1">
      <c r="A34" s="66">
        <v>31</v>
      </c>
      <c r="B34" s="50" t="s">
        <v>44</v>
      </c>
      <c r="C34" s="91">
        <v>9.4499999999999993</v>
      </c>
      <c r="D34" s="91">
        <v>9.9499999999999993</v>
      </c>
      <c r="E34" s="192">
        <v>21</v>
      </c>
      <c r="F34" s="91">
        <v>12.3</v>
      </c>
      <c r="G34" s="91">
        <v>11.3</v>
      </c>
      <c r="H34" s="81"/>
      <c r="I34" s="81"/>
      <c r="J34" s="81"/>
      <c r="K34" s="95">
        <v>12</v>
      </c>
      <c r="L34" s="56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56" t="e">
        <f>#REF!-L34</f>
        <v>#REF!</v>
      </c>
      <c r="R34" s="56"/>
      <c r="T34"/>
      <c r="U34"/>
      <c r="V34"/>
      <c r="W34"/>
      <c r="X34"/>
    </row>
    <row r="35" spans="1:24" ht="12.75" customHeight="1">
      <c r="A35" s="66">
        <v>32</v>
      </c>
      <c r="B35" s="50" t="s">
        <v>45</v>
      </c>
      <c r="C35" s="91">
        <v>10.6</v>
      </c>
      <c r="D35" s="91">
        <v>12.2</v>
      </c>
      <c r="E35" s="91">
        <v>14.2</v>
      </c>
      <c r="F35" s="91">
        <v>11.9</v>
      </c>
      <c r="G35" s="91">
        <v>12</v>
      </c>
      <c r="H35" s="56">
        <v>10.6</v>
      </c>
      <c r="I35" s="56">
        <v>12.2</v>
      </c>
      <c r="J35" s="56">
        <v>14.2</v>
      </c>
      <c r="K35" s="56">
        <v>11.9</v>
      </c>
      <c r="L35" s="56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56" t="e">
        <f>#REF!-L35</f>
        <v>#REF!</v>
      </c>
      <c r="R35" s="56"/>
      <c r="T35"/>
      <c r="U35"/>
      <c r="V35"/>
      <c r="W35"/>
      <c r="X35"/>
    </row>
    <row r="36" spans="1:24" ht="12.75" customHeight="1">
      <c r="A36" s="66">
        <v>33</v>
      </c>
      <c r="B36" s="50" t="s">
        <v>46</v>
      </c>
      <c r="C36" s="91">
        <v>8.34</v>
      </c>
      <c r="D36" s="91">
        <v>9.92</v>
      </c>
      <c r="E36" s="91">
        <v>13.54</v>
      </c>
      <c r="F36" s="91">
        <v>10.16</v>
      </c>
      <c r="G36" s="91">
        <v>9.98</v>
      </c>
      <c r="H36" s="56">
        <v>8.7899999999999991</v>
      </c>
      <c r="I36" s="56">
        <v>10.29</v>
      </c>
      <c r="J36" s="56">
        <v>13.4</v>
      </c>
      <c r="K36" s="56">
        <v>10.28</v>
      </c>
      <c r="L36" s="56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56" t="e">
        <f>#REF!-L36</f>
        <v>#REF!</v>
      </c>
      <c r="R36" s="56"/>
      <c r="T36"/>
      <c r="U36"/>
      <c r="V36"/>
      <c r="W36"/>
      <c r="X36"/>
    </row>
    <row r="37" spans="1:24" ht="12.75" customHeight="1">
      <c r="A37" s="66">
        <v>34</v>
      </c>
      <c r="B37" s="50" t="s">
        <v>47</v>
      </c>
      <c r="C37" s="91">
        <v>9.75</v>
      </c>
      <c r="D37" s="91">
        <v>10.25</v>
      </c>
      <c r="E37" s="91">
        <v>14.25</v>
      </c>
      <c r="F37" s="91">
        <v>10.25</v>
      </c>
      <c r="G37" s="91">
        <v>11</v>
      </c>
      <c r="H37" s="56">
        <v>10</v>
      </c>
      <c r="I37" s="56">
        <v>10.25</v>
      </c>
      <c r="J37" s="56">
        <v>14.5</v>
      </c>
      <c r="K37" s="56">
        <v>10.5</v>
      </c>
      <c r="L37" s="56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56" t="e">
        <f>#REF!-L37</f>
        <v>#REF!</v>
      </c>
      <c r="R37" s="56"/>
      <c r="T37"/>
      <c r="U37"/>
      <c r="V37"/>
      <c r="W37"/>
      <c r="X37"/>
    </row>
    <row r="38" spans="1:24" ht="12.75" customHeight="1">
      <c r="A38" s="66">
        <v>35</v>
      </c>
      <c r="B38" s="50" t="s">
        <v>48</v>
      </c>
      <c r="C38" s="91">
        <v>7.23</v>
      </c>
      <c r="D38" s="91">
        <v>7.14</v>
      </c>
      <c r="E38" s="91">
        <v>6.61</v>
      </c>
      <c r="F38" s="91">
        <v>6.58</v>
      </c>
      <c r="G38" s="91">
        <v>7.88</v>
      </c>
      <c r="H38" s="56">
        <v>7.05</v>
      </c>
      <c r="I38" s="56">
        <v>7.17</v>
      </c>
      <c r="J38" s="56">
        <v>6.63</v>
      </c>
      <c r="K38" s="56">
        <v>6.59</v>
      </c>
      <c r="L38" s="56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56" t="e">
        <f>#REF!-L38</f>
        <v>#REF!</v>
      </c>
      <c r="R38" s="56"/>
      <c r="T38"/>
      <c r="U38"/>
      <c r="V38"/>
      <c r="W38"/>
      <c r="X38"/>
    </row>
    <row r="39" spans="1:24" ht="12.75" customHeight="1">
      <c r="A39" s="66">
        <v>36</v>
      </c>
      <c r="B39" s="50" t="s">
        <v>49</v>
      </c>
      <c r="C39" s="91">
        <v>10.050000000000001</v>
      </c>
      <c r="D39" s="91">
        <v>13.06</v>
      </c>
      <c r="E39" s="91">
        <v>14.14</v>
      </c>
      <c r="F39" s="91">
        <v>12.38</v>
      </c>
      <c r="G39" s="91">
        <v>13.57</v>
      </c>
      <c r="H39" s="56">
        <v>9.7100000000000009</v>
      </c>
      <c r="I39" s="56">
        <v>12.34</v>
      </c>
      <c r="J39" s="56">
        <v>13.05</v>
      </c>
      <c r="K39" s="56">
        <v>11.28</v>
      </c>
      <c r="L39" s="56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56" t="e">
        <f>#REF!-L39</f>
        <v>#REF!</v>
      </c>
      <c r="R39" s="56"/>
      <c r="T39"/>
      <c r="U39"/>
      <c r="V39"/>
      <c r="W39"/>
      <c r="X39"/>
    </row>
    <row r="40" spans="1:24" ht="12.75" customHeight="1">
      <c r="A40" s="66">
        <v>37</v>
      </c>
      <c r="B40" s="50" t="s">
        <v>50</v>
      </c>
      <c r="C40" s="91">
        <v>7.51</v>
      </c>
      <c r="D40" s="91">
        <v>8.57</v>
      </c>
      <c r="E40" s="91">
        <v>13.59</v>
      </c>
      <c r="F40" s="91">
        <v>8.89</v>
      </c>
      <c r="G40" s="91">
        <v>10.41</v>
      </c>
      <c r="H40" s="56">
        <v>7.31</v>
      </c>
      <c r="I40" s="56">
        <v>8.27</v>
      </c>
      <c r="J40" s="56">
        <v>12.08</v>
      </c>
      <c r="K40" s="56">
        <v>7.38</v>
      </c>
      <c r="L40" s="56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56" t="e">
        <f>#REF!-L40</f>
        <v>#REF!</v>
      </c>
      <c r="R40" s="56"/>
      <c r="T40"/>
      <c r="U40"/>
      <c r="V40"/>
      <c r="W40"/>
      <c r="X40"/>
    </row>
    <row r="41" spans="1:24" ht="12.75" customHeight="1">
      <c r="A41" s="66">
        <v>38</v>
      </c>
      <c r="B41" s="50" t="s">
        <v>51</v>
      </c>
      <c r="C41" s="91">
        <v>9.3699999999999992</v>
      </c>
      <c r="D41" s="91">
        <v>9.2200000000000006</v>
      </c>
      <c r="E41" s="91">
        <v>8.7899999999999991</v>
      </c>
      <c r="F41" s="91">
        <v>8.7899999999999991</v>
      </c>
      <c r="G41" s="91">
        <v>8.92</v>
      </c>
      <c r="H41" s="56">
        <v>8.2200000000000006</v>
      </c>
      <c r="I41" s="56">
        <v>8.18</v>
      </c>
      <c r="J41" s="56">
        <v>7.71</v>
      </c>
      <c r="K41" s="56">
        <v>8.1199999999999992</v>
      </c>
      <c r="L41" s="56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56" t="e">
        <f>#REF!-L41</f>
        <v>#REF!</v>
      </c>
      <c r="R41" s="56"/>
      <c r="T41"/>
      <c r="U41"/>
      <c r="V41"/>
      <c r="W41"/>
      <c r="X41"/>
    </row>
    <row r="42" spans="1:24" ht="12.75" customHeight="1">
      <c r="A42" s="66">
        <v>39</v>
      </c>
      <c r="B42" s="50" t="s">
        <v>52</v>
      </c>
      <c r="C42" s="91">
        <v>9.6199999999999992</v>
      </c>
      <c r="D42" s="91">
        <v>10.32</v>
      </c>
      <c r="E42" s="91">
        <v>13.29</v>
      </c>
      <c r="F42" s="91">
        <v>10.34</v>
      </c>
      <c r="G42" s="91">
        <v>12.49</v>
      </c>
      <c r="H42" s="56">
        <v>9.69</v>
      </c>
      <c r="I42" s="56">
        <v>10.09</v>
      </c>
      <c r="J42" s="56">
        <v>13.13</v>
      </c>
      <c r="K42" s="56">
        <v>10.4</v>
      </c>
      <c r="L42" s="56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56" t="e">
        <f>#REF!-L42</f>
        <v>#REF!</v>
      </c>
      <c r="R42" s="56"/>
      <c r="T42"/>
      <c r="U42"/>
      <c r="V42"/>
      <c r="W42"/>
      <c r="X42"/>
    </row>
    <row r="43" spans="1:24" ht="12.75" customHeight="1">
      <c r="A43" s="66">
        <v>40</v>
      </c>
      <c r="B43" s="50" t="s">
        <v>53</v>
      </c>
      <c r="C43" s="91">
        <v>10</v>
      </c>
      <c r="D43" s="91">
        <v>10.5</v>
      </c>
      <c r="E43" s="91">
        <v>12.5</v>
      </c>
      <c r="F43" s="91">
        <v>11</v>
      </c>
      <c r="G43" s="91">
        <v>11</v>
      </c>
      <c r="H43" s="56">
        <v>10.25</v>
      </c>
      <c r="I43" s="56">
        <v>10.75</v>
      </c>
      <c r="J43" s="56">
        <v>12.75</v>
      </c>
      <c r="K43" s="56">
        <v>11.25</v>
      </c>
      <c r="L43" s="56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56" t="e">
        <f>#REF!-L43</f>
        <v>#REF!</v>
      </c>
      <c r="R43" s="56"/>
      <c r="T43"/>
      <c r="U43"/>
      <c r="V43"/>
      <c r="W43"/>
      <c r="X43"/>
    </row>
    <row r="44" spans="1:24" ht="12.75" customHeight="1">
      <c r="A44" s="66">
        <v>41</v>
      </c>
      <c r="B44" s="50" t="s">
        <v>54</v>
      </c>
      <c r="C44" s="91">
        <v>8.11</v>
      </c>
      <c r="D44" s="91">
        <v>7.6</v>
      </c>
      <c r="E44" s="91">
        <v>7.71</v>
      </c>
      <c r="F44" s="91">
        <v>6.79</v>
      </c>
      <c r="G44" s="91">
        <v>7.44</v>
      </c>
      <c r="H44" s="56">
        <v>9.23</v>
      </c>
      <c r="I44" s="56">
        <v>8.9700000000000006</v>
      </c>
      <c r="J44" s="56">
        <v>9.01</v>
      </c>
      <c r="K44" s="56">
        <v>8.66</v>
      </c>
      <c r="L44" s="56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56" t="e">
        <f>#REF!-L44</f>
        <v>#REF!</v>
      </c>
      <c r="R44" s="56"/>
      <c r="T44"/>
      <c r="U44"/>
      <c r="V44"/>
      <c r="W44"/>
      <c r="X44"/>
    </row>
    <row r="45" spans="1:24" ht="12.75" customHeight="1">
      <c r="A45" s="66">
        <v>42</v>
      </c>
      <c r="B45" s="50" t="s">
        <v>55</v>
      </c>
      <c r="C45" s="91">
        <v>10.9</v>
      </c>
      <c r="D45" s="91">
        <v>12.65</v>
      </c>
      <c r="E45" s="91">
        <v>15</v>
      </c>
      <c r="F45" s="91">
        <v>12.12</v>
      </c>
      <c r="G45" s="91">
        <v>12.28</v>
      </c>
      <c r="H45" s="56">
        <v>10.9</v>
      </c>
      <c r="I45" s="56">
        <v>12.65</v>
      </c>
      <c r="J45" s="56">
        <v>15</v>
      </c>
      <c r="K45" s="56">
        <v>12.12</v>
      </c>
      <c r="L45" s="56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56" t="e">
        <f>#REF!-L45</f>
        <v>#REF!</v>
      </c>
      <c r="R45" s="56"/>
      <c r="T45"/>
      <c r="U45"/>
      <c r="V45"/>
      <c r="W45"/>
      <c r="X45"/>
    </row>
    <row r="46" spans="1:24" ht="12.75" customHeight="1">
      <c r="A46" s="66">
        <v>43</v>
      </c>
      <c r="B46" s="50" t="s">
        <v>56</v>
      </c>
      <c r="C46" s="91">
        <v>9.9600000000000009</v>
      </c>
      <c r="D46" s="91">
        <v>9.9600000000000009</v>
      </c>
      <c r="E46" s="91">
        <v>9.9600000000000009</v>
      </c>
      <c r="F46" s="91">
        <v>9.9600000000000009</v>
      </c>
      <c r="G46" s="91">
        <v>9.9600000000000009</v>
      </c>
      <c r="H46" s="56">
        <v>10.53</v>
      </c>
      <c r="I46" s="56">
        <v>10.53</v>
      </c>
      <c r="J46" s="56">
        <v>10.53</v>
      </c>
      <c r="K46" s="56">
        <v>0</v>
      </c>
      <c r="L46" s="56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56" t="e">
        <f>#REF!-L46</f>
        <v>#REF!</v>
      </c>
      <c r="R46" s="56"/>
      <c r="T46"/>
      <c r="U46"/>
      <c r="V46"/>
      <c r="W46"/>
      <c r="X46"/>
    </row>
    <row r="47" spans="1:24" ht="12.75" customHeight="1">
      <c r="A47" s="66">
        <v>44</v>
      </c>
      <c r="B47" s="50" t="s">
        <v>57</v>
      </c>
      <c r="C47" s="91">
        <v>10.039999999999999</v>
      </c>
      <c r="D47" s="91">
        <v>10.4</v>
      </c>
      <c r="E47" s="91">
        <v>16.04</v>
      </c>
      <c r="F47" s="91">
        <v>10.41</v>
      </c>
      <c r="G47" s="91">
        <v>10.9</v>
      </c>
      <c r="H47" s="56">
        <v>9.76</v>
      </c>
      <c r="I47" s="56">
        <v>10.31</v>
      </c>
      <c r="J47" s="56">
        <v>13.06</v>
      </c>
      <c r="K47" s="56">
        <v>10.26</v>
      </c>
      <c r="L47" s="56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56" t="e">
        <f>#REF!-L47</f>
        <v>#REF!</v>
      </c>
      <c r="R47" s="56"/>
      <c r="T47"/>
      <c r="U47"/>
      <c r="V47"/>
      <c r="W47"/>
      <c r="X47"/>
    </row>
    <row r="48" spans="1:24" ht="12.75" customHeight="1">
      <c r="A48" s="66">
        <v>45</v>
      </c>
      <c r="B48" s="50" t="s">
        <v>58</v>
      </c>
      <c r="C48" s="91">
        <v>8.49</v>
      </c>
      <c r="D48" s="91">
        <v>8.99</v>
      </c>
      <c r="E48" s="91">
        <v>9.99</v>
      </c>
      <c r="F48" s="91">
        <v>8.99</v>
      </c>
      <c r="G48" s="91">
        <v>9.74</v>
      </c>
      <c r="H48" s="56">
        <v>8.77</v>
      </c>
      <c r="I48" s="56">
        <v>8.77</v>
      </c>
      <c r="J48" s="56">
        <v>8.77</v>
      </c>
      <c r="K48" s="56">
        <v>10.47</v>
      </c>
      <c r="L48" s="56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56" t="e">
        <f>#REF!-L48</f>
        <v>#REF!</v>
      </c>
      <c r="R48" s="56"/>
      <c r="T48"/>
      <c r="U48"/>
      <c r="V48"/>
      <c r="W48"/>
      <c r="X48"/>
    </row>
    <row r="49" spans="1:24" ht="12.75" customHeight="1">
      <c r="A49" s="66">
        <v>46</v>
      </c>
      <c r="B49" s="50" t="s">
        <v>59</v>
      </c>
      <c r="C49" s="91">
        <v>11.57</v>
      </c>
      <c r="D49" s="91">
        <v>11.15</v>
      </c>
      <c r="E49" s="91">
        <v>11.15</v>
      </c>
      <c r="F49" s="91">
        <v>11.57</v>
      </c>
      <c r="G49" s="91">
        <v>10.73</v>
      </c>
      <c r="H49" s="56">
        <v>11.51</v>
      </c>
      <c r="I49" s="56">
        <v>11.07</v>
      </c>
      <c r="J49" s="56">
        <v>11.07</v>
      </c>
      <c r="K49" s="56">
        <v>11.51</v>
      </c>
      <c r="L49" s="56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56" t="e">
        <f>#REF!-L49</f>
        <v>#REF!</v>
      </c>
      <c r="R49" s="56"/>
      <c r="T49"/>
      <c r="U49"/>
      <c r="V49"/>
      <c r="W49"/>
      <c r="X49"/>
    </row>
    <row r="50" spans="1:24" ht="12.75" customHeight="1">
      <c r="A50" s="66">
        <v>47</v>
      </c>
      <c r="B50" s="50" t="s">
        <v>60</v>
      </c>
      <c r="C50" s="91">
        <v>9.57</v>
      </c>
      <c r="D50" s="91">
        <v>8.44</v>
      </c>
      <c r="E50" s="91">
        <v>13.75</v>
      </c>
      <c r="F50" s="91">
        <v>10.14</v>
      </c>
      <c r="G50" s="91">
        <v>11.69</v>
      </c>
      <c r="H50" s="56">
        <v>8.69</v>
      </c>
      <c r="I50" s="56">
        <v>9.17</v>
      </c>
      <c r="J50" s="56">
        <v>13.87</v>
      </c>
      <c r="K50" s="56">
        <v>9.86</v>
      </c>
      <c r="L50" s="56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56" t="e">
        <f>#REF!-L50</f>
        <v>#REF!</v>
      </c>
      <c r="R50" s="56"/>
      <c r="T50"/>
      <c r="U50"/>
      <c r="V50"/>
      <c r="W50"/>
      <c r="X50"/>
    </row>
    <row r="51" spans="1:24" ht="12.75" customHeight="1">
      <c r="A51" s="66">
        <v>48</v>
      </c>
      <c r="B51" s="50" t="s">
        <v>61</v>
      </c>
      <c r="C51" s="91">
        <v>8.4700000000000006</v>
      </c>
      <c r="D51" s="91">
        <v>8.4700000000000006</v>
      </c>
      <c r="E51" s="91">
        <v>8.3699999999999992</v>
      </c>
      <c r="F51" s="91">
        <v>8.31</v>
      </c>
      <c r="G51" s="91">
        <v>10.49</v>
      </c>
      <c r="H51" s="56">
        <v>3.7</v>
      </c>
      <c r="I51" s="56">
        <v>4.0999999999999996</v>
      </c>
      <c r="J51" s="56">
        <v>3.54</v>
      </c>
      <c r="K51" s="56">
        <v>3.32</v>
      </c>
      <c r="L51" s="56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56" t="e">
        <f>#REF!-L51</f>
        <v>#REF!</v>
      </c>
      <c r="R51" s="56"/>
      <c r="T51"/>
      <c r="U51"/>
      <c r="V51"/>
      <c r="W51"/>
      <c r="X51"/>
    </row>
    <row r="52" spans="1:24" ht="12.75" customHeight="1">
      <c r="A52" s="66">
        <v>49</v>
      </c>
      <c r="B52" s="50" t="s">
        <v>62</v>
      </c>
      <c r="C52" s="91">
        <v>9.7200000000000006</v>
      </c>
      <c r="D52" s="91">
        <v>10.02</v>
      </c>
      <c r="E52" s="91">
        <v>10.02</v>
      </c>
      <c r="F52" s="91">
        <v>9.7200000000000006</v>
      </c>
      <c r="G52" s="91">
        <v>10.02</v>
      </c>
      <c r="H52" s="56">
        <v>10.49</v>
      </c>
      <c r="I52" s="56">
        <v>10.79</v>
      </c>
      <c r="J52" s="56">
        <v>10.79</v>
      </c>
      <c r="K52" s="56">
        <v>10.49</v>
      </c>
      <c r="L52" s="56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56" t="e">
        <f>#REF!-L52</f>
        <v>#REF!</v>
      </c>
      <c r="R52" s="56"/>
      <c r="T52"/>
      <c r="U52"/>
      <c r="V52"/>
      <c r="W52"/>
      <c r="X52"/>
    </row>
    <row r="53" spans="1:24" ht="12.75" customHeight="1">
      <c r="A53" s="66">
        <v>50</v>
      </c>
      <c r="B53" s="50" t="s">
        <v>64</v>
      </c>
      <c r="C53" s="91">
        <v>8.82</v>
      </c>
      <c r="D53" s="91">
        <v>10.29</v>
      </c>
      <c r="E53" s="91">
        <v>10.07</v>
      </c>
      <c r="F53" s="91">
        <v>9.3699999999999992</v>
      </c>
      <c r="G53" s="91">
        <v>11.74</v>
      </c>
      <c r="H53" s="56">
        <v>9.35</v>
      </c>
      <c r="I53" s="56">
        <v>10.57</v>
      </c>
      <c r="J53" s="56">
        <v>10.34</v>
      </c>
      <c r="K53" s="56">
        <v>10.050000000000001</v>
      </c>
      <c r="L53" s="56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56" t="e">
        <f>#REF!-L53</f>
        <v>#REF!</v>
      </c>
      <c r="R53" s="56"/>
      <c r="T53"/>
      <c r="U53"/>
      <c r="V53"/>
      <c r="W53"/>
      <c r="X53"/>
    </row>
    <row r="54" spans="1:24" ht="12.75" customHeight="1">
      <c r="A54" s="66">
        <v>51</v>
      </c>
      <c r="B54" s="50" t="s">
        <v>65</v>
      </c>
      <c r="C54" s="91">
        <v>11.5</v>
      </c>
      <c r="D54" s="91">
        <v>12.12</v>
      </c>
      <c r="E54" s="91">
        <v>11.34</v>
      </c>
      <c r="F54" s="91">
        <v>11.37</v>
      </c>
      <c r="G54" s="91">
        <v>14.59</v>
      </c>
      <c r="H54" s="56">
        <v>10.19</v>
      </c>
      <c r="I54" s="56">
        <v>10.98</v>
      </c>
      <c r="J54" s="56">
        <v>10.1</v>
      </c>
      <c r="K54" s="56">
        <v>10.050000000000001</v>
      </c>
      <c r="L54" s="56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56" t="e">
        <f>#REF!-L54</f>
        <v>#REF!</v>
      </c>
      <c r="R54" s="56"/>
      <c r="T54"/>
      <c r="U54"/>
      <c r="V54"/>
      <c r="W54"/>
      <c r="X54"/>
    </row>
    <row r="55" spans="1:24" ht="12.75" customHeight="1">
      <c r="A55" s="66">
        <v>52</v>
      </c>
      <c r="B55" s="50" t="s">
        <v>66</v>
      </c>
      <c r="C55" s="91">
        <v>5.52</v>
      </c>
      <c r="D55" s="91">
        <v>5.52</v>
      </c>
      <c r="E55" s="91">
        <v>5.52</v>
      </c>
      <c r="F55" s="91">
        <v>9.1300000000000008</v>
      </c>
      <c r="G55" s="91">
        <v>9.1300000000000008</v>
      </c>
      <c r="H55" s="56">
        <v>4.96</v>
      </c>
      <c r="I55" s="56">
        <v>4.96</v>
      </c>
      <c r="J55" s="56">
        <v>4.96</v>
      </c>
      <c r="K55" s="56">
        <v>9.7799999999999994</v>
      </c>
      <c r="L55" s="56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56" t="e">
        <f>#REF!-L55</f>
        <v>#REF!</v>
      </c>
      <c r="R55" s="56"/>
      <c r="T55"/>
      <c r="U55"/>
      <c r="V55"/>
      <c r="W55"/>
      <c r="X55"/>
    </row>
    <row r="56" spans="1:24" s="97" customFormat="1" ht="12.75" customHeight="1">
      <c r="A56" s="66">
        <v>53</v>
      </c>
      <c r="B56" s="50" t="s">
        <v>67</v>
      </c>
      <c r="C56" s="91">
        <v>11.12</v>
      </c>
      <c r="D56" s="91">
        <v>11.14</v>
      </c>
      <c r="E56" s="91">
        <v>13.52</v>
      </c>
      <c r="F56" s="91">
        <v>10.91</v>
      </c>
      <c r="G56" s="91">
        <v>10.96</v>
      </c>
      <c r="H56" s="56">
        <v>10.6</v>
      </c>
      <c r="I56" s="56">
        <v>10.38</v>
      </c>
      <c r="J56" s="56">
        <v>13.01</v>
      </c>
      <c r="K56" s="56">
        <v>9.4499999999999993</v>
      </c>
      <c r="L56" s="56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56" t="e">
        <f>#REF!-L56</f>
        <v>#REF!</v>
      </c>
      <c r="R56" s="56"/>
      <c r="T56"/>
      <c r="U56"/>
      <c r="V56"/>
      <c r="W56"/>
      <c r="X56"/>
    </row>
    <row r="57" spans="1:24" ht="12.75" customHeight="1">
      <c r="A57" s="66">
        <v>54</v>
      </c>
      <c r="B57" s="50" t="s">
        <v>68</v>
      </c>
      <c r="C57" s="91">
        <v>8.5399999999999991</v>
      </c>
      <c r="D57" s="91">
        <v>8.5399999999999991</v>
      </c>
      <c r="E57" s="91">
        <v>8.5399999999999991</v>
      </c>
      <c r="F57" s="91">
        <v>8.5399999999999991</v>
      </c>
      <c r="G57" s="91">
        <v>8.5399999999999991</v>
      </c>
      <c r="H57" s="56">
        <v>7.35</v>
      </c>
      <c r="I57" s="56">
        <v>7.35</v>
      </c>
      <c r="J57" s="56">
        <v>7.35</v>
      </c>
      <c r="K57" s="56">
        <v>7.35</v>
      </c>
      <c r="L57" s="56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56" t="e">
        <f>#REF!-L57</f>
        <v>#REF!</v>
      </c>
      <c r="R57" s="56"/>
      <c r="T57"/>
      <c r="U57"/>
      <c r="V57"/>
      <c r="W57"/>
      <c r="X57"/>
    </row>
    <row r="58" spans="1:24" ht="12.75" customHeight="1">
      <c r="A58" s="66">
        <v>55</v>
      </c>
      <c r="B58" s="50" t="s">
        <v>69</v>
      </c>
      <c r="C58" s="91">
        <v>6.94</v>
      </c>
      <c r="D58" s="91">
        <v>6.94</v>
      </c>
      <c r="E58" s="91">
        <v>6.93</v>
      </c>
      <c r="F58" s="91">
        <v>6.93</v>
      </c>
      <c r="G58" s="91">
        <v>7.18</v>
      </c>
      <c r="H58" s="56">
        <v>8.7100000000000009</v>
      </c>
      <c r="I58" s="56">
        <v>8.7100000000000009</v>
      </c>
      <c r="J58" s="56">
        <v>8.7100000000000009</v>
      </c>
      <c r="K58" s="56">
        <v>8.7100000000000009</v>
      </c>
      <c r="L58" s="56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56" t="e">
        <f>#REF!-L58</f>
        <v>#REF!</v>
      </c>
      <c r="R58" s="56"/>
      <c r="T58"/>
      <c r="U58"/>
      <c r="V58"/>
      <c r="W58"/>
      <c r="X58"/>
    </row>
    <row r="59" spans="1:24" ht="12.75" customHeight="1">
      <c r="A59" s="66">
        <v>56</v>
      </c>
      <c r="B59" s="50" t="s">
        <v>70</v>
      </c>
      <c r="C59" s="91">
        <v>9.5500000000000007</v>
      </c>
      <c r="D59" s="91">
        <v>9.68</v>
      </c>
      <c r="E59" s="91">
        <v>9.5500000000000007</v>
      </c>
      <c r="F59" s="91">
        <v>9.61</v>
      </c>
      <c r="G59" s="91">
        <v>9.6999999999999993</v>
      </c>
      <c r="H59" s="56">
        <v>9.0299999999999994</v>
      </c>
      <c r="I59" s="56">
        <v>9.17</v>
      </c>
      <c r="J59" s="56">
        <v>9.0299999999999994</v>
      </c>
      <c r="K59" s="56">
        <v>9.09</v>
      </c>
      <c r="L59" s="56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56" t="e">
        <f>#REF!-L59</f>
        <v>#REF!</v>
      </c>
      <c r="R59" s="56"/>
      <c r="T59"/>
      <c r="U59"/>
      <c r="V59"/>
      <c r="W59"/>
      <c r="X59"/>
    </row>
    <row r="60" spans="1:24" ht="12.75" customHeight="1">
      <c r="A60" s="66">
        <v>57</v>
      </c>
      <c r="B60" s="50" t="s">
        <v>71</v>
      </c>
      <c r="C60" s="91">
        <v>8.7200000000000006</v>
      </c>
      <c r="D60" s="91">
        <v>9.31</v>
      </c>
      <c r="E60" s="91">
        <v>10.74</v>
      </c>
      <c r="F60" s="91">
        <v>8.6999999999999993</v>
      </c>
      <c r="G60" s="91">
        <v>10.47</v>
      </c>
      <c r="H60" s="56">
        <v>8.91</v>
      </c>
      <c r="I60" s="56">
        <v>9.57</v>
      </c>
      <c r="J60" s="56">
        <v>12.11</v>
      </c>
      <c r="K60" s="56">
        <v>8.76</v>
      </c>
      <c r="L60" s="56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56" t="e">
        <f>#REF!-L60</f>
        <v>#REF!</v>
      </c>
      <c r="R60" s="56"/>
      <c r="T60"/>
      <c r="U60"/>
      <c r="V60"/>
      <c r="W60"/>
      <c r="X60"/>
    </row>
    <row r="61" spans="1:24" ht="12.75" customHeight="1">
      <c r="A61" s="66">
        <v>58</v>
      </c>
      <c r="B61" s="50" t="s">
        <v>73</v>
      </c>
      <c r="C61" s="91">
        <v>13</v>
      </c>
      <c r="D61" s="91">
        <v>13</v>
      </c>
      <c r="E61" s="91">
        <v>13</v>
      </c>
      <c r="F61" s="91">
        <v>13</v>
      </c>
      <c r="G61" s="91">
        <v>13</v>
      </c>
      <c r="H61" s="56">
        <v>13.58</v>
      </c>
      <c r="I61" s="56">
        <v>13.58</v>
      </c>
      <c r="J61" s="56">
        <v>13.58</v>
      </c>
      <c r="K61" s="56">
        <v>13.58</v>
      </c>
      <c r="L61" s="56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56" t="e">
        <f>#REF!-L61</f>
        <v>#REF!</v>
      </c>
      <c r="R61" s="56"/>
      <c r="T61"/>
      <c r="U61"/>
      <c r="V61"/>
      <c r="W61"/>
      <c r="X61"/>
    </row>
    <row r="62" spans="1:24" ht="12.75" customHeight="1">
      <c r="A62" s="66">
        <v>59</v>
      </c>
      <c r="B62" s="50" t="s">
        <v>74</v>
      </c>
      <c r="C62" s="91">
        <v>10.65</v>
      </c>
      <c r="D62" s="91">
        <v>10.95</v>
      </c>
      <c r="E62" s="91">
        <v>10.95</v>
      </c>
      <c r="F62" s="91">
        <v>10.8</v>
      </c>
      <c r="G62" s="91">
        <v>10.85</v>
      </c>
      <c r="H62" s="56">
        <v>10.9</v>
      </c>
      <c r="I62" s="56">
        <v>11.2</v>
      </c>
      <c r="J62" s="56">
        <v>11.2</v>
      </c>
      <c r="K62" s="56">
        <v>11.05</v>
      </c>
      <c r="L62" s="56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56" t="e">
        <f>#REF!-L62</f>
        <v>#REF!</v>
      </c>
      <c r="R62" s="56"/>
      <c r="T62"/>
      <c r="U62"/>
      <c r="V62"/>
      <c r="W62"/>
      <c r="X62"/>
    </row>
    <row r="63" spans="1:24" ht="12.75" customHeight="1">
      <c r="A63" s="66">
        <v>60</v>
      </c>
      <c r="B63" s="50" t="s">
        <v>75</v>
      </c>
      <c r="C63" s="91">
        <v>6.3</v>
      </c>
      <c r="D63" s="91">
        <v>6.3</v>
      </c>
      <c r="E63" s="91">
        <v>7.35</v>
      </c>
      <c r="F63" s="91">
        <v>6.3</v>
      </c>
      <c r="G63" s="91">
        <v>6.37</v>
      </c>
      <c r="H63" s="56">
        <v>8.4</v>
      </c>
      <c r="I63" s="56">
        <v>8.4</v>
      </c>
      <c r="J63" s="56">
        <v>9.4499999999999993</v>
      </c>
      <c r="K63" s="56">
        <v>8.4</v>
      </c>
      <c r="L63" s="56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56" t="e">
        <f>#REF!-L63</f>
        <v>#REF!</v>
      </c>
      <c r="R63" s="56"/>
      <c r="T63"/>
      <c r="U63"/>
      <c r="V63"/>
      <c r="W63"/>
      <c r="X63"/>
    </row>
    <row r="64" spans="1:24" ht="12.75" customHeight="1">
      <c r="A64" s="66">
        <v>61</v>
      </c>
      <c r="B64" s="50" t="s">
        <v>76</v>
      </c>
      <c r="C64" s="91">
        <v>10.5</v>
      </c>
      <c r="D64" s="91">
        <v>11.5</v>
      </c>
      <c r="E64" s="91">
        <v>16</v>
      </c>
      <c r="F64" s="91">
        <v>0</v>
      </c>
      <c r="G64" s="91">
        <v>10.5</v>
      </c>
      <c r="H64" s="56">
        <v>10.5</v>
      </c>
      <c r="I64" s="56">
        <v>11.5</v>
      </c>
      <c r="J64" s="56">
        <v>16</v>
      </c>
      <c r="K64" s="56">
        <v>0</v>
      </c>
      <c r="L64" s="56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56" t="e">
        <f>#REF!-L64</f>
        <v>#REF!</v>
      </c>
      <c r="R64" s="71"/>
      <c r="T64"/>
      <c r="U64"/>
      <c r="V64"/>
      <c r="W64"/>
      <c r="X64"/>
    </row>
    <row r="65" spans="1:24" ht="12.75" customHeight="1">
      <c r="A65" s="66">
        <v>62</v>
      </c>
      <c r="B65" s="50" t="s">
        <v>77</v>
      </c>
      <c r="C65" s="91">
        <v>9.51</v>
      </c>
      <c r="D65" s="91">
        <v>9.61</v>
      </c>
      <c r="E65" s="91">
        <v>0</v>
      </c>
      <c r="F65" s="91">
        <v>10.01</v>
      </c>
      <c r="G65" s="91">
        <v>10.01</v>
      </c>
      <c r="H65" s="56">
        <v>0</v>
      </c>
      <c r="I65" s="56">
        <v>10.09</v>
      </c>
      <c r="J65" s="56">
        <v>0</v>
      </c>
      <c r="K65" s="56">
        <v>10.09</v>
      </c>
      <c r="L65" s="56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56" t="e">
        <f>#REF!-L65</f>
        <v>#REF!</v>
      </c>
      <c r="R65" s="56"/>
      <c r="T65"/>
      <c r="U65"/>
      <c r="V65"/>
      <c r="W65"/>
      <c r="X65"/>
    </row>
    <row r="66" spans="1:24" ht="12.75" customHeight="1">
      <c r="A66" s="66">
        <v>63</v>
      </c>
      <c r="B66" s="50" t="s">
        <v>78</v>
      </c>
      <c r="C66" s="91">
        <v>11</v>
      </c>
      <c r="D66" s="91">
        <v>13</v>
      </c>
      <c r="E66" s="91">
        <v>15</v>
      </c>
      <c r="F66" s="91">
        <v>12</v>
      </c>
      <c r="G66" s="91">
        <v>13.5</v>
      </c>
      <c r="H66" s="56">
        <v>11</v>
      </c>
      <c r="I66" s="56">
        <v>13</v>
      </c>
      <c r="J66" s="56">
        <v>15</v>
      </c>
      <c r="K66" s="56">
        <v>12</v>
      </c>
      <c r="L66" s="56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56" t="e">
        <f>#REF!-L66</f>
        <v>#REF!</v>
      </c>
      <c r="R66" s="56"/>
      <c r="T66"/>
      <c r="U66"/>
      <c r="V66"/>
      <c r="W66"/>
      <c r="X66"/>
    </row>
    <row r="67" spans="1:24" ht="12.75" customHeight="1">
      <c r="A67" s="66">
        <v>64</v>
      </c>
      <c r="B67" s="50" t="s">
        <v>79</v>
      </c>
      <c r="C67" s="91">
        <v>8.74</v>
      </c>
      <c r="D67" s="91">
        <v>8.8699999999999992</v>
      </c>
      <c r="E67" s="91">
        <v>0</v>
      </c>
      <c r="F67" s="91">
        <v>8.8699999999999992</v>
      </c>
      <c r="G67" s="91">
        <v>0</v>
      </c>
      <c r="H67" s="56">
        <v>10.75</v>
      </c>
      <c r="I67" s="56">
        <v>11.25</v>
      </c>
      <c r="J67" s="56">
        <v>0</v>
      </c>
      <c r="K67" s="56">
        <v>9.25</v>
      </c>
      <c r="L67" s="56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56" t="e">
        <f>#REF!-L67</f>
        <v>#REF!</v>
      </c>
      <c r="R67" s="56"/>
      <c r="T67"/>
      <c r="U67"/>
      <c r="V67"/>
      <c r="W67"/>
      <c r="X67"/>
    </row>
    <row r="68" spans="1:24" ht="12.75" customHeight="1">
      <c r="A68" s="66">
        <v>65</v>
      </c>
      <c r="B68" s="50" t="s">
        <v>80</v>
      </c>
      <c r="C68" s="91">
        <v>10.28</v>
      </c>
      <c r="D68" s="91">
        <v>11.29</v>
      </c>
      <c r="E68" s="91">
        <v>0</v>
      </c>
      <c r="F68" s="91">
        <v>11.29</v>
      </c>
      <c r="G68" s="91">
        <v>11.29</v>
      </c>
      <c r="H68" s="56">
        <v>11.5</v>
      </c>
      <c r="I68" s="56">
        <v>11.5</v>
      </c>
      <c r="J68" s="56">
        <v>0</v>
      </c>
      <c r="K68" s="56">
        <v>10.75</v>
      </c>
      <c r="L68" s="56">
        <v>11.5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56" t="e">
        <f>#REF!-L68</f>
        <v>#REF!</v>
      </c>
      <c r="R68" s="56"/>
      <c r="T68"/>
      <c r="U68"/>
      <c r="V68"/>
      <c r="W68"/>
      <c r="X68"/>
    </row>
    <row r="69" spans="1:24" ht="12.75" customHeight="1">
      <c r="A69" s="66">
        <v>66</v>
      </c>
      <c r="B69" s="50" t="s">
        <v>81</v>
      </c>
      <c r="C69" s="91">
        <v>10.5</v>
      </c>
      <c r="D69" s="91">
        <v>10.65</v>
      </c>
      <c r="E69" s="91">
        <v>0</v>
      </c>
      <c r="F69" s="91">
        <v>10.5</v>
      </c>
      <c r="G69" s="91">
        <v>11.5</v>
      </c>
      <c r="H69" s="56">
        <v>9</v>
      </c>
      <c r="I69" s="56">
        <v>15</v>
      </c>
      <c r="J69" s="56">
        <v>0</v>
      </c>
      <c r="K69" s="56">
        <v>11.25</v>
      </c>
      <c r="L69" s="56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56" t="e">
        <f>#REF!-L69</f>
        <v>#REF!</v>
      </c>
      <c r="R69" s="56"/>
      <c r="T69"/>
      <c r="U69"/>
      <c r="V69"/>
      <c r="W69"/>
      <c r="X69"/>
    </row>
    <row r="70" spans="1:24" ht="12.75" customHeight="1">
      <c r="A70" s="66">
        <v>67</v>
      </c>
      <c r="B70" s="50" t="s">
        <v>82</v>
      </c>
      <c r="C70" s="91">
        <v>8</v>
      </c>
      <c r="D70" s="91">
        <v>13</v>
      </c>
      <c r="E70" s="91">
        <v>0</v>
      </c>
      <c r="F70" s="91">
        <v>10.75</v>
      </c>
      <c r="G70" s="91">
        <v>11.75</v>
      </c>
      <c r="H70" s="56">
        <v>7.9</v>
      </c>
      <c r="I70" s="56">
        <v>12.04</v>
      </c>
      <c r="J70" s="56">
        <v>16.579999999999998</v>
      </c>
      <c r="K70" s="56">
        <v>0</v>
      </c>
      <c r="L70" s="56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56" t="e">
        <f>#REF!-L70</f>
        <v>#REF!</v>
      </c>
      <c r="R70" s="56"/>
      <c r="T70"/>
      <c r="U70"/>
      <c r="V70"/>
      <c r="W70"/>
      <c r="X70"/>
    </row>
    <row r="71" spans="1:24" ht="12.75" customHeight="1">
      <c r="A71" s="66">
        <v>68</v>
      </c>
      <c r="B71" s="50" t="s">
        <v>131</v>
      </c>
      <c r="C71" s="91">
        <v>7.12</v>
      </c>
      <c r="D71" s="91">
        <v>10.54</v>
      </c>
      <c r="E71" s="91">
        <v>16.059999999999999</v>
      </c>
      <c r="F71" s="91">
        <v>0</v>
      </c>
      <c r="G71" s="91">
        <v>12.11</v>
      </c>
      <c r="H71" s="56">
        <v>11.5</v>
      </c>
      <c r="I71" s="56">
        <v>11.5</v>
      </c>
      <c r="J71" s="56">
        <v>0</v>
      </c>
      <c r="K71" s="56">
        <v>11.5</v>
      </c>
      <c r="L71" s="56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56" t="e">
        <f>#REF!-L71</f>
        <v>#REF!</v>
      </c>
      <c r="R71" s="56"/>
      <c r="T71"/>
      <c r="U71"/>
      <c r="V71"/>
      <c r="W71"/>
      <c r="X71"/>
    </row>
    <row r="72" spans="1:24" ht="12.75" customHeight="1">
      <c r="A72" s="66">
        <v>69</v>
      </c>
      <c r="B72" s="50" t="s">
        <v>84</v>
      </c>
      <c r="C72" s="91">
        <v>11.5</v>
      </c>
      <c r="D72" s="91">
        <v>11.5</v>
      </c>
      <c r="E72" s="91">
        <v>0</v>
      </c>
      <c r="F72" s="91">
        <v>11.5</v>
      </c>
      <c r="G72" s="91">
        <v>12.25</v>
      </c>
      <c r="H72" s="81"/>
      <c r="I72" s="81"/>
      <c r="J72" s="81"/>
      <c r="K72" s="95">
        <v>9.3699999999999992</v>
      </c>
      <c r="L72" s="56">
        <v>0.09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56" t="e">
        <f>#REF!-L72</f>
        <v>#REF!</v>
      </c>
      <c r="R72" s="56"/>
      <c r="T72"/>
      <c r="U72"/>
      <c r="V72"/>
      <c r="W72"/>
      <c r="X72"/>
    </row>
    <row r="73" spans="1:24" ht="12.75" customHeight="1">
      <c r="A73" s="66">
        <v>70</v>
      </c>
      <c r="B73" s="50" t="s">
        <v>85</v>
      </c>
      <c r="C73" s="91">
        <v>8.18</v>
      </c>
      <c r="D73" s="91">
        <v>9.1300000000000008</v>
      </c>
      <c r="E73" s="91">
        <v>13</v>
      </c>
      <c r="F73" s="91">
        <v>9.8000000000000007</v>
      </c>
      <c r="G73" s="91">
        <v>9.8000000000000007</v>
      </c>
      <c r="H73" s="56">
        <v>0</v>
      </c>
      <c r="I73" s="56">
        <v>11.04</v>
      </c>
      <c r="J73" s="56">
        <v>0</v>
      </c>
      <c r="K73" s="56">
        <v>9.23</v>
      </c>
      <c r="L73" s="56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56" t="e">
        <f>#REF!-L73</f>
        <v>#REF!</v>
      </c>
      <c r="R73" s="56"/>
      <c r="T73"/>
      <c r="U73"/>
      <c r="V73"/>
      <c r="W73"/>
      <c r="X73"/>
    </row>
    <row r="74" spans="1:24" ht="12.75" customHeight="1">
      <c r="A74" s="178">
        <v>71</v>
      </c>
      <c r="B74" s="179" t="s">
        <v>86</v>
      </c>
      <c r="C74" s="91">
        <v>0</v>
      </c>
      <c r="D74" s="91">
        <v>10.51</v>
      </c>
      <c r="E74" s="91">
        <v>0</v>
      </c>
      <c r="F74" s="91">
        <v>8.56</v>
      </c>
      <c r="G74" s="91">
        <v>9.8000000000000007</v>
      </c>
      <c r="H74" s="56">
        <v>11.05</v>
      </c>
      <c r="I74" s="56">
        <v>11.05</v>
      </c>
      <c r="J74" s="56">
        <v>0</v>
      </c>
      <c r="K74" s="56">
        <v>10.8</v>
      </c>
      <c r="L74" s="56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56" t="e">
        <f>#REF!-L74</f>
        <v>#REF!</v>
      </c>
      <c r="R74" s="180"/>
      <c r="T74"/>
      <c r="U74"/>
      <c r="V74"/>
      <c r="W74"/>
      <c r="X74"/>
    </row>
    <row r="75" spans="1:24" ht="12.75" customHeight="1">
      <c r="A75" s="66">
        <v>72</v>
      </c>
      <c r="B75" s="50" t="s">
        <v>88</v>
      </c>
      <c r="C75" s="91">
        <v>9.65</v>
      </c>
      <c r="D75" s="91">
        <v>9.65</v>
      </c>
      <c r="E75" s="91">
        <v>0</v>
      </c>
      <c r="F75" s="91">
        <v>9.4</v>
      </c>
      <c r="G75" s="91">
        <v>9.4</v>
      </c>
      <c r="H75" s="56">
        <v>8.5</v>
      </c>
      <c r="I75" s="56">
        <v>9</v>
      </c>
      <c r="J75" s="56">
        <v>9.75</v>
      </c>
      <c r="K75" s="56">
        <v>8.75</v>
      </c>
      <c r="L75" s="56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56" t="e">
        <f>#REF!-L75</f>
        <v>#REF!</v>
      </c>
      <c r="R75" s="56"/>
      <c r="T75"/>
      <c r="U75"/>
      <c r="V75"/>
      <c r="W75"/>
      <c r="X75"/>
    </row>
    <row r="76" spans="1:24" ht="12.75" customHeight="1">
      <c r="A76" s="66">
        <v>73</v>
      </c>
      <c r="B76" s="50" t="s">
        <v>89</v>
      </c>
      <c r="C76" s="91">
        <v>8</v>
      </c>
      <c r="D76" s="91">
        <v>8.75</v>
      </c>
      <c r="E76" s="91">
        <v>9.5</v>
      </c>
      <c r="F76" s="91">
        <v>8.25</v>
      </c>
      <c r="G76" s="91">
        <v>10.25</v>
      </c>
      <c r="H76" s="56">
        <v>12.71</v>
      </c>
      <c r="I76" s="56">
        <v>12.62</v>
      </c>
      <c r="J76" s="56">
        <v>0</v>
      </c>
      <c r="K76" s="56">
        <v>12.49</v>
      </c>
      <c r="L76" s="56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56" t="e">
        <f>#REF!-L76</f>
        <v>#REF!</v>
      </c>
      <c r="R76" s="56"/>
      <c r="T76"/>
      <c r="U76"/>
      <c r="V76"/>
      <c r="W76"/>
      <c r="X76"/>
    </row>
    <row r="77" spans="1:24" ht="12.75" customHeight="1">
      <c r="A77" s="66">
        <v>74</v>
      </c>
      <c r="B77" s="50" t="s">
        <v>90</v>
      </c>
      <c r="C77" s="91">
        <v>12.48</v>
      </c>
      <c r="D77" s="91">
        <v>12.6</v>
      </c>
      <c r="E77" s="91">
        <v>0</v>
      </c>
      <c r="F77" s="91">
        <v>12.63</v>
      </c>
      <c r="G77" s="91">
        <v>13.24</v>
      </c>
      <c r="H77" s="56">
        <v>13</v>
      </c>
      <c r="I77" s="56">
        <v>14</v>
      </c>
      <c r="J77" s="56">
        <v>14</v>
      </c>
      <c r="K77" s="56">
        <v>14.75</v>
      </c>
      <c r="L77" s="56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56" t="e">
        <f>#REF!-L77</f>
        <v>#REF!</v>
      </c>
      <c r="R77" s="56"/>
      <c r="T77"/>
      <c r="U77"/>
      <c r="V77"/>
      <c r="W77"/>
      <c r="X77"/>
    </row>
    <row r="78" spans="1:24" ht="12.75" customHeight="1">
      <c r="A78" s="66">
        <v>75</v>
      </c>
      <c r="B78" s="50" t="s">
        <v>91</v>
      </c>
      <c r="C78" s="91">
        <v>11.43</v>
      </c>
      <c r="D78" s="91">
        <v>11.93</v>
      </c>
      <c r="E78" s="91">
        <v>11.93</v>
      </c>
      <c r="F78" s="91">
        <v>11.43</v>
      </c>
      <c r="G78" s="91">
        <v>12.68</v>
      </c>
      <c r="H78" s="56">
        <v>11</v>
      </c>
      <c r="I78" s="56">
        <v>11.75</v>
      </c>
      <c r="J78" s="56">
        <v>0</v>
      </c>
      <c r="K78" s="56">
        <v>12.07</v>
      </c>
      <c r="L78" s="56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56" t="e">
        <f>#REF!-L78</f>
        <v>#REF!</v>
      </c>
      <c r="R78" s="56"/>
      <c r="T78"/>
      <c r="U78"/>
      <c r="V78"/>
      <c r="W78"/>
      <c r="X78"/>
    </row>
    <row r="79" spans="1:24" ht="15" customHeight="1">
      <c r="A79" s="66">
        <v>76</v>
      </c>
      <c r="B79" s="50" t="s">
        <v>93</v>
      </c>
      <c r="C79" s="91">
        <v>11</v>
      </c>
      <c r="D79" s="91">
        <v>12</v>
      </c>
      <c r="E79" s="91">
        <v>0</v>
      </c>
      <c r="F79" s="91">
        <v>12</v>
      </c>
      <c r="G79" s="91">
        <v>15.5</v>
      </c>
      <c r="H79" s="56">
        <v>12.5</v>
      </c>
      <c r="I79" s="56">
        <v>13.5</v>
      </c>
      <c r="J79" s="56">
        <v>0</v>
      </c>
      <c r="K79" s="56">
        <v>0</v>
      </c>
      <c r="L79" s="56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56" t="e">
        <f>#REF!-L79</f>
        <v>#REF!</v>
      </c>
      <c r="R79" s="56"/>
      <c r="T79"/>
      <c r="U79"/>
      <c r="V79"/>
      <c r="W79"/>
      <c r="X79"/>
    </row>
    <row r="80" spans="1:24" ht="15" customHeight="1">
      <c r="A80" s="66">
        <v>77</v>
      </c>
      <c r="B80" s="50" t="s">
        <v>94</v>
      </c>
      <c r="C80" s="91">
        <v>11.5</v>
      </c>
      <c r="D80" s="91">
        <v>13.5</v>
      </c>
      <c r="E80" s="91">
        <v>0</v>
      </c>
      <c r="F80" s="91">
        <v>0</v>
      </c>
      <c r="G80" s="91">
        <v>0</v>
      </c>
      <c r="H80" s="56">
        <v>12.23</v>
      </c>
      <c r="I80" s="56">
        <v>12.23</v>
      </c>
      <c r="J80" s="56">
        <v>0</v>
      </c>
      <c r="K80" s="56">
        <v>12.23</v>
      </c>
      <c r="L80" s="56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56" t="e">
        <f>#REF!-L80</f>
        <v>#REF!</v>
      </c>
      <c r="R80" s="56"/>
      <c r="T80"/>
      <c r="U80"/>
      <c r="V80"/>
      <c r="W80"/>
      <c r="X80"/>
    </row>
    <row r="81" spans="1:24" ht="15" customHeight="1">
      <c r="A81" s="66">
        <v>78</v>
      </c>
      <c r="B81" s="50" t="s">
        <v>167</v>
      </c>
      <c r="C81" s="192">
        <v>3.1</v>
      </c>
      <c r="D81" s="192">
        <v>3.1</v>
      </c>
      <c r="E81" s="193">
        <v>0</v>
      </c>
      <c r="F81" s="192">
        <v>3.1</v>
      </c>
      <c r="G81" s="192">
        <v>3.1</v>
      </c>
      <c r="H81" s="56">
        <v>0</v>
      </c>
      <c r="I81" s="56">
        <v>11.75</v>
      </c>
      <c r="J81" s="56">
        <v>15</v>
      </c>
      <c r="K81" s="56">
        <v>9.75</v>
      </c>
      <c r="L81" s="56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56" t="e">
        <f>#REF!-L81</f>
        <v>#REF!</v>
      </c>
      <c r="R81" s="71"/>
      <c r="T81"/>
      <c r="U81"/>
      <c r="V81"/>
      <c r="W81"/>
      <c r="X81"/>
    </row>
    <row r="82" spans="1:24" ht="15" customHeight="1">
      <c r="A82" s="178">
        <v>79</v>
      </c>
      <c r="B82" s="179" t="s">
        <v>96</v>
      </c>
      <c r="C82" s="91">
        <v>0</v>
      </c>
      <c r="D82" s="91">
        <v>11.25</v>
      </c>
      <c r="E82" s="91">
        <v>14.5</v>
      </c>
      <c r="F82" s="91">
        <v>9.25</v>
      </c>
      <c r="G82" s="91">
        <v>0</v>
      </c>
      <c r="H82" s="56">
        <v>12.68</v>
      </c>
      <c r="I82" s="56">
        <v>12.68</v>
      </c>
      <c r="J82" s="56">
        <v>14.68</v>
      </c>
      <c r="K82" s="56">
        <v>12.68</v>
      </c>
      <c r="L82" s="56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56" t="e">
        <f>#REF!-L82</f>
        <v>#REF!</v>
      </c>
      <c r="R82" s="180"/>
      <c r="T82"/>
      <c r="U82"/>
      <c r="V82"/>
      <c r="W82"/>
      <c r="X82"/>
    </row>
    <row r="83" spans="1:24" ht="12.75" customHeight="1">
      <c r="A83" s="66">
        <v>80</v>
      </c>
      <c r="B83" s="50" t="s">
        <v>97</v>
      </c>
      <c r="C83" s="91">
        <v>11.61</v>
      </c>
      <c r="D83" s="91">
        <v>11.61</v>
      </c>
      <c r="E83" s="91">
        <v>13.61</v>
      </c>
      <c r="F83" s="91">
        <v>11.61</v>
      </c>
      <c r="G83" s="91">
        <v>13.11</v>
      </c>
      <c r="H83" s="56">
        <v>12.2</v>
      </c>
      <c r="I83" s="56">
        <v>12.45</v>
      </c>
      <c r="J83" s="56">
        <v>12.95</v>
      </c>
      <c r="K83" s="56">
        <v>12.3</v>
      </c>
      <c r="L83" s="56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56" t="e">
        <f>#REF!-L83</f>
        <v>#REF!</v>
      </c>
      <c r="R83" s="56"/>
      <c r="T83"/>
      <c r="U83"/>
      <c r="V83"/>
      <c r="W83"/>
      <c r="X83"/>
    </row>
    <row r="84" spans="1:24" ht="12.75" customHeight="1">
      <c r="A84" s="66">
        <v>81</v>
      </c>
      <c r="B84" s="50" t="s">
        <v>98</v>
      </c>
      <c r="C84" s="91">
        <v>12.37</v>
      </c>
      <c r="D84" s="91">
        <v>12.62</v>
      </c>
      <c r="E84" s="91">
        <v>13.12</v>
      </c>
      <c r="F84" s="91">
        <v>12.47</v>
      </c>
      <c r="G84" s="91">
        <v>12.87</v>
      </c>
      <c r="H84" s="56">
        <v>14.5</v>
      </c>
      <c r="I84" s="56">
        <v>14.75</v>
      </c>
      <c r="J84" s="56">
        <v>17</v>
      </c>
      <c r="K84" s="56">
        <v>16.5</v>
      </c>
      <c r="L84" s="56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56" t="e">
        <f>#REF!-L84</f>
        <v>#REF!</v>
      </c>
      <c r="R84" s="56"/>
      <c r="T84"/>
      <c r="U84"/>
      <c r="V84"/>
      <c r="W84"/>
      <c r="X84"/>
    </row>
    <row r="85" spans="1:24" ht="12.75" customHeight="1">
      <c r="A85" s="66">
        <v>82</v>
      </c>
      <c r="B85" s="50" t="s">
        <v>99</v>
      </c>
      <c r="C85" s="91">
        <v>14.5</v>
      </c>
      <c r="D85" s="91">
        <v>14.75</v>
      </c>
      <c r="E85" s="91">
        <v>17</v>
      </c>
      <c r="F85" s="192">
        <v>16.5</v>
      </c>
      <c r="G85" s="91">
        <v>15.75</v>
      </c>
      <c r="H85" s="60">
        <v>9.51</v>
      </c>
      <c r="I85" s="60">
        <v>13</v>
      </c>
      <c r="J85" s="60">
        <v>0</v>
      </c>
      <c r="K85" s="60">
        <v>13</v>
      </c>
      <c r="L85" s="60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56" t="e">
        <f>#REF!-L85</f>
        <v>#REF!</v>
      </c>
      <c r="R85" s="56"/>
      <c r="T85"/>
      <c r="U85"/>
      <c r="V85"/>
      <c r="W85"/>
      <c r="X85"/>
    </row>
    <row r="86" spans="1:24" ht="12.75" customHeight="1">
      <c r="A86" s="66">
        <v>83</v>
      </c>
      <c r="B86" s="58" t="s">
        <v>100</v>
      </c>
      <c r="C86" s="91">
        <v>9.5</v>
      </c>
      <c r="D86" s="91">
        <v>13</v>
      </c>
      <c r="E86" s="91">
        <v>0</v>
      </c>
      <c r="F86" s="91">
        <v>13</v>
      </c>
      <c r="G86" s="91">
        <v>13</v>
      </c>
      <c r="H86" s="56">
        <v>10</v>
      </c>
      <c r="I86" s="56">
        <v>11.25</v>
      </c>
      <c r="J86" s="56">
        <v>17</v>
      </c>
      <c r="K86" s="56">
        <v>13</v>
      </c>
      <c r="L86" s="56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56" t="e">
        <f>#REF!-L86</f>
        <v>#REF!</v>
      </c>
      <c r="R86" s="56"/>
      <c r="T86"/>
      <c r="U86"/>
      <c r="V86"/>
      <c r="W86"/>
      <c r="X86"/>
    </row>
    <row r="87" spans="1:24" ht="12.75" customHeight="1">
      <c r="A87" s="66">
        <v>84</v>
      </c>
      <c r="B87" s="182" t="s">
        <v>101</v>
      </c>
      <c r="C87" s="91">
        <v>10</v>
      </c>
      <c r="D87" s="91">
        <v>11.25</v>
      </c>
      <c r="E87" s="91">
        <v>17</v>
      </c>
      <c r="F87" s="91">
        <v>13</v>
      </c>
      <c r="G87" s="91">
        <v>13</v>
      </c>
      <c r="H87" s="56">
        <v>11.9</v>
      </c>
      <c r="I87" s="56">
        <v>12.4</v>
      </c>
      <c r="J87" s="56">
        <v>12.9</v>
      </c>
      <c r="K87" s="56">
        <v>12.9</v>
      </c>
      <c r="L87" s="56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56" t="e">
        <f>#REF!-L87</f>
        <v>#REF!</v>
      </c>
      <c r="R87" s="56"/>
      <c r="T87"/>
      <c r="U87"/>
      <c r="V87"/>
      <c r="W87"/>
      <c r="X87"/>
    </row>
    <row r="88" spans="1:24" ht="12.75" customHeight="1">
      <c r="A88" s="66">
        <v>85</v>
      </c>
      <c r="B88" s="50" t="s">
        <v>102</v>
      </c>
      <c r="C88" s="91">
        <v>10.050000000000001</v>
      </c>
      <c r="D88" s="91">
        <v>10.55</v>
      </c>
      <c r="E88" s="91">
        <v>11.05</v>
      </c>
      <c r="F88" s="91">
        <v>11.05</v>
      </c>
      <c r="G88" s="91">
        <v>11.05</v>
      </c>
      <c r="H88" s="56">
        <v>15.37</v>
      </c>
      <c r="I88" s="56">
        <v>15.37</v>
      </c>
      <c r="J88" s="56">
        <v>15.37</v>
      </c>
      <c r="K88" s="56">
        <v>15.37</v>
      </c>
      <c r="L88" s="56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56" t="e">
        <f>#REF!-L88</f>
        <v>#REF!</v>
      </c>
      <c r="R88" s="56"/>
      <c r="T88"/>
      <c r="U88"/>
      <c r="V88"/>
      <c r="W88"/>
      <c r="X88"/>
    </row>
    <row r="89" spans="1:24" ht="12.75" customHeight="1">
      <c r="A89" s="66">
        <v>86</v>
      </c>
      <c r="B89" s="50" t="s">
        <v>174</v>
      </c>
      <c r="C89" s="91">
        <v>15.48</v>
      </c>
      <c r="D89" s="91">
        <v>15.48</v>
      </c>
      <c r="E89" s="91">
        <v>15.48</v>
      </c>
      <c r="F89" s="91">
        <v>15.48</v>
      </c>
      <c r="G89" s="91">
        <v>15.48</v>
      </c>
      <c r="H89" s="56">
        <v>10</v>
      </c>
      <c r="I89" s="56">
        <v>11</v>
      </c>
      <c r="J89" s="56">
        <v>0</v>
      </c>
      <c r="K89" s="56">
        <v>10</v>
      </c>
      <c r="L89" s="56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56" t="e">
        <f>#REF!-L89</f>
        <v>#REF!</v>
      </c>
      <c r="R89" s="56"/>
      <c r="T89"/>
      <c r="U89"/>
      <c r="V89"/>
      <c r="W89"/>
      <c r="X89"/>
    </row>
    <row r="90" spans="1:24" ht="12.75" customHeight="1">
      <c r="A90" s="66">
        <v>87</v>
      </c>
      <c r="B90" s="50" t="s">
        <v>104</v>
      </c>
      <c r="C90" s="91">
        <v>8.4600000000000009</v>
      </c>
      <c r="D90" s="91">
        <v>10.78</v>
      </c>
      <c r="E90" s="91">
        <v>13</v>
      </c>
      <c r="F90" s="91">
        <v>10.08</v>
      </c>
      <c r="G90" s="91">
        <v>9.98</v>
      </c>
      <c r="H90" s="56">
        <v>10.83</v>
      </c>
      <c r="I90" s="56">
        <v>11.51</v>
      </c>
      <c r="J90" s="56">
        <v>12.51</v>
      </c>
      <c r="K90" s="56">
        <v>11.01</v>
      </c>
      <c r="L90" s="56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56" t="e">
        <f>#REF!-L90</f>
        <v>#REF!</v>
      </c>
      <c r="R90" s="56"/>
      <c r="T90"/>
      <c r="U90"/>
      <c r="V90"/>
      <c r="W90"/>
      <c r="X90"/>
    </row>
    <row r="91" spans="1:24" ht="12.75" customHeight="1">
      <c r="A91" s="66">
        <v>88</v>
      </c>
      <c r="B91" s="50" t="s">
        <v>105</v>
      </c>
      <c r="C91" s="91">
        <v>9.42</v>
      </c>
      <c r="D91" s="91">
        <v>10.08</v>
      </c>
      <c r="E91" s="91">
        <v>11.08</v>
      </c>
      <c r="F91" s="91">
        <v>9.58</v>
      </c>
      <c r="G91" s="91">
        <v>9.58</v>
      </c>
      <c r="H91" s="56">
        <v>11.46</v>
      </c>
      <c r="I91" s="56">
        <v>11.96</v>
      </c>
      <c r="J91" s="56">
        <v>12.46</v>
      </c>
      <c r="K91" s="56">
        <v>11.46</v>
      </c>
      <c r="L91" s="56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56" t="e">
        <f>#REF!-L91</f>
        <v>#REF!</v>
      </c>
      <c r="R91" s="56"/>
      <c r="T91"/>
      <c r="U91"/>
      <c r="V91"/>
      <c r="W91"/>
      <c r="X91"/>
    </row>
    <row r="92" spans="1:24" ht="12.75" customHeight="1">
      <c r="A92" s="66">
        <v>89</v>
      </c>
      <c r="B92" s="50" t="s">
        <v>106</v>
      </c>
      <c r="C92" s="91">
        <v>11.26</v>
      </c>
      <c r="D92" s="91">
        <v>11.76</v>
      </c>
      <c r="E92" s="91">
        <v>12.26</v>
      </c>
      <c r="F92" s="91">
        <v>11.26</v>
      </c>
      <c r="G92" s="91">
        <v>11.76</v>
      </c>
      <c r="H92" s="56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6"/>
      <c r="T92"/>
      <c r="U92"/>
      <c r="V92"/>
      <c r="W92"/>
      <c r="X92"/>
    </row>
    <row r="93" spans="1:24" ht="12.75" customHeight="1">
      <c r="A93" s="66">
        <v>90</v>
      </c>
      <c r="B93" s="50" t="s">
        <v>107</v>
      </c>
      <c r="C93" s="91">
        <v>11.75</v>
      </c>
      <c r="D93" s="91">
        <v>11.75</v>
      </c>
      <c r="E93" s="91">
        <v>12.75</v>
      </c>
      <c r="F93" s="91">
        <v>11.75</v>
      </c>
      <c r="G93" s="91">
        <v>11.75</v>
      </c>
      <c r="H93" s="56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6"/>
      <c r="T93"/>
      <c r="U93"/>
      <c r="V93"/>
      <c r="W93"/>
      <c r="X93"/>
    </row>
    <row r="94" spans="1:24" ht="12.75" customHeight="1">
      <c r="A94" s="178">
        <v>91</v>
      </c>
      <c r="B94" s="179" t="s">
        <v>108</v>
      </c>
      <c r="C94" s="91">
        <v>0</v>
      </c>
      <c r="D94" s="91">
        <v>12.39</v>
      </c>
      <c r="E94" s="91">
        <v>16.09</v>
      </c>
      <c r="F94" s="91">
        <v>0</v>
      </c>
      <c r="G94" s="91">
        <v>13.25</v>
      </c>
      <c r="H94" s="56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6"/>
      <c r="T94"/>
      <c r="U94"/>
      <c r="V94"/>
      <c r="W94"/>
      <c r="X94"/>
    </row>
    <row r="95" spans="1:24" ht="12.75" customHeight="1">
      <c r="A95" s="66">
        <v>92</v>
      </c>
      <c r="B95" s="50" t="s">
        <v>109</v>
      </c>
      <c r="C95" s="91">
        <v>11.52</v>
      </c>
      <c r="D95" s="91">
        <v>12.45</v>
      </c>
      <c r="E95" s="91">
        <v>1.57</v>
      </c>
      <c r="F95" s="91">
        <v>12.27</v>
      </c>
      <c r="G95" s="91">
        <v>13.77</v>
      </c>
      <c r="H95" s="56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6"/>
      <c r="T95"/>
      <c r="U95"/>
      <c r="V95"/>
      <c r="W95"/>
      <c r="X95"/>
    </row>
    <row r="96" spans="1:24" ht="12.75" customHeight="1">
      <c r="A96" s="66">
        <v>93</v>
      </c>
      <c r="B96" s="182" t="s">
        <v>110</v>
      </c>
      <c r="C96" s="91">
        <v>11.5</v>
      </c>
      <c r="D96" s="91">
        <v>11.5</v>
      </c>
      <c r="E96" s="91">
        <v>11.5</v>
      </c>
      <c r="F96" s="91">
        <v>11.5</v>
      </c>
      <c r="G96" s="91">
        <v>11.5</v>
      </c>
      <c r="H96" s="56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6"/>
      <c r="T96"/>
      <c r="U96"/>
      <c r="V96"/>
      <c r="W96"/>
      <c r="X96"/>
    </row>
    <row r="97" spans="1:24" ht="12.75" customHeight="1">
      <c r="A97" s="66">
        <v>94</v>
      </c>
      <c r="B97" s="50" t="s">
        <v>159</v>
      </c>
      <c r="C97" s="91">
        <v>12.22</v>
      </c>
      <c r="D97" s="91">
        <v>12.72</v>
      </c>
      <c r="E97" s="91">
        <v>14.72</v>
      </c>
      <c r="F97" s="91">
        <v>12.22</v>
      </c>
      <c r="G97" s="91">
        <v>12.22</v>
      </c>
      <c r="H97" s="81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6"/>
      <c r="T97"/>
      <c r="U97"/>
      <c r="V97"/>
      <c r="W97"/>
      <c r="X97"/>
    </row>
    <row r="98" spans="1:24" ht="12.75" customHeight="1">
      <c r="A98" s="66">
        <v>95</v>
      </c>
      <c r="B98" s="50" t="s">
        <v>112</v>
      </c>
      <c r="C98" s="91">
        <v>10.02</v>
      </c>
      <c r="D98" s="91">
        <v>9.9</v>
      </c>
      <c r="E98" s="91">
        <v>0</v>
      </c>
      <c r="F98" s="91">
        <v>9.9</v>
      </c>
      <c r="G98" s="91">
        <v>0</v>
      </c>
      <c r="H98" s="56">
        <v>0</v>
      </c>
      <c r="I98" s="56">
        <v>11</v>
      </c>
      <c r="J98" s="56">
        <v>0</v>
      </c>
      <c r="K98" s="56">
        <v>12</v>
      </c>
      <c r="L98" s="56">
        <v>12.5</v>
      </c>
      <c r="M98" s="56" t="e">
        <f>#REF!-H98</f>
        <v>#REF!</v>
      </c>
      <c r="N98" s="56" t="e">
        <f>#REF!-I98</f>
        <v>#REF!</v>
      </c>
      <c r="O98" s="56" t="e">
        <f>#REF!-J98</f>
        <v>#REF!</v>
      </c>
      <c r="P98" s="56" t="e">
        <f>#REF!-K98</f>
        <v>#REF!</v>
      </c>
      <c r="Q98" s="56" t="e">
        <f>#REF!-L98</f>
        <v>#REF!</v>
      </c>
      <c r="R98" s="56"/>
      <c r="T98"/>
      <c r="U98"/>
      <c r="V98"/>
      <c r="W98"/>
      <c r="X98"/>
    </row>
    <row r="99" spans="1:24" ht="12.75" customHeight="1">
      <c r="A99" s="181">
        <v>96</v>
      </c>
      <c r="B99" s="50" t="s">
        <v>113</v>
      </c>
      <c r="C99" s="91">
        <v>0</v>
      </c>
      <c r="D99" s="91">
        <v>10.75</v>
      </c>
      <c r="E99" s="91">
        <v>0</v>
      </c>
      <c r="F99" s="91">
        <v>10.75</v>
      </c>
      <c r="G99" s="91">
        <v>11.25</v>
      </c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56"/>
      <c r="T99"/>
      <c r="U99"/>
      <c r="V99"/>
      <c r="W99"/>
      <c r="X99"/>
    </row>
    <row r="100" spans="1:24" ht="12.75" customHeight="1">
      <c r="A100" s="184"/>
      <c r="B100" s="625" t="s">
        <v>160</v>
      </c>
      <c r="C100" s="625"/>
      <c r="D100" s="625"/>
      <c r="E100" s="625"/>
      <c r="F100" s="625"/>
      <c r="G100" s="625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</row>
    <row r="101" spans="1:24" ht="30.75" customHeight="1">
      <c r="A101" s="168"/>
      <c r="B101" s="623" t="s">
        <v>171</v>
      </c>
      <c r="C101" s="623"/>
      <c r="D101" s="623"/>
      <c r="E101" s="623"/>
      <c r="F101" s="623"/>
      <c r="G101" s="623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</row>
    <row r="102" spans="1:24" ht="27" customHeight="1">
      <c r="A102" s="168"/>
      <c r="B102" s="623" t="s">
        <v>173</v>
      </c>
      <c r="C102" s="623"/>
      <c r="D102" s="623"/>
      <c r="E102" s="623"/>
      <c r="F102" s="623"/>
      <c r="G102" s="623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24" ht="12.7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</row>
    <row r="104" spans="1:24" ht="12.75" customHeight="1">
      <c r="A104" s="159"/>
      <c r="B104" s="151" t="s">
        <v>153</v>
      </c>
      <c r="C104" s="127">
        <f>MIN(C4:C73,C75:C81,C83:C93,C95:C98)</f>
        <v>3.1</v>
      </c>
      <c r="D104" s="127">
        <f>MIN(D4:D15,D18:D19,D22,D26,D30:D39,D40:D56,D57:D74,D75:D81,D82:D99)</f>
        <v>3.1</v>
      </c>
      <c r="E104" s="127">
        <f>MIN(E4:E5,E11,E19,E26,E31,E34:E64,E66,E71,E73,E76,E78,E82:E85,E87:E97)</f>
        <v>1.57</v>
      </c>
      <c r="F104" s="127">
        <f>MIN(F4:F14,F18:F19,F22,F25:F26,F31:F63,F65:F70,F72:F79,F81:F93,F95:F99)</f>
        <v>3.1</v>
      </c>
      <c r="G104" s="127">
        <f>MIN(G4:G12,G14,G18:G19,G26,G31,G33:G66,G68:G79,G81,G83:G97,G99)</f>
        <v>3.1</v>
      </c>
      <c r="H104" s="127">
        <f t="shared" ref="H104:Q104" si="0">MIN(H4:H99)</f>
        <v>0</v>
      </c>
      <c r="I104" s="127">
        <f t="shared" si="0"/>
        <v>0</v>
      </c>
      <c r="J104" s="127">
        <f t="shared" si="0"/>
        <v>0</v>
      </c>
      <c r="K104" s="127">
        <f t="shared" si="0"/>
        <v>0</v>
      </c>
      <c r="L104" s="127">
        <f t="shared" si="0"/>
        <v>0</v>
      </c>
      <c r="M104" s="127" t="e">
        <f t="shared" si="0"/>
        <v>#REF!</v>
      </c>
      <c r="N104" s="127" t="e">
        <f t="shared" si="0"/>
        <v>#REF!</v>
      </c>
      <c r="O104" s="127" t="e">
        <f t="shared" si="0"/>
        <v>#REF!</v>
      </c>
      <c r="P104" s="127" t="e">
        <f t="shared" si="0"/>
        <v>#REF!</v>
      </c>
      <c r="Q104" s="127" t="e">
        <f t="shared" si="0"/>
        <v>#REF!</v>
      </c>
    </row>
    <row r="105" spans="1:24" ht="12.75" customHeight="1">
      <c r="A105" s="159"/>
      <c r="B105" s="151" t="s">
        <v>154</v>
      </c>
      <c r="C105" s="127">
        <f>MAX(C4:C73,C75:C81,C83:C93,C95:C98)</f>
        <v>15.48</v>
      </c>
      <c r="D105" s="127">
        <f>MAX(D4:D15,D18:D19,D22,D26,D30:D39,D40:D56,D57:D74,D75:D81,D82:D99)</f>
        <v>15.48</v>
      </c>
      <c r="E105" s="127">
        <f>MAX(E4:E5,E11,E19,E26,E31,E34:E64,E66,E71,E73,E76,E78,E82:E85,E87:E97)</f>
        <v>21</v>
      </c>
      <c r="F105" s="127">
        <f>MAX(F4:F14,F18:F19,F22,F25:F26,F31:F63,F65:F70,F72:F79,F81:F93,F95:F99)</f>
        <v>16.5</v>
      </c>
      <c r="G105" s="127">
        <f>MAX(G4:G12,G14,G18:G19,G26,G31,G33:G66,G68:G79,G81,G83:G97,G99)</f>
        <v>15.75</v>
      </c>
      <c r="H105" s="127">
        <f t="shared" ref="H105:Q105" si="1">MAX(H4:H99)</f>
        <v>15.37</v>
      </c>
      <c r="I105" s="127">
        <f t="shared" si="1"/>
        <v>15.37</v>
      </c>
      <c r="J105" s="127">
        <f t="shared" si="1"/>
        <v>18</v>
      </c>
      <c r="K105" s="127">
        <f t="shared" si="1"/>
        <v>16.5</v>
      </c>
      <c r="L105" s="127">
        <f t="shared" si="1"/>
        <v>15.75</v>
      </c>
      <c r="M105" s="127" t="e">
        <f t="shared" si="1"/>
        <v>#REF!</v>
      </c>
      <c r="N105" s="127" t="e">
        <f t="shared" si="1"/>
        <v>#REF!</v>
      </c>
      <c r="O105" s="127" t="e">
        <f t="shared" si="1"/>
        <v>#REF!</v>
      </c>
      <c r="P105" s="127" t="e">
        <f t="shared" si="1"/>
        <v>#REF!</v>
      </c>
      <c r="Q105" s="127" t="e">
        <f t="shared" si="1"/>
        <v>#REF!</v>
      </c>
    </row>
    <row r="106" spans="1:24">
      <c r="B106" s="151" t="s">
        <v>155</v>
      </c>
      <c r="C106" s="127">
        <f>AVERAGE(C4:C73,C75:C81,C83:C93,C95:C98)</f>
        <v>9.574456521739128</v>
      </c>
      <c r="D106" s="127">
        <f>AVERAGE(D4:D15,D18:D19,D22,D26,D30:D39,D40:D56,D57:D74,D75:D81,D82:D99)</f>
        <v>10.464302325581393</v>
      </c>
      <c r="E106" s="127">
        <f>AVERAGE(E4:E5,E11,E19,E26,E31,E34:E64,E66,E71,E73,E76,E78,E82:E85,E87:E97)</f>
        <v>12.496140350877194</v>
      </c>
      <c r="F106" s="127">
        <f>AVERAGE(F4:F14,F18:F19,F22,F25:F26,F31:F63,F65:F70,F72:F79,F81:F93,F95:F99)</f>
        <v>10.400123456790123</v>
      </c>
      <c r="G106" s="127">
        <f>AVERAGE(G4:G12,G14,G18:G19,G26,G31,G33:G66,G68:G79,G81,G83:G97,G99)</f>
        <v>11.23038961038961</v>
      </c>
      <c r="H106" s="127">
        <f t="shared" ref="H106:Q106" si="2">AVERAGE(H4:H99)</f>
        <v>9.417977528089887</v>
      </c>
      <c r="I106" s="127">
        <f t="shared" si="2"/>
        <v>9.6956179775280873</v>
      </c>
      <c r="J106" s="127">
        <f t="shared" si="2"/>
        <v>7.7184269662921343</v>
      </c>
      <c r="K106" s="127">
        <f t="shared" si="2"/>
        <v>8.7223157894736829</v>
      </c>
      <c r="L106" s="127">
        <f t="shared" si="2"/>
        <v>9.0333684210526304</v>
      </c>
      <c r="M106" s="127" t="e">
        <f t="shared" si="2"/>
        <v>#REF!</v>
      </c>
      <c r="N106" s="127" t="e">
        <f t="shared" si="2"/>
        <v>#REF!</v>
      </c>
      <c r="O106" s="127" t="e">
        <f t="shared" si="2"/>
        <v>#REF!</v>
      </c>
      <c r="P106" s="127" t="e">
        <f t="shared" si="2"/>
        <v>#REF!</v>
      </c>
      <c r="Q106" s="127" t="e">
        <f t="shared" si="2"/>
        <v>#REF!</v>
      </c>
    </row>
    <row r="107" spans="1:24">
      <c r="B107" s="151"/>
    </row>
    <row r="108" spans="1:24">
      <c r="B108" s="151"/>
      <c r="C108" s="83"/>
      <c r="D108" s="83"/>
      <c r="E108" s="83"/>
      <c r="F108" s="83"/>
      <c r="G108" s="83"/>
    </row>
    <row r="109" spans="1:24">
      <c r="B109" s="151"/>
      <c r="C109" s="83"/>
      <c r="D109" s="83"/>
      <c r="E109" s="83"/>
      <c r="F109" s="83"/>
      <c r="G109" s="83"/>
    </row>
    <row r="110" spans="1:24" ht="12.75" customHeight="1">
      <c r="B110" s="151"/>
      <c r="C110" s="83"/>
      <c r="D110" s="83"/>
      <c r="E110" s="83"/>
      <c r="F110" s="83"/>
      <c r="G110" s="83"/>
    </row>
    <row r="111" spans="1:24" ht="12.75" customHeight="1">
      <c r="C111" s="83"/>
      <c r="D111" s="83"/>
      <c r="E111" s="83"/>
      <c r="F111" s="151"/>
      <c r="G111" s="83"/>
    </row>
    <row r="112" spans="1:24" ht="12.75" customHeight="1">
      <c r="B112" s="151"/>
      <c r="C112" s="83"/>
      <c r="D112" s="83"/>
    </row>
    <row r="113" spans="1:18" ht="12.75" customHeight="1">
      <c r="B113" s="151"/>
      <c r="C113" s="83"/>
      <c r="D113" s="83"/>
    </row>
    <row r="114" spans="1:18" ht="12.75" customHeight="1">
      <c r="B114" s="151"/>
    </row>
    <row r="116" spans="1:18" s="127" customFormat="1">
      <c r="A116" s="84"/>
      <c r="B116" s="151"/>
      <c r="F116" s="16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s="127" customFormat="1">
      <c r="A117" s="84"/>
      <c r="B117" s="151"/>
      <c r="F117" s="16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s="127" customFormat="1">
      <c r="A118" s="84"/>
      <c r="B118" s="151"/>
      <c r="F118" s="16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  <row r="121" spans="1:18" s="127" customFormat="1">
      <c r="A121" s="84"/>
      <c r="B121" s="151"/>
      <c r="F121" s="16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s="127" customFormat="1">
      <c r="A122" s="84"/>
      <c r="B122" s="151"/>
      <c r="F122" s="16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s="127" customFormat="1">
      <c r="A123" s="84"/>
      <c r="B123" s="151"/>
      <c r="F123" s="16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</row>
  </sheetData>
  <autoFilter ref="C3:G106" xr:uid="{00000000-0009-0000-0000-000015000000}"/>
  <mergeCells count="7">
    <mergeCell ref="M2:Q2"/>
    <mergeCell ref="B100:G100"/>
    <mergeCell ref="B102:G102"/>
    <mergeCell ref="B101:G101"/>
    <mergeCell ref="A1:G1"/>
    <mergeCell ref="C2:G2"/>
    <mergeCell ref="H2:L2"/>
  </mergeCells>
  <printOptions horizontalCentered="1"/>
  <pageMargins left="0.31496062992125984" right="0.31496062992125984" top="0.35" bottom="0.34" header="0.31496062992125984" footer="0.28000000000000003"/>
  <pageSetup paperSize="9" scale="65" orientation="portrait" horizontalDpi="90" verticalDpi="90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124"/>
  <sheetViews>
    <sheetView workbookViewId="0">
      <selection activeCell="B108" sqref="B108"/>
    </sheetView>
  </sheetViews>
  <sheetFormatPr defaultColWidth="9.25" defaultRowHeight="12"/>
  <cols>
    <col min="1" max="1" width="6.25" style="84" customWidth="1"/>
    <col min="2" max="2" width="51.625" style="83" customWidth="1"/>
    <col min="3" max="5" width="11.375" style="127" customWidth="1"/>
    <col min="6" max="6" width="11.375" style="165" customWidth="1"/>
    <col min="7" max="7" width="11.375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22" style="83" hidden="1" customWidth="1"/>
    <col min="19" max="16384" width="9.25" style="83"/>
  </cols>
  <sheetData>
    <row r="1" spans="1:24" ht="12.75" customHeight="1">
      <c r="A1" s="622" t="s">
        <v>181</v>
      </c>
      <c r="B1" s="622"/>
      <c r="C1" s="622"/>
      <c r="D1" s="622"/>
      <c r="E1" s="622"/>
      <c r="F1" s="622"/>
      <c r="G1" s="62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4" ht="12.75" customHeight="1" thickBot="1">
      <c r="C2" s="626" t="s">
        <v>182</v>
      </c>
      <c r="D2" s="627"/>
      <c r="E2" s="627"/>
      <c r="F2" s="627"/>
      <c r="G2" s="627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24" ht="25.5" customHeight="1">
      <c r="A3" s="208"/>
      <c r="B3" s="186" t="s">
        <v>4</v>
      </c>
      <c r="C3" s="187" t="s">
        <v>5</v>
      </c>
      <c r="D3" s="187" t="s">
        <v>6</v>
      </c>
      <c r="E3" s="187" t="s">
        <v>7</v>
      </c>
      <c r="F3" s="187" t="s">
        <v>8</v>
      </c>
      <c r="G3" s="187" t="s">
        <v>9</v>
      </c>
      <c r="H3" s="188" t="s">
        <v>5</v>
      </c>
      <c r="I3" s="170" t="s">
        <v>6</v>
      </c>
      <c r="J3" s="170" t="s">
        <v>7</v>
      </c>
      <c r="K3" s="170" t="s">
        <v>8</v>
      </c>
      <c r="L3" s="189" t="s">
        <v>9</v>
      </c>
      <c r="M3" s="170" t="s">
        <v>5</v>
      </c>
      <c r="N3" s="170" t="s">
        <v>6</v>
      </c>
      <c r="O3" s="170" t="s">
        <v>7</v>
      </c>
      <c r="P3" s="170" t="s">
        <v>8</v>
      </c>
      <c r="Q3" s="190" t="s">
        <v>9</v>
      </c>
      <c r="R3" s="191" t="s">
        <v>142</v>
      </c>
    </row>
    <row r="4" spans="1:24" ht="19.95" customHeight="1">
      <c r="A4" s="209">
        <v>1</v>
      </c>
      <c r="B4" s="50" t="s">
        <v>12</v>
      </c>
      <c r="C4" s="210">
        <v>9.9499999999999993</v>
      </c>
      <c r="D4" s="210">
        <v>9.8000000000000007</v>
      </c>
      <c r="E4" s="210">
        <v>16.75</v>
      </c>
      <c r="F4" s="210">
        <v>9.9</v>
      </c>
      <c r="G4" s="210">
        <v>12</v>
      </c>
      <c r="H4" s="56">
        <v>9.9499999999999993</v>
      </c>
      <c r="I4" s="56">
        <v>9.9499999999999993</v>
      </c>
      <c r="J4" s="56">
        <v>17.5</v>
      </c>
      <c r="K4" s="56">
        <v>9.98</v>
      </c>
      <c r="L4" s="56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56" t="e">
        <f>#REF!-L4</f>
        <v>#REF!</v>
      </c>
      <c r="R4" s="56"/>
      <c r="S4"/>
      <c r="T4" s="204"/>
      <c r="U4" s="204"/>
      <c r="V4" s="204"/>
      <c r="W4" s="204"/>
      <c r="X4" s="204"/>
    </row>
    <row r="5" spans="1:24" ht="19.95" customHeight="1">
      <c r="A5" s="209">
        <v>2</v>
      </c>
      <c r="B5" s="50" t="s">
        <v>13</v>
      </c>
      <c r="C5" s="210">
        <v>9.9499999999999993</v>
      </c>
      <c r="D5" s="210">
        <v>9.9</v>
      </c>
      <c r="E5" s="210">
        <v>17</v>
      </c>
      <c r="F5" s="210">
        <v>10.199999999999999</v>
      </c>
      <c r="G5" s="210">
        <v>11.95</v>
      </c>
      <c r="H5" s="56">
        <v>9.9499999999999993</v>
      </c>
      <c r="I5" s="56">
        <v>9.9499999999999993</v>
      </c>
      <c r="J5" s="56">
        <v>17.75</v>
      </c>
      <c r="K5" s="56">
        <v>10.25</v>
      </c>
      <c r="L5" s="56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56" t="e">
        <f>#REF!-L5</f>
        <v>#REF!</v>
      </c>
      <c r="R5" s="56"/>
      <c r="S5"/>
      <c r="T5" s="204"/>
      <c r="U5" s="204"/>
      <c r="V5" s="204"/>
      <c r="W5" s="204"/>
      <c r="X5" s="204"/>
    </row>
    <row r="6" spans="1:24" ht="19.95" customHeight="1">
      <c r="A6" s="207">
        <f>A5+1</f>
        <v>3</v>
      </c>
      <c r="B6" s="50" t="s">
        <v>14</v>
      </c>
      <c r="C6" s="210">
        <v>9.85</v>
      </c>
      <c r="D6" s="210">
        <v>9.85</v>
      </c>
      <c r="E6" s="210">
        <v>0</v>
      </c>
      <c r="F6" s="210">
        <v>10.199999999999999</v>
      </c>
      <c r="G6" s="210">
        <v>12</v>
      </c>
      <c r="H6" s="56">
        <v>9.9499999999999993</v>
      </c>
      <c r="I6" s="56">
        <v>9.9499999999999993</v>
      </c>
      <c r="J6" s="56">
        <v>0</v>
      </c>
      <c r="K6" s="56">
        <v>10.5</v>
      </c>
      <c r="L6" s="56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56" t="e">
        <f>#REF!-L6</f>
        <v>#REF!</v>
      </c>
      <c r="R6" s="56"/>
      <c r="S6"/>
      <c r="T6" s="204"/>
      <c r="U6" s="204"/>
      <c r="V6" s="204"/>
      <c r="W6" s="204"/>
      <c r="X6" s="204"/>
    </row>
    <row r="7" spans="1:24" ht="19.95" customHeight="1">
      <c r="A7" s="207">
        <f t="shared" ref="A7:A70" si="0">A6+1</f>
        <v>4</v>
      </c>
      <c r="B7" s="50" t="s">
        <v>15</v>
      </c>
      <c r="C7" s="210">
        <v>9.75</v>
      </c>
      <c r="D7" s="210">
        <v>10.25</v>
      </c>
      <c r="E7" s="210">
        <v>0</v>
      </c>
      <c r="F7" s="210">
        <v>10.25</v>
      </c>
      <c r="G7" s="210">
        <v>12</v>
      </c>
      <c r="H7" s="56">
        <v>10</v>
      </c>
      <c r="I7" s="56">
        <v>10.5</v>
      </c>
      <c r="J7" s="56">
        <v>17</v>
      </c>
      <c r="K7" s="56">
        <v>10.25</v>
      </c>
      <c r="L7" s="56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56" t="e">
        <f>#REF!-L7</f>
        <v>#REF!</v>
      </c>
      <c r="R7" s="56"/>
      <c r="S7"/>
      <c r="T7" s="204"/>
      <c r="U7" s="204"/>
      <c r="V7" s="204"/>
      <c r="W7" s="204"/>
      <c r="X7" s="204"/>
    </row>
    <row r="8" spans="1:24" ht="19.95" customHeight="1">
      <c r="A8" s="207">
        <f t="shared" si="0"/>
        <v>5</v>
      </c>
      <c r="B8" s="50" t="s">
        <v>16</v>
      </c>
      <c r="C8" s="210">
        <v>9.75</v>
      </c>
      <c r="D8" s="210">
        <v>10.25</v>
      </c>
      <c r="E8" s="210">
        <v>0</v>
      </c>
      <c r="F8" s="210">
        <v>10.25</v>
      </c>
      <c r="G8" s="210">
        <v>10.25</v>
      </c>
      <c r="H8" s="81"/>
      <c r="I8" s="81"/>
      <c r="J8" s="81"/>
      <c r="K8" s="95">
        <v>10.25</v>
      </c>
      <c r="L8" s="56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56" t="e">
        <f>#REF!-L8</f>
        <v>#REF!</v>
      </c>
      <c r="R8" s="71"/>
      <c r="S8"/>
      <c r="T8" s="204"/>
      <c r="U8" s="204"/>
      <c r="V8" s="204"/>
      <c r="W8" s="204"/>
      <c r="X8" s="204"/>
    </row>
    <row r="9" spans="1:24" ht="19.95" customHeight="1">
      <c r="A9" s="207">
        <f t="shared" si="0"/>
        <v>6</v>
      </c>
      <c r="B9" s="50" t="s">
        <v>17</v>
      </c>
      <c r="C9" s="210">
        <v>9.25</v>
      </c>
      <c r="D9" s="210">
        <v>9.4</v>
      </c>
      <c r="E9" s="210">
        <v>0</v>
      </c>
      <c r="F9" s="210">
        <v>9.4</v>
      </c>
      <c r="G9" s="210">
        <v>8.61</v>
      </c>
      <c r="H9" s="56">
        <v>9.75</v>
      </c>
      <c r="I9" s="56">
        <v>9.9</v>
      </c>
      <c r="J9" s="56">
        <v>0</v>
      </c>
      <c r="K9" s="56">
        <v>9.9</v>
      </c>
      <c r="L9" s="56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56" t="e">
        <f>#REF!-L9</f>
        <v>#REF!</v>
      </c>
      <c r="R9" s="56"/>
      <c r="S9"/>
      <c r="T9" s="204"/>
      <c r="U9" s="204"/>
      <c r="V9" s="204"/>
      <c r="W9" s="204"/>
      <c r="X9" s="204"/>
    </row>
    <row r="10" spans="1:24" ht="19.95" customHeight="1">
      <c r="A10" s="207">
        <f t="shared" si="0"/>
        <v>7</v>
      </c>
      <c r="B10" s="50" t="s">
        <v>18</v>
      </c>
      <c r="C10" s="210">
        <v>9.25</v>
      </c>
      <c r="D10" s="210">
        <v>10.25</v>
      </c>
      <c r="E10" s="210">
        <v>0</v>
      </c>
      <c r="F10" s="210">
        <v>9.5</v>
      </c>
      <c r="G10" s="210">
        <v>9.75</v>
      </c>
      <c r="H10" s="171"/>
      <c r="I10" s="171"/>
      <c r="J10" s="171"/>
      <c r="K10" s="172">
        <v>10</v>
      </c>
      <c r="L10" s="56">
        <v>10</v>
      </c>
      <c r="M10" s="56" t="e">
        <f>#REF!-H10</f>
        <v>#REF!</v>
      </c>
      <c r="N10" s="56" t="e">
        <f>#REF!-I10</f>
        <v>#REF!</v>
      </c>
      <c r="O10" s="56" t="e">
        <f>#REF!-J10</f>
        <v>#REF!</v>
      </c>
      <c r="P10" s="56" t="e">
        <f>#REF!-K10</f>
        <v>#REF!</v>
      </c>
      <c r="Q10" s="56" t="e">
        <f>#REF!-L10</f>
        <v>#REF!</v>
      </c>
      <c r="R10" s="173"/>
      <c r="S10"/>
      <c r="T10" s="204"/>
      <c r="U10" s="204"/>
      <c r="V10" s="204"/>
      <c r="W10" s="204"/>
      <c r="X10" s="204"/>
    </row>
    <row r="11" spans="1:24" ht="19.95" customHeight="1">
      <c r="A11" s="207">
        <f t="shared" si="0"/>
        <v>8</v>
      </c>
      <c r="B11" s="50" t="s">
        <v>150</v>
      </c>
      <c r="C11" s="210">
        <v>10.220000000000001</v>
      </c>
      <c r="D11" s="210">
        <v>10.35</v>
      </c>
      <c r="E11" s="210">
        <v>17.829999999999998</v>
      </c>
      <c r="F11" s="210">
        <v>10.35</v>
      </c>
      <c r="G11" s="210">
        <v>10.35</v>
      </c>
      <c r="H11" s="56">
        <v>10.65</v>
      </c>
      <c r="I11" s="56">
        <v>10.73</v>
      </c>
      <c r="J11" s="56">
        <v>18</v>
      </c>
      <c r="K11" s="56">
        <v>10.67</v>
      </c>
      <c r="L11" s="56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56" t="e">
        <f>#REF!-L11</f>
        <v>#REF!</v>
      </c>
      <c r="R11" s="56"/>
      <c r="S11"/>
      <c r="T11" s="204"/>
      <c r="U11" s="204"/>
      <c r="V11" s="204"/>
      <c r="W11" s="204"/>
      <c r="X11" s="204"/>
    </row>
    <row r="12" spans="1:24" ht="19.95" customHeight="1">
      <c r="A12" s="207">
        <f t="shared" si="0"/>
        <v>9</v>
      </c>
      <c r="B12" s="50" t="s">
        <v>20</v>
      </c>
      <c r="C12" s="210">
        <v>9.4</v>
      </c>
      <c r="D12" s="210">
        <v>10.1</v>
      </c>
      <c r="E12" s="210">
        <v>0</v>
      </c>
      <c r="F12" s="210">
        <v>9.5500000000000007</v>
      </c>
      <c r="G12" s="210">
        <v>9.9499999999999993</v>
      </c>
      <c r="H12" s="56">
        <v>9.6</v>
      </c>
      <c r="I12" s="56">
        <v>10.4</v>
      </c>
      <c r="J12" s="56">
        <v>0</v>
      </c>
      <c r="K12" s="56">
        <v>9.9</v>
      </c>
      <c r="L12" s="56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56" t="e">
        <f>#REF!-L12</f>
        <v>#REF!</v>
      </c>
      <c r="R12" s="56"/>
      <c r="S12"/>
      <c r="T12" s="204"/>
      <c r="U12" s="204"/>
      <c r="V12" s="204"/>
      <c r="W12" s="204"/>
      <c r="X12" s="204"/>
    </row>
    <row r="13" spans="1:24" ht="16.5" customHeight="1">
      <c r="A13" s="207">
        <f t="shared" si="0"/>
        <v>10</v>
      </c>
      <c r="B13" s="50" t="s">
        <v>21</v>
      </c>
      <c r="C13" s="210">
        <v>10.15</v>
      </c>
      <c r="D13" s="210">
        <v>11</v>
      </c>
      <c r="E13" s="210">
        <v>0</v>
      </c>
      <c r="F13" s="210">
        <v>10.15</v>
      </c>
      <c r="G13" s="210">
        <v>0</v>
      </c>
      <c r="H13" s="56">
        <v>10.5</v>
      </c>
      <c r="I13" s="56">
        <v>11</v>
      </c>
      <c r="J13" s="56">
        <v>0</v>
      </c>
      <c r="K13" s="56">
        <v>10.5</v>
      </c>
      <c r="L13" s="56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56" t="e">
        <f>#REF!-L13</f>
        <v>#REF!</v>
      </c>
      <c r="R13" s="56"/>
      <c r="S13"/>
      <c r="T13" s="204"/>
      <c r="U13" s="204"/>
      <c r="V13" s="204"/>
      <c r="W13" s="204"/>
      <c r="X13" s="204"/>
    </row>
    <row r="14" spans="1:24" ht="19.95" customHeight="1">
      <c r="A14" s="207">
        <f t="shared" si="0"/>
        <v>11</v>
      </c>
      <c r="B14" s="50" t="s">
        <v>22</v>
      </c>
      <c r="C14" s="210">
        <v>9.9499999999999993</v>
      </c>
      <c r="D14" s="210">
        <v>11.5</v>
      </c>
      <c r="E14" s="210">
        <v>0</v>
      </c>
      <c r="F14" s="210">
        <v>10.199999999999999</v>
      </c>
      <c r="G14" s="210">
        <v>10.75</v>
      </c>
      <c r="H14" s="56">
        <v>10.5</v>
      </c>
      <c r="I14" s="56">
        <v>11.5</v>
      </c>
      <c r="J14" s="56">
        <v>0</v>
      </c>
      <c r="K14" s="56">
        <v>10.199999999999999</v>
      </c>
      <c r="L14" s="56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56" t="e">
        <f>#REF!-L14</f>
        <v>#REF!</v>
      </c>
      <c r="R14" s="56"/>
      <c r="S14"/>
      <c r="T14" s="204"/>
      <c r="U14" s="204"/>
      <c r="V14" s="204"/>
      <c r="W14" s="204"/>
      <c r="X14" s="204"/>
    </row>
    <row r="15" spans="1:24" ht="20.25" customHeight="1">
      <c r="A15" s="207">
        <f t="shared" si="0"/>
        <v>12</v>
      </c>
      <c r="B15" s="50" t="s">
        <v>23</v>
      </c>
      <c r="C15" s="210">
        <v>7</v>
      </c>
      <c r="D15" s="210">
        <v>6.85</v>
      </c>
      <c r="E15" s="210">
        <v>0</v>
      </c>
      <c r="F15" s="210">
        <v>0</v>
      </c>
      <c r="G15" s="210">
        <v>0</v>
      </c>
      <c r="H15" s="56">
        <v>8</v>
      </c>
      <c r="I15" s="56">
        <v>8.25</v>
      </c>
      <c r="J15" s="56">
        <v>0</v>
      </c>
      <c r="K15" s="56">
        <v>0</v>
      </c>
      <c r="L15" s="56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56" t="e">
        <f>#REF!-L15</f>
        <v>#REF!</v>
      </c>
      <c r="R15" s="56"/>
      <c r="S15"/>
      <c r="T15" s="204"/>
      <c r="U15" s="204"/>
      <c r="V15" s="204"/>
      <c r="W15" s="204"/>
      <c r="X15" s="204"/>
    </row>
    <row r="16" spans="1:24" ht="20.25" customHeight="1">
      <c r="A16" s="207">
        <f t="shared" si="0"/>
        <v>13</v>
      </c>
      <c r="B16" s="50" t="s">
        <v>24</v>
      </c>
      <c r="C16" s="210">
        <v>5.81</v>
      </c>
      <c r="D16" s="210">
        <v>0</v>
      </c>
      <c r="E16" s="210">
        <v>0</v>
      </c>
      <c r="F16" s="210">
        <v>0</v>
      </c>
      <c r="G16" s="210">
        <v>0</v>
      </c>
      <c r="H16" s="56">
        <v>7.4</v>
      </c>
      <c r="I16" s="56">
        <v>0</v>
      </c>
      <c r="J16" s="56">
        <v>0</v>
      </c>
      <c r="K16" s="56">
        <v>0</v>
      </c>
      <c r="L16" s="56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56" t="e">
        <f>#REF!-L16</f>
        <v>#REF!</v>
      </c>
      <c r="R16" s="56"/>
      <c r="S16"/>
      <c r="T16" s="204"/>
      <c r="U16" s="204"/>
      <c r="V16" s="204"/>
      <c r="W16" s="204"/>
      <c r="X16" s="204"/>
    </row>
    <row r="17" spans="1:24" ht="20.25" customHeight="1">
      <c r="A17" s="207">
        <f t="shared" si="0"/>
        <v>14</v>
      </c>
      <c r="B17" s="50" t="s">
        <v>25</v>
      </c>
      <c r="C17" s="210">
        <v>7</v>
      </c>
      <c r="D17" s="210">
        <v>0</v>
      </c>
      <c r="E17" s="210">
        <v>0</v>
      </c>
      <c r="F17" s="210">
        <v>0</v>
      </c>
      <c r="G17" s="210">
        <v>0</v>
      </c>
      <c r="H17" s="56">
        <v>8</v>
      </c>
      <c r="I17" s="56">
        <v>0</v>
      </c>
      <c r="J17" s="56">
        <v>0</v>
      </c>
      <c r="K17" s="56">
        <v>0</v>
      </c>
      <c r="L17" s="56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56" t="e">
        <f>#REF!-L17</f>
        <v>#REF!</v>
      </c>
      <c r="R17" s="56"/>
      <c r="S17"/>
      <c r="T17" s="204"/>
      <c r="U17" s="204"/>
      <c r="V17" s="204"/>
      <c r="W17" s="204"/>
      <c r="X17" s="204"/>
    </row>
    <row r="18" spans="1:24" ht="19.95" customHeight="1">
      <c r="A18" s="207">
        <f t="shared" si="0"/>
        <v>15</v>
      </c>
      <c r="B18" s="50" t="s">
        <v>26</v>
      </c>
      <c r="C18" s="210">
        <v>9.85</v>
      </c>
      <c r="D18" s="210">
        <v>9.85</v>
      </c>
      <c r="E18" s="210">
        <v>0</v>
      </c>
      <c r="F18" s="210">
        <v>9.85</v>
      </c>
      <c r="G18" s="210">
        <v>9.85</v>
      </c>
      <c r="H18" s="56">
        <v>10.67</v>
      </c>
      <c r="I18" s="56">
        <v>10.67</v>
      </c>
      <c r="J18" s="56">
        <v>0</v>
      </c>
      <c r="K18" s="56">
        <v>10.67</v>
      </c>
      <c r="L18" s="56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56" t="e">
        <f>#REF!-L18</f>
        <v>#REF!</v>
      </c>
      <c r="R18" s="56"/>
      <c r="S18"/>
      <c r="T18" s="204"/>
      <c r="U18" s="204"/>
      <c r="V18" s="204"/>
      <c r="W18" s="204"/>
      <c r="X18" s="204"/>
    </row>
    <row r="19" spans="1:24" ht="19.95" customHeight="1">
      <c r="A19" s="207">
        <f t="shared" si="0"/>
        <v>16</v>
      </c>
      <c r="B19" s="50" t="s">
        <v>27</v>
      </c>
      <c r="C19" s="210">
        <v>11</v>
      </c>
      <c r="D19" s="210">
        <v>10.4</v>
      </c>
      <c r="E19" s="210">
        <v>14</v>
      </c>
      <c r="F19" s="210">
        <v>10.9</v>
      </c>
      <c r="G19" s="210">
        <v>15.6</v>
      </c>
      <c r="H19" s="56">
        <v>13.44</v>
      </c>
      <c r="I19" s="56">
        <v>13.44</v>
      </c>
      <c r="J19" s="56">
        <v>17.79</v>
      </c>
      <c r="K19" s="56">
        <v>13.44</v>
      </c>
      <c r="L19" s="56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56" t="e">
        <f>#REF!-L19</f>
        <v>#REF!</v>
      </c>
      <c r="R19" s="56"/>
      <c r="S19"/>
      <c r="T19" s="204"/>
      <c r="U19" s="204"/>
      <c r="V19" s="204"/>
      <c r="W19" s="204"/>
      <c r="X19" s="204"/>
    </row>
    <row r="20" spans="1:24" ht="15.75" customHeight="1">
      <c r="A20" s="207">
        <f t="shared" si="0"/>
        <v>17</v>
      </c>
      <c r="B20" s="50" t="s">
        <v>28</v>
      </c>
      <c r="C20" s="210">
        <v>10.63</v>
      </c>
      <c r="D20" s="210">
        <v>0</v>
      </c>
      <c r="E20" s="210">
        <v>0</v>
      </c>
      <c r="F20" s="210">
        <v>0</v>
      </c>
      <c r="G20" s="210">
        <v>0</v>
      </c>
      <c r="H20" s="56">
        <v>10.69</v>
      </c>
      <c r="I20" s="56">
        <v>0</v>
      </c>
      <c r="J20" s="56">
        <v>0</v>
      </c>
      <c r="K20" s="56">
        <v>0</v>
      </c>
      <c r="L20" s="56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56" t="e">
        <f>#REF!-L20</f>
        <v>#REF!</v>
      </c>
      <c r="R20" s="56"/>
      <c r="S20"/>
      <c r="T20" s="204"/>
      <c r="U20" s="204"/>
      <c r="V20" s="204"/>
      <c r="W20" s="204"/>
      <c r="X20" s="204"/>
    </row>
    <row r="21" spans="1:24" ht="15.75" customHeight="1">
      <c r="A21" s="207">
        <f t="shared" si="0"/>
        <v>18</v>
      </c>
      <c r="B21" s="50" t="s">
        <v>30</v>
      </c>
      <c r="C21" s="210">
        <v>6.43</v>
      </c>
      <c r="D21" s="210">
        <v>0</v>
      </c>
      <c r="E21" s="210">
        <v>0</v>
      </c>
      <c r="F21" s="210">
        <v>0</v>
      </c>
      <c r="G21" s="210">
        <v>0</v>
      </c>
      <c r="H21" s="56">
        <v>8.14</v>
      </c>
      <c r="I21" s="56">
        <v>0</v>
      </c>
      <c r="J21" s="56">
        <v>0</v>
      </c>
      <c r="K21" s="56">
        <v>0</v>
      </c>
      <c r="L21" s="56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56" t="e">
        <f>#REF!-L21</f>
        <v>#REF!</v>
      </c>
      <c r="R21" s="56"/>
      <c r="S21"/>
      <c r="T21" s="204"/>
      <c r="U21" s="204"/>
      <c r="V21" s="204"/>
      <c r="W21" s="204"/>
      <c r="X21" s="204"/>
    </row>
    <row r="22" spans="1:24" ht="15.75" customHeight="1">
      <c r="A22" s="207">
        <f t="shared" si="0"/>
        <v>19</v>
      </c>
      <c r="B22" s="50" t="s">
        <v>32</v>
      </c>
      <c r="C22" s="210">
        <v>6.87</v>
      </c>
      <c r="D22" s="210">
        <v>8.1</v>
      </c>
      <c r="E22" s="210">
        <v>0</v>
      </c>
      <c r="F22" s="210">
        <v>9.3000000000000007</v>
      </c>
      <c r="G22" s="210">
        <v>0</v>
      </c>
      <c r="H22" s="56">
        <v>9.1999999999999993</v>
      </c>
      <c r="I22" s="56">
        <v>10.84</v>
      </c>
      <c r="J22" s="56">
        <v>0</v>
      </c>
      <c r="K22" s="56">
        <v>10.81</v>
      </c>
      <c r="L22" s="56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56" t="e">
        <f>#REF!-L22</f>
        <v>#REF!</v>
      </c>
      <c r="R22" s="56"/>
      <c r="S22"/>
      <c r="T22" s="204"/>
      <c r="U22" s="204"/>
      <c r="V22" s="204"/>
      <c r="W22" s="204"/>
      <c r="X22" s="204"/>
    </row>
    <row r="23" spans="1:24" ht="15.75" customHeight="1">
      <c r="A23" s="207">
        <f t="shared" si="0"/>
        <v>20</v>
      </c>
      <c r="B23" s="50" t="s">
        <v>33</v>
      </c>
      <c r="C23" s="210">
        <v>7.76</v>
      </c>
      <c r="D23" s="210">
        <v>0</v>
      </c>
      <c r="E23" s="210">
        <v>0</v>
      </c>
      <c r="F23" s="210">
        <v>0</v>
      </c>
      <c r="G23" s="210">
        <v>0</v>
      </c>
      <c r="H23" s="56">
        <v>8.35</v>
      </c>
      <c r="I23" s="56">
        <v>0</v>
      </c>
      <c r="J23" s="56">
        <v>0</v>
      </c>
      <c r="K23" s="56">
        <v>0</v>
      </c>
      <c r="L23" s="56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56" t="e">
        <f>#REF!-L23</f>
        <v>#REF!</v>
      </c>
      <c r="R23" s="56"/>
      <c r="S23"/>
      <c r="T23" s="204"/>
      <c r="U23" s="204"/>
      <c r="V23" s="204"/>
      <c r="W23" s="204"/>
      <c r="X23" s="204"/>
    </row>
    <row r="24" spans="1:24" ht="15.75" customHeight="1">
      <c r="A24" s="207">
        <f t="shared" si="0"/>
        <v>21</v>
      </c>
      <c r="B24" s="50" t="s">
        <v>34</v>
      </c>
      <c r="C24" s="210">
        <v>6.25</v>
      </c>
      <c r="D24" s="210">
        <v>0</v>
      </c>
      <c r="E24" s="210">
        <v>0</v>
      </c>
      <c r="F24" s="210">
        <v>0</v>
      </c>
      <c r="G24" s="210">
        <v>0</v>
      </c>
      <c r="H24" s="56">
        <v>7.95</v>
      </c>
      <c r="I24" s="56">
        <v>0</v>
      </c>
      <c r="J24" s="56">
        <v>0</v>
      </c>
      <c r="K24" s="56">
        <v>0</v>
      </c>
      <c r="L24" s="56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56" t="e">
        <f>#REF!-L24</f>
        <v>#REF!</v>
      </c>
      <c r="R24" s="56"/>
      <c r="S24"/>
      <c r="T24" s="204"/>
      <c r="U24" s="204"/>
      <c r="V24" s="204"/>
      <c r="W24" s="204"/>
      <c r="X24" s="204"/>
    </row>
    <row r="25" spans="1:24" ht="15.75" customHeight="1">
      <c r="A25" s="207">
        <f t="shared" si="0"/>
        <v>22</v>
      </c>
      <c r="B25" s="50" t="s">
        <v>35</v>
      </c>
      <c r="C25" s="210">
        <v>8.2200000000000006</v>
      </c>
      <c r="D25" s="210">
        <v>0</v>
      </c>
      <c r="E25" s="210">
        <v>0</v>
      </c>
      <c r="F25" s="210">
        <v>8.52</v>
      </c>
      <c r="G25" s="210">
        <v>0</v>
      </c>
      <c r="H25" s="56">
        <v>9.7899999999999991</v>
      </c>
      <c r="I25" s="56">
        <v>0</v>
      </c>
      <c r="J25" s="56">
        <v>0</v>
      </c>
      <c r="K25" s="56">
        <v>10.199999999999999</v>
      </c>
      <c r="L25" s="56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56" t="e">
        <f>#REF!-L25</f>
        <v>#REF!</v>
      </c>
      <c r="R25" s="56"/>
      <c r="S25"/>
      <c r="T25" s="204"/>
      <c r="U25" s="204"/>
      <c r="V25" s="204"/>
      <c r="W25" s="204"/>
      <c r="X25" s="204"/>
    </row>
    <row r="26" spans="1:24" ht="15.75" customHeight="1">
      <c r="A26" s="207">
        <f t="shared" si="0"/>
        <v>23</v>
      </c>
      <c r="B26" s="50" t="s">
        <v>36</v>
      </c>
      <c r="C26" s="210">
        <v>14.31</v>
      </c>
      <c r="D26" s="210">
        <v>13.31</v>
      </c>
      <c r="E26" s="210">
        <v>13.31</v>
      </c>
      <c r="F26" s="210">
        <v>13.31</v>
      </c>
      <c r="G26" s="210">
        <v>13.31</v>
      </c>
      <c r="H26" s="56">
        <v>14.49</v>
      </c>
      <c r="I26" s="56">
        <v>13.49</v>
      </c>
      <c r="J26" s="56">
        <v>13.49</v>
      </c>
      <c r="K26" s="56">
        <v>13.49</v>
      </c>
      <c r="L26" s="56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56" t="e">
        <f>#REF!-L26</f>
        <v>#REF!</v>
      </c>
      <c r="R26" s="56"/>
      <c r="S26"/>
      <c r="T26" s="204"/>
      <c r="U26" s="204"/>
      <c r="V26" s="204"/>
      <c r="W26" s="204"/>
      <c r="X26" s="204"/>
    </row>
    <row r="27" spans="1:24" ht="15.75" customHeight="1">
      <c r="A27" s="207">
        <f t="shared" si="0"/>
        <v>24</v>
      </c>
      <c r="B27" s="50" t="s">
        <v>37</v>
      </c>
      <c r="C27" s="210">
        <v>7.3</v>
      </c>
      <c r="D27" s="210">
        <v>0</v>
      </c>
      <c r="E27" s="210">
        <v>0</v>
      </c>
      <c r="F27" s="210">
        <v>0</v>
      </c>
      <c r="G27" s="210">
        <v>0</v>
      </c>
      <c r="H27" s="56">
        <v>8.36</v>
      </c>
      <c r="I27" s="56">
        <v>0</v>
      </c>
      <c r="J27" s="56">
        <v>0</v>
      </c>
      <c r="K27" s="56">
        <v>0</v>
      </c>
      <c r="L27" s="56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56" t="e">
        <f>#REF!-L27</f>
        <v>#REF!</v>
      </c>
      <c r="R27" s="56"/>
      <c r="S27"/>
      <c r="T27" s="204"/>
      <c r="U27" s="204"/>
      <c r="V27" s="204"/>
      <c r="W27" s="204"/>
      <c r="X27" s="204"/>
    </row>
    <row r="28" spans="1:24" ht="15.75" customHeight="1">
      <c r="A28" s="207">
        <f t="shared" si="0"/>
        <v>25</v>
      </c>
      <c r="B28" s="50" t="s">
        <v>38</v>
      </c>
      <c r="C28" s="210">
        <v>7.79</v>
      </c>
      <c r="D28" s="210">
        <v>0</v>
      </c>
      <c r="E28" s="210">
        <v>0</v>
      </c>
      <c r="F28" s="210">
        <v>0</v>
      </c>
      <c r="G28" s="210">
        <v>0</v>
      </c>
      <c r="H28" s="56">
        <v>9.06</v>
      </c>
      <c r="I28" s="56">
        <v>0</v>
      </c>
      <c r="J28" s="56">
        <v>0</v>
      </c>
      <c r="K28" s="56">
        <v>0</v>
      </c>
      <c r="L28" s="56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56" t="e">
        <f>#REF!-L28</f>
        <v>#REF!</v>
      </c>
      <c r="R28" s="56"/>
      <c r="S28"/>
      <c r="T28" s="204"/>
      <c r="U28" s="204"/>
      <c r="V28" s="204"/>
      <c r="W28" s="204"/>
      <c r="X28" s="204"/>
    </row>
    <row r="29" spans="1:24" ht="15.75" customHeight="1">
      <c r="A29" s="207">
        <f t="shared" si="0"/>
        <v>26</v>
      </c>
      <c r="B29" s="50" t="s">
        <v>39</v>
      </c>
      <c r="C29" s="210">
        <v>8</v>
      </c>
      <c r="D29" s="210">
        <v>0</v>
      </c>
      <c r="E29" s="210">
        <v>0</v>
      </c>
      <c r="F29" s="210">
        <v>0</v>
      </c>
      <c r="G29" s="210">
        <v>0</v>
      </c>
      <c r="H29" s="56">
        <v>0.09</v>
      </c>
      <c r="I29" s="56">
        <v>0</v>
      </c>
      <c r="J29" s="56">
        <v>0</v>
      </c>
      <c r="K29" s="56">
        <v>0</v>
      </c>
      <c r="L29" s="56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56" t="e">
        <f>#REF!-L29</f>
        <v>#REF!</v>
      </c>
      <c r="R29" s="56"/>
      <c r="S29"/>
      <c r="T29" s="204"/>
      <c r="U29" s="204"/>
      <c r="V29" s="204"/>
      <c r="W29" s="204"/>
      <c r="X29" s="204"/>
    </row>
    <row r="30" spans="1:24" ht="15.75" customHeight="1">
      <c r="A30" s="207">
        <f t="shared" si="0"/>
        <v>27</v>
      </c>
      <c r="B30" s="50" t="s">
        <v>40</v>
      </c>
      <c r="C30" s="210">
        <v>6.53</v>
      </c>
      <c r="D30" s="210">
        <v>6.53</v>
      </c>
      <c r="E30" s="210">
        <v>0</v>
      </c>
      <c r="F30" s="210">
        <v>0</v>
      </c>
      <c r="G30" s="210">
        <v>0</v>
      </c>
      <c r="H30" s="56">
        <v>6.7</v>
      </c>
      <c r="I30" s="56">
        <v>6.7</v>
      </c>
      <c r="J30" s="56">
        <v>0</v>
      </c>
      <c r="K30" s="56">
        <v>0</v>
      </c>
      <c r="L30" s="56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56" t="e">
        <f>#REF!-L30</f>
        <v>#REF!</v>
      </c>
      <c r="R30" s="56"/>
      <c r="S30"/>
      <c r="T30" s="204"/>
      <c r="U30" s="204"/>
      <c r="V30" s="204"/>
      <c r="W30" s="204"/>
      <c r="X30" s="204"/>
    </row>
    <row r="31" spans="1:24" ht="15.75" customHeight="1">
      <c r="A31" s="207">
        <f>A30+1</f>
        <v>28</v>
      </c>
      <c r="B31" s="50" t="s">
        <v>41</v>
      </c>
      <c r="C31" s="210">
        <v>10.08</v>
      </c>
      <c r="D31" s="210">
        <v>10.3</v>
      </c>
      <c r="E31" s="210">
        <v>15.28</v>
      </c>
      <c r="F31" s="210">
        <v>9.75</v>
      </c>
      <c r="G31" s="210">
        <v>14.07</v>
      </c>
      <c r="H31" s="56">
        <v>10.3</v>
      </c>
      <c r="I31" s="56">
        <v>10.56</v>
      </c>
      <c r="J31" s="56">
        <v>15.53</v>
      </c>
      <c r="K31" s="56">
        <v>10</v>
      </c>
      <c r="L31" s="56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56" t="e">
        <f>#REF!-L31</f>
        <v>#REF!</v>
      </c>
      <c r="R31" s="56"/>
      <c r="S31"/>
      <c r="T31" s="204"/>
      <c r="U31" s="204"/>
      <c r="V31" s="204"/>
      <c r="W31" s="204"/>
      <c r="X31" s="204"/>
    </row>
    <row r="32" spans="1:24" ht="15.75" customHeight="1">
      <c r="A32" s="207">
        <f t="shared" si="0"/>
        <v>29</v>
      </c>
      <c r="B32" s="50" t="s">
        <v>42</v>
      </c>
      <c r="C32" s="210">
        <v>9.25</v>
      </c>
      <c r="D32" s="210">
        <v>10.25</v>
      </c>
      <c r="E32" s="210">
        <v>0</v>
      </c>
      <c r="F32" s="210">
        <v>10.25</v>
      </c>
      <c r="G32" s="210">
        <v>0</v>
      </c>
      <c r="H32" s="81"/>
      <c r="I32" s="81"/>
      <c r="J32" s="81"/>
      <c r="K32" s="95">
        <v>0</v>
      </c>
      <c r="L32" s="56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56" t="e">
        <f>#REF!-L32</f>
        <v>#REF!</v>
      </c>
      <c r="R32" s="56"/>
      <c r="S32"/>
      <c r="T32" s="204"/>
      <c r="U32" s="204"/>
      <c r="V32" s="204"/>
      <c r="W32" s="204"/>
      <c r="X32" s="204"/>
    </row>
    <row r="33" spans="1:24" ht="19.95" customHeight="1">
      <c r="A33" s="207">
        <f t="shared" si="0"/>
        <v>30</v>
      </c>
      <c r="B33" s="50" t="s">
        <v>43</v>
      </c>
      <c r="C33" s="210">
        <v>11.25</v>
      </c>
      <c r="D33" s="210">
        <v>13</v>
      </c>
      <c r="E33" s="210">
        <v>0</v>
      </c>
      <c r="F33" s="210">
        <v>13</v>
      </c>
      <c r="G33" s="210">
        <v>14</v>
      </c>
      <c r="H33" s="56">
        <v>11.25</v>
      </c>
      <c r="I33" s="56">
        <v>13</v>
      </c>
      <c r="J33" s="56">
        <v>0</v>
      </c>
      <c r="K33" s="56">
        <v>13</v>
      </c>
      <c r="L33" s="56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56" t="e">
        <f>#REF!-L33</f>
        <v>#REF!</v>
      </c>
      <c r="R33" s="56"/>
      <c r="S33"/>
      <c r="T33" s="204"/>
      <c r="U33" s="204"/>
      <c r="V33" s="204"/>
      <c r="W33" s="204"/>
      <c r="X33" s="204"/>
    </row>
    <row r="34" spans="1:24" ht="19.95" customHeight="1">
      <c r="A34" s="207">
        <f t="shared" si="0"/>
        <v>31</v>
      </c>
      <c r="B34" s="50" t="s">
        <v>44</v>
      </c>
      <c r="C34" s="210">
        <v>9.4499999999999993</v>
      </c>
      <c r="D34" s="210">
        <v>9.9499999999999993</v>
      </c>
      <c r="E34" s="210">
        <v>21</v>
      </c>
      <c r="F34" s="210">
        <v>12.3</v>
      </c>
      <c r="G34" s="210">
        <v>11.3</v>
      </c>
      <c r="H34" s="81"/>
      <c r="I34" s="81"/>
      <c r="J34" s="81"/>
      <c r="K34" s="95">
        <v>12</v>
      </c>
      <c r="L34" s="56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56" t="e">
        <f>#REF!-L34</f>
        <v>#REF!</v>
      </c>
      <c r="R34" s="56"/>
      <c r="S34"/>
      <c r="T34" s="204"/>
      <c r="U34" s="204"/>
      <c r="V34" s="204"/>
      <c r="W34" s="204"/>
      <c r="X34" s="204"/>
    </row>
    <row r="35" spans="1:24" ht="19.95" customHeight="1">
      <c r="A35" s="207">
        <f t="shared" si="0"/>
        <v>32</v>
      </c>
      <c r="B35" s="50" t="s">
        <v>45</v>
      </c>
      <c r="C35" s="210">
        <v>10.6</v>
      </c>
      <c r="D35" s="210">
        <v>12.2</v>
      </c>
      <c r="E35" s="210">
        <v>14.2</v>
      </c>
      <c r="F35" s="210">
        <v>11.9</v>
      </c>
      <c r="G35" s="210">
        <v>12</v>
      </c>
      <c r="H35" s="56">
        <v>10.6</v>
      </c>
      <c r="I35" s="56">
        <v>12.2</v>
      </c>
      <c r="J35" s="56">
        <v>14.2</v>
      </c>
      <c r="K35" s="56">
        <v>11.9</v>
      </c>
      <c r="L35" s="56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56" t="e">
        <f>#REF!-L35</f>
        <v>#REF!</v>
      </c>
      <c r="R35" s="56"/>
      <c r="S35"/>
      <c r="T35" s="204"/>
      <c r="U35" s="204"/>
      <c r="V35" s="204"/>
      <c r="W35" s="204"/>
      <c r="X35" s="204"/>
    </row>
    <row r="36" spans="1:24" ht="19.95" customHeight="1">
      <c r="A36" s="207">
        <f t="shared" si="0"/>
        <v>33</v>
      </c>
      <c r="B36" s="50" t="s">
        <v>46</v>
      </c>
      <c r="C36" s="210">
        <v>8.19</v>
      </c>
      <c r="D36" s="210">
        <v>9.81</v>
      </c>
      <c r="E36" s="210">
        <v>13.56</v>
      </c>
      <c r="F36" s="210">
        <v>10.11</v>
      </c>
      <c r="G36" s="210">
        <v>9.9700000000000006</v>
      </c>
      <c r="H36" s="56">
        <v>8.7899999999999991</v>
      </c>
      <c r="I36" s="56">
        <v>10.29</v>
      </c>
      <c r="J36" s="56">
        <v>13.4</v>
      </c>
      <c r="K36" s="56">
        <v>10.28</v>
      </c>
      <c r="L36" s="56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56" t="e">
        <f>#REF!-L36</f>
        <v>#REF!</v>
      </c>
      <c r="R36" s="56"/>
      <c r="S36"/>
      <c r="T36" s="204"/>
      <c r="U36" s="204"/>
      <c r="V36" s="204"/>
      <c r="W36" s="204"/>
      <c r="X36" s="204"/>
    </row>
    <row r="37" spans="1:24" ht="19.95" customHeight="1">
      <c r="A37" s="207">
        <f t="shared" si="0"/>
        <v>34</v>
      </c>
      <c r="B37" s="50" t="s">
        <v>47</v>
      </c>
      <c r="C37" s="210">
        <v>9.75</v>
      </c>
      <c r="D37" s="210">
        <v>10.25</v>
      </c>
      <c r="E37" s="210">
        <v>14.25</v>
      </c>
      <c r="F37" s="210">
        <v>10.25</v>
      </c>
      <c r="G37" s="210">
        <v>11</v>
      </c>
      <c r="H37" s="56">
        <v>10</v>
      </c>
      <c r="I37" s="56">
        <v>10.25</v>
      </c>
      <c r="J37" s="56">
        <v>14.5</v>
      </c>
      <c r="K37" s="56">
        <v>10.5</v>
      </c>
      <c r="L37" s="56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56" t="e">
        <f>#REF!-L37</f>
        <v>#REF!</v>
      </c>
      <c r="R37" s="56"/>
      <c r="S37"/>
      <c r="T37" s="204"/>
      <c r="U37" s="204"/>
      <c r="V37" s="204"/>
      <c r="W37" s="204"/>
      <c r="X37" s="204"/>
    </row>
    <row r="38" spans="1:24" ht="19.95" customHeight="1">
      <c r="A38" s="207">
        <f t="shared" si="0"/>
        <v>35</v>
      </c>
      <c r="B38" s="50" t="s">
        <v>48</v>
      </c>
      <c r="C38" s="210">
        <v>7.06</v>
      </c>
      <c r="D38" s="210">
        <v>6.97</v>
      </c>
      <c r="E38" s="210">
        <v>6.45</v>
      </c>
      <c r="F38" s="210">
        <v>6.42</v>
      </c>
      <c r="G38" s="210">
        <v>7.7</v>
      </c>
      <c r="H38" s="56">
        <v>7.05</v>
      </c>
      <c r="I38" s="56">
        <v>7.17</v>
      </c>
      <c r="J38" s="56">
        <v>6.63</v>
      </c>
      <c r="K38" s="56">
        <v>6.59</v>
      </c>
      <c r="L38" s="56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56" t="e">
        <f>#REF!-L38</f>
        <v>#REF!</v>
      </c>
      <c r="R38" s="56"/>
      <c r="S38"/>
      <c r="T38" s="204"/>
      <c r="U38" s="204"/>
      <c r="V38" s="204"/>
      <c r="W38" s="204"/>
      <c r="X38" s="204"/>
    </row>
    <row r="39" spans="1:24" ht="19.95" customHeight="1">
      <c r="A39" s="207">
        <f t="shared" si="0"/>
        <v>36</v>
      </c>
      <c r="B39" s="50" t="s">
        <v>49</v>
      </c>
      <c r="C39" s="210">
        <v>10.1</v>
      </c>
      <c r="D39" s="210">
        <v>11.96</v>
      </c>
      <c r="E39" s="210">
        <v>14.86</v>
      </c>
      <c r="F39" s="210">
        <v>11.49</v>
      </c>
      <c r="G39" s="210">
        <v>13.59</v>
      </c>
      <c r="H39" s="56">
        <v>9.7100000000000009</v>
      </c>
      <c r="I39" s="56">
        <v>12.34</v>
      </c>
      <c r="J39" s="56">
        <v>13.05</v>
      </c>
      <c r="K39" s="56">
        <v>11.28</v>
      </c>
      <c r="L39" s="56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56" t="e">
        <f>#REF!-L39</f>
        <v>#REF!</v>
      </c>
      <c r="R39" s="56"/>
      <c r="S39"/>
      <c r="T39" s="204"/>
      <c r="U39" s="204"/>
      <c r="V39" s="204"/>
      <c r="W39" s="204"/>
      <c r="X39" s="204"/>
    </row>
    <row r="40" spans="1:24" ht="19.95" customHeight="1">
      <c r="A40" s="207">
        <f t="shared" si="0"/>
        <v>37</v>
      </c>
      <c r="B40" s="50" t="s">
        <v>50</v>
      </c>
      <c r="C40" s="210">
        <v>6.07</v>
      </c>
      <c r="D40" s="210">
        <v>6.97</v>
      </c>
      <c r="E40" s="210">
        <v>11.07</v>
      </c>
      <c r="F40" s="210">
        <v>7.04</v>
      </c>
      <c r="G40" s="210">
        <v>8.56</v>
      </c>
      <c r="H40" s="56">
        <v>7.31</v>
      </c>
      <c r="I40" s="56">
        <v>8.27</v>
      </c>
      <c r="J40" s="56">
        <v>12.08</v>
      </c>
      <c r="K40" s="56">
        <v>7.38</v>
      </c>
      <c r="L40" s="56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56" t="e">
        <f>#REF!-L40</f>
        <v>#REF!</v>
      </c>
      <c r="R40" s="56"/>
      <c r="S40"/>
      <c r="T40" s="204"/>
      <c r="U40" s="204"/>
      <c r="V40" s="204"/>
      <c r="W40" s="204"/>
      <c r="X40" s="204"/>
    </row>
    <row r="41" spans="1:24" ht="19.95" customHeight="1">
      <c r="A41" s="207">
        <f t="shared" si="0"/>
        <v>38</v>
      </c>
      <c r="B41" s="50" t="s">
        <v>51</v>
      </c>
      <c r="C41" s="210">
        <v>9.5500000000000007</v>
      </c>
      <c r="D41" s="210">
        <v>9.4</v>
      </c>
      <c r="E41" s="210">
        <v>8.98</v>
      </c>
      <c r="F41" s="210">
        <v>8.93</v>
      </c>
      <c r="G41" s="210">
        <v>8.9499999999999993</v>
      </c>
      <c r="H41" s="56">
        <v>8.2200000000000006</v>
      </c>
      <c r="I41" s="56">
        <v>8.18</v>
      </c>
      <c r="J41" s="56">
        <v>7.71</v>
      </c>
      <c r="K41" s="56">
        <v>8.1199999999999992</v>
      </c>
      <c r="L41" s="56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56" t="e">
        <f>#REF!-L41</f>
        <v>#REF!</v>
      </c>
      <c r="R41" s="56"/>
      <c r="S41"/>
      <c r="T41" s="204"/>
      <c r="U41" s="204"/>
      <c r="V41" s="204"/>
      <c r="W41" s="204"/>
      <c r="X41" s="204"/>
    </row>
    <row r="42" spans="1:24" ht="19.95" customHeight="1">
      <c r="A42" s="207">
        <f t="shared" si="0"/>
        <v>39</v>
      </c>
      <c r="B42" s="50" t="s">
        <v>52</v>
      </c>
      <c r="C42" s="210">
        <v>9.6300000000000008</v>
      </c>
      <c r="D42" s="210">
        <v>10.25</v>
      </c>
      <c r="E42" s="210">
        <v>13.36</v>
      </c>
      <c r="F42" s="210">
        <v>10.210000000000001</v>
      </c>
      <c r="G42" s="210">
        <v>12.46</v>
      </c>
      <c r="H42" s="56">
        <v>9.69</v>
      </c>
      <c r="I42" s="56">
        <v>10.09</v>
      </c>
      <c r="J42" s="56">
        <v>13.13</v>
      </c>
      <c r="K42" s="56">
        <v>10.4</v>
      </c>
      <c r="L42" s="56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56" t="e">
        <f>#REF!-L42</f>
        <v>#REF!</v>
      </c>
      <c r="R42" s="56"/>
      <c r="S42"/>
      <c r="T42" s="204"/>
      <c r="U42" s="204"/>
      <c r="V42" s="204"/>
      <c r="W42" s="204"/>
      <c r="X42" s="204"/>
    </row>
    <row r="43" spans="1:24" ht="19.95" customHeight="1">
      <c r="A43" s="207">
        <f t="shared" si="0"/>
        <v>40</v>
      </c>
      <c r="B43" s="50" t="s">
        <v>53</v>
      </c>
      <c r="C43" s="210">
        <v>9.75</v>
      </c>
      <c r="D43" s="210">
        <v>10.25</v>
      </c>
      <c r="E43" s="210">
        <v>12.25</v>
      </c>
      <c r="F43" s="210">
        <v>10.75</v>
      </c>
      <c r="G43" s="210">
        <v>10.75</v>
      </c>
      <c r="H43" s="56">
        <v>10.25</v>
      </c>
      <c r="I43" s="56">
        <v>10.75</v>
      </c>
      <c r="J43" s="56">
        <v>12.75</v>
      </c>
      <c r="K43" s="56">
        <v>11.25</v>
      </c>
      <c r="L43" s="56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56" t="e">
        <f>#REF!-L43</f>
        <v>#REF!</v>
      </c>
      <c r="R43" s="56"/>
      <c r="S43"/>
      <c r="T43" s="204"/>
      <c r="U43" s="204"/>
      <c r="V43" s="204"/>
      <c r="W43" s="204"/>
      <c r="X43" s="204"/>
    </row>
    <row r="44" spans="1:24" ht="19.95" customHeight="1">
      <c r="A44" s="207">
        <f t="shared" si="0"/>
        <v>41</v>
      </c>
      <c r="B44" s="50" t="s">
        <v>54</v>
      </c>
      <c r="C44" s="210">
        <v>8.11</v>
      </c>
      <c r="D44" s="210">
        <v>7.6</v>
      </c>
      <c r="E44" s="210">
        <v>7.71</v>
      </c>
      <c r="F44" s="210">
        <v>6.79</v>
      </c>
      <c r="G44" s="210">
        <v>7.44</v>
      </c>
      <c r="H44" s="56">
        <v>9.23</v>
      </c>
      <c r="I44" s="56">
        <v>8.9700000000000006</v>
      </c>
      <c r="J44" s="56">
        <v>9.01</v>
      </c>
      <c r="K44" s="56">
        <v>8.66</v>
      </c>
      <c r="L44" s="56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56" t="e">
        <f>#REF!-L44</f>
        <v>#REF!</v>
      </c>
      <c r="R44" s="56"/>
      <c r="S44"/>
      <c r="T44" s="204"/>
      <c r="U44" s="204"/>
      <c r="V44" s="204"/>
      <c r="W44" s="204"/>
      <c r="X44" s="204"/>
    </row>
    <row r="45" spans="1:24" ht="19.95" customHeight="1">
      <c r="A45" s="207">
        <f t="shared" si="0"/>
        <v>42</v>
      </c>
      <c r="B45" s="50" t="s">
        <v>55</v>
      </c>
      <c r="C45" s="210">
        <v>10.9</v>
      </c>
      <c r="D45" s="210">
        <v>12.65</v>
      </c>
      <c r="E45" s="210">
        <v>15</v>
      </c>
      <c r="F45" s="210">
        <v>12.12</v>
      </c>
      <c r="G45" s="210">
        <v>12.28</v>
      </c>
      <c r="H45" s="56">
        <v>10.9</v>
      </c>
      <c r="I45" s="56">
        <v>12.65</v>
      </c>
      <c r="J45" s="56">
        <v>15</v>
      </c>
      <c r="K45" s="56">
        <v>12.12</v>
      </c>
      <c r="L45" s="56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56" t="e">
        <f>#REF!-L45</f>
        <v>#REF!</v>
      </c>
      <c r="R45" s="56"/>
      <c r="S45"/>
      <c r="T45" s="204"/>
      <c r="U45" s="204"/>
      <c r="V45" s="204"/>
      <c r="W45" s="204"/>
      <c r="X45" s="204"/>
    </row>
    <row r="46" spans="1:24" ht="19.95" customHeight="1">
      <c r="A46" s="207">
        <f t="shared" si="0"/>
        <v>43</v>
      </c>
      <c r="B46" s="50" t="s">
        <v>56</v>
      </c>
      <c r="C46" s="210">
        <v>9.93</v>
      </c>
      <c r="D46" s="210">
        <v>9.93</v>
      </c>
      <c r="E46" s="210">
        <v>9.93</v>
      </c>
      <c r="F46" s="210">
        <v>9.93</v>
      </c>
      <c r="G46" s="210">
        <v>9.93</v>
      </c>
      <c r="H46" s="56">
        <v>10.53</v>
      </c>
      <c r="I46" s="56">
        <v>10.53</v>
      </c>
      <c r="J46" s="56">
        <v>10.53</v>
      </c>
      <c r="K46" s="56">
        <v>0</v>
      </c>
      <c r="L46" s="56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56" t="e">
        <f>#REF!-L46</f>
        <v>#REF!</v>
      </c>
      <c r="R46" s="56"/>
      <c r="S46"/>
      <c r="T46" s="204"/>
      <c r="U46" s="204"/>
      <c r="V46" s="204"/>
      <c r="W46" s="204"/>
      <c r="X46" s="204"/>
    </row>
    <row r="47" spans="1:24" ht="19.95" customHeight="1">
      <c r="A47" s="207">
        <f t="shared" si="0"/>
        <v>44</v>
      </c>
      <c r="B47" s="50" t="s">
        <v>57</v>
      </c>
      <c r="C47" s="210">
        <v>10.24</v>
      </c>
      <c r="D47" s="210">
        <v>10.59</v>
      </c>
      <c r="E47" s="210">
        <v>16.239999999999998</v>
      </c>
      <c r="F47" s="210">
        <v>10.61</v>
      </c>
      <c r="G47" s="210">
        <v>11.1</v>
      </c>
      <c r="H47" s="56">
        <v>9.76</v>
      </c>
      <c r="I47" s="56">
        <v>10.31</v>
      </c>
      <c r="J47" s="56">
        <v>13.06</v>
      </c>
      <c r="K47" s="56">
        <v>10.26</v>
      </c>
      <c r="L47" s="56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56" t="e">
        <f>#REF!-L47</f>
        <v>#REF!</v>
      </c>
      <c r="R47" s="56"/>
      <c r="S47"/>
      <c r="T47" s="204"/>
      <c r="U47" s="204"/>
      <c r="V47" s="204"/>
      <c r="W47" s="204"/>
      <c r="X47" s="204"/>
    </row>
    <row r="48" spans="1:24" ht="19.95" customHeight="1">
      <c r="A48" s="207">
        <f t="shared" si="0"/>
        <v>45</v>
      </c>
      <c r="B48" s="50" t="s">
        <v>58</v>
      </c>
      <c r="C48" s="210">
        <v>8.39</v>
      </c>
      <c r="D48" s="210">
        <v>8.89</v>
      </c>
      <c r="E48" s="210">
        <v>9.89</v>
      </c>
      <c r="F48" s="210">
        <v>8.89</v>
      </c>
      <c r="G48" s="210">
        <v>9.64</v>
      </c>
      <c r="H48" s="56">
        <v>8.77</v>
      </c>
      <c r="I48" s="56">
        <v>8.77</v>
      </c>
      <c r="J48" s="56">
        <v>8.77</v>
      </c>
      <c r="K48" s="56">
        <v>10.47</v>
      </c>
      <c r="L48" s="56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56" t="e">
        <f>#REF!-L48</f>
        <v>#REF!</v>
      </c>
      <c r="R48" s="56"/>
      <c r="S48"/>
      <c r="T48" s="204"/>
      <c r="U48" s="204"/>
      <c r="V48" s="204"/>
      <c r="W48" s="204"/>
      <c r="X48" s="204"/>
    </row>
    <row r="49" spans="1:24" ht="19.95" customHeight="1">
      <c r="A49" s="207">
        <f t="shared" si="0"/>
        <v>46</v>
      </c>
      <c r="B49" s="50" t="s">
        <v>59</v>
      </c>
      <c r="C49" s="210">
        <v>10.76</v>
      </c>
      <c r="D49" s="210">
        <v>10.34</v>
      </c>
      <c r="E49" s="210">
        <v>10.34</v>
      </c>
      <c r="F49" s="210">
        <v>10.76</v>
      </c>
      <c r="G49" s="210">
        <v>9.92</v>
      </c>
      <c r="H49" s="56">
        <v>11.51</v>
      </c>
      <c r="I49" s="56">
        <v>11.07</v>
      </c>
      <c r="J49" s="56">
        <v>11.07</v>
      </c>
      <c r="K49" s="56">
        <v>11.51</v>
      </c>
      <c r="L49" s="56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56" t="e">
        <f>#REF!-L49</f>
        <v>#REF!</v>
      </c>
      <c r="R49" s="56"/>
      <c r="S49"/>
      <c r="T49" s="204"/>
      <c r="U49" s="204"/>
      <c r="V49" s="204"/>
      <c r="W49" s="204"/>
      <c r="X49" s="204"/>
    </row>
    <row r="50" spans="1:24" ht="19.95" customHeight="1">
      <c r="A50" s="207">
        <f t="shared" si="0"/>
        <v>47</v>
      </c>
      <c r="B50" s="50" t="s">
        <v>60</v>
      </c>
      <c r="C50" s="210">
        <v>8.7100000000000009</v>
      </c>
      <c r="D50" s="210">
        <v>9.09</v>
      </c>
      <c r="E50" s="210">
        <v>13.87</v>
      </c>
      <c r="F50" s="210">
        <v>10.220000000000001</v>
      </c>
      <c r="G50" s="210">
        <v>11.95</v>
      </c>
      <c r="H50" s="56">
        <v>8.69</v>
      </c>
      <c r="I50" s="56">
        <v>9.17</v>
      </c>
      <c r="J50" s="56">
        <v>13.87</v>
      </c>
      <c r="K50" s="56">
        <v>9.86</v>
      </c>
      <c r="L50" s="56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56" t="e">
        <f>#REF!-L50</f>
        <v>#REF!</v>
      </c>
      <c r="R50" s="56"/>
      <c r="S50"/>
      <c r="T50" s="204"/>
      <c r="U50" s="204"/>
      <c r="V50" s="204"/>
      <c r="W50" s="204"/>
      <c r="X50" s="204"/>
    </row>
    <row r="51" spans="1:24" ht="19.95" customHeight="1">
      <c r="A51" s="207">
        <f t="shared" si="0"/>
        <v>48</v>
      </c>
      <c r="B51" s="50" t="s">
        <v>61</v>
      </c>
      <c r="C51" s="210">
        <v>8.77</v>
      </c>
      <c r="D51" s="210">
        <v>8.67</v>
      </c>
      <c r="E51" s="210">
        <v>8.58</v>
      </c>
      <c r="F51" s="210">
        <v>8.5399999999999991</v>
      </c>
      <c r="G51" s="210">
        <v>10.79</v>
      </c>
      <c r="H51" s="56">
        <v>3.7</v>
      </c>
      <c r="I51" s="56">
        <v>4.0999999999999996</v>
      </c>
      <c r="J51" s="56">
        <v>3.54</v>
      </c>
      <c r="K51" s="56">
        <v>3.32</v>
      </c>
      <c r="L51" s="56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56" t="e">
        <f>#REF!-L51</f>
        <v>#REF!</v>
      </c>
      <c r="R51" s="56"/>
      <c r="S51"/>
      <c r="T51" s="204"/>
      <c r="U51" s="204"/>
      <c r="V51" s="204"/>
      <c r="W51" s="204"/>
      <c r="X51" s="204"/>
    </row>
    <row r="52" spans="1:24" ht="19.95" customHeight="1">
      <c r="A52" s="207">
        <f t="shared" si="0"/>
        <v>49</v>
      </c>
      <c r="B52" s="50" t="s">
        <v>62</v>
      </c>
      <c r="C52" s="210">
        <v>9.4499999999999993</v>
      </c>
      <c r="D52" s="210">
        <v>9.75</v>
      </c>
      <c r="E52" s="210">
        <v>9.75</v>
      </c>
      <c r="F52" s="210">
        <v>9.4499999999999993</v>
      </c>
      <c r="G52" s="210">
        <v>9.75</v>
      </c>
      <c r="H52" s="56">
        <v>10.49</v>
      </c>
      <c r="I52" s="56">
        <v>10.79</v>
      </c>
      <c r="J52" s="56">
        <v>10.79</v>
      </c>
      <c r="K52" s="56">
        <v>10.49</v>
      </c>
      <c r="L52" s="56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56" t="e">
        <f>#REF!-L52</f>
        <v>#REF!</v>
      </c>
      <c r="R52" s="56"/>
      <c r="S52"/>
      <c r="T52" s="204"/>
      <c r="U52" s="204"/>
      <c r="V52" s="204"/>
      <c r="W52" s="204"/>
      <c r="X52" s="204"/>
    </row>
    <row r="53" spans="1:24" ht="19.95" customHeight="1">
      <c r="A53" s="207">
        <f t="shared" si="0"/>
        <v>50</v>
      </c>
      <c r="B53" s="50" t="s">
        <v>64</v>
      </c>
      <c r="C53" s="210">
        <v>8.77</v>
      </c>
      <c r="D53" s="210">
        <v>10.199999999999999</v>
      </c>
      <c r="E53" s="210">
        <v>10.07</v>
      </c>
      <c r="F53" s="210">
        <v>9.33</v>
      </c>
      <c r="G53" s="210">
        <v>11.74</v>
      </c>
      <c r="H53" s="56">
        <v>9.35</v>
      </c>
      <c r="I53" s="56">
        <v>10.57</v>
      </c>
      <c r="J53" s="56">
        <v>10.34</v>
      </c>
      <c r="K53" s="56">
        <v>10.050000000000001</v>
      </c>
      <c r="L53" s="56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56" t="e">
        <f>#REF!-L53</f>
        <v>#REF!</v>
      </c>
      <c r="R53" s="56"/>
      <c r="S53"/>
      <c r="T53" s="204"/>
      <c r="U53" s="204"/>
      <c r="V53" s="204"/>
      <c r="W53" s="204"/>
      <c r="X53" s="204"/>
    </row>
    <row r="54" spans="1:24" ht="19.95" customHeight="1">
      <c r="A54" s="207">
        <f t="shared" si="0"/>
        <v>51</v>
      </c>
      <c r="B54" s="50" t="s">
        <v>65</v>
      </c>
      <c r="C54" s="210">
        <v>11.57</v>
      </c>
      <c r="D54" s="210">
        <v>12.16</v>
      </c>
      <c r="E54" s="210">
        <v>11.39</v>
      </c>
      <c r="F54" s="210">
        <v>11.42</v>
      </c>
      <c r="G54" s="210">
        <v>14.58</v>
      </c>
      <c r="H54" s="56">
        <v>10.19</v>
      </c>
      <c r="I54" s="56">
        <v>10.98</v>
      </c>
      <c r="J54" s="56">
        <v>10.1</v>
      </c>
      <c r="K54" s="56">
        <v>10.050000000000001</v>
      </c>
      <c r="L54" s="56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56" t="e">
        <f>#REF!-L54</f>
        <v>#REF!</v>
      </c>
      <c r="R54" s="56"/>
      <c r="S54"/>
      <c r="T54" s="204"/>
      <c r="U54" s="204"/>
      <c r="V54" s="204"/>
      <c r="W54" s="204"/>
      <c r="X54" s="204"/>
    </row>
    <row r="55" spans="1:24" ht="19.95" customHeight="1">
      <c r="A55" s="207">
        <f t="shared" si="0"/>
        <v>52</v>
      </c>
      <c r="B55" s="50" t="s">
        <v>66</v>
      </c>
      <c r="C55" s="210">
        <v>5.38</v>
      </c>
      <c r="D55" s="210">
        <v>5.38</v>
      </c>
      <c r="E55" s="210">
        <v>5.38</v>
      </c>
      <c r="F55" s="210">
        <v>8.6199999999999992</v>
      </c>
      <c r="G55" s="210">
        <v>8.6199999999999992</v>
      </c>
      <c r="H55" s="56">
        <v>4.96</v>
      </c>
      <c r="I55" s="56">
        <v>4.96</v>
      </c>
      <c r="J55" s="56">
        <v>4.96</v>
      </c>
      <c r="K55" s="56">
        <v>9.7799999999999994</v>
      </c>
      <c r="L55" s="56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56" t="e">
        <f>#REF!-L55</f>
        <v>#REF!</v>
      </c>
      <c r="R55" s="56"/>
      <c r="S55"/>
      <c r="T55" s="204"/>
      <c r="U55" s="204"/>
      <c r="V55" s="204"/>
      <c r="W55" s="204"/>
      <c r="X55" s="204"/>
    </row>
    <row r="56" spans="1:24" s="97" customFormat="1" ht="19.95" customHeight="1">
      <c r="A56" s="207">
        <f t="shared" si="0"/>
        <v>53</v>
      </c>
      <c r="B56" s="50" t="s">
        <v>67</v>
      </c>
      <c r="C56" s="210">
        <v>10.61</v>
      </c>
      <c r="D56" s="210">
        <v>10.63</v>
      </c>
      <c r="E56" s="210">
        <v>12.93</v>
      </c>
      <c r="F56" s="210">
        <v>10.39</v>
      </c>
      <c r="G56" s="210">
        <v>10.47</v>
      </c>
      <c r="H56" s="56">
        <v>10.6</v>
      </c>
      <c r="I56" s="56">
        <v>10.38</v>
      </c>
      <c r="J56" s="56">
        <v>13.01</v>
      </c>
      <c r="K56" s="56">
        <v>9.4499999999999993</v>
      </c>
      <c r="L56" s="56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56" t="e">
        <f>#REF!-L56</f>
        <v>#REF!</v>
      </c>
      <c r="R56" s="56"/>
      <c r="S56"/>
      <c r="T56" s="204"/>
      <c r="U56" s="204"/>
      <c r="V56" s="204"/>
      <c r="W56" s="204"/>
      <c r="X56" s="204"/>
    </row>
    <row r="57" spans="1:24" ht="19.95" customHeight="1">
      <c r="A57" s="207">
        <f t="shared" si="0"/>
        <v>54</v>
      </c>
      <c r="B57" s="50" t="s">
        <v>68</v>
      </c>
      <c r="C57" s="210">
        <v>8.17</v>
      </c>
      <c r="D57" s="210">
        <v>8.17</v>
      </c>
      <c r="E57" s="210">
        <v>8.17</v>
      </c>
      <c r="F57" s="210">
        <v>8.17</v>
      </c>
      <c r="G57" s="210">
        <v>8.17</v>
      </c>
      <c r="H57" s="56">
        <v>7.35</v>
      </c>
      <c r="I57" s="56">
        <v>7.35</v>
      </c>
      <c r="J57" s="56">
        <v>7.35</v>
      </c>
      <c r="K57" s="56">
        <v>7.35</v>
      </c>
      <c r="L57" s="56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56" t="e">
        <f>#REF!-L57</f>
        <v>#REF!</v>
      </c>
      <c r="R57" s="56"/>
      <c r="S57"/>
      <c r="T57" s="204"/>
      <c r="U57" s="204"/>
      <c r="V57" s="204"/>
      <c r="W57" s="204"/>
      <c r="X57" s="204"/>
    </row>
    <row r="58" spans="1:24" ht="19.95" customHeight="1">
      <c r="A58" s="207">
        <f t="shared" si="0"/>
        <v>55</v>
      </c>
      <c r="B58" s="50" t="s">
        <v>69</v>
      </c>
      <c r="C58" s="210">
        <v>6.9</v>
      </c>
      <c r="D58" s="210">
        <v>6.9</v>
      </c>
      <c r="E58" s="210">
        <v>6.89</v>
      </c>
      <c r="F58" s="210">
        <v>6.89</v>
      </c>
      <c r="G58" s="210">
        <v>7.13</v>
      </c>
      <c r="H58" s="56">
        <v>8.7100000000000009</v>
      </c>
      <c r="I58" s="56">
        <v>8.7100000000000009</v>
      </c>
      <c r="J58" s="56">
        <v>8.7100000000000009</v>
      </c>
      <c r="K58" s="56">
        <v>8.7100000000000009</v>
      </c>
      <c r="L58" s="56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56" t="e">
        <f>#REF!-L58</f>
        <v>#REF!</v>
      </c>
      <c r="R58" s="56"/>
      <c r="S58"/>
      <c r="T58" s="204"/>
      <c r="U58" s="204"/>
      <c r="V58" s="204"/>
      <c r="W58" s="204"/>
      <c r="X58" s="204"/>
    </row>
    <row r="59" spans="1:24" ht="19.95" customHeight="1">
      <c r="A59" s="207">
        <f t="shared" si="0"/>
        <v>56</v>
      </c>
      <c r="B59" s="50" t="s">
        <v>70</v>
      </c>
      <c r="C59" s="210">
        <v>9.7899999999999991</v>
      </c>
      <c r="D59" s="210">
        <v>9.92</v>
      </c>
      <c r="E59" s="210">
        <v>9.7899999999999991</v>
      </c>
      <c r="F59" s="210">
        <v>9.85</v>
      </c>
      <c r="G59" s="210">
        <v>9.93</v>
      </c>
      <c r="H59" s="56">
        <v>9.0299999999999994</v>
      </c>
      <c r="I59" s="56">
        <v>9.17</v>
      </c>
      <c r="J59" s="56">
        <v>9.0299999999999994</v>
      </c>
      <c r="K59" s="56">
        <v>9.09</v>
      </c>
      <c r="L59" s="56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56" t="e">
        <f>#REF!-L59</f>
        <v>#REF!</v>
      </c>
      <c r="R59" s="56"/>
      <c r="S59"/>
      <c r="T59" s="204"/>
      <c r="U59" s="204"/>
      <c r="V59" s="204"/>
      <c r="W59" s="204"/>
      <c r="X59" s="204"/>
    </row>
    <row r="60" spans="1:24" ht="19.95" customHeight="1">
      <c r="A60" s="207">
        <f t="shared" si="0"/>
        <v>57</v>
      </c>
      <c r="B60" s="50" t="s">
        <v>71</v>
      </c>
      <c r="C60" s="210">
        <v>8.57</v>
      </c>
      <c r="D60" s="210">
        <v>9.18</v>
      </c>
      <c r="E60" s="210">
        <v>10.59</v>
      </c>
      <c r="F60" s="210">
        <v>8.5500000000000007</v>
      </c>
      <c r="G60" s="210">
        <v>10.37</v>
      </c>
      <c r="H60" s="56">
        <v>8.91</v>
      </c>
      <c r="I60" s="56">
        <v>9.57</v>
      </c>
      <c r="J60" s="56">
        <v>12.11</v>
      </c>
      <c r="K60" s="56">
        <v>8.76</v>
      </c>
      <c r="L60" s="56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56" t="e">
        <f>#REF!-L60</f>
        <v>#REF!</v>
      </c>
      <c r="R60" s="56"/>
      <c r="S60"/>
      <c r="T60" s="204"/>
      <c r="U60" s="204"/>
      <c r="V60" s="204"/>
      <c r="W60" s="204"/>
      <c r="X60" s="204"/>
    </row>
    <row r="61" spans="1:24" ht="19.95" customHeight="1">
      <c r="A61" s="207">
        <f t="shared" si="0"/>
        <v>58</v>
      </c>
      <c r="B61" s="50" t="s">
        <v>73</v>
      </c>
      <c r="C61" s="210">
        <v>13</v>
      </c>
      <c r="D61" s="210">
        <v>13</v>
      </c>
      <c r="E61" s="210">
        <v>13</v>
      </c>
      <c r="F61" s="210">
        <v>13</v>
      </c>
      <c r="G61" s="210">
        <v>13</v>
      </c>
      <c r="H61" s="56">
        <v>13.58</v>
      </c>
      <c r="I61" s="56">
        <v>13.58</v>
      </c>
      <c r="J61" s="56">
        <v>13.58</v>
      </c>
      <c r="K61" s="56">
        <v>13.58</v>
      </c>
      <c r="L61" s="56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56" t="e">
        <f>#REF!-L61</f>
        <v>#REF!</v>
      </c>
      <c r="R61" s="56"/>
      <c r="S61"/>
      <c r="T61" s="204"/>
      <c r="U61" s="204"/>
      <c r="V61" s="204"/>
      <c r="W61" s="204"/>
      <c r="X61" s="204"/>
    </row>
    <row r="62" spans="1:24" ht="19.95" customHeight="1">
      <c r="A62" s="207">
        <f t="shared" si="0"/>
        <v>59</v>
      </c>
      <c r="B62" s="50" t="s">
        <v>74</v>
      </c>
      <c r="C62" s="210">
        <v>10.6</v>
      </c>
      <c r="D62" s="210">
        <v>10.9</v>
      </c>
      <c r="E62" s="210">
        <v>10.9</v>
      </c>
      <c r="F62" s="210">
        <v>10.75</v>
      </c>
      <c r="G62" s="210">
        <v>10.8</v>
      </c>
      <c r="H62" s="56">
        <v>10.9</v>
      </c>
      <c r="I62" s="56">
        <v>11.2</v>
      </c>
      <c r="J62" s="56">
        <v>11.2</v>
      </c>
      <c r="K62" s="56">
        <v>11.05</v>
      </c>
      <c r="L62" s="56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56" t="e">
        <f>#REF!-L62</f>
        <v>#REF!</v>
      </c>
      <c r="R62" s="56"/>
      <c r="S62"/>
      <c r="T62" s="204"/>
      <c r="U62" s="204"/>
      <c r="V62" s="204"/>
      <c r="W62" s="204"/>
      <c r="X62" s="204"/>
    </row>
    <row r="63" spans="1:24" ht="19.95" customHeight="1">
      <c r="A63" s="207">
        <f t="shared" si="0"/>
        <v>60</v>
      </c>
      <c r="B63" s="50" t="s">
        <v>75</v>
      </c>
      <c r="C63" s="210">
        <v>7.25</v>
      </c>
      <c r="D63" s="210">
        <v>7.25</v>
      </c>
      <c r="E63" s="210">
        <v>8.3000000000000007</v>
      </c>
      <c r="F63" s="210">
        <v>7.25</v>
      </c>
      <c r="G63" s="210">
        <v>7.32</v>
      </c>
      <c r="H63" s="56">
        <v>8.4</v>
      </c>
      <c r="I63" s="56">
        <v>8.4</v>
      </c>
      <c r="J63" s="56">
        <v>9.4499999999999993</v>
      </c>
      <c r="K63" s="56">
        <v>8.4</v>
      </c>
      <c r="L63" s="56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56" t="e">
        <f>#REF!-L63</f>
        <v>#REF!</v>
      </c>
      <c r="R63" s="56"/>
      <c r="S63"/>
      <c r="T63" s="204"/>
      <c r="U63" s="204"/>
      <c r="V63" s="204"/>
      <c r="W63" s="204"/>
      <c r="X63" s="204"/>
    </row>
    <row r="64" spans="1:24" ht="21.45" customHeight="1">
      <c r="A64" s="207">
        <f t="shared" si="0"/>
        <v>61</v>
      </c>
      <c r="B64" s="50" t="s">
        <v>76</v>
      </c>
      <c r="C64" s="210">
        <v>10.5</v>
      </c>
      <c r="D64" s="210">
        <v>11.5</v>
      </c>
      <c r="E64" s="210">
        <v>16</v>
      </c>
      <c r="F64" s="210">
        <v>0</v>
      </c>
      <c r="G64" s="210">
        <v>10.5</v>
      </c>
      <c r="H64" s="56">
        <v>10.5</v>
      </c>
      <c r="I64" s="56">
        <v>11.5</v>
      </c>
      <c r="J64" s="56">
        <v>16</v>
      </c>
      <c r="K64" s="56">
        <v>0</v>
      </c>
      <c r="L64" s="56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56" t="e">
        <f>#REF!-L64</f>
        <v>#REF!</v>
      </c>
      <c r="R64" s="71"/>
      <c r="S64"/>
      <c r="T64" s="204"/>
      <c r="U64" s="204"/>
      <c r="V64" s="204"/>
      <c r="W64" s="204"/>
      <c r="X64" s="204"/>
    </row>
    <row r="65" spans="1:24" ht="19.95" customHeight="1">
      <c r="A65" s="207">
        <f t="shared" si="0"/>
        <v>62</v>
      </c>
      <c r="B65" s="50" t="s">
        <v>77</v>
      </c>
      <c r="C65" s="210">
        <v>9.52</v>
      </c>
      <c r="D65" s="210">
        <v>9.6</v>
      </c>
      <c r="E65" s="210">
        <v>0</v>
      </c>
      <c r="F65" s="210">
        <v>10.02</v>
      </c>
      <c r="G65" s="210">
        <v>10.02</v>
      </c>
      <c r="H65" s="56">
        <v>0</v>
      </c>
      <c r="I65" s="56">
        <v>10.09</v>
      </c>
      <c r="J65" s="56">
        <v>0</v>
      </c>
      <c r="K65" s="56">
        <v>10.09</v>
      </c>
      <c r="L65" s="56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56" t="e">
        <f>#REF!-L65</f>
        <v>#REF!</v>
      </c>
      <c r="R65" s="56"/>
      <c r="S65"/>
      <c r="T65" s="204"/>
      <c r="U65" s="204"/>
      <c r="V65" s="204"/>
      <c r="W65" s="204"/>
      <c r="X65" s="204"/>
    </row>
    <row r="66" spans="1:24" ht="19.95" customHeight="1">
      <c r="A66" s="207">
        <f t="shared" si="0"/>
        <v>63</v>
      </c>
      <c r="B66" s="50" t="s">
        <v>78</v>
      </c>
      <c r="C66" s="210">
        <v>11</v>
      </c>
      <c r="D66" s="210">
        <v>13</v>
      </c>
      <c r="E66" s="210">
        <v>15</v>
      </c>
      <c r="F66" s="210">
        <v>12</v>
      </c>
      <c r="G66" s="210">
        <v>13.5</v>
      </c>
      <c r="H66" s="56">
        <v>11</v>
      </c>
      <c r="I66" s="56">
        <v>13</v>
      </c>
      <c r="J66" s="56">
        <v>15</v>
      </c>
      <c r="K66" s="56">
        <v>12</v>
      </c>
      <c r="L66" s="56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56" t="e">
        <f>#REF!-L66</f>
        <v>#REF!</v>
      </c>
      <c r="R66" s="56"/>
      <c r="S66"/>
      <c r="T66" s="204"/>
      <c r="U66" s="204"/>
      <c r="V66" s="204"/>
      <c r="W66" s="204"/>
      <c r="X66" s="204"/>
    </row>
    <row r="67" spans="1:24" ht="20.55" customHeight="1">
      <c r="A67" s="207">
        <f t="shared" si="0"/>
        <v>64</v>
      </c>
      <c r="B67" s="50" t="s">
        <v>79</v>
      </c>
      <c r="C67" s="210">
        <v>8.49</v>
      </c>
      <c r="D67" s="210">
        <v>8.7799999999999994</v>
      </c>
      <c r="E67" s="210">
        <v>0</v>
      </c>
      <c r="F67" s="210">
        <v>8.7799999999999994</v>
      </c>
      <c r="G67" s="210">
        <v>0</v>
      </c>
      <c r="H67" s="56">
        <v>10.75</v>
      </c>
      <c r="I67" s="56">
        <v>11.25</v>
      </c>
      <c r="J67" s="56">
        <v>0</v>
      </c>
      <c r="K67" s="56">
        <v>9.25</v>
      </c>
      <c r="L67" s="56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56" t="e">
        <f>#REF!-L67</f>
        <v>#REF!</v>
      </c>
      <c r="R67" s="56"/>
      <c r="S67"/>
      <c r="T67" s="204"/>
      <c r="U67" s="204"/>
      <c r="V67" s="204"/>
      <c r="W67" s="204"/>
      <c r="X67" s="204"/>
    </row>
    <row r="68" spans="1:24" ht="19.95" customHeight="1">
      <c r="A68" s="207">
        <f t="shared" si="0"/>
        <v>65</v>
      </c>
      <c r="B68" s="50" t="s">
        <v>80</v>
      </c>
      <c r="C68" s="211">
        <v>9.5</v>
      </c>
      <c r="D68" s="211">
        <v>10.5</v>
      </c>
      <c r="E68" s="211">
        <v>0</v>
      </c>
      <c r="F68" s="211">
        <v>10.5</v>
      </c>
      <c r="G68" s="211">
        <v>10.5</v>
      </c>
      <c r="H68" s="44">
        <v>11.5</v>
      </c>
      <c r="I68" s="44">
        <v>11.5</v>
      </c>
      <c r="J68" s="44">
        <v>0</v>
      </c>
      <c r="K68" s="44">
        <v>10.75</v>
      </c>
      <c r="L68" s="44">
        <v>11.5</v>
      </c>
      <c r="M68" s="44" t="e">
        <f>#REF!-H68</f>
        <v>#REF!</v>
      </c>
      <c r="N68" s="44" t="e">
        <f>#REF!-I68</f>
        <v>#REF!</v>
      </c>
      <c r="O68" s="44" t="e">
        <f>#REF!-J68</f>
        <v>#REF!</v>
      </c>
      <c r="P68" s="44" t="e">
        <f>#REF!-K68</f>
        <v>#REF!</v>
      </c>
      <c r="Q68" s="44" t="e">
        <f>#REF!-L68</f>
        <v>#REF!</v>
      </c>
      <c r="R68" s="44"/>
      <c r="S68"/>
      <c r="T68" s="204"/>
      <c r="U68" s="204"/>
      <c r="V68" s="204"/>
      <c r="W68" s="204"/>
      <c r="X68" s="204"/>
    </row>
    <row r="69" spans="1:24" ht="19.95" customHeight="1">
      <c r="A69" s="207">
        <f t="shared" si="0"/>
        <v>66</v>
      </c>
      <c r="B69" s="50" t="s">
        <v>81</v>
      </c>
      <c r="C69" s="210">
        <v>10.5</v>
      </c>
      <c r="D69" s="210">
        <v>10.5</v>
      </c>
      <c r="E69" s="210">
        <v>0</v>
      </c>
      <c r="F69" s="210">
        <v>10.5</v>
      </c>
      <c r="G69" s="210">
        <v>11.5</v>
      </c>
      <c r="H69" s="56">
        <v>9</v>
      </c>
      <c r="I69" s="56">
        <v>15</v>
      </c>
      <c r="J69" s="56">
        <v>0</v>
      </c>
      <c r="K69" s="56">
        <v>11.25</v>
      </c>
      <c r="L69" s="56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56" t="e">
        <f>#REF!-L69</f>
        <v>#REF!</v>
      </c>
      <c r="R69" s="56"/>
      <c r="S69"/>
      <c r="T69" s="204"/>
      <c r="U69" s="204"/>
      <c r="V69" s="204"/>
      <c r="W69" s="204"/>
      <c r="X69" s="204"/>
    </row>
    <row r="70" spans="1:24" ht="19.95" customHeight="1">
      <c r="A70" s="207">
        <f t="shared" si="0"/>
        <v>67</v>
      </c>
      <c r="B70" s="50" t="s">
        <v>82</v>
      </c>
      <c r="C70" s="210">
        <v>8</v>
      </c>
      <c r="D70" s="210">
        <v>13</v>
      </c>
      <c r="E70" s="210">
        <v>0</v>
      </c>
      <c r="F70" s="210">
        <v>10.75</v>
      </c>
      <c r="G70" s="210">
        <v>11.75</v>
      </c>
      <c r="H70" s="56">
        <v>7.9</v>
      </c>
      <c r="I70" s="56">
        <v>12.04</v>
      </c>
      <c r="J70" s="56">
        <v>16.579999999999998</v>
      </c>
      <c r="K70" s="56">
        <v>0</v>
      </c>
      <c r="L70" s="56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56" t="e">
        <f>#REF!-L70</f>
        <v>#REF!</v>
      </c>
      <c r="R70" s="56"/>
      <c r="S70"/>
      <c r="T70" s="204"/>
      <c r="U70" s="204"/>
      <c r="V70" s="204"/>
      <c r="W70" s="204"/>
      <c r="X70" s="204"/>
    </row>
    <row r="71" spans="1:24" ht="19.5" customHeight="1">
      <c r="A71" s="207">
        <f t="shared" ref="A71:A99" si="1">A70+1</f>
        <v>68</v>
      </c>
      <c r="B71" s="50" t="s">
        <v>131</v>
      </c>
      <c r="C71" s="210">
        <v>7</v>
      </c>
      <c r="D71" s="210">
        <v>10.51</v>
      </c>
      <c r="E71" s="210">
        <v>16.03</v>
      </c>
      <c r="F71" s="210">
        <v>0</v>
      </c>
      <c r="G71" s="210">
        <v>11.91</v>
      </c>
      <c r="H71" s="56">
        <v>11.5</v>
      </c>
      <c r="I71" s="56">
        <v>11.5</v>
      </c>
      <c r="J71" s="56">
        <v>0</v>
      </c>
      <c r="K71" s="56">
        <v>11.5</v>
      </c>
      <c r="L71" s="56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56" t="e">
        <f>#REF!-L71</f>
        <v>#REF!</v>
      </c>
      <c r="R71" s="56"/>
      <c r="S71"/>
      <c r="T71" s="204"/>
      <c r="U71" s="204"/>
      <c r="V71" s="204"/>
      <c r="W71" s="204"/>
      <c r="X71" s="204"/>
    </row>
    <row r="72" spans="1:24" ht="19.95" customHeight="1">
      <c r="A72" s="207">
        <f t="shared" si="1"/>
        <v>69</v>
      </c>
      <c r="B72" s="50" t="s">
        <v>84</v>
      </c>
      <c r="C72" s="210">
        <v>11.5</v>
      </c>
      <c r="D72" s="210">
        <v>11.5</v>
      </c>
      <c r="E72" s="210">
        <v>0</v>
      </c>
      <c r="F72" s="210">
        <v>11.5</v>
      </c>
      <c r="G72" s="210">
        <v>12.25</v>
      </c>
      <c r="H72" s="81"/>
      <c r="I72" s="81"/>
      <c r="J72" s="81"/>
      <c r="K72" s="95">
        <v>9.3699999999999992</v>
      </c>
      <c r="L72" s="56">
        <v>0.09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56" t="e">
        <f>#REF!-L72</f>
        <v>#REF!</v>
      </c>
      <c r="R72" s="56"/>
      <c r="S72"/>
      <c r="T72" s="204"/>
      <c r="U72" s="204"/>
      <c r="V72" s="204"/>
      <c r="W72" s="204"/>
      <c r="X72" s="204"/>
    </row>
    <row r="73" spans="1:24" ht="19.95" customHeight="1">
      <c r="A73" s="207">
        <f t="shared" si="1"/>
        <v>70</v>
      </c>
      <c r="B73" s="50" t="s">
        <v>85</v>
      </c>
      <c r="C73" s="210">
        <v>8.01</v>
      </c>
      <c r="D73" s="210">
        <v>8.4700000000000006</v>
      </c>
      <c r="E73" s="210">
        <v>13</v>
      </c>
      <c r="F73" s="210">
        <v>9.8000000000000007</v>
      </c>
      <c r="G73" s="210">
        <v>9.8000000000000007</v>
      </c>
      <c r="H73" s="56">
        <v>0</v>
      </c>
      <c r="I73" s="56">
        <v>11.04</v>
      </c>
      <c r="J73" s="56">
        <v>0</v>
      </c>
      <c r="K73" s="56">
        <v>9.23</v>
      </c>
      <c r="L73" s="56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56" t="e">
        <f>#REF!-L73</f>
        <v>#REF!</v>
      </c>
      <c r="R73" s="56"/>
      <c r="S73"/>
      <c r="T73" s="204"/>
      <c r="U73" s="204"/>
      <c r="V73" s="204"/>
      <c r="W73" s="204"/>
      <c r="X73" s="204"/>
    </row>
    <row r="74" spans="1:24" ht="19.95" customHeight="1">
      <c r="A74" s="207">
        <f t="shared" si="1"/>
        <v>71</v>
      </c>
      <c r="B74" s="50" t="s">
        <v>86</v>
      </c>
      <c r="C74" s="210">
        <v>0</v>
      </c>
      <c r="D74" s="210">
        <v>10.199999999999999</v>
      </c>
      <c r="E74" s="210">
        <v>0</v>
      </c>
      <c r="F74" s="210">
        <v>8.5299999999999994</v>
      </c>
      <c r="G74" s="210">
        <v>9.74</v>
      </c>
      <c r="H74" s="56">
        <v>11.05</v>
      </c>
      <c r="I74" s="56">
        <v>11.05</v>
      </c>
      <c r="J74" s="56">
        <v>0</v>
      </c>
      <c r="K74" s="56">
        <v>10.8</v>
      </c>
      <c r="L74" s="56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56" t="e">
        <f>#REF!-L74</f>
        <v>#REF!</v>
      </c>
      <c r="R74" s="180"/>
      <c r="S74"/>
      <c r="T74" s="204"/>
      <c r="U74" s="204"/>
      <c r="V74" s="204"/>
      <c r="W74" s="204"/>
      <c r="X74" s="204"/>
    </row>
    <row r="75" spans="1:24" ht="19.95" customHeight="1">
      <c r="A75" s="207">
        <f t="shared" si="1"/>
        <v>72</v>
      </c>
      <c r="B75" s="50" t="s">
        <v>88</v>
      </c>
      <c r="C75" s="210">
        <v>9.6300000000000008</v>
      </c>
      <c r="D75" s="210">
        <v>9.6300000000000008</v>
      </c>
      <c r="E75" s="210">
        <v>0</v>
      </c>
      <c r="F75" s="210">
        <v>9.3800000000000008</v>
      </c>
      <c r="G75" s="210">
        <v>9.3800000000000008</v>
      </c>
      <c r="H75" s="56">
        <v>8.5</v>
      </c>
      <c r="I75" s="56">
        <v>9</v>
      </c>
      <c r="J75" s="56">
        <v>9.75</v>
      </c>
      <c r="K75" s="56">
        <v>8.75</v>
      </c>
      <c r="L75" s="56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56" t="e">
        <f>#REF!-L75</f>
        <v>#REF!</v>
      </c>
      <c r="R75" s="56"/>
      <c r="S75"/>
      <c r="T75" s="204"/>
      <c r="U75" s="204"/>
      <c r="V75" s="204"/>
      <c r="W75" s="204"/>
      <c r="X75" s="204"/>
    </row>
    <row r="76" spans="1:24" ht="19.95" customHeight="1">
      <c r="A76" s="207">
        <f t="shared" si="1"/>
        <v>73</v>
      </c>
      <c r="B76" s="50" t="s">
        <v>89</v>
      </c>
      <c r="C76" s="210">
        <v>8</v>
      </c>
      <c r="D76" s="210">
        <v>8.75</v>
      </c>
      <c r="E76" s="210">
        <v>9.5</v>
      </c>
      <c r="F76" s="210">
        <v>8.25</v>
      </c>
      <c r="G76" s="210">
        <v>10.25</v>
      </c>
      <c r="H76" s="56">
        <v>12.71</v>
      </c>
      <c r="I76" s="56">
        <v>12.62</v>
      </c>
      <c r="J76" s="56">
        <v>0</v>
      </c>
      <c r="K76" s="56">
        <v>12.49</v>
      </c>
      <c r="L76" s="56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56" t="e">
        <f>#REF!-L76</f>
        <v>#REF!</v>
      </c>
      <c r="R76" s="56"/>
      <c r="S76"/>
      <c r="T76" s="204"/>
      <c r="U76" s="204"/>
      <c r="V76" s="204"/>
      <c r="W76" s="204"/>
      <c r="X76" s="204"/>
    </row>
    <row r="77" spans="1:24" ht="19.95" customHeight="1">
      <c r="A77" s="207">
        <f t="shared" si="1"/>
        <v>74</v>
      </c>
      <c r="B77" s="50" t="s">
        <v>90</v>
      </c>
      <c r="C77" s="210">
        <v>12.6</v>
      </c>
      <c r="D77" s="210">
        <v>12.71</v>
      </c>
      <c r="E77" s="210">
        <v>0</v>
      </c>
      <c r="F77" s="210">
        <v>12.75</v>
      </c>
      <c r="G77" s="210">
        <v>13.39</v>
      </c>
      <c r="H77" s="56">
        <v>13</v>
      </c>
      <c r="I77" s="56">
        <v>14</v>
      </c>
      <c r="J77" s="56">
        <v>14</v>
      </c>
      <c r="K77" s="56">
        <v>14.75</v>
      </c>
      <c r="L77" s="56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56" t="e">
        <f>#REF!-L77</f>
        <v>#REF!</v>
      </c>
      <c r="R77" s="56"/>
      <c r="S77"/>
      <c r="T77" s="204"/>
      <c r="U77" s="204"/>
      <c r="V77" s="204"/>
      <c r="W77" s="204"/>
      <c r="X77" s="204"/>
    </row>
    <row r="78" spans="1:24" ht="19.95" customHeight="1">
      <c r="A78" s="207">
        <f t="shared" si="1"/>
        <v>75</v>
      </c>
      <c r="B78" s="50" t="s">
        <v>91</v>
      </c>
      <c r="C78" s="210">
        <v>12.95</v>
      </c>
      <c r="D78" s="210">
        <v>13.45</v>
      </c>
      <c r="E78" s="210">
        <v>13.45</v>
      </c>
      <c r="F78" s="210">
        <v>12.95</v>
      </c>
      <c r="G78" s="210">
        <v>14.2</v>
      </c>
      <c r="H78" s="56">
        <v>11</v>
      </c>
      <c r="I78" s="56">
        <v>11.75</v>
      </c>
      <c r="J78" s="56">
        <v>0</v>
      </c>
      <c r="K78" s="56">
        <v>12.07</v>
      </c>
      <c r="L78" s="56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56" t="e">
        <f>#REF!-L78</f>
        <v>#REF!</v>
      </c>
      <c r="R78" s="56"/>
      <c r="S78"/>
      <c r="T78" s="204"/>
      <c r="U78" s="204"/>
      <c r="V78" s="204"/>
      <c r="W78" s="204"/>
      <c r="X78" s="204"/>
    </row>
    <row r="79" spans="1:24" ht="19.95" customHeight="1">
      <c r="A79" s="207">
        <f t="shared" si="1"/>
        <v>76</v>
      </c>
      <c r="B79" s="50" t="s">
        <v>93</v>
      </c>
      <c r="C79" s="210">
        <v>11</v>
      </c>
      <c r="D79" s="210">
        <v>12</v>
      </c>
      <c r="E79" s="210">
        <v>0</v>
      </c>
      <c r="F79" s="210">
        <v>12</v>
      </c>
      <c r="G79" s="210">
        <v>15.5</v>
      </c>
      <c r="H79" s="56">
        <v>12.5</v>
      </c>
      <c r="I79" s="56">
        <v>13.5</v>
      </c>
      <c r="J79" s="56">
        <v>0</v>
      </c>
      <c r="K79" s="56">
        <v>0</v>
      </c>
      <c r="L79" s="56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56" t="e">
        <f>#REF!-L79</f>
        <v>#REF!</v>
      </c>
      <c r="R79" s="56"/>
      <c r="S79"/>
      <c r="T79" s="204"/>
      <c r="U79" s="204"/>
      <c r="V79" s="204"/>
      <c r="W79" s="204"/>
      <c r="X79" s="204"/>
    </row>
    <row r="80" spans="1:24" ht="19.95" customHeight="1">
      <c r="A80" s="207">
        <f t="shared" si="1"/>
        <v>77</v>
      </c>
      <c r="B80" s="50" t="s">
        <v>94</v>
      </c>
      <c r="C80" s="210">
        <v>11.5</v>
      </c>
      <c r="D80" s="210">
        <v>13.5</v>
      </c>
      <c r="E80" s="210">
        <v>0</v>
      </c>
      <c r="F80" s="210">
        <v>0</v>
      </c>
      <c r="G80" s="210">
        <v>0</v>
      </c>
      <c r="H80" s="56">
        <v>12.23</v>
      </c>
      <c r="I80" s="56">
        <v>12.23</v>
      </c>
      <c r="J80" s="56">
        <v>0</v>
      </c>
      <c r="K80" s="56">
        <v>12.23</v>
      </c>
      <c r="L80" s="56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56" t="e">
        <f>#REF!-L80</f>
        <v>#REF!</v>
      </c>
      <c r="R80" s="56"/>
      <c r="S80"/>
      <c r="T80" s="204"/>
      <c r="U80" s="204"/>
      <c r="V80" s="204"/>
      <c r="W80" s="204"/>
      <c r="X80" s="204"/>
    </row>
    <row r="81" spans="1:24" ht="19.95" customHeight="1">
      <c r="A81" s="207">
        <f t="shared" si="1"/>
        <v>78</v>
      </c>
      <c r="B81" s="50" t="s">
        <v>177</v>
      </c>
      <c r="C81" s="210">
        <v>3.15</v>
      </c>
      <c r="D81" s="210">
        <v>3.15</v>
      </c>
      <c r="E81" s="210">
        <v>0</v>
      </c>
      <c r="F81" s="210">
        <v>3.15</v>
      </c>
      <c r="G81" s="210">
        <v>3.15</v>
      </c>
      <c r="H81" s="56">
        <v>0</v>
      </c>
      <c r="I81" s="56">
        <v>11.75</v>
      </c>
      <c r="J81" s="56">
        <v>15</v>
      </c>
      <c r="K81" s="56">
        <v>9.75</v>
      </c>
      <c r="L81" s="56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56" t="e">
        <f>#REF!-L81</f>
        <v>#REF!</v>
      </c>
      <c r="R81" s="71"/>
      <c r="S81"/>
      <c r="T81" s="204"/>
      <c r="U81" s="204"/>
      <c r="V81" s="204"/>
      <c r="W81" s="204"/>
      <c r="X81" s="204"/>
    </row>
    <row r="82" spans="1:24" ht="19.95" customHeight="1">
      <c r="A82" s="207">
        <f t="shared" si="1"/>
        <v>79</v>
      </c>
      <c r="B82" s="50" t="s">
        <v>96</v>
      </c>
      <c r="C82" s="210">
        <v>0</v>
      </c>
      <c r="D82" s="210">
        <v>11.25</v>
      </c>
      <c r="E82" s="210">
        <v>14.5</v>
      </c>
      <c r="F82" s="210">
        <v>9.25</v>
      </c>
      <c r="G82" s="210">
        <v>0</v>
      </c>
      <c r="H82" s="56">
        <v>12.68</v>
      </c>
      <c r="I82" s="56">
        <v>12.68</v>
      </c>
      <c r="J82" s="56">
        <v>14.68</v>
      </c>
      <c r="K82" s="56">
        <v>12.68</v>
      </c>
      <c r="L82" s="56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56" t="e">
        <f>#REF!-L82</f>
        <v>#REF!</v>
      </c>
      <c r="R82" s="180"/>
      <c r="S82"/>
      <c r="T82" s="204"/>
      <c r="U82" s="204"/>
      <c r="V82" s="204"/>
      <c r="W82" s="204"/>
      <c r="X82" s="204"/>
    </row>
    <row r="83" spans="1:24" ht="19.95" customHeight="1">
      <c r="A83" s="207">
        <f t="shared" si="1"/>
        <v>80</v>
      </c>
      <c r="B83" s="50" t="s">
        <v>97</v>
      </c>
      <c r="C83" s="210">
        <v>11.19</v>
      </c>
      <c r="D83" s="210">
        <v>11.19</v>
      </c>
      <c r="E83" s="210">
        <v>13.19</v>
      </c>
      <c r="F83" s="210">
        <v>11.19</v>
      </c>
      <c r="G83" s="210">
        <v>12.69</v>
      </c>
      <c r="H83" s="56">
        <v>12.2</v>
      </c>
      <c r="I83" s="56">
        <v>12.45</v>
      </c>
      <c r="J83" s="56">
        <v>12.95</v>
      </c>
      <c r="K83" s="56">
        <v>12.3</v>
      </c>
      <c r="L83" s="56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56" t="e">
        <f>#REF!-L83</f>
        <v>#REF!</v>
      </c>
      <c r="R83" s="56"/>
      <c r="S83"/>
      <c r="T83" s="204"/>
      <c r="U83" s="204"/>
      <c r="V83" s="204"/>
      <c r="W83" s="204"/>
      <c r="X83" s="204"/>
    </row>
    <row r="84" spans="1:24" ht="19.95" customHeight="1">
      <c r="A84" s="207">
        <f t="shared" si="1"/>
        <v>81</v>
      </c>
      <c r="B84" s="50" t="s">
        <v>98</v>
      </c>
      <c r="C84" s="210">
        <v>12.16</v>
      </c>
      <c r="D84" s="210">
        <v>12.41</v>
      </c>
      <c r="E84" s="210">
        <v>12.91</v>
      </c>
      <c r="F84" s="210">
        <v>12.26</v>
      </c>
      <c r="G84" s="210">
        <v>12.66</v>
      </c>
      <c r="H84" s="56">
        <v>14.5</v>
      </c>
      <c r="I84" s="56">
        <v>14.75</v>
      </c>
      <c r="J84" s="56">
        <v>17</v>
      </c>
      <c r="K84" s="56">
        <v>16.5</v>
      </c>
      <c r="L84" s="56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56" t="e">
        <f>#REF!-L84</f>
        <v>#REF!</v>
      </c>
      <c r="R84" s="56"/>
      <c r="S84"/>
      <c r="T84" s="204"/>
      <c r="U84" s="204"/>
      <c r="V84" s="204"/>
      <c r="W84" s="204"/>
      <c r="X84" s="204"/>
    </row>
    <row r="85" spans="1:24" ht="19.95" customHeight="1">
      <c r="A85" s="207">
        <f t="shared" si="1"/>
        <v>82</v>
      </c>
      <c r="B85" s="50" t="s">
        <v>99</v>
      </c>
      <c r="C85" s="210">
        <v>14.5</v>
      </c>
      <c r="D85" s="210">
        <v>14.75</v>
      </c>
      <c r="E85" s="210">
        <v>17</v>
      </c>
      <c r="F85" s="210">
        <v>16.5</v>
      </c>
      <c r="G85" s="210">
        <v>15.75</v>
      </c>
      <c r="H85" s="60">
        <v>9.51</v>
      </c>
      <c r="I85" s="60">
        <v>13</v>
      </c>
      <c r="J85" s="60">
        <v>0</v>
      </c>
      <c r="K85" s="60">
        <v>13</v>
      </c>
      <c r="L85" s="60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56" t="e">
        <f>#REF!-L85</f>
        <v>#REF!</v>
      </c>
      <c r="R85" s="56"/>
      <c r="S85"/>
      <c r="T85" s="204"/>
      <c r="U85" s="204"/>
      <c r="V85" s="204"/>
      <c r="W85" s="204"/>
      <c r="X85" s="204"/>
    </row>
    <row r="86" spans="1:24" ht="19.95" customHeight="1">
      <c r="A86" s="207">
        <f t="shared" si="1"/>
        <v>83</v>
      </c>
      <c r="B86" s="58" t="s">
        <v>100</v>
      </c>
      <c r="C86" s="210">
        <v>9.5</v>
      </c>
      <c r="D86" s="210">
        <v>13</v>
      </c>
      <c r="E86" s="210">
        <v>0</v>
      </c>
      <c r="F86" s="210">
        <v>13</v>
      </c>
      <c r="G86" s="210">
        <v>13</v>
      </c>
      <c r="H86" s="56">
        <v>10</v>
      </c>
      <c r="I86" s="56">
        <v>11.25</v>
      </c>
      <c r="J86" s="56">
        <v>17</v>
      </c>
      <c r="K86" s="56">
        <v>13</v>
      </c>
      <c r="L86" s="56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56" t="e">
        <f>#REF!-L86</f>
        <v>#REF!</v>
      </c>
      <c r="R86" s="56"/>
      <c r="S86"/>
      <c r="T86" s="204"/>
      <c r="U86" s="204"/>
      <c r="V86" s="204"/>
      <c r="W86" s="204"/>
      <c r="X86" s="204"/>
    </row>
    <row r="87" spans="1:24" ht="19.95" customHeight="1">
      <c r="A87" s="207">
        <f t="shared" si="1"/>
        <v>84</v>
      </c>
      <c r="B87" s="50" t="s">
        <v>101</v>
      </c>
      <c r="C87" s="210">
        <v>10</v>
      </c>
      <c r="D87" s="210">
        <v>11.25</v>
      </c>
      <c r="E87" s="210">
        <v>17</v>
      </c>
      <c r="F87" s="210">
        <v>13</v>
      </c>
      <c r="G87" s="210">
        <v>13</v>
      </c>
      <c r="H87" s="56">
        <v>11.9</v>
      </c>
      <c r="I87" s="56">
        <v>12.4</v>
      </c>
      <c r="J87" s="56">
        <v>12.9</v>
      </c>
      <c r="K87" s="56">
        <v>12.9</v>
      </c>
      <c r="L87" s="56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56" t="e">
        <f>#REF!-L87</f>
        <v>#REF!</v>
      </c>
      <c r="R87" s="56"/>
      <c r="S87"/>
      <c r="T87" s="204"/>
      <c r="U87" s="204"/>
      <c r="V87" s="204"/>
      <c r="W87" s="204"/>
      <c r="X87" s="204"/>
    </row>
    <row r="88" spans="1:24" ht="19.95" customHeight="1">
      <c r="A88" s="207">
        <f t="shared" si="1"/>
        <v>85</v>
      </c>
      <c r="B88" s="50" t="s">
        <v>102</v>
      </c>
      <c r="C88" s="210">
        <v>9.7200000000000006</v>
      </c>
      <c r="D88" s="210">
        <v>10.220000000000001</v>
      </c>
      <c r="E88" s="210">
        <v>10.72</v>
      </c>
      <c r="F88" s="210">
        <v>10.72</v>
      </c>
      <c r="G88" s="210">
        <v>10.72</v>
      </c>
      <c r="H88" s="56">
        <v>15.37</v>
      </c>
      <c r="I88" s="56">
        <v>15.37</v>
      </c>
      <c r="J88" s="56">
        <v>15.37</v>
      </c>
      <c r="K88" s="56">
        <v>15.37</v>
      </c>
      <c r="L88" s="56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56" t="e">
        <f>#REF!-L88</f>
        <v>#REF!</v>
      </c>
      <c r="R88" s="56"/>
      <c r="S88"/>
      <c r="T88" s="204"/>
      <c r="U88" s="204"/>
      <c r="V88" s="204"/>
      <c r="W88" s="204"/>
      <c r="X88" s="204"/>
    </row>
    <row r="89" spans="1:24" ht="19.95" customHeight="1">
      <c r="A89" s="207">
        <f t="shared" si="1"/>
        <v>86</v>
      </c>
      <c r="B89" s="50" t="s">
        <v>175</v>
      </c>
      <c r="C89" s="210">
        <v>15.35</v>
      </c>
      <c r="D89" s="210">
        <v>15.35</v>
      </c>
      <c r="E89" s="210">
        <v>15.35</v>
      </c>
      <c r="F89" s="210">
        <v>15.35</v>
      </c>
      <c r="G89" s="210">
        <v>15.35</v>
      </c>
      <c r="H89" s="56">
        <v>10</v>
      </c>
      <c r="I89" s="56">
        <v>11</v>
      </c>
      <c r="J89" s="56">
        <v>0</v>
      </c>
      <c r="K89" s="56">
        <v>10</v>
      </c>
      <c r="L89" s="56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56" t="e">
        <f>#REF!-L89</f>
        <v>#REF!</v>
      </c>
      <c r="R89" s="56"/>
      <c r="S89"/>
      <c r="T89" s="204"/>
      <c r="U89" s="204"/>
      <c r="V89" s="204"/>
      <c r="W89" s="204"/>
      <c r="X89" s="204"/>
    </row>
    <row r="90" spans="1:24" ht="19.95" customHeight="1">
      <c r="A90" s="207">
        <f t="shared" si="1"/>
        <v>87</v>
      </c>
      <c r="B90" s="50" t="s">
        <v>104</v>
      </c>
      <c r="C90" s="210">
        <v>8.4600000000000009</v>
      </c>
      <c r="D90" s="210">
        <v>10.19</v>
      </c>
      <c r="E90" s="210">
        <v>13</v>
      </c>
      <c r="F90" s="210">
        <v>9.92</v>
      </c>
      <c r="G90" s="210">
        <v>10.08</v>
      </c>
      <c r="H90" s="56">
        <v>10.83</v>
      </c>
      <c r="I90" s="56">
        <v>11.51</v>
      </c>
      <c r="J90" s="56">
        <v>12.51</v>
      </c>
      <c r="K90" s="56">
        <v>11.01</v>
      </c>
      <c r="L90" s="56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56" t="e">
        <f>#REF!-L90</f>
        <v>#REF!</v>
      </c>
      <c r="R90" s="56"/>
      <c r="S90"/>
      <c r="T90" s="204"/>
      <c r="U90" s="204"/>
      <c r="V90" s="204"/>
      <c r="W90" s="204"/>
      <c r="X90" s="204"/>
    </row>
    <row r="91" spans="1:24" ht="19.95" customHeight="1">
      <c r="A91" s="207">
        <f t="shared" si="1"/>
        <v>88</v>
      </c>
      <c r="B91" s="50" t="s">
        <v>105</v>
      </c>
      <c r="C91" s="210">
        <v>9.34</v>
      </c>
      <c r="D91" s="210">
        <v>10</v>
      </c>
      <c r="E91" s="210">
        <v>11</v>
      </c>
      <c r="F91" s="210">
        <v>9.5</v>
      </c>
      <c r="G91" s="210">
        <v>9.5</v>
      </c>
      <c r="H91" s="56">
        <v>11.46</v>
      </c>
      <c r="I91" s="56">
        <v>11.96</v>
      </c>
      <c r="J91" s="56">
        <v>12.46</v>
      </c>
      <c r="K91" s="56">
        <v>11.46</v>
      </c>
      <c r="L91" s="56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56" t="e">
        <f>#REF!-L91</f>
        <v>#REF!</v>
      </c>
      <c r="R91" s="56"/>
      <c r="S91"/>
      <c r="T91" s="204"/>
      <c r="U91" s="204"/>
      <c r="V91" s="204"/>
      <c r="W91" s="204"/>
      <c r="X91" s="204"/>
    </row>
    <row r="92" spans="1:24" ht="19.95" customHeight="1">
      <c r="A92" s="207">
        <f t="shared" si="1"/>
        <v>89</v>
      </c>
      <c r="B92" s="50" t="s">
        <v>106</v>
      </c>
      <c r="C92" s="210">
        <v>11.14</v>
      </c>
      <c r="D92" s="210">
        <v>11.64</v>
      </c>
      <c r="E92" s="210">
        <v>12.14</v>
      </c>
      <c r="F92" s="210">
        <v>11.14</v>
      </c>
      <c r="G92" s="210">
        <v>11.64</v>
      </c>
      <c r="H92" s="56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6"/>
      <c r="S92"/>
      <c r="T92" s="204"/>
      <c r="U92" s="204"/>
      <c r="V92" s="204"/>
      <c r="W92" s="204"/>
      <c r="X92" s="204"/>
    </row>
    <row r="93" spans="1:24" ht="19.95" customHeight="1">
      <c r="A93" s="207">
        <f t="shared" si="1"/>
        <v>90</v>
      </c>
      <c r="B93" s="50" t="s">
        <v>107</v>
      </c>
      <c r="C93" s="210">
        <v>11.11</v>
      </c>
      <c r="D93" s="210">
        <v>11.11</v>
      </c>
      <c r="E93" s="210">
        <v>12.11</v>
      </c>
      <c r="F93" s="210">
        <v>11.11</v>
      </c>
      <c r="G93" s="210">
        <v>11.11</v>
      </c>
      <c r="H93" s="56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6"/>
      <c r="S93"/>
      <c r="T93" s="204"/>
      <c r="U93" s="204"/>
      <c r="V93" s="204"/>
      <c r="W93" s="204"/>
      <c r="X93" s="204"/>
    </row>
    <row r="94" spans="1:24" ht="19.95" customHeight="1">
      <c r="A94" s="207">
        <f t="shared" si="1"/>
        <v>91</v>
      </c>
      <c r="B94" s="50" t="s">
        <v>108</v>
      </c>
      <c r="C94" s="210">
        <v>0</v>
      </c>
      <c r="D94" s="210">
        <v>12.39</v>
      </c>
      <c r="E94" s="210">
        <v>16.09</v>
      </c>
      <c r="F94" s="210">
        <v>0</v>
      </c>
      <c r="G94" s="210">
        <v>13.25</v>
      </c>
      <c r="H94" s="56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6"/>
      <c r="S94"/>
      <c r="T94" s="204"/>
      <c r="U94" s="204"/>
      <c r="V94" s="204"/>
      <c r="W94" s="204"/>
      <c r="X94" s="204"/>
    </row>
    <row r="95" spans="1:24" ht="19.95" customHeight="1">
      <c r="A95" s="207">
        <f t="shared" si="1"/>
        <v>92</v>
      </c>
      <c r="B95" s="50" t="s">
        <v>109</v>
      </c>
      <c r="C95" s="210">
        <v>11.52</v>
      </c>
      <c r="D95" s="210">
        <v>12.45</v>
      </c>
      <c r="E95" s="210">
        <v>0</v>
      </c>
      <c r="F95" s="210">
        <v>12.27</v>
      </c>
      <c r="G95" s="210">
        <v>13.77</v>
      </c>
      <c r="H95" s="56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6"/>
      <c r="S95"/>
      <c r="T95" s="204"/>
      <c r="U95" s="204"/>
      <c r="V95" s="204"/>
      <c r="W95" s="204"/>
      <c r="X95" s="204"/>
    </row>
    <row r="96" spans="1:24" ht="19.95" customHeight="1">
      <c r="A96" s="207">
        <f t="shared" si="1"/>
        <v>93</v>
      </c>
      <c r="B96" s="50" t="s">
        <v>110</v>
      </c>
      <c r="C96" s="210">
        <v>11.36</v>
      </c>
      <c r="D96" s="210">
        <v>11.36</v>
      </c>
      <c r="E96" s="210">
        <v>11.36</v>
      </c>
      <c r="F96" s="210">
        <v>11.36</v>
      </c>
      <c r="G96" s="210">
        <v>11.36</v>
      </c>
      <c r="H96" s="56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6"/>
      <c r="S96"/>
      <c r="T96" s="204"/>
      <c r="U96" s="204"/>
      <c r="V96" s="204"/>
      <c r="W96" s="204"/>
      <c r="X96" s="204"/>
    </row>
    <row r="97" spans="1:24" ht="16.05" customHeight="1">
      <c r="A97" s="207">
        <f t="shared" si="1"/>
        <v>94</v>
      </c>
      <c r="B97" s="50" t="s">
        <v>159</v>
      </c>
      <c r="C97" s="210">
        <v>11.83</v>
      </c>
      <c r="D97" s="210">
        <v>12.33</v>
      </c>
      <c r="E97" s="210">
        <v>14.33</v>
      </c>
      <c r="F97" s="210">
        <v>11.83</v>
      </c>
      <c r="G97" s="210">
        <v>11.83</v>
      </c>
      <c r="H97" s="81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6"/>
      <c r="S97"/>
      <c r="T97" s="204"/>
      <c r="U97" s="204"/>
      <c r="V97" s="204"/>
      <c r="W97" s="204"/>
      <c r="X97" s="204"/>
    </row>
    <row r="98" spans="1:24" ht="24.45" customHeight="1">
      <c r="A98" s="207">
        <f t="shared" si="1"/>
        <v>95</v>
      </c>
      <c r="B98" s="50" t="s">
        <v>112</v>
      </c>
      <c r="C98" s="210">
        <v>10.02</v>
      </c>
      <c r="D98" s="210">
        <v>9.9</v>
      </c>
      <c r="E98" s="210">
        <v>0</v>
      </c>
      <c r="F98" s="210">
        <v>9.9</v>
      </c>
      <c r="G98" s="210">
        <v>0</v>
      </c>
      <c r="H98" s="56">
        <v>0</v>
      </c>
      <c r="I98" s="56">
        <v>11</v>
      </c>
      <c r="J98" s="56">
        <v>0</v>
      </c>
      <c r="K98" s="56">
        <v>12</v>
      </c>
      <c r="L98" s="56">
        <v>12.5</v>
      </c>
      <c r="M98" s="56" t="e">
        <f>#REF!-H98</f>
        <v>#REF!</v>
      </c>
      <c r="N98" s="56" t="e">
        <f>#REF!-I98</f>
        <v>#REF!</v>
      </c>
      <c r="O98" s="56" t="e">
        <f>#REF!-J98</f>
        <v>#REF!</v>
      </c>
      <c r="P98" s="56" t="e">
        <f>#REF!-K98</f>
        <v>#REF!</v>
      </c>
      <c r="Q98" s="56" t="e">
        <f>#REF!-L98</f>
        <v>#REF!</v>
      </c>
      <c r="R98" s="56"/>
      <c r="S98"/>
      <c r="T98" s="204"/>
      <c r="U98" s="204"/>
      <c r="V98" s="204"/>
      <c r="W98" s="204"/>
      <c r="X98" s="204"/>
    </row>
    <row r="99" spans="1:24" ht="19.95" customHeight="1">
      <c r="A99" s="207">
        <f t="shared" si="1"/>
        <v>96</v>
      </c>
      <c r="B99" s="50" t="s">
        <v>113</v>
      </c>
      <c r="C99" s="210">
        <v>0</v>
      </c>
      <c r="D99" s="210">
        <v>10.75</v>
      </c>
      <c r="E99" s="210">
        <v>0</v>
      </c>
      <c r="F99" s="210">
        <v>10.75</v>
      </c>
      <c r="G99" s="210">
        <v>11.25</v>
      </c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56"/>
      <c r="S99"/>
      <c r="T99" s="204"/>
      <c r="U99" s="204"/>
      <c r="V99" s="204"/>
      <c r="W99" s="204"/>
      <c r="X99" s="204"/>
    </row>
    <row r="100" spans="1:24" ht="12.75" customHeight="1">
      <c r="A100" s="212"/>
      <c r="B100" s="213"/>
      <c r="C100" s="214"/>
      <c r="D100" s="214"/>
      <c r="E100" s="214"/>
      <c r="F100" s="214"/>
      <c r="G100" s="214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6"/>
      <c r="S100"/>
      <c r="T100" s="204"/>
      <c r="U100" s="204"/>
      <c r="V100" s="204"/>
      <c r="W100" s="204"/>
      <c r="X100" s="204"/>
    </row>
    <row r="101" spans="1:24" ht="12.75" customHeight="1">
      <c r="A101" s="212"/>
      <c r="B101" s="623" t="s">
        <v>160</v>
      </c>
      <c r="C101" s="623"/>
      <c r="D101" s="623"/>
      <c r="E101" s="623"/>
      <c r="F101" s="623"/>
      <c r="G101" s="623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T101"/>
    </row>
    <row r="102" spans="1:24" ht="30.75" customHeight="1">
      <c r="A102" s="212"/>
      <c r="B102" s="623" t="s">
        <v>171</v>
      </c>
      <c r="C102" s="623"/>
      <c r="D102" s="623"/>
      <c r="E102" s="623"/>
      <c r="F102" s="623"/>
      <c r="G102" s="623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24" ht="27" customHeight="1">
      <c r="A103" s="212"/>
      <c r="B103" s="623" t="s">
        <v>173</v>
      </c>
      <c r="C103" s="623"/>
      <c r="D103" s="623"/>
      <c r="E103" s="623"/>
      <c r="F103" s="623"/>
      <c r="G103" s="623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</row>
    <row r="104" spans="1:24" ht="12.75" customHeight="1">
      <c r="A104" s="212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</row>
    <row r="105" spans="1:24">
      <c r="B105" s="151" t="s">
        <v>155</v>
      </c>
      <c r="C105" s="127">
        <f>AVERAGE(C4:C73,C75:C81,C83:C93,C95:C98)</f>
        <v>9.5094565217391338</v>
      </c>
      <c r="D105" s="127">
        <f>AVERAGE(D4:D15,D18,D19,D22,D26,D30:D99)</f>
        <v>10.380697674418608</v>
      </c>
      <c r="E105" s="127">
        <f>AVERAGE(E4:E97)</f>
        <v>7.5164893617021287</v>
      </c>
      <c r="F105" s="127">
        <f>AVERAGE(F4:F99)</f>
        <v>8.7048958333333335</v>
      </c>
      <c r="G105" s="127">
        <f>AVERAGE(G3:G99)</f>
        <v>8.9578125000000011</v>
      </c>
      <c r="H105" s="127">
        <f t="shared" ref="H105:Q105" si="2">AVERAGE(H4:H99)</f>
        <v>9.417977528089887</v>
      </c>
      <c r="I105" s="127">
        <f t="shared" si="2"/>
        <v>9.6956179775280873</v>
      </c>
      <c r="J105" s="127">
        <f t="shared" si="2"/>
        <v>7.7184269662921343</v>
      </c>
      <c r="K105" s="127">
        <f t="shared" si="2"/>
        <v>8.7223157894736829</v>
      </c>
      <c r="L105" s="127">
        <f t="shared" si="2"/>
        <v>9.0333684210526304</v>
      </c>
      <c r="M105" s="127" t="e">
        <f t="shared" si="2"/>
        <v>#REF!</v>
      </c>
      <c r="N105" s="127" t="e">
        <f t="shared" si="2"/>
        <v>#REF!</v>
      </c>
      <c r="O105" s="127" t="e">
        <f t="shared" si="2"/>
        <v>#REF!</v>
      </c>
      <c r="P105" s="127" t="e">
        <f t="shared" si="2"/>
        <v>#REF!</v>
      </c>
      <c r="Q105" s="127" t="e">
        <f t="shared" si="2"/>
        <v>#REF!</v>
      </c>
    </row>
    <row r="106" spans="1:24">
      <c r="B106" s="151" t="s">
        <v>153</v>
      </c>
      <c r="C106" s="127">
        <v>3.15</v>
      </c>
      <c r="D106" s="127">
        <v>3.15</v>
      </c>
      <c r="E106" s="127">
        <v>5.38</v>
      </c>
      <c r="F106" s="127">
        <v>3.15</v>
      </c>
      <c r="G106" s="127">
        <v>3.15</v>
      </c>
    </row>
    <row r="107" spans="1:24">
      <c r="B107" s="151" t="s">
        <v>154</v>
      </c>
      <c r="C107" s="127">
        <v>15.35</v>
      </c>
      <c r="D107" s="127">
        <v>15.35</v>
      </c>
      <c r="E107" s="127">
        <v>21</v>
      </c>
      <c r="F107" s="127">
        <v>16.5</v>
      </c>
      <c r="G107" s="127">
        <v>15.75</v>
      </c>
    </row>
    <row r="108" spans="1:24">
      <c r="B108" s="151"/>
    </row>
    <row r="109" spans="1:24" ht="12.75" customHeight="1">
      <c r="B109" s="151"/>
      <c r="C109" s="83"/>
      <c r="D109" s="83"/>
      <c r="E109" s="83"/>
      <c r="F109" s="83"/>
      <c r="G109" s="83"/>
    </row>
    <row r="110" spans="1:24" ht="12.75" customHeight="1">
      <c r="C110" s="83"/>
      <c r="D110" s="83"/>
      <c r="E110" s="83"/>
      <c r="F110" s="151"/>
      <c r="G110" s="83"/>
    </row>
    <row r="111" spans="1:24" ht="12.75" customHeight="1">
      <c r="B111" s="151"/>
      <c r="C111" s="83"/>
      <c r="D111" s="83"/>
    </row>
    <row r="112" spans="1:24" ht="12.75" customHeight="1">
      <c r="B112" s="151"/>
      <c r="C112" s="83"/>
      <c r="D112" s="83"/>
    </row>
    <row r="113" spans="1:24" ht="12.75" customHeight="1">
      <c r="B113" s="151"/>
    </row>
    <row r="115" spans="1:24" s="127" customFormat="1">
      <c r="A115" s="84"/>
      <c r="B115" s="151"/>
      <c r="F115" s="16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T115" s="83"/>
      <c r="U115" s="83"/>
      <c r="V115" s="83"/>
      <c r="W115" s="83"/>
      <c r="X115" s="83"/>
    </row>
    <row r="116" spans="1:24" s="127" customFormat="1">
      <c r="A116" s="84"/>
      <c r="B116" s="151"/>
      <c r="F116" s="16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T116" s="83"/>
    </row>
    <row r="117" spans="1:24" s="127" customFormat="1">
      <c r="A117" s="84"/>
      <c r="B117" s="151"/>
      <c r="F117" s="16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24">
      <c r="T118" s="127"/>
      <c r="U118" s="127"/>
      <c r="V118" s="127"/>
      <c r="W118" s="127"/>
      <c r="X118" s="127"/>
    </row>
    <row r="119" spans="1:24">
      <c r="T119" s="127"/>
    </row>
    <row r="120" spans="1:24" s="127" customFormat="1">
      <c r="A120" s="84"/>
      <c r="B120" s="151"/>
      <c r="F120" s="16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T120" s="83"/>
      <c r="U120" s="83"/>
      <c r="V120" s="83"/>
      <c r="W120" s="83"/>
      <c r="X120" s="83"/>
    </row>
    <row r="121" spans="1:24" s="127" customFormat="1">
      <c r="A121" s="84"/>
      <c r="B121" s="151"/>
      <c r="F121" s="16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T121" s="83"/>
    </row>
    <row r="122" spans="1:24" s="127" customFormat="1">
      <c r="A122" s="84"/>
      <c r="B122" s="151"/>
      <c r="F122" s="16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24">
      <c r="T123" s="127"/>
      <c r="U123" s="127"/>
      <c r="V123" s="127"/>
      <c r="W123" s="127"/>
      <c r="X123" s="127"/>
    </row>
    <row r="124" spans="1:24">
      <c r="T124" s="127"/>
    </row>
  </sheetData>
  <mergeCells count="7">
    <mergeCell ref="B103:G103"/>
    <mergeCell ref="A1:G1"/>
    <mergeCell ref="C2:G2"/>
    <mergeCell ref="H2:L2"/>
    <mergeCell ref="M2:Q2"/>
    <mergeCell ref="B101:G101"/>
    <mergeCell ref="B102:G102"/>
  </mergeCells>
  <pageMargins left="0.7" right="0.7" top="0.75" bottom="0.75" header="0.3" footer="0.3"/>
  <customProperties>
    <customPr name="EpmWorksheetKeyString_GUID" r:id="rId1"/>
  </customPropertie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121"/>
  <sheetViews>
    <sheetView topLeftCell="A64" zoomScaleNormal="100" workbookViewId="0">
      <selection activeCell="B111" sqref="B111"/>
    </sheetView>
  </sheetViews>
  <sheetFormatPr defaultColWidth="9.25" defaultRowHeight="21.75" customHeight="1"/>
  <cols>
    <col min="1" max="1" width="6.25" style="84" customWidth="1"/>
    <col min="2" max="2" width="51.625" style="83" customWidth="1"/>
    <col min="3" max="3" width="12.625" style="127" customWidth="1"/>
    <col min="4" max="4" width="9" style="127" customWidth="1"/>
    <col min="5" max="5" width="9.25" style="127" customWidth="1"/>
    <col min="6" max="6" width="9.375" style="165" customWidth="1"/>
    <col min="7" max="7" width="12.375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22" style="83" hidden="1" customWidth="1"/>
    <col min="19" max="16384" width="9.25" style="83"/>
  </cols>
  <sheetData>
    <row r="1" spans="1:19" ht="21.75" customHeight="1">
      <c r="A1" s="206"/>
      <c r="B1" s="629" t="s">
        <v>181</v>
      </c>
      <c r="C1" s="629"/>
      <c r="D1" s="629"/>
      <c r="E1" s="629"/>
      <c r="F1" s="629"/>
      <c r="G1" s="629"/>
      <c r="H1" s="629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9" ht="15" customHeight="1" thickBot="1">
      <c r="C2" s="630" t="s">
        <v>176</v>
      </c>
      <c r="D2" s="631"/>
      <c r="E2" s="631"/>
      <c r="F2" s="631"/>
      <c r="G2" s="631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19" ht="21.75" customHeight="1">
      <c r="A3" s="221" t="s">
        <v>1</v>
      </c>
      <c r="B3" s="221" t="s">
        <v>4</v>
      </c>
      <c r="C3" s="222" t="s">
        <v>5</v>
      </c>
      <c r="D3" s="222" t="s">
        <v>6</v>
      </c>
      <c r="E3" s="222" t="s">
        <v>7</v>
      </c>
      <c r="F3" s="222" t="s">
        <v>8</v>
      </c>
      <c r="G3" s="222" t="s">
        <v>9</v>
      </c>
      <c r="H3" s="188" t="s">
        <v>5</v>
      </c>
      <c r="I3" s="170" t="s">
        <v>6</v>
      </c>
      <c r="J3" s="170" t="s">
        <v>7</v>
      </c>
      <c r="K3" s="170" t="s">
        <v>8</v>
      </c>
      <c r="L3" s="189" t="s">
        <v>9</v>
      </c>
      <c r="M3" s="170" t="s">
        <v>5</v>
      </c>
      <c r="N3" s="170" t="s">
        <v>6</v>
      </c>
      <c r="O3" s="170" t="s">
        <v>7</v>
      </c>
      <c r="P3" s="170" t="s">
        <v>8</v>
      </c>
      <c r="Q3" s="190" t="s">
        <v>9</v>
      </c>
      <c r="R3" s="191" t="s">
        <v>142</v>
      </c>
    </row>
    <row r="4" spans="1:19" ht="21.75" customHeight="1">
      <c r="A4" s="209">
        <v>1</v>
      </c>
      <c r="B4" s="50" t="s">
        <v>12</v>
      </c>
      <c r="C4" s="205">
        <v>9.9499999999999993</v>
      </c>
      <c r="D4" s="205">
        <v>9.8000000000000007</v>
      </c>
      <c r="E4" s="205">
        <v>16.75</v>
      </c>
      <c r="F4" s="205">
        <v>9.9</v>
      </c>
      <c r="G4" s="205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6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56" t="e">
        <f>#REF!-L4</f>
        <v>#REF!</v>
      </c>
      <c r="R4" s="56"/>
      <c r="S4"/>
    </row>
    <row r="5" spans="1:19" ht="21.75" customHeight="1">
      <c r="A5" s="209">
        <v>2</v>
      </c>
      <c r="B5" s="50" t="s">
        <v>13</v>
      </c>
      <c r="C5" s="205">
        <v>9.9499999999999993</v>
      </c>
      <c r="D5" s="205">
        <v>9.8000000000000007</v>
      </c>
      <c r="E5" s="205">
        <v>11.5</v>
      </c>
      <c r="F5" s="205">
        <v>10.199999999999999</v>
      </c>
      <c r="G5" s="205">
        <v>11.95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6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56" t="e">
        <f>#REF!-L5</f>
        <v>#REF!</v>
      </c>
      <c r="R5" s="56"/>
      <c r="S5"/>
    </row>
    <row r="6" spans="1:19" ht="21.75" customHeight="1">
      <c r="A6" s="207">
        <f>A5+1</f>
        <v>3</v>
      </c>
      <c r="B6" s="50" t="s">
        <v>14</v>
      </c>
      <c r="C6" s="205">
        <v>9.85</v>
      </c>
      <c r="D6" s="205">
        <v>9.85</v>
      </c>
      <c r="E6" s="205" t="s">
        <v>120</v>
      </c>
      <c r="F6" s="205">
        <v>10.199999999999999</v>
      </c>
      <c r="G6" s="205">
        <v>12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6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56" t="e">
        <f>#REF!-L6</f>
        <v>#REF!</v>
      </c>
      <c r="R6" s="56"/>
      <c r="S6"/>
    </row>
    <row r="7" spans="1:19" ht="21.75" customHeight="1">
      <c r="A7" s="207">
        <f t="shared" ref="A7:A70" si="0">A6+1</f>
        <v>4</v>
      </c>
      <c r="B7" s="50" t="s">
        <v>15</v>
      </c>
      <c r="C7" s="205">
        <v>9.75</v>
      </c>
      <c r="D7" s="205">
        <v>10.25</v>
      </c>
      <c r="E7" s="205" t="s">
        <v>120</v>
      </c>
      <c r="F7" s="205">
        <v>10.25</v>
      </c>
      <c r="G7" s="205">
        <v>12</v>
      </c>
      <c r="H7" s="55">
        <v>10</v>
      </c>
      <c r="I7" s="56">
        <v>10.5</v>
      </c>
      <c r="J7" s="56">
        <v>17</v>
      </c>
      <c r="K7" s="56">
        <v>10.25</v>
      </c>
      <c r="L7" s="56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56" t="e">
        <f>#REF!-L7</f>
        <v>#REF!</v>
      </c>
      <c r="R7" s="56"/>
      <c r="S7"/>
    </row>
    <row r="8" spans="1:19" ht="21.75" customHeight="1">
      <c r="A8" s="207">
        <f t="shared" si="0"/>
        <v>5</v>
      </c>
      <c r="B8" s="50" t="s">
        <v>16</v>
      </c>
      <c r="C8" s="205">
        <v>9.75</v>
      </c>
      <c r="D8" s="205">
        <v>10.25</v>
      </c>
      <c r="E8" s="205" t="s">
        <v>120</v>
      </c>
      <c r="F8" s="205">
        <v>10.25</v>
      </c>
      <c r="G8" s="205">
        <v>10.25</v>
      </c>
      <c r="H8" s="124"/>
      <c r="I8" s="81"/>
      <c r="J8" s="81"/>
      <c r="K8" s="95">
        <v>10.25</v>
      </c>
      <c r="L8" s="56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56" t="e">
        <f>#REF!-L8</f>
        <v>#REF!</v>
      </c>
      <c r="R8" s="71"/>
      <c r="S8"/>
    </row>
    <row r="9" spans="1:19" ht="21.75" customHeight="1">
      <c r="A9" s="207">
        <f t="shared" si="0"/>
        <v>6</v>
      </c>
      <c r="B9" s="50" t="s">
        <v>17</v>
      </c>
      <c r="C9" s="205">
        <v>9.25</v>
      </c>
      <c r="D9" s="205">
        <v>9.4</v>
      </c>
      <c r="E9" s="205" t="s">
        <v>120</v>
      </c>
      <c r="F9" s="205">
        <v>9.4</v>
      </c>
      <c r="G9" s="205">
        <v>8.61</v>
      </c>
      <c r="H9" s="55">
        <v>9.75</v>
      </c>
      <c r="I9" s="56">
        <v>9.9</v>
      </c>
      <c r="J9" s="56">
        <v>0</v>
      </c>
      <c r="K9" s="56">
        <v>9.9</v>
      </c>
      <c r="L9" s="56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56" t="e">
        <f>#REF!-L9</f>
        <v>#REF!</v>
      </c>
      <c r="R9" s="56"/>
      <c r="S9"/>
    </row>
    <row r="10" spans="1:19" ht="21.75" customHeight="1">
      <c r="A10" s="207">
        <f t="shared" si="0"/>
        <v>7</v>
      </c>
      <c r="B10" s="50" t="s">
        <v>18</v>
      </c>
      <c r="C10" s="205">
        <v>9.25</v>
      </c>
      <c r="D10" s="205">
        <v>10.25</v>
      </c>
      <c r="E10" s="205" t="s">
        <v>120</v>
      </c>
      <c r="F10" s="205">
        <v>9.5</v>
      </c>
      <c r="G10" s="205">
        <v>9.75</v>
      </c>
      <c r="H10" s="218"/>
      <c r="I10" s="171"/>
      <c r="J10" s="171"/>
      <c r="K10" s="172">
        <v>10</v>
      </c>
      <c r="L10" s="56">
        <v>10</v>
      </c>
      <c r="M10" s="56" t="e">
        <f>#REF!-H10</f>
        <v>#REF!</v>
      </c>
      <c r="N10" s="56" t="e">
        <f>#REF!-I10</f>
        <v>#REF!</v>
      </c>
      <c r="O10" s="56" t="e">
        <f>#REF!-J10</f>
        <v>#REF!</v>
      </c>
      <c r="P10" s="56" t="e">
        <f>#REF!-K10</f>
        <v>#REF!</v>
      </c>
      <c r="Q10" s="56" t="e">
        <f>#REF!-L10</f>
        <v>#REF!</v>
      </c>
      <c r="R10" s="173"/>
      <c r="S10"/>
    </row>
    <row r="11" spans="1:19" ht="21.75" customHeight="1">
      <c r="A11" s="207">
        <f t="shared" si="0"/>
        <v>8</v>
      </c>
      <c r="B11" s="50" t="s">
        <v>150</v>
      </c>
      <c r="C11" s="205">
        <v>10.220000000000001</v>
      </c>
      <c r="D11" s="205">
        <v>10.35</v>
      </c>
      <c r="E11" s="205">
        <v>17.829999999999998</v>
      </c>
      <c r="F11" s="205">
        <v>10.35</v>
      </c>
      <c r="G11" s="205">
        <v>10.35</v>
      </c>
      <c r="H11" s="55">
        <v>10.65</v>
      </c>
      <c r="I11" s="56">
        <v>10.73</v>
      </c>
      <c r="J11" s="56">
        <v>18</v>
      </c>
      <c r="K11" s="56">
        <v>10.67</v>
      </c>
      <c r="L11" s="56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56" t="e">
        <f>#REF!-L11</f>
        <v>#REF!</v>
      </c>
      <c r="R11" s="56"/>
      <c r="S11"/>
    </row>
    <row r="12" spans="1:19" ht="21.75" customHeight="1">
      <c r="A12" s="207">
        <f t="shared" si="0"/>
        <v>9</v>
      </c>
      <c r="B12" s="50" t="s">
        <v>20</v>
      </c>
      <c r="C12" s="205">
        <v>9.4</v>
      </c>
      <c r="D12" s="205">
        <v>10.050000000000001</v>
      </c>
      <c r="E12" s="205" t="s">
        <v>120</v>
      </c>
      <c r="F12" s="205">
        <v>9.5</v>
      </c>
      <c r="G12" s="205">
        <v>9.9499999999999993</v>
      </c>
      <c r="H12" s="55">
        <v>9.6</v>
      </c>
      <c r="I12" s="56">
        <v>10.4</v>
      </c>
      <c r="J12" s="56">
        <v>0</v>
      </c>
      <c r="K12" s="56">
        <v>9.9</v>
      </c>
      <c r="L12" s="56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56" t="e">
        <f>#REF!-L12</f>
        <v>#REF!</v>
      </c>
      <c r="R12" s="56"/>
      <c r="S12"/>
    </row>
    <row r="13" spans="1:19" ht="21.75" customHeight="1">
      <c r="A13" s="207">
        <f t="shared" si="0"/>
        <v>10</v>
      </c>
      <c r="B13" s="50" t="s">
        <v>21</v>
      </c>
      <c r="C13" s="205">
        <v>10.15</v>
      </c>
      <c r="D13" s="205">
        <v>11</v>
      </c>
      <c r="E13" s="205" t="s">
        <v>120</v>
      </c>
      <c r="F13" s="205">
        <v>10.25</v>
      </c>
      <c r="G13" s="205" t="s">
        <v>120</v>
      </c>
      <c r="H13" s="55">
        <v>10.5</v>
      </c>
      <c r="I13" s="56">
        <v>11</v>
      </c>
      <c r="J13" s="56">
        <v>0</v>
      </c>
      <c r="K13" s="56">
        <v>10.5</v>
      </c>
      <c r="L13" s="56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56" t="e">
        <f>#REF!-L13</f>
        <v>#REF!</v>
      </c>
      <c r="R13" s="56"/>
      <c r="S13"/>
    </row>
    <row r="14" spans="1:19" ht="21.75" customHeight="1">
      <c r="A14" s="207">
        <f t="shared" si="0"/>
        <v>11</v>
      </c>
      <c r="B14" s="50" t="s">
        <v>22</v>
      </c>
      <c r="C14" s="205">
        <v>9.9499999999999993</v>
      </c>
      <c r="D14" s="205">
        <v>11</v>
      </c>
      <c r="E14" s="205" t="s">
        <v>120</v>
      </c>
      <c r="F14" s="205">
        <v>9.9499999999999993</v>
      </c>
      <c r="G14" s="205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6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56" t="e">
        <f>#REF!-L14</f>
        <v>#REF!</v>
      </c>
      <c r="R14" s="56"/>
      <c r="S14"/>
    </row>
    <row r="15" spans="1:19" ht="21.75" customHeight="1">
      <c r="A15" s="207">
        <f t="shared" si="0"/>
        <v>12</v>
      </c>
      <c r="B15" s="50" t="s">
        <v>23</v>
      </c>
      <c r="C15" s="205">
        <v>6.75</v>
      </c>
      <c r="D15" s="205">
        <v>6.85</v>
      </c>
      <c r="E15" s="205" t="s">
        <v>120</v>
      </c>
      <c r="F15" s="205" t="s">
        <v>120</v>
      </c>
      <c r="G15" s="205" t="s">
        <v>120</v>
      </c>
      <c r="H15" s="55">
        <v>8</v>
      </c>
      <c r="I15" s="56">
        <v>8.25</v>
      </c>
      <c r="J15" s="56">
        <v>0</v>
      </c>
      <c r="K15" s="56">
        <v>0</v>
      </c>
      <c r="L15" s="56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56" t="e">
        <f>#REF!-L15</f>
        <v>#REF!</v>
      </c>
      <c r="R15" s="56"/>
      <c r="S15"/>
    </row>
    <row r="16" spans="1:19" ht="21.75" customHeight="1">
      <c r="A16" s="207">
        <f t="shared" si="0"/>
        <v>13</v>
      </c>
      <c r="B16" s="50" t="s">
        <v>24</v>
      </c>
      <c r="C16" s="205">
        <v>5.71</v>
      </c>
      <c r="D16" s="205" t="s">
        <v>120</v>
      </c>
      <c r="E16" s="205" t="s">
        <v>120</v>
      </c>
      <c r="F16" s="205" t="s">
        <v>120</v>
      </c>
      <c r="G16" s="205" t="s">
        <v>120</v>
      </c>
      <c r="H16" s="55">
        <v>7.4</v>
      </c>
      <c r="I16" s="56">
        <v>0</v>
      </c>
      <c r="J16" s="56">
        <v>0</v>
      </c>
      <c r="K16" s="56">
        <v>0</v>
      </c>
      <c r="L16" s="56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56" t="e">
        <f>#REF!-L16</f>
        <v>#REF!</v>
      </c>
      <c r="R16" s="56"/>
      <c r="S16"/>
    </row>
    <row r="17" spans="1:19" ht="21.75" customHeight="1">
      <c r="A17" s="207">
        <f t="shared" si="0"/>
        <v>14</v>
      </c>
      <c r="B17" s="50" t="s">
        <v>25</v>
      </c>
      <c r="C17" s="205">
        <v>6</v>
      </c>
      <c r="D17" s="205" t="s">
        <v>120</v>
      </c>
      <c r="E17" s="205" t="s">
        <v>120</v>
      </c>
      <c r="F17" s="205" t="s">
        <v>120</v>
      </c>
      <c r="G17" s="205" t="s">
        <v>120</v>
      </c>
      <c r="H17" s="55">
        <v>8</v>
      </c>
      <c r="I17" s="56">
        <v>0</v>
      </c>
      <c r="J17" s="56">
        <v>0</v>
      </c>
      <c r="K17" s="56">
        <v>0</v>
      </c>
      <c r="L17" s="56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56" t="e">
        <f>#REF!-L17</f>
        <v>#REF!</v>
      </c>
      <c r="R17" s="56"/>
      <c r="S17"/>
    </row>
    <row r="18" spans="1:19" ht="21.75" customHeight="1">
      <c r="A18" s="207">
        <f t="shared" si="0"/>
        <v>15</v>
      </c>
      <c r="B18" s="50" t="s">
        <v>26</v>
      </c>
      <c r="C18" s="205">
        <v>9.7100000000000009</v>
      </c>
      <c r="D18" s="205">
        <v>9.7100000000000009</v>
      </c>
      <c r="E18" s="205" t="s">
        <v>120</v>
      </c>
      <c r="F18" s="205">
        <v>9.7100000000000009</v>
      </c>
      <c r="G18" s="205">
        <v>9.7100000000000009</v>
      </c>
      <c r="H18" s="55">
        <v>10.67</v>
      </c>
      <c r="I18" s="56">
        <v>10.67</v>
      </c>
      <c r="J18" s="56">
        <v>0</v>
      </c>
      <c r="K18" s="56">
        <v>10.67</v>
      </c>
      <c r="L18" s="56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56" t="e">
        <f>#REF!-L18</f>
        <v>#REF!</v>
      </c>
      <c r="R18" s="56"/>
      <c r="S18"/>
    </row>
    <row r="19" spans="1:19" ht="21.75" customHeight="1">
      <c r="A19" s="207">
        <f t="shared" si="0"/>
        <v>16</v>
      </c>
      <c r="B19" s="50" t="s">
        <v>27</v>
      </c>
      <c r="C19" s="205">
        <v>11</v>
      </c>
      <c r="D19" s="205">
        <v>10.4</v>
      </c>
      <c r="E19" s="205">
        <v>14</v>
      </c>
      <c r="F19" s="205">
        <v>10.9</v>
      </c>
      <c r="G19" s="205">
        <v>15.6</v>
      </c>
      <c r="H19" s="55">
        <v>13.44</v>
      </c>
      <c r="I19" s="56">
        <v>13.44</v>
      </c>
      <c r="J19" s="56">
        <v>17.79</v>
      </c>
      <c r="K19" s="56">
        <v>13.44</v>
      </c>
      <c r="L19" s="56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56" t="e">
        <f>#REF!-L19</f>
        <v>#REF!</v>
      </c>
      <c r="R19" s="56"/>
      <c r="S19"/>
    </row>
    <row r="20" spans="1:19" ht="21.75" customHeight="1">
      <c r="A20" s="207">
        <f t="shared" si="0"/>
        <v>17</v>
      </c>
      <c r="B20" s="50" t="s">
        <v>28</v>
      </c>
      <c r="C20" s="205">
        <v>10.33</v>
      </c>
      <c r="D20" s="205" t="s">
        <v>120</v>
      </c>
      <c r="E20" s="205" t="s">
        <v>120</v>
      </c>
      <c r="F20" s="205" t="s">
        <v>120</v>
      </c>
      <c r="G20" s="205" t="s">
        <v>120</v>
      </c>
      <c r="H20" s="55">
        <v>10.69</v>
      </c>
      <c r="I20" s="56">
        <v>0</v>
      </c>
      <c r="J20" s="56">
        <v>0</v>
      </c>
      <c r="K20" s="56">
        <v>0</v>
      </c>
      <c r="L20" s="56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56" t="e">
        <f>#REF!-L20</f>
        <v>#REF!</v>
      </c>
      <c r="R20" s="56"/>
      <c r="S20"/>
    </row>
    <row r="21" spans="1:19" ht="21.75" customHeight="1">
      <c r="A21" s="207">
        <f t="shared" si="0"/>
        <v>18</v>
      </c>
      <c r="B21" s="50" t="s">
        <v>30</v>
      </c>
      <c r="C21" s="205">
        <v>6.3</v>
      </c>
      <c r="D21" s="205" t="s">
        <v>120</v>
      </c>
      <c r="E21" s="205" t="s">
        <v>120</v>
      </c>
      <c r="F21" s="205" t="s">
        <v>120</v>
      </c>
      <c r="G21" s="205" t="s">
        <v>120</v>
      </c>
      <c r="H21" s="55">
        <v>8.14</v>
      </c>
      <c r="I21" s="56">
        <v>0</v>
      </c>
      <c r="J21" s="56">
        <v>0</v>
      </c>
      <c r="K21" s="56">
        <v>0</v>
      </c>
      <c r="L21" s="56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56" t="e">
        <f>#REF!-L21</f>
        <v>#REF!</v>
      </c>
      <c r="R21" s="56"/>
      <c r="S21"/>
    </row>
    <row r="22" spans="1:19" ht="21.75" customHeight="1">
      <c r="A22" s="207">
        <f t="shared" si="0"/>
        <v>19</v>
      </c>
      <c r="B22" s="50" t="s">
        <v>32</v>
      </c>
      <c r="C22" s="205">
        <v>6.65</v>
      </c>
      <c r="D22" s="205">
        <v>7.9</v>
      </c>
      <c r="E22" s="205" t="s">
        <v>120</v>
      </c>
      <c r="F22" s="205">
        <v>9.2799999999999994</v>
      </c>
      <c r="G22" s="205" t="s">
        <v>120</v>
      </c>
      <c r="H22" s="55">
        <v>9.1999999999999993</v>
      </c>
      <c r="I22" s="56">
        <v>10.84</v>
      </c>
      <c r="J22" s="56">
        <v>0</v>
      </c>
      <c r="K22" s="56">
        <v>10.81</v>
      </c>
      <c r="L22" s="56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56" t="e">
        <f>#REF!-L22</f>
        <v>#REF!</v>
      </c>
      <c r="R22" s="56"/>
      <c r="S22"/>
    </row>
    <row r="23" spans="1:19" ht="21.75" customHeight="1">
      <c r="A23" s="207">
        <f t="shared" si="0"/>
        <v>20</v>
      </c>
      <c r="B23" s="50" t="s">
        <v>33</v>
      </c>
      <c r="C23" s="205">
        <v>7.76</v>
      </c>
      <c r="D23" s="205" t="s">
        <v>120</v>
      </c>
      <c r="E23" s="205" t="s">
        <v>120</v>
      </c>
      <c r="F23" s="205" t="s">
        <v>120</v>
      </c>
      <c r="G23" s="205" t="s">
        <v>120</v>
      </c>
      <c r="H23" s="55">
        <v>8.35</v>
      </c>
      <c r="I23" s="56">
        <v>0</v>
      </c>
      <c r="J23" s="56">
        <v>0</v>
      </c>
      <c r="K23" s="56">
        <v>0</v>
      </c>
      <c r="L23" s="56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56" t="e">
        <f>#REF!-L23</f>
        <v>#REF!</v>
      </c>
      <c r="R23" s="56"/>
      <c r="S23"/>
    </row>
    <row r="24" spans="1:19" ht="21.75" customHeight="1">
      <c r="A24" s="207">
        <f t="shared" si="0"/>
        <v>21</v>
      </c>
      <c r="B24" s="50" t="s">
        <v>34</v>
      </c>
      <c r="C24" s="205">
        <v>6</v>
      </c>
      <c r="D24" s="205" t="s">
        <v>120</v>
      </c>
      <c r="E24" s="205" t="s">
        <v>120</v>
      </c>
      <c r="F24" s="205" t="s">
        <v>120</v>
      </c>
      <c r="G24" s="205" t="s">
        <v>120</v>
      </c>
      <c r="H24" s="55">
        <v>7.95</v>
      </c>
      <c r="I24" s="56">
        <v>0</v>
      </c>
      <c r="J24" s="56">
        <v>0</v>
      </c>
      <c r="K24" s="56">
        <v>0</v>
      </c>
      <c r="L24" s="56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56" t="e">
        <f>#REF!-L24</f>
        <v>#REF!</v>
      </c>
      <c r="R24" s="56"/>
      <c r="S24"/>
    </row>
    <row r="25" spans="1:19" ht="21.75" customHeight="1">
      <c r="A25" s="207">
        <f t="shared" si="0"/>
        <v>22</v>
      </c>
      <c r="B25" s="50" t="s">
        <v>35</v>
      </c>
      <c r="C25" s="205">
        <v>8.2200000000000006</v>
      </c>
      <c r="D25" s="205" t="s">
        <v>120</v>
      </c>
      <c r="E25" s="205" t="s">
        <v>120</v>
      </c>
      <c r="F25" s="205">
        <v>8.52</v>
      </c>
      <c r="G25" s="205" t="s">
        <v>120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6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56" t="e">
        <f>#REF!-L25</f>
        <v>#REF!</v>
      </c>
      <c r="R25" s="56"/>
      <c r="S25"/>
    </row>
    <row r="26" spans="1:19" ht="21.75" customHeight="1">
      <c r="A26" s="207">
        <f t="shared" si="0"/>
        <v>23</v>
      </c>
      <c r="B26" s="50" t="s">
        <v>36</v>
      </c>
      <c r="C26" s="205">
        <v>14.35</v>
      </c>
      <c r="D26" s="205">
        <v>13.35</v>
      </c>
      <c r="E26" s="205">
        <v>13.35</v>
      </c>
      <c r="F26" s="205">
        <v>13.35</v>
      </c>
      <c r="G26" s="205">
        <v>13.35</v>
      </c>
      <c r="H26" s="55">
        <v>14.49</v>
      </c>
      <c r="I26" s="56">
        <v>13.49</v>
      </c>
      <c r="J26" s="56">
        <v>13.49</v>
      </c>
      <c r="K26" s="56">
        <v>13.49</v>
      </c>
      <c r="L26" s="56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56" t="e">
        <f>#REF!-L26</f>
        <v>#REF!</v>
      </c>
      <c r="R26" s="56"/>
      <c r="S26"/>
    </row>
    <row r="27" spans="1:19" ht="21.75" customHeight="1">
      <c r="A27" s="207">
        <f t="shared" si="0"/>
        <v>24</v>
      </c>
      <c r="B27" s="50" t="s">
        <v>37</v>
      </c>
      <c r="C27" s="205">
        <v>7.93</v>
      </c>
      <c r="D27" s="205" t="s">
        <v>120</v>
      </c>
      <c r="E27" s="205" t="s">
        <v>120</v>
      </c>
      <c r="F27" s="205" t="s">
        <v>120</v>
      </c>
      <c r="G27" s="205" t="s">
        <v>120</v>
      </c>
      <c r="H27" s="55">
        <v>8.36</v>
      </c>
      <c r="I27" s="56">
        <v>0</v>
      </c>
      <c r="J27" s="56">
        <v>0</v>
      </c>
      <c r="K27" s="56">
        <v>0</v>
      </c>
      <c r="L27" s="56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56" t="e">
        <f>#REF!-L27</f>
        <v>#REF!</v>
      </c>
      <c r="R27" s="56"/>
      <c r="S27"/>
    </row>
    <row r="28" spans="1:19" ht="21.75" customHeight="1">
      <c r="A28" s="207">
        <f t="shared" si="0"/>
        <v>25</v>
      </c>
      <c r="B28" s="50" t="s">
        <v>38</v>
      </c>
      <c r="C28" s="205">
        <v>7.76</v>
      </c>
      <c r="D28" s="205" t="s">
        <v>120</v>
      </c>
      <c r="E28" s="205" t="s">
        <v>120</v>
      </c>
      <c r="F28" s="205" t="s">
        <v>120</v>
      </c>
      <c r="G28" s="205" t="s">
        <v>120</v>
      </c>
      <c r="H28" s="55">
        <v>9.06</v>
      </c>
      <c r="I28" s="56">
        <v>0</v>
      </c>
      <c r="J28" s="56">
        <v>0</v>
      </c>
      <c r="K28" s="56">
        <v>0</v>
      </c>
      <c r="L28" s="56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56" t="e">
        <f>#REF!-L28</f>
        <v>#REF!</v>
      </c>
      <c r="R28" s="56"/>
      <c r="S28"/>
    </row>
    <row r="29" spans="1:19" ht="21.75" customHeight="1">
      <c r="A29" s="207">
        <f t="shared" si="0"/>
        <v>26</v>
      </c>
      <c r="B29" s="50" t="s">
        <v>39</v>
      </c>
      <c r="C29" s="205">
        <v>8</v>
      </c>
      <c r="D29" s="205" t="s">
        <v>120</v>
      </c>
      <c r="E29" s="205" t="s">
        <v>120</v>
      </c>
      <c r="F29" s="205" t="s">
        <v>120</v>
      </c>
      <c r="G29" s="205" t="s">
        <v>120</v>
      </c>
      <c r="H29" s="55">
        <v>0.09</v>
      </c>
      <c r="I29" s="56">
        <v>0</v>
      </c>
      <c r="J29" s="56">
        <v>0</v>
      </c>
      <c r="K29" s="56">
        <v>0</v>
      </c>
      <c r="L29" s="56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56" t="e">
        <f>#REF!-L29</f>
        <v>#REF!</v>
      </c>
      <c r="R29" s="56"/>
      <c r="S29"/>
    </row>
    <row r="30" spans="1:19" ht="21.75" customHeight="1">
      <c r="A30" s="207">
        <f t="shared" si="0"/>
        <v>27</v>
      </c>
      <c r="B30" s="50" t="s">
        <v>40</v>
      </c>
      <c r="C30" s="205">
        <v>6.44</v>
      </c>
      <c r="D30" s="205">
        <v>6.44</v>
      </c>
      <c r="E30" s="205" t="s">
        <v>120</v>
      </c>
      <c r="F30" s="205" t="s">
        <v>120</v>
      </c>
      <c r="G30" s="205" t="s">
        <v>120</v>
      </c>
      <c r="H30" s="55">
        <v>6.7</v>
      </c>
      <c r="I30" s="56">
        <v>6.7</v>
      </c>
      <c r="J30" s="56">
        <v>0</v>
      </c>
      <c r="K30" s="56">
        <v>0</v>
      </c>
      <c r="L30" s="56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56" t="e">
        <f>#REF!-L30</f>
        <v>#REF!</v>
      </c>
      <c r="R30" s="56"/>
      <c r="S30"/>
    </row>
    <row r="31" spans="1:19" ht="21.75" customHeight="1">
      <c r="A31" s="207">
        <f>A30+1</f>
        <v>28</v>
      </c>
      <c r="B31" s="50" t="s">
        <v>41</v>
      </c>
      <c r="C31" s="205">
        <v>10.029999999999999</v>
      </c>
      <c r="D31" s="205">
        <v>10.25</v>
      </c>
      <c r="E31" s="205">
        <v>15.23</v>
      </c>
      <c r="F31" s="205">
        <v>9.6999999999999993</v>
      </c>
      <c r="G31" s="205">
        <v>14.06</v>
      </c>
      <c r="H31" s="55">
        <v>10.3</v>
      </c>
      <c r="I31" s="56">
        <v>10.56</v>
      </c>
      <c r="J31" s="56">
        <v>15.53</v>
      </c>
      <c r="K31" s="56">
        <v>10</v>
      </c>
      <c r="L31" s="56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56" t="e">
        <f>#REF!-L31</f>
        <v>#REF!</v>
      </c>
      <c r="R31" s="56"/>
      <c r="S31"/>
    </row>
    <row r="32" spans="1:19" ht="21.75" customHeight="1">
      <c r="A32" s="207">
        <f t="shared" si="0"/>
        <v>29</v>
      </c>
      <c r="B32" s="50" t="s">
        <v>42</v>
      </c>
      <c r="C32" s="205">
        <v>9.25</v>
      </c>
      <c r="D32" s="205">
        <v>10.25</v>
      </c>
      <c r="E32" s="205" t="s">
        <v>120</v>
      </c>
      <c r="F32" s="205">
        <v>10.25</v>
      </c>
      <c r="G32" s="205" t="s">
        <v>120</v>
      </c>
      <c r="H32" s="124"/>
      <c r="I32" s="81"/>
      <c r="J32" s="81"/>
      <c r="K32" s="95">
        <v>0</v>
      </c>
      <c r="L32" s="56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56" t="e">
        <f>#REF!-L32</f>
        <v>#REF!</v>
      </c>
      <c r="R32" s="56"/>
      <c r="S32"/>
    </row>
    <row r="33" spans="1:19" ht="21.75" customHeight="1">
      <c r="A33" s="207">
        <f t="shared" si="0"/>
        <v>30</v>
      </c>
      <c r="B33" s="50" t="s">
        <v>43</v>
      </c>
      <c r="C33" s="205" t="s">
        <v>120</v>
      </c>
      <c r="D33" s="205" t="s">
        <v>120</v>
      </c>
      <c r="E33" s="205" t="s">
        <v>120</v>
      </c>
      <c r="F33" s="205" t="s">
        <v>120</v>
      </c>
      <c r="G33" s="205" t="s">
        <v>120</v>
      </c>
      <c r="H33" s="55">
        <v>11.25</v>
      </c>
      <c r="I33" s="56">
        <v>13</v>
      </c>
      <c r="J33" s="56">
        <v>0</v>
      </c>
      <c r="K33" s="56">
        <v>13</v>
      </c>
      <c r="L33" s="56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56" t="e">
        <f>#REF!-L33</f>
        <v>#REF!</v>
      </c>
      <c r="R33" s="56"/>
      <c r="S33"/>
    </row>
    <row r="34" spans="1:19" ht="21.75" customHeight="1">
      <c r="A34" s="207">
        <f t="shared" si="0"/>
        <v>31</v>
      </c>
      <c r="B34" s="50" t="s">
        <v>44</v>
      </c>
      <c r="C34" s="205">
        <v>9.1999999999999993</v>
      </c>
      <c r="D34" s="205">
        <v>9.6999999999999993</v>
      </c>
      <c r="E34" s="205">
        <v>21</v>
      </c>
      <c r="F34" s="205">
        <v>12.05</v>
      </c>
      <c r="G34" s="205">
        <v>11.05</v>
      </c>
      <c r="H34" s="124"/>
      <c r="I34" s="81"/>
      <c r="J34" s="81"/>
      <c r="K34" s="95">
        <v>12</v>
      </c>
      <c r="L34" s="56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56" t="e">
        <f>#REF!-L34</f>
        <v>#REF!</v>
      </c>
      <c r="R34" s="56"/>
      <c r="S34"/>
    </row>
    <row r="35" spans="1:19" ht="21.75" customHeight="1">
      <c r="A35" s="207">
        <f t="shared" si="0"/>
        <v>32</v>
      </c>
      <c r="B35" s="50" t="s">
        <v>45</v>
      </c>
      <c r="C35" s="205">
        <v>10.6</v>
      </c>
      <c r="D35" s="205">
        <v>12.2</v>
      </c>
      <c r="E35" s="205">
        <v>14.2</v>
      </c>
      <c r="F35" s="205">
        <v>11.9</v>
      </c>
      <c r="G35" s="205">
        <v>12</v>
      </c>
      <c r="H35" s="55">
        <v>10.6</v>
      </c>
      <c r="I35" s="56">
        <v>12.2</v>
      </c>
      <c r="J35" s="56">
        <v>14.2</v>
      </c>
      <c r="K35" s="56">
        <v>11.9</v>
      </c>
      <c r="L35" s="56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56" t="e">
        <f>#REF!-L35</f>
        <v>#REF!</v>
      </c>
      <c r="R35" s="56"/>
      <c r="S35"/>
    </row>
    <row r="36" spans="1:19" ht="21.75" customHeight="1">
      <c r="A36" s="207">
        <f t="shared" si="0"/>
        <v>33</v>
      </c>
      <c r="B36" s="50" t="s">
        <v>46</v>
      </c>
      <c r="C36" s="205">
        <v>8.0500000000000007</v>
      </c>
      <c r="D36" s="205">
        <v>9.6999999999999993</v>
      </c>
      <c r="E36" s="205">
        <v>13.53</v>
      </c>
      <c r="F36" s="205">
        <v>10.06</v>
      </c>
      <c r="G36" s="205">
        <v>9.93</v>
      </c>
      <c r="H36" s="55">
        <v>8.7899999999999991</v>
      </c>
      <c r="I36" s="56">
        <v>10.29</v>
      </c>
      <c r="J36" s="56">
        <v>13.4</v>
      </c>
      <c r="K36" s="56">
        <v>10.28</v>
      </c>
      <c r="L36" s="56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56" t="e">
        <f>#REF!-L36</f>
        <v>#REF!</v>
      </c>
      <c r="R36" s="56"/>
      <c r="S36"/>
    </row>
    <row r="37" spans="1:19" ht="21.75" customHeight="1">
      <c r="A37" s="207">
        <f t="shared" si="0"/>
        <v>34</v>
      </c>
      <c r="B37" s="50" t="s">
        <v>47</v>
      </c>
      <c r="C37" s="205">
        <v>9.75</v>
      </c>
      <c r="D37" s="205">
        <v>10.25</v>
      </c>
      <c r="E37" s="205">
        <v>14.25</v>
      </c>
      <c r="F37" s="205">
        <v>10.25</v>
      </c>
      <c r="G37" s="205">
        <v>11</v>
      </c>
      <c r="H37" s="55">
        <v>10</v>
      </c>
      <c r="I37" s="56">
        <v>10.25</v>
      </c>
      <c r="J37" s="56">
        <v>14.5</v>
      </c>
      <c r="K37" s="56">
        <v>10.5</v>
      </c>
      <c r="L37" s="56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56" t="e">
        <f>#REF!-L37</f>
        <v>#REF!</v>
      </c>
      <c r="R37" s="56"/>
      <c r="S37"/>
    </row>
    <row r="38" spans="1:19" ht="21.75" customHeight="1">
      <c r="A38" s="207">
        <f t="shared" si="0"/>
        <v>35</v>
      </c>
      <c r="B38" s="50" t="s">
        <v>48</v>
      </c>
      <c r="C38" s="205">
        <v>6.59</v>
      </c>
      <c r="D38" s="205">
        <v>6.64</v>
      </c>
      <c r="E38" s="205">
        <v>6.37</v>
      </c>
      <c r="F38" s="205">
        <v>6.36</v>
      </c>
      <c r="G38" s="205">
        <v>7.02</v>
      </c>
      <c r="H38" s="55">
        <v>7.05</v>
      </c>
      <c r="I38" s="56">
        <v>7.17</v>
      </c>
      <c r="J38" s="56">
        <v>6.63</v>
      </c>
      <c r="K38" s="56">
        <v>6.59</v>
      </c>
      <c r="L38" s="56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56" t="e">
        <f>#REF!-L38</f>
        <v>#REF!</v>
      </c>
      <c r="R38" s="56"/>
      <c r="S38"/>
    </row>
    <row r="39" spans="1:19" ht="21.75" customHeight="1">
      <c r="A39" s="207">
        <f t="shared" si="0"/>
        <v>36</v>
      </c>
      <c r="B39" s="50" t="s">
        <v>49</v>
      </c>
      <c r="C39" s="205">
        <v>10.039999999999999</v>
      </c>
      <c r="D39" s="205">
        <v>11.09</v>
      </c>
      <c r="E39" s="205">
        <v>14.61</v>
      </c>
      <c r="F39" s="205">
        <v>11.6</v>
      </c>
      <c r="G39" s="205">
        <v>13.44</v>
      </c>
      <c r="H39" s="55">
        <v>9.7100000000000009</v>
      </c>
      <c r="I39" s="56">
        <v>12.34</v>
      </c>
      <c r="J39" s="56">
        <v>13.05</v>
      </c>
      <c r="K39" s="56">
        <v>11.28</v>
      </c>
      <c r="L39" s="56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56" t="e">
        <f>#REF!-L39</f>
        <v>#REF!</v>
      </c>
      <c r="R39" s="56"/>
      <c r="S39"/>
    </row>
    <row r="40" spans="1:19" ht="21.75" customHeight="1">
      <c r="A40" s="207">
        <f t="shared" si="0"/>
        <v>37</v>
      </c>
      <c r="B40" s="50" t="s">
        <v>50</v>
      </c>
      <c r="C40" s="205">
        <v>6.26</v>
      </c>
      <c r="D40" s="205">
        <v>7.18</v>
      </c>
      <c r="E40" s="205">
        <v>11.47</v>
      </c>
      <c r="F40" s="205">
        <v>7.32</v>
      </c>
      <c r="G40" s="205">
        <v>8.84</v>
      </c>
      <c r="H40" s="55">
        <v>7.31</v>
      </c>
      <c r="I40" s="56">
        <v>8.27</v>
      </c>
      <c r="J40" s="56">
        <v>12.08</v>
      </c>
      <c r="K40" s="56">
        <v>7.38</v>
      </c>
      <c r="L40" s="56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56" t="e">
        <f>#REF!-L40</f>
        <v>#REF!</v>
      </c>
      <c r="R40" s="56"/>
      <c r="S40"/>
    </row>
    <row r="41" spans="1:19" ht="21.75" customHeight="1">
      <c r="A41" s="207">
        <f t="shared" si="0"/>
        <v>38</v>
      </c>
      <c r="B41" s="50" t="s">
        <v>51</v>
      </c>
      <c r="C41" s="205">
        <v>9.85</v>
      </c>
      <c r="D41" s="205">
        <v>9.4499999999999993</v>
      </c>
      <c r="E41" s="205">
        <v>9.08</v>
      </c>
      <c r="F41" s="205">
        <v>8.94</v>
      </c>
      <c r="G41" s="205">
        <v>8.99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6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56" t="e">
        <f>#REF!-L41</f>
        <v>#REF!</v>
      </c>
      <c r="R41" s="56"/>
      <c r="S41"/>
    </row>
    <row r="42" spans="1:19" ht="21.75" customHeight="1">
      <c r="A42" s="207">
        <f t="shared" si="0"/>
        <v>39</v>
      </c>
      <c r="B42" s="50" t="s">
        <v>52</v>
      </c>
      <c r="C42" s="205">
        <v>9.0299999999999994</v>
      </c>
      <c r="D42" s="205">
        <v>9.85</v>
      </c>
      <c r="E42" s="205">
        <v>12.67</v>
      </c>
      <c r="F42" s="205">
        <v>10.18</v>
      </c>
      <c r="G42" s="205">
        <v>11.8</v>
      </c>
      <c r="H42" s="55">
        <v>9.69</v>
      </c>
      <c r="I42" s="56">
        <v>10.09</v>
      </c>
      <c r="J42" s="56">
        <v>13.13</v>
      </c>
      <c r="K42" s="56">
        <v>10.4</v>
      </c>
      <c r="L42" s="56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56" t="e">
        <f>#REF!-L42</f>
        <v>#REF!</v>
      </c>
      <c r="R42" s="56"/>
      <c r="S42"/>
    </row>
    <row r="43" spans="1:19" ht="21.75" customHeight="1">
      <c r="A43" s="207">
        <f t="shared" si="0"/>
        <v>40</v>
      </c>
      <c r="B43" s="50" t="s">
        <v>53</v>
      </c>
      <c r="C43" s="205">
        <v>9.75</v>
      </c>
      <c r="D43" s="205">
        <v>10.25</v>
      </c>
      <c r="E43" s="205">
        <v>12.25</v>
      </c>
      <c r="F43" s="205">
        <v>10.75</v>
      </c>
      <c r="G43" s="205">
        <v>10.75</v>
      </c>
      <c r="H43" s="55">
        <v>10.25</v>
      </c>
      <c r="I43" s="56">
        <v>10.75</v>
      </c>
      <c r="J43" s="56">
        <v>12.75</v>
      </c>
      <c r="K43" s="56">
        <v>11.25</v>
      </c>
      <c r="L43" s="56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56" t="e">
        <f>#REF!-L43</f>
        <v>#REF!</v>
      </c>
      <c r="R43" s="56"/>
      <c r="S43"/>
    </row>
    <row r="44" spans="1:19" ht="21.75" customHeight="1">
      <c r="A44" s="207">
        <f t="shared" si="0"/>
        <v>41</v>
      </c>
      <c r="B44" s="50" t="s">
        <v>54</v>
      </c>
      <c r="C44" s="205">
        <v>8.11</v>
      </c>
      <c r="D44" s="205">
        <v>7.6</v>
      </c>
      <c r="E44" s="205">
        <v>7.71</v>
      </c>
      <c r="F44" s="205">
        <v>6.79</v>
      </c>
      <c r="G44" s="205">
        <v>7.44</v>
      </c>
      <c r="H44" s="55">
        <v>9.23</v>
      </c>
      <c r="I44" s="56">
        <v>8.9700000000000006</v>
      </c>
      <c r="J44" s="56">
        <v>9.01</v>
      </c>
      <c r="K44" s="56">
        <v>8.66</v>
      </c>
      <c r="L44" s="56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56" t="e">
        <f>#REF!-L44</f>
        <v>#REF!</v>
      </c>
      <c r="R44" s="56"/>
      <c r="S44"/>
    </row>
    <row r="45" spans="1:19" ht="21.75" customHeight="1">
      <c r="A45" s="207">
        <f t="shared" si="0"/>
        <v>42</v>
      </c>
      <c r="B45" s="50" t="s">
        <v>55</v>
      </c>
      <c r="C45" s="205">
        <v>10.9</v>
      </c>
      <c r="D45" s="205">
        <v>12.65</v>
      </c>
      <c r="E45" s="205">
        <v>15</v>
      </c>
      <c r="F45" s="205">
        <v>12.12</v>
      </c>
      <c r="G45" s="205">
        <v>12.28</v>
      </c>
      <c r="H45" s="55">
        <v>10.9</v>
      </c>
      <c r="I45" s="56">
        <v>12.65</v>
      </c>
      <c r="J45" s="56">
        <v>15</v>
      </c>
      <c r="K45" s="56">
        <v>12.12</v>
      </c>
      <c r="L45" s="56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56" t="e">
        <f>#REF!-L45</f>
        <v>#REF!</v>
      </c>
      <c r="R45" s="56"/>
      <c r="S45"/>
    </row>
    <row r="46" spans="1:19" ht="21.75" customHeight="1">
      <c r="A46" s="207">
        <f t="shared" si="0"/>
        <v>43</v>
      </c>
      <c r="B46" s="50" t="s">
        <v>56</v>
      </c>
      <c r="C46" s="205">
        <v>9.9</v>
      </c>
      <c r="D46" s="205">
        <v>9.9</v>
      </c>
      <c r="E46" s="205">
        <v>9.9</v>
      </c>
      <c r="F46" s="205">
        <v>9.9</v>
      </c>
      <c r="G46" s="205">
        <v>9.9</v>
      </c>
      <c r="H46" s="55">
        <v>10.53</v>
      </c>
      <c r="I46" s="56">
        <v>10.53</v>
      </c>
      <c r="J46" s="56">
        <v>10.53</v>
      </c>
      <c r="K46" s="56">
        <v>0</v>
      </c>
      <c r="L46" s="56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56" t="e">
        <f>#REF!-L46</f>
        <v>#REF!</v>
      </c>
      <c r="R46" s="56"/>
      <c r="S46"/>
    </row>
    <row r="47" spans="1:19" ht="21.75" customHeight="1">
      <c r="A47" s="207">
        <f t="shared" si="0"/>
        <v>44</v>
      </c>
      <c r="B47" s="50" t="s">
        <v>57</v>
      </c>
      <c r="C47" s="205">
        <v>10.47</v>
      </c>
      <c r="D47" s="205">
        <v>10.82</v>
      </c>
      <c r="E47" s="205">
        <v>16.47</v>
      </c>
      <c r="F47" s="205">
        <v>10.83</v>
      </c>
      <c r="G47" s="205">
        <v>11.33</v>
      </c>
      <c r="H47" s="55">
        <v>9.76</v>
      </c>
      <c r="I47" s="56">
        <v>10.31</v>
      </c>
      <c r="J47" s="56">
        <v>13.06</v>
      </c>
      <c r="K47" s="56">
        <v>10.26</v>
      </c>
      <c r="L47" s="56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56" t="e">
        <f>#REF!-L47</f>
        <v>#REF!</v>
      </c>
      <c r="R47" s="56"/>
      <c r="S47"/>
    </row>
    <row r="48" spans="1:19" ht="21.75" customHeight="1">
      <c r="A48" s="207">
        <f t="shared" si="0"/>
        <v>45</v>
      </c>
      <c r="B48" s="50" t="s">
        <v>58</v>
      </c>
      <c r="C48" s="205">
        <v>8.1</v>
      </c>
      <c r="D48" s="205">
        <v>8.6</v>
      </c>
      <c r="E48" s="205">
        <v>9.6</v>
      </c>
      <c r="F48" s="205">
        <v>8.6</v>
      </c>
      <c r="G48" s="205">
        <v>9.35</v>
      </c>
      <c r="H48" s="55">
        <v>8.77</v>
      </c>
      <c r="I48" s="56">
        <v>8.77</v>
      </c>
      <c r="J48" s="56">
        <v>8.77</v>
      </c>
      <c r="K48" s="56">
        <v>10.47</v>
      </c>
      <c r="L48" s="56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56" t="e">
        <f>#REF!-L48</f>
        <v>#REF!</v>
      </c>
      <c r="R48" s="56"/>
      <c r="S48"/>
    </row>
    <row r="49" spans="1:19" ht="21.75" customHeight="1">
      <c r="A49" s="207">
        <f t="shared" si="0"/>
        <v>46</v>
      </c>
      <c r="B49" s="50" t="s">
        <v>59</v>
      </c>
      <c r="C49" s="205">
        <v>10.47</v>
      </c>
      <c r="D49" s="205">
        <v>10.050000000000001</v>
      </c>
      <c r="E49" s="205">
        <v>10.050000000000001</v>
      </c>
      <c r="F49" s="205">
        <v>10.47</v>
      </c>
      <c r="G49" s="205">
        <v>9.6300000000000008</v>
      </c>
      <c r="H49" s="55">
        <v>11.51</v>
      </c>
      <c r="I49" s="56">
        <v>11.07</v>
      </c>
      <c r="J49" s="56">
        <v>11.07</v>
      </c>
      <c r="K49" s="56">
        <v>11.51</v>
      </c>
      <c r="L49" s="56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56" t="e">
        <f>#REF!-L49</f>
        <v>#REF!</v>
      </c>
      <c r="R49" s="56"/>
      <c r="S49"/>
    </row>
    <row r="50" spans="1:19" ht="21.75" customHeight="1">
      <c r="A50" s="207">
        <f t="shared" si="0"/>
        <v>47</v>
      </c>
      <c r="B50" s="50" t="s">
        <v>60</v>
      </c>
      <c r="C50" s="205">
        <v>8.76</v>
      </c>
      <c r="D50" s="205">
        <v>9.16</v>
      </c>
      <c r="E50" s="205">
        <v>13.69</v>
      </c>
      <c r="F50" s="205">
        <v>10.220000000000001</v>
      </c>
      <c r="G50" s="205">
        <v>11.98</v>
      </c>
      <c r="H50" s="55">
        <v>8.69</v>
      </c>
      <c r="I50" s="56">
        <v>9.17</v>
      </c>
      <c r="J50" s="56">
        <v>13.87</v>
      </c>
      <c r="K50" s="56">
        <v>9.86</v>
      </c>
      <c r="L50" s="56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56" t="e">
        <f>#REF!-L50</f>
        <v>#REF!</v>
      </c>
      <c r="R50" s="56"/>
      <c r="S50"/>
    </row>
    <row r="51" spans="1:19" ht="21.75" customHeight="1">
      <c r="A51" s="207">
        <f t="shared" si="0"/>
        <v>48</v>
      </c>
      <c r="B51" s="50" t="s">
        <v>61</v>
      </c>
      <c r="C51" s="205">
        <v>8.6300000000000008</v>
      </c>
      <c r="D51" s="205">
        <v>8.6199999999999992</v>
      </c>
      <c r="E51" s="205">
        <v>8.49</v>
      </c>
      <c r="F51" s="205">
        <v>8.4600000000000009</v>
      </c>
      <c r="G51" s="205">
        <v>10.76</v>
      </c>
      <c r="H51" s="55">
        <v>3.7</v>
      </c>
      <c r="I51" s="56">
        <v>4.0999999999999996</v>
      </c>
      <c r="J51" s="56">
        <v>3.54</v>
      </c>
      <c r="K51" s="56">
        <v>3.32</v>
      </c>
      <c r="L51" s="56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56" t="e">
        <f>#REF!-L51</f>
        <v>#REF!</v>
      </c>
      <c r="R51" s="56"/>
      <c r="S51"/>
    </row>
    <row r="52" spans="1:19" ht="21.75" customHeight="1">
      <c r="A52" s="207">
        <f t="shared" si="0"/>
        <v>49</v>
      </c>
      <c r="B52" s="50" t="s">
        <v>62</v>
      </c>
      <c r="C52" s="205">
        <v>9.6</v>
      </c>
      <c r="D52" s="205">
        <v>9.9</v>
      </c>
      <c r="E52" s="205">
        <v>9.9</v>
      </c>
      <c r="F52" s="205">
        <v>9.6</v>
      </c>
      <c r="G52" s="205">
        <v>9.9</v>
      </c>
      <c r="H52" s="55">
        <v>10.49</v>
      </c>
      <c r="I52" s="56">
        <v>10.79</v>
      </c>
      <c r="J52" s="56">
        <v>10.79</v>
      </c>
      <c r="K52" s="56">
        <v>10.49</v>
      </c>
      <c r="L52" s="56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56" t="e">
        <f>#REF!-L52</f>
        <v>#REF!</v>
      </c>
      <c r="R52" s="56"/>
      <c r="S52"/>
    </row>
    <row r="53" spans="1:19" ht="21.75" customHeight="1">
      <c r="A53" s="207">
        <f t="shared" si="0"/>
        <v>50</v>
      </c>
      <c r="B53" s="50" t="s">
        <v>64</v>
      </c>
      <c r="C53" s="205">
        <v>8.5299999999999994</v>
      </c>
      <c r="D53" s="205">
        <v>9.82</v>
      </c>
      <c r="E53" s="205">
        <v>9.64</v>
      </c>
      <c r="F53" s="205">
        <v>8.51</v>
      </c>
      <c r="G53" s="205">
        <v>11.73</v>
      </c>
      <c r="H53" s="55">
        <v>9.35</v>
      </c>
      <c r="I53" s="56">
        <v>10.57</v>
      </c>
      <c r="J53" s="56">
        <v>10.34</v>
      </c>
      <c r="K53" s="56">
        <v>10.050000000000001</v>
      </c>
      <c r="L53" s="56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56" t="e">
        <f>#REF!-L53</f>
        <v>#REF!</v>
      </c>
      <c r="R53" s="56"/>
      <c r="S53"/>
    </row>
    <row r="54" spans="1:19" ht="21.75" customHeight="1">
      <c r="A54" s="207">
        <f t="shared" si="0"/>
        <v>51</v>
      </c>
      <c r="B54" s="50" t="s">
        <v>65</v>
      </c>
      <c r="C54" s="205">
        <v>11.48</v>
      </c>
      <c r="D54" s="205">
        <v>12.09</v>
      </c>
      <c r="E54" s="205">
        <v>11.29</v>
      </c>
      <c r="F54" s="205">
        <v>11.35</v>
      </c>
      <c r="G54" s="205">
        <v>14.47</v>
      </c>
      <c r="H54" s="55">
        <v>10.19</v>
      </c>
      <c r="I54" s="56">
        <v>10.98</v>
      </c>
      <c r="J54" s="56">
        <v>10.1</v>
      </c>
      <c r="K54" s="56">
        <v>10.050000000000001</v>
      </c>
      <c r="L54" s="56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56" t="e">
        <f>#REF!-L54</f>
        <v>#REF!</v>
      </c>
      <c r="R54" s="56"/>
      <c r="S54"/>
    </row>
    <row r="55" spans="1:19" ht="21.75" customHeight="1">
      <c r="A55" s="207">
        <f t="shared" si="0"/>
        <v>52</v>
      </c>
      <c r="B55" s="50" t="s">
        <v>66</v>
      </c>
      <c r="C55" s="205">
        <v>6.14</v>
      </c>
      <c r="D55" s="205">
        <v>6.14</v>
      </c>
      <c r="E55" s="205">
        <v>6.14</v>
      </c>
      <c r="F55" s="205">
        <v>9.4600000000000009</v>
      </c>
      <c r="G55" s="205">
        <v>9.4600000000000009</v>
      </c>
      <c r="H55" s="55">
        <v>4.96</v>
      </c>
      <c r="I55" s="56">
        <v>4.96</v>
      </c>
      <c r="J55" s="56">
        <v>4.96</v>
      </c>
      <c r="K55" s="56">
        <v>9.7799999999999994</v>
      </c>
      <c r="L55" s="56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56" t="e">
        <f>#REF!-L55</f>
        <v>#REF!</v>
      </c>
      <c r="R55" s="56"/>
      <c r="S55"/>
    </row>
    <row r="56" spans="1:19" s="97" customFormat="1" ht="21.75" customHeight="1">
      <c r="A56" s="207">
        <f>A55+1</f>
        <v>53</v>
      </c>
      <c r="B56" s="50" t="s">
        <v>67</v>
      </c>
      <c r="C56" s="205">
        <v>10.24</v>
      </c>
      <c r="D56" s="205">
        <v>10.26</v>
      </c>
      <c r="E56" s="205">
        <v>12.62</v>
      </c>
      <c r="F56" s="205">
        <v>9.98</v>
      </c>
      <c r="G56" s="205">
        <v>10.07</v>
      </c>
      <c r="H56" s="55">
        <v>10.6</v>
      </c>
      <c r="I56" s="56">
        <v>10.38</v>
      </c>
      <c r="J56" s="56">
        <v>13.01</v>
      </c>
      <c r="K56" s="56">
        <v>9.4499999999999993</v>
      </c>
      <c r="L56" s="56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56" t="e">
        <f>#REF!-L56</f>
        <v>#REF!</v>
      </c>
      <c r="R56" s="56"/>
      <c r="S56"/>
    </row>
    <row r="57" spans="1:19" ht="21.75" customHeight="1">
      <c r="A57" s="207">
        <f t="shared" si="0"/>
        <v>54</v>
      </c>
      <c r="B57" s="50" t="s">
        <v>68</v>
      </c>
      <c r="C57" s="205">
        <v>8.26</v>
      </c>
      <c r="D57" s="205">
        <v>8.26</v>
      </c>
      <c r="E57" s="205">
        <v>8.26</v>
      </c>
      <c r="F57" s="205">
        <v>8.26</v>
      </c>
      <c r="G57" s="205">
        <v>8.26</v>
      </c>
      <c r="H57" s="55">
        <v>7.35</v>
      </c>
      <c r="I57" s="56">
        <v>7.35</v>
      </c>
      <c r="J57" s="56">
        <v>7.35</v>
      </c>
      <c r="K57" s="56">
        <v>7.35</v>
      </c>
      <c r="L57" s="56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56" t="e">
        <f>#REF!-L57</f>
        <v>#REF!</v>
      </c>
      <c r="R57" s="56"/>
      <c r="S57"/>
    </row>
    <row r="58" spans="1:19" ht="21.75" customHeight="1">
      <c r="A58" s="207">
        <f t="shared" si="0"/>
        <v>55</v>
      </c>
      <c r="B58" s="50" t="s">
        <v>69</v>
      </c>
      <c r="C58" s="205">
        <v>6.7</v>
      </c>
      <c r="D58" s="205">
        <v>6.7</v>
      </c>
      <c r="E58" s="205">
        <v>6.69</v>
      </c>
      <c r="F58" s="205">
        <v>6.69</v>
      </c>
      <c r="G58" s="205">
        <v>6.91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6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56" t="e">
        <f>#REF!-L58</f>
        <v>#REF!</v>
      </c>
      <c r="R58" s="56"/>
      <c r="S58"/>
    </row>
    <row r="59" spans="1:19" ht="21.75" customHeight="1">
      <c r="A59" s="207">
        <f t="shared" si="0"/>
        <v>56</v>
      </c>
      <c r="B59" s="50" t="s">
        <v>70</v>
      </c>
      <c r="C59" s="205">
        <v>9.2100000000000009</v>
      </c>
      <c r="D59" s="205">
        <v>9.34</v>
      </c>
      <c r="E59" s="205">
        <v>9.2100000000000009</v>
      </c>
      <c r="F59" s="205">
        <v>9.27</v>
      </c>
      <c r="G59" s="205">
        <v>9.33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6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56" t="e">
        <f>#REF!-L59</f>
        <v>#REF!</v>
      </c>
      <c r="R59" s="56"/>
      <c r="S59"/>
    </row>
    <row r="60" spans="1:19" ht="21.75" customHeight="1">
      <c r="A60" s="207">
        <f t="shared" si="0"/>
        <v>57</v>
      </c>
      <c r="B60" s="50" t="s">
        <v>71</v>
      </c>
      <c r="C60" s="205">
        <v>8.65</v>
      </c>
      <c r="D60" s="205">
        <v>9.2799999999999994</v>
      </c>
      <c r="E60" s="205">
        <v>10.74</v>
      </c>
      <c r="F60" s="205">
        <v>8.6199999999999992</v>
      </c>
      <c r="G60" s="205">
        <v>10.5</v>
      </c>
      <c r="H60" s="55">
        <v>8.91</v>
      </c>
      <c r="I60" s="56">
        <v>9.57</v>
      </c>
      <c r="J60" s="56">
        <v>12.11</v>
      </c>
      <c r="K60" s="56">
        <v>8.76</v>
      </c>
      <c r="L60" s="56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56" t="e">
        <f>#REF!-L60</f>
        <v>#REF!</v>
      </c>
      <c r="R60" s="56"/>
      <c r="S60"/>
    </row>
    <row r="61" spans="1:19" ht="21.75" customHeight="1">
      <c r="A61" s="207">
        <f t="shared" si="0"/>
        <v>58</v>
      </c>
      <c r="B61" s="50" t="s">
        <v>73</v>
      </c>
      <c r="C61" s="205">
        <v>12.73</v>
      </c>
      <c r="D61" s="205">
        <v>12.73</v>
      </c>
      <c r="E61" s="205">
        <v>12.73</v>
      </c>
      <c r="F61" s="205">
        <v>12.73</v>
      </c>
      <c r="G61" s="205">
        <v>12.73</v>
      </c>
      <c r="H61" s="55">
        <v>13.58</v>
      </c>
      <c r="I61" s="56">
        <v>13.58</v>
      </c>
      <c r="J61" s="56">
        <v>13.58</v>
      </c>
      <c r="K61" s="56">
        <v>13.58</v>
      </c>
      <c r="L61" s="56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56" t="e">
        <f>#REF!-L61</f>
        <v>#REF!</v>
      </c>
      <c r="R61" s="56"/>
      <c r="S61"/>
    </row>
    <row r="62" spans="1:19" ht="21.75" customHeight="1">
      <c r="A62" s="207">
        <f t="shared" si="0"/>
        <v>59</v>
      </c>
      <c r="B62" s="50" t="s">
        <v>74</v>
      </c>
      <c r="C62" s="205">
        <v>10.58</v>
      </c>
      <c r="D62" s="205">
        <v>10.88</v>
      </c>
      <c r="E62" s="205">
        <v>10.88</v>
      </c>
      <c r="F62" s="205">
        <v>10.73</v>
      </c>
      <c r="G62" s="205">
        <v>10.78</v>
      </c>
      <c r="H62" s="55">
        <v>10.9</v>
      </c>
      <c r="I62" s="56">
        <v>11.2</v>
      </c>
      <c r="J62" s="56">
        <v>11.2</v>
      </c>
      <c r="K62" s="56">
        <v>11.05</v>
      </c>
      <c r="L62" s="56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56" t="e">
        <f>#REF!-L62</f>
        <v>#REF!</v>
      </c>
      <c r="R62" s="56"/>
      <c r="S62"/>
    </row>
    <row r="63" spans="1:19" ht="21.75" customHeight="1">
      <c r="A63" s="207">
        <f t="shared" si="0"/>
        <v>60</v>
      </c>
      <c r="B63" s="50" t="s">
        <v>75</v>
      </c>
      <c r="C63" s="205">
        <v>6.11</v>
      </c>
      <c r="D63" s="205">
        <v>6.11</v>
      </c>
      <c r="E63" s="205">
        <v>7.16</v>
      </c>
      <c r="F63" s="205">
        <v>6.11</v>
      </c>
      <c r="G63" s="205">
        <v>6.18</v>
      </c>
      <c r="H63" s="55">
        <v>8.4</v>
      </c>
      <c r="I63" s="56">
        <v>8.4</v>
      </c>
      <c r="J63" s="56">
        <v>9.4499999999999993</v>
      </c>
      <c r="K63" s="56">
        <v>8.4</v>
      </c>
      <c r="L63" s="56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56" t="e">
        <f>#REF!-L63</f>
        <v>#REF!</v>
      </c>
      <c r="R63" s="56"/>
      <c r="S63"/>
    </row>
    <row r="64" spans="1:19" ht="21.75" customHeight="1">
      <c r="A64" s="207">
        <f t="shared" si="0"/>
        <v>61</v>
      </c>
      <c r="B64" s="50" t="s">
        <v>76</v>
      </c>
      <c r="C64" s="205">
        <v>10.5</v>
      </c>
      <c r="D64" s="205">
        <v>11.5</v>
      </c>
      <c r="E64" s="205">
        <v>16</v>
      </c>
      <c r="F64" s="205" t="s">
        <v>120</v>
      </c>
      <c r="G64" s="205">
        <v>10.5</v>
      </c>
      <c r="H64" s="55">
        <v>10.5</v>
      </c>
      <c r="I64" s="56">
        <v>11.5</v>
      </c>
      <c r="J64" s="56">
        <v>16</v>
      </c>
      <c r="K64" s="56">
        <v>0</v>
      </c>
      <c r="L64" s="56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56" t="e">
        <f>#REF!-L64</f>
        <v>#REF!</v>
      </c>
      <c r="R64" s="71"/>
      <c r="S64"/>
    </row>
    <row r="65" spans="1:19" ht="21.75" customHeight="1">
      <c r="A65" s="207">
        <f t="shared" si="0"/>
        <v>62</v>
      </c>
      <c r="B65" s="50" t="s">
        <v>77</v>
      </c>
      <c r="C65" s="205">
        <v>9.48</v>
      </c>
      <c r="D65" s="205">
        <v>9.5500000000000007</v>
      </c>
      <c r="E65" s="205" t="s">
        <v>120</v>
      </c>
      <c r="F65" s="205">
        <v>10.01</v>
      </c>
      <c r="G65" s="205">
        <v>10.01</v>
      </c>
      <c r="H65" s="55">
        <v>0</v>
      </c>
      <c r="I65" s="56">
        <v>10.09</v>
      </c>
      <c r="J65" s="56">
        <v>0</v>
      </c>
      <c r="K65" s="56">
        <v>10.09</v>
      </c>
      <c r="L65" s="56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56" t="e">
        <f>#REF!-L65</f>
        <v>#REF!</v>
      </c>
      <c r="R65" s="56"/>
      <c r="S65"/>
    </row>
    <row r="66" spans="1:19" ht="21.75" customHeight="1">
      <c r="A66" s="207">
        <f t="shared" si="0"/>
        <v>63</v>
      </c>
      <c r="B66" s="50" t="s">
        <v>78</v>
      </c>
      <c r="C66" s="205">
        <v>11</v>
      </c>
      <c r="D66" s="205">
        <v>13</v>
      </c>
      <c r="E66" s="205">
        <v>15</v>
      </c>
      <c r="F66" s="205">
        <v>12</v>
      </c>
      <c r="G66" s="205">
        <v>13.5</v>
      </c>
      <c r="H66" s="55">
        <v>11</v>
      </c>
      <c r="I66" s="56">
        <v>13</v>
      </c>
      <c r="J66" s="56">
        <v>15</v>
      </c>
      <c r="K66" s="56">
        <v>12</v>
      </c>
      <c r="L66" s="56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56" t="e">
        <f>#REF!-L66</f>
        <v>#REF!</v>
      </c>
      <c r="R66" s="56"/>
      <c r="S66"/>
    </row>
    <row r="67" spans="1:19" ht="21.75" customHeight="1">
      <c r="A67" s="207">
        <f t="shared" si="0"/>
        <v>64</v>
      </c>
      <c r="B67" s="50" t="s">
        <v>79</v>
      </c>
      <c r="C67" s="205">
        <v>8.24</v>
      </c>
      <c r="D67" s="205">
        <v>8.56</v>
      </c>
      <c r="E67" s="205" t="s">
        <v>120</v>
      </c>
      <c r="F67" s="205">
        <v>8.56</v>
      </c>
      <c r="G67" s="205" t="s">
        <v>120</v>
      </c>
      <c r="H67" s="55">
        <v>10.75</v>
      </c>
      <c r="I67" s="56">
        <v>11.25</v>
      </c>
      <c r="J67" s="56">
        <v>0</v>
      </c>
      <c r="K67" s="56">
        <v>9.25</v>
      </c>
      <c r="L67" s="56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56" t="e">
        <f>#REF!-L67</f>
        <v>#REF!</v>
      </c>
      <c r="R67" s="56"/>
      <c r="S67"/>
    </row>
    <row r="68" spans="1:19" ht="21.75" customHeight="1">
      <c r="A68" s="207">
        <f t="shared" si="0"/>
        <v>65</v>
      </c>
      <c r="B68" s="50" t="s">
        <v>80</v>
      </c>
      <c r="C68" s="205">
        <v>9.5</v>
      </c>
      <c r="D68" s="205">
        <v>10.5</v>
      </c>
      <c r="E68" s="205" t="s">
        <v>120</v>
      </c>
      <c r="F68" s="205">
        <v>10.5</v>
      </c>
      <c r="G68" s="205">
        <v>10.5</v>
      </c>
      <c r="H68" s="219">
        <v>11.5</v>
      </c>
      <c r="I68" s="44">
        <v>11.5</v>
      </c>
      <c r="J68" s="44">
        <v>0</v>
      </c>
      <c r="K68" s="44">
        <v>10.75</v>
      </c>
      <c r="L68" s="44">
        <v>11.5</v>
      </c>
      <c r="M68" s="44" t="e">
        <f>#REF!-H68</f>
        <v>#REF!</v>
      </c>
      <c r="N68" s="44" t="e">
        <f>#REF!-I68</f>
        <v>#REF!</v>
      </c>
      <c r="O68" s="44" t="e">
        <f>#REF!-J68</f>
        <v>#REF!</v>
      </c>
      <c r="P68" s="44" t="e">
        <f>#REF!-K68</f>
        <v>#REF!</v>
      </c>
      <c r="Q68" s="44" t="e">
        <f>#REF!-L68</f>
        <v>#REF!</v>
      </c>
      <c r="R68" s="44"/>
      <c r="S68"/>
    </row>
    <row r="69" spans="1:19" ht="21.75" customHeight="1">
      <c r="A69" s="207">
        <f t="shared" si="0"/>
        <v>66</v>
      </c>
      <c r="B69" s="50" t="s">
        <v>81</v>
      </c>
      <c r="C69" s="205">
        <v>10.5</v>
      </c>
      <c r="D69" s="205">
        <v>10.5</v>
      </c>
      <c r="E69" s="205" t="s">
        <v>120</v>
      </c>
      <c r="F69" s="205">
        <v>10.5</v>
      </c>
      <c r="G69" s="205">
        <v>11.5</v>
      </c>
      <c r="H69" s="55">
        <v>9</v>
      </c>
      <c r="I69" s="56">
        <v>15</v>
      </c>
      <c r="J69" s="56">
        <v>0</v>
      </c>
      <c r="K69" s="56">
        <v>11.25</v>
      </c>
      <c r="L69" s="56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56" t="e">
        <f>#REF!-L69</f>
        <v>#REF!</v>
      </c>
      <c r="R69" s="56"/>
      <c r="S69"/>
    </row>
    <row r="70" spans="1:19" ht="21.75" customHeight="1">
      <c r="A70" s="207">
        <f t="shared" si="0"/>
        <v>67</v>
      </c>
      <c r="B70" s="50" t="s">
        <v>82</v>
      </c>
      <c r="C70" s="205">
        <v>8</v>
      </c>
      <c r="D70" s="205">
        <v>13</v>
      </c>
      <c r="E70" s="205" t="s">
        <v>120</v>
      </c>
      <c r="F70" s="205">
        <v>10.74</v>
      </c>
      <c r="G70" s="205">
        <v>11.73</v>
      </c>
      <c r="H70" s="55">
        <v>7.9</v>
      </c>
      <c r="I70" s="56">
        <v>12.04</v>
      </c>
      <c r="J70" s="56">
        <v>16.579999999999998</v>
      </c>
      <c r="K70" s="56">
        <v>0</v>
      </c>
      <c r="L70" s="56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56" t="e">
        <f>#REF!-L70</f>
        <v>#REF!</v>
      </c>
      <c r="R70" s="56"/>
      <c r="S70"/>
    </row>
    <row r="71" spans="1:19" ht="21.75" customHeight="1">
      <c r="A71" s="207">
        <f t="shared" ref="A71:A99" si="1">A70+1</f>
        <v>68</v>
      </c>
      <c r="B71" s="50" t="s">
        <v>131</v>
      </c>
      <c r="C71" s="205">
        <v>6.94</v>
      </c>
      <c r="D71" s="205">
        <v>10.46</v>
      </c>
      <c r="E71" s="205">
        <v>15.98</v>
      </c>
      <c r="F71" s="205" t="s">
        <v>120</v>
      </c>
      <c r="G71" s="205">
        <v>11.73</v>
      </c>
      <c r="H71" s="55">
        <v>11.5</v>
      </c>
      <c r="I71" s="56">
        <v>11.5</v>
      </c>
      <c r="J71" s="56">
        <v>0</v>
      </c>
      <c r="K71" s="56">
        <v>11.5</v>
      </c>
      <c r="L71" s="56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56" t="e">
        <f>#REF!-L71</f>
        <v>#REF!</v>
      </c>
      <c r="R71" s="56"/>
      <c r="S71"/>
    </row>
    <row r="72" spans="1:19" ht="21.75" customHeight="1">
      <c r="A72" s="207">
        <f t="shared" si="1"/>
        <v>69</v>
      </c>
      <c r="B72" s="50" t="s">
        <v>84</v>
      </c>
      <c r="C72" s="205">
        <v>11.5</v>
      </c>
      <c r="D72" s="205">
        <v>11.5</v>
      </c>
      <c r="E72" s="205" t="s">
        <v>120</v>
      </c>
      <c r="F72" s="205">
        <v>11.5</v>
      </c>
      <c r="G72" s="205">
        <v>12.25</v>
      </c>
      <c r="H72" s="124"/>
      <c r="I72" s="81"/>
      <c r="J72" s="81"/>
      <c r="K72" s="95">
        <v>9.3699999999999992</v>
      </c>
      <c r="L72" s="56">
        <v>0.09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56" t="e">
        <f>#REF!-L72</f>
        <v>#REF!</v>
      </c>
      <c r="R72" s="56"/>
      <c r="S72"/>
    </row>
    <row r="73" spans="1:19" ht="21.75" customHeight="1">
      <c r="A73" s="207">
        <f t="shared" si="1"/>
        <v>70</v>
      </c>
      <c r="B73" s="50" t="s">
        <v>85</v>
      </c>
      <c r="C73" s="205">
        <v>8.07</v>
      </c>
      <c r="D73" s="205">
        <v>8.48</v>
      </c>
      <c r="E73" s="205">
        <v>13</v>
      </c>
      <c r="F73" s="205">
        <v>9.8000000000000007</v>
      </c>
      <c r="G73" s="205">
        <v>9.8000000000000007</v>
      </c>
      <c r="H73" s="55">
        <v>0</v>
      </c>
      <c r="I73" s="56">
        <v>11.04</v>
      </c>
      <c r="J73" s="56">
        <v>0</v>
      </c>
      <c r="K73" s="56">
        <v>9.23</v>
      </c>
      <c r="L73" s="56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56" t="e">
        <f>#REF!-L73</f>
        <v>#REF!</v>
      </c>
      <c r="R73" s="56"/>
      <c r="S73"/>
    </row>
    <row r="74" spans="1:19" ht="21.75" customHeight="1">
      <c r="A74" s="207">
        <f t="shared" si="1"/>
        <v>71</v>
      </c>
      <c r="B74" s="50" t="s">
        <v>86</v>
      </c>
      <c r="C74" s="205" t="s">
        <v>120</v>
      </c>
      <c r="D74" s="205">
        <v>9.9700000000000006</v>
      </c>
      <c r="E74" s="205" t="s">
        <v>120</v>
      </c>
      <c r="F74" s="205">
        <v>8.59</v>
      </c>
      <c r="G74" s="205">
        <v>9.76</v>
      </c>
      <c r="H74" s="55">
        <v>11.05</v>
      </c>
      <c r="I74" s="56">
        <v>11.05</v>
      </c>
      <c r="J74" s="56">
        <v>0</v>
      </c>
      <c r="K74" s="56">
        <v>10.8</v>
      </c>
      <c r="L74" s="56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56" t="e">
        <f>#REF!-L74</f>
        <v>#REF!</v>
      </c>
      <c r="R74" s="180"/>
      <c r="S74"/>
    </row>
    <row r="75" spans="1:19" ht="21.75" customHeight="1">
      <c r="A75" s="207">
        <f t="shared" si="1"/>
        <v>72</v>
      </c>
      <c r="B75" s="50" t="s">
        <v>88</v>
      </c>
      <c r="C75" s="205">
        <v>8.9499999999999993</v>
      </c>
      <c r="D75" s="205">
        <v>8.9499999999999993</v>
      </c>
      <c r="E75" s="205" t="s">
        <v>120</v>
      </c>
      <c r="F75" s="205">
        <v>8.6999999999999993</v>
      </c>
      <c r="G75" s="205">
        <v>8.6999999999999993</v>
      </c>
      <c r="H75" s="55">
        <v>8.5</v>
      </c>
      <c r="I75" s="56">
        <v>9</v>
      </c>
      <c r="J75" s="56">
        <v>9.75</v>
      </c>
      <c r="K75" s="56">
        <v>8.75</v>
      </c>
      <c r="L75" s="56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56" t="e">
        <f>#REF!-L75</f>
        <v>#REF!</v>
      </c>
      <c r="R75" s="56"/>
      <c r="S75"/>
    </row>
    <row r="76" spans="1:19" ht="21.75" customHeight="1">
      <c r="A76" s="207">
        <f t="shared" si="1"/>
        <v>73</v>
      </c>
      <c r="B76" s="50" t="s">
        <v>89</v>
      </c>
      <c r="C76" s="205">
        <v>8</v>
      </c>
      <c r="D76" s="205">
        <v>8.75</v>
      </c>
      <c r="E76" s="205">
        <v>9.5</v>
      </c>
      <c r="F76" s="205">
        <v>8.25</v>
      </c>
      <c r="G76" s="205">
        <v>10.25</v>
      </c>
      <c r="H76" s="55">
        <v>12.71</v>
      </c>
      <c r="I76" s="56">
        <v>12.62</v>
      </c>
      <c r="J76" s="56">
        <v>0</v>
      </c>
      <c r="K76" s="56">
        <v>12.49</v>
      </c>
      <c r="L76" s="56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56" t="e">
        <f>#REF!-L76</f>
        <v>#REF!</v>
      </c>
      <c r="R76" s="56"/>
      <c r="S76"/>
    </row>
    <row r="77" spans="1:19" ht="21.75" customHeight="1">
      <c r="A77" s="207">
        <f t="shared" si="1"/>
        <v>74</v>
      </c>
      <c r="B77" s="50" t="s">
        <v>90</v>
      </c>
      <c r="C77" s="205">
        <v>12.63</v>
      </c>
      <c r="D77" s="205">
        <v>12.73</v>
      </c>
      <c r="E77" s="205" t="s">
        <v>120</v>
      </c>
      <c r="F77" s="205">
        <v>12.79</v>
      </c>
      <c r="G77" s="205">
        <v>13.43</v>
      </c>
      <c r="H77" s="55">
        <v>13</v>
      </c>
      <c r="I77" s="56">
        <v>14</v>
      </c>
      <c r="J77" s="56">
        <v>14</v>
      </c>
      <c r="K77" s="56">
        <v>14.75</v>
      </c>
      <c r="L77" s="56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56" t="e">
        <f>#REF!-L77</f>
        <v>#REF!</v>
      </c>
      <c r="R77" s="56"/>
      <c r="S77"/>
    </row>
    <row r="78" spans="1:19" ht="21.75" customHeight="1">
      <c r="A78" s="207">
        <f t="shared" si="1"/>
        <v>75</v>
      </c>
      <c r="B78" s="50" t="s">
        <v>91</v>
      </c>
      <c r="C78" s="205">
        <v>13.56</v>
      </c>
      <c r="D78" s="205">
        <v>14.06</v>
      </c>
      <c r="E78" s="205">
        <v>14.06</v>
      </c>
      <c r="F78" s="205">
        <v>13.56</v>
      </c>
      <c r="G78" s="205">
        <v>14.81</v>
      </c>
      <c r="H78" s="55">
        <v>11</v>
      </c>
      <c r="I78" s="56">
        <v>11.75</v>
      </c>
      <c r="J78" s="56">
        <v>0</v>
      </c>
      <c r="K78" s="56">
        <v>12.07</v>
      </c>
      <c r="L78" s="56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56" t="e">
        <f>#REF!-L78</f>
        <v>#REF!</v>
      </c>
      <c r="R78" s="56"/>
      <c r="S78"/>
    </row>
    <row r="79" spans="1:19" ht="21.75" customHeight="1">
      <c r="A79" s="207">
        <f t="shared" si="1"/>
        <v>76</v>
      </c>
      <c r="B79" s="50" t="s">
        <v>93</v>
      </c>
      <c r="C79" s="205">
        <v>10.79</v>
      </c>
      <c r="D79" s="205">
        <v>12.27</v>
      </c>
      <c r="E79" s="205" t="s">
        <v>120</v>
      </c>
      <c r="F79" s="205">
        <v>11.63</v>
      </c>
      <c r="G79" s="205">
        <v>15.55</v>
      </c>
      <c r="H79" s="55">
        <v>12.5</v>
      </c>
      <c r="I79" s="56">
        <v>13.5</v>
      </c>
      <c r="J79" s="56">
        <v>0</v>
      </c>
      <c r="K79" s="56">
        <v>0</v>
      </c>
      <c r="L79" s="56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56" t="e">
        <f>#REF!-L79</f>
        <v>#REF!</v>
      </c>
      <c r="R79" s="56"/>
      <c r="S79"/>
    </row>
    <row r="80" spans="1:19" ht="21.75" customHeight="1">
      <c r="A80" s="207">
        <f t="shared" si="1"/>
        <v>77</v>
      </c>
      <c r="B80" s="50" t="s">
        <v>94</v>
      </c>
      <c r="C80" s="205">
        <v>11.5</v>
      </c>
      <c r="D80" s="205">
        <v>13.5</v>
      </c>
      <c r="E80" s="205" t="s">
        <v>120</v>
      </c>
      <c r="F80" s="205" t="s">
        <v>120</v>
      </c>
      <c r="G80" s="205" t="s">
        <v>120</v>
      </c>
      <c r="H80" s="55">
        <v>12.23</v>
      </c>
      <c r="I80" s="56">
        <v>12.23</v>
      </c>
      <c r="J80" s="56">
        <v>0</v>
      </c>
      <c r="K80" s="56">
        <v>12.23</v>
      </c>
      <c r="L80" s="56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56" t="e">
        <f>#REF!-L80</f>
        <v>#REF!</v>
      </c>
      <c r="R80" s="56"/>
      <c r="S80"/>
    </row>
    <row r="81" spans="1:19" ht="21.75" customHeight="1">
      <c r="A81" s="207">
        <f t="shared" si="1"/>
        <v>78</v>
      </c>
      <c r="B81" s="50" t="s">
        <v>177</v>
      </c>
      <c r="C81" s="205">
        <v>3.62</v>
      </c>
      <c r="D81" s="205">
        <v>3.62</v>
      </c>
      <c r="E81" s="205" t="s">
        <v>120</v>
      </c>
      <c r="F81" s="205">
        <v>3.62</v>
      </c>
      <c r="G81" s="205">
        <v>3.62</v>
      </c>
      <c r="H81" s="55">
        <v>0</v>
      </c>
      <c r="I81" s="56">
        <v>11.75</v>
      </c>
      <c r="J81" s="56">
        <v>15</v>
      </c>
      <c r="K81" s="56">
        <v>9.75</v>
      </c>
      <c r="L81" s="56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56" t="e">
        <f>#REF!-L81</f>
        <v>#REF!</v>
      </c>
      <c r="R81" s="71"/>
      <c r="S81"/>
    </row>
    <row r="82" spans="1:19" ht="21.75" customHeight="1">
      <c r="A82" s="207">
        <f t="shared" si="1"/>
        <v>79</v>
      </c>
      <c r="B82" s="50" t="s">
        <v>96</v>
      </c>
      <c r="C82" s="205" t="s">
        <v>120</v>
      </c>
      <c r="D82" s="205">
        <v>11.25</v>
      </c>
      <c r="E82" s="205">
        <v>14.5</v>
      </c>
      <c r="F82" s="205">
        <v>9.25</v>
      </c>
      <c r="G82" s="205" t="s">
        <v>120</v>
      </c>
      <c r="H82" s="55">
        <v>12.68</v>
      </c>
      <c r="I82" s="56">
        <v>12.68</v>
      </c>
      <c r="J82" s="56">
        <v>14.68</v>
      </c>
      <c r="K82" s="56">
        <v>12.68</v>
      </c>
      <c r="L82" s="56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56" t="e">
        <f>#REF!-L82</f>
        <v>#REF!</v>
      </c>
      <c r="R82" s="180"/>
      <c r="S82"/>
    </row>
    <row r="83" spans="1:19" ht="21.75" customHeight="1">
      <c r="A83" s="207">
        <f t="shared" si="1"/>
        <v>80</v>
      </c>
      <c r="B83" s="50" t="s">
        <v>97</v>
      </c>
      <c r="C83" s="205">
        <v>10.95</v>
      </c>
      <c r="D83" s="205">
        <v>10.95</v>
      </c>
      <c r="E83" s="205">
        <v>12.95</v>
      </c>
      <c r="F83" s="205">
        <v>10.95</v>
      </c>
      <c r="G83" s="205">
        <v>12.45</v>
      </c>
      <c r="H83" s="55">
        <v>12.2</v>
      </c>
      <c r="I83" s="56">
        <v>12.45</v>
      </c>
      <c r="J83" s="56">
        <v>12.95</v>
      </c>
      <c r="K83" s="56">
        <v>12.3</v>
      </c>
      <c r="L83" s="56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56" t="e">
        <f>#REF!-L83</f>
        <v>#REF!</v>
      </c>
      <c r="R83" s="56"/>
      <c r="S83"/>
    </row>
    <row r="84" spans="1:19" ht="21.75" customHeight="1">
      <c r="A84" s="207">
        <f t="shared" si="1"/>
        <v>81</v>
      </c>
      <c r="B84" s="50" t="s">
        <v>98</v>
      </c>
      <c r="C84" s="205">
        <v>12.16</v>
      </c>
      <c r="D84" s="205">
        <v>12.41</v>
      </c>
      <c r="E84" s="205">
        <v>12.91</v>
      </c>
      <c r="F84" s="205">
        <v>12.26</v>
      </c>
      <c r="G84" s="205">
        <v>12.66</v>
      </c>
      <c r="H84" s="55">
        <v>14.5</v>
      </c>
      <c r="I84" s="56">
        <v>14.75</v>
      </c>
      <c r="J84" s="56">
        <v>17</v>
      </c>
      <c r="K84" s="56">
        <v>16.5</v>
      </c>
      <c r="L84" s="56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56" t="e">
        <f>#REF!-L84</f>
        <v>#REF!</v>
      </c>
      <c r="R84" s="56"/>
      <c r="S84"/>
    </row>
    <row r="85" spans="1:19" ht="21.75" customHeight="1">
      <c r="A85" s="207">
        <f t="shared" si="1"/>
        <v>82</v>
      </c>
      <c r="B85" s="50" t="s">
        <v>99</v>
      </c>
      <c r="C85" s="205">
        <v>14.5</v>
      </c>
      <c r="D85" s="205">
        <v>14.75</v>
      </c>
      <c r="E85" s="205">
        <v>17</v>
      </c>
      <c r="F85" s="205">
        <v>16.5</v>
      </c>
      <c r="G85" s="205">
        <v>15.75</v>
      </c>
      <c r="H85" s="59">
        <v>9.51</v>
      </c>
      <c r="I85" s="60">
        <v>13</v>
      </c>
      <c r="J85" s="60">
        <v>0</v>
      </c>
      <c r="K85" s="60">
        <v>13</v>
      </c>
      <c r="L85" s="60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56" t="e">
        <f>#REF!-L85</f>
        <v>#REF!</v>
      </c>
      <c r="R85" s="56"/>
      <c r="S85"/>
    </row>
    <row r="86" spans="1:19" ht="21.75" customHeight="1">
      <c r="A86" s="207">
        <f t="shared" si="1"/>
        <v>83</v>
      </c>
      <c r="B86" s="58" t="s">
        <v>100</v>
      </c>
      <c r="C86" s="205">
        <v>9.51</v>
      </c>
      <c r="D86" s="205">
        <v>13</v>
      </c>
      <c r="E86" s="205" t="s">
        <v>120</v>
      </c>
      <c r="F86" s="205">
        <v>13</v>
      </c>
      <c r="G86" s="205">
        <v>13</v>
      </c>
      <c r="H86" s="55">
        <v>10</v>
      </c>
      <c r="I86" s="56">
        <v>11.25</v>
      </c>
      <c r="J86" s="56">
        <v>17</v>
      </c>
      <c r="K86" s="56">
        <v>13</v>
      </c>
      <c r="L86" s="56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56" t="e">
        <f>#REF!-L86</f>
        <v>#REF!</v>
      </c>
      <c r="R86" s="56"/>
      <c r="S86"/>
    </row>
    <row r="87" spans="1:19" ht="21.75" customHeight="1">
      <c r="A87" s="207">
        <f t="shared" si="1"/>
        <v>84</v>
      </c>
      <c r="B87" s="50" t="s">
        <v>101</v>
      </c>
      <c r="C87" s="205">
        <v>11</v>
      </c>
      <c r="D87" s="205">
        <v>11</v>
      </c>
      <c r="E87" s="205">
        <v>17</v>
      </c>
      <c r="F87" s="205">
        <v>13</v>
      </c>
      <c r="G87" s="205">
        <v>13</v>
      </c>
      <c r="H87" s="55">
        <v>11.9</v>
      </c>
      <c r="I87" s="56">
        <v>12.4</v>
      </c>
      <c r="J87" s="56">
        <v>12.9</v>
      </c>
      <c r="K87" s="56">
        <v>12.9</v>
      </c>
      <c r="L87" s="56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56" t="e">
        <f>#REF!-L87</f>
        <v>#REF!</v>
      </c>
      <c r="R87" s="56"/>
      <c r="S87"/>
    </row>
    <row r="88" spans="1:19" ht="21.75" customHeight="1">
      <c r="A88" s="207">
        <f t="shared" si="1"/>
        <v>85</v>
      </c>
      <c r="B88" s="50" t="s">
        <v>102</v>
      </c>
      <c r="C88" s="205">
        <v>9.5399999999999991</v>
      </c>
      <c r="D88" s="205">
        <v>10.039999999999999</v>
      </c>
      <c r="E88" s="205">
        <v>10.54</v>
      </c>
      <c r="F88" s="205">
        <v>10.54</v>
      </c>
      <c r="G88" s="205">
        <v>10.54</v>
      </c>
      <c r="H88" s="55">
        <v>15.37</v>
      </c>
      <c r="I88" s="56">
        <v>15.37</v>
      </c>
      <c r="J88" s="56">
        <v>15.37</v>
      </c>
      <c r="K88" s="56">
        <v>15.37</v>
      </c>
      <c r="L88" s="56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56" t="e">
        <f>#REF!-L88</f>
        <v>#REF!</v>
      </c>
      <c r="R88" s="56"/>
      <c r="S88"/>
    </row>
    <row r="89" spans="1:19" ht="21.75" customHeight="1">
      <c r="A89" s="207">
        <f t="shared" si="1"/>
        <v>86</v>
      </c>
      <c r="B89" s="50" t="s">
        <v>175</v>
      </c>
      <c r="C89" s="205">
        <v>15.25</v>
      </c>
      <c r="D89" s="205">
        <v>15.25</v>
      </c>
      <c r="E89" s="205">
        <v>15.25</v>
      </c>
      <c r="F89" s="205">
        <v>15.25</v>
      </c>
      <c r="G89" s="205">
        <v>15.25</v>
      </c>
      <c r="H89" s="55">
        <v>10</v>
      </c>
      <c r="I89" s="56">
        <v>11</v>
      </c>
      <c r="J89" s="56">
        <v>0</v>
      </c>
      <c r="K89" s="56">
        <v>10</v>
      </c>
      <c r="L89" s="56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56" t="e">
        <f>#REF!-L89</f>
        <v>#REF!</v>
      </c>
      <c r="R89" s="56"/>
      <c r="S89"/>
    </row>
    <row r="90" spans="1:19" ht="21.75" customHeight="1">
      <c r="A90" s="207">
        <f t="shared" si="1"/>
        <v>87</v>
      </c>
      <c r="B90" s="50" t="s">
        <v>104</v>
      </c>
      <c r="C90" s="205">
        <v>8.4600000000000009</v>
      </c>
      <c r="D90" s="205">
        <v>10.17</v>
      </c>
      <c r="E90" s="205">
        <v>13</v>
      </c>
      <c r="F90" s="205">
        <v>10.11</v>
      </c>
      <c r="G90" s="205">
        <v>10.08</v>
      </c>
      <c r="H90" s="55">
        <v>10.83</v>
      </c>
      <c r="I90" s="56">
        <v>11.51</v>
      </c>
      <c r="J90" s="56">
        <v>12.51</v>
      </c>
      <c r="K90" s="56">
        <v>11.01</v>
      </c>
      <c r="L90" s="56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56" t="e">
        <f>#REF!-L90</f>
        <v>#REF!</v>
      </c>
      <c r="R90" s="56"/>
      <c r="S90"/>
    </row>
    <row r="91" spans="1:19" ht="21.75" customHeight="1">
      <c r="A91" s="207">
        <f t="shared" si="1"/>
        <v>88</v>
      </c>
      <c r="B91" s="50" t="s">
        <v>105</v>
      </c>
      <c r="C91" s="205">
        <v>9.2899999999999991</v>
      </c>
      <c r="D91" s="205">
        <v>9.9499999999999993</v>
      </c>
      <c r="E91" s="205">
        <v>10.95</v>
      </c>
      <c r="F91" s="205">
        <v>9.4499999999999993</v>
      </c>
      <c r="G91" s="205">
        <v>9.4499999999999993</v>
      </c>
      <c r="H91" s="55">
        <v>11.46</v>
      </c>
      <c r="I91" s="56">
        <v>11.96</v>
      </c>
      <c r="J91" s="56">
        <v>12.46</v>
      </c>
      <c r="K91" s="56">
        <v>11.46</v>
      </c>
      <c r="L91" s="56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56" t="e">
        <f>#REF!-L91</f>
        <v>#REF!</v>
      </c>
      <c r="R91" s="56"/>
      <c r="S91"/>
    </row>
    <row r="92" spans="1:19" ht="21.75" customHeight="1">
      <c r="A92" s="207">
        <f t="shared" si="1"/>
        <v>89</v>
      </c>
      <c r="B92" s="50" t="s">
        <v>106</v>
      </c>
      <c r="C92" s="205">
        <v>11.06</v>
      </c>
      <c r="D92" s="205">
        <v>11.56</v>
      </c>
      <c r="E92" s="205">
        <v>12.06</v>
      </c>
      <c r="F92" s="205">
        <v>11.06</v>
      </c>
      <c r="G92" s="205">
        <v>11.56</v>
      </c>
      <c r="H92" s="55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6"/>
      <c r="S92"/>
    </row>
    <row r="93" spans="1:19" ht="21.75" customHeight="1">
      <c r="A93" s="207">
        <f t="shared" si="1"/>
        <v>90</v>
      </c>
      <c r="B93" s="50" t="s">
        <v>107</v>
      </c>
      <c r="C93" s="205">
        <v>10.94</v>
      </c>
      <c r="D93" s="205">
        <v>10.94</v>
      </c>
      <c r="E93" s="205">
        <v>11.94</v>
      </c>
      <c r="F93" s="205">
        <v>10.94</v>
      </c>
      <c r="G93" s="205">
        <v>10.94</v>
      </c>
      <c r="H93" s="55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6"/>
      <c r="S93"/>
    </row>
    <row r="94" spans="1:19" ht="21.75" customHeight="1">
      <c r="A94" s="207">
        <f t="shared" si="1"/>
        <v>91</v>
      </c>
      <c r="B94" s="50" t="s">
        <v>108</v>
      </c>
      <c r="C94" s="205" t="s">
        <v>120</v>
      </c>
      <c r="D94" s="205">
        <v>11.88</v>
      </c>
      <c r="E94" s="205">
        <v>14.46</v>
      </c>
      <c r="F94" s="205" t="s">
        <v>120</v>
      </c>
      <c r="G94" s="205">
        <v>12.59</v>
      </c>
      <c r="H94" s="55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6"/>
      <c r="S94"/>
    </row>
    <row r="95" spans="1:19" ht="21.75" customHeight="1">
      <c r="A95" s="207">
        <f t="shared" si="1"/>
        <v>92</v>
      </c>
      <c r="B95" s="50" t="s">
        <v>109</v>
      </c>
      <c r="C95" s="205">
        <v>11.52</v>
      </c>
      <c r="D95" s="205">
        <v>12.45</v>
      </c>
      <c r="E95" s="205" t="s">
        <v>120</v>
      </c>
      <c r="F95" s="205">
        <v>12.27</v>
      </c>
      <c r="G95" s="205">
        <v>13.77</v>
      </c>
      <c r="H95" s="55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6"/>
      <c r="S95"/>
    </row>
    <row r="96" spans="1:19" ht="21.75" customHeight="1">
      <c r="A96" s="207">
        <f t="shared" si="1"/>
        <v>93</v>
      </c>
      <c r="B96" s="50" t="s">
        <v>110</v>
      </c>
      <c r="C96" s="205">
        <v>11.39</v>
      </c>
      <c r="D96" s="205">
        <v>11.39</v>
      </c>
      <c r="E96" s="205">
        <v>11.39</v>
      </c>
      <c r="F96" s="205">
        <v>11.39</v>
      </c>
      <c r="G96" s="205">
        <v>11.39</v>
      </c>
      <c r="H96" s="55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6"/>
      <c r="S96"/>
    </row>
    <row r="97" spans="1:19" ht="21.75" customHeight="1">
      <c r="A97" s="207">
        <f t="shared" si="1"/>
        <v>94</v>
      </c>
      <c r="B97" s="50" t="s">
        <v>159</v>
      </c>
      <c r="C97" s="205">
        <v>11.99</v>
      </c>
      <c r="D97" s="205">
        <v>12.49</v>
      </c>
      <c r="E97" s="205">
        <v>14.49</v>
      </c>
      <c r="F97" s="205">
        <v>11.99</v>
      </c>
      <c r="G97" s="205">
        <v>11.99</v>
      </c>
      <c r="H97" s="124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6"/>
      <c r="S97"/>
    </row>
    <row r="98" spans="1:19" ht="21.75" customHeight="1">
      <c r="A98" s="207">
        <f t="shared" si="1"/>
        <v>95</v>
      </c>
      <c r="B98" s="50" t="s">
        <v>112</v>
      </c>
      <c r="C98" s="205">
        <v>10.02</v>
      </c>
      <c r="D98" s="205">
        <v>9.9</v>
      </c>
      <c r="E98" s="205" t="s">
        <v>120</v>
      </c>
      <c r="F98" s="205">
        <v>9.9</v>
      </c>
      <c r="G98" s="205" t="s">
        <v>120</v>
      </c>
      <c r="H98" s="55">
        <v>0</v>
      </c>
      <c r="I98" s="56">
        <v>11</v>
      </c>
      <c r="J98" s="56">
        <v>0</v>
      </c>
      <c r="K98" s="56">
        <v>12</v>
      </c>
      <c r="L98" s="56">
        <v>12.5</v>
      </c>
      <c r="M98" s="56" t="e">
        <f>#REF!-H98</f>
        <v>#REF!</v>
      </c>
      <c r="N98" s="56" t="e">
        <f>#REF!-I98</f>
        <v>#REF!</v>
      </c>
      <c r="O98" s="56" t="e">
        <f>#REF!-J98</f>
        <v>#REF!</v>
      </c>
      <c r="P98" s="56" t="e">
        <f>#REF!-K98</f>
        <v>#REF!</v>
      </c>
      <c r="Q98" s="56" t="e">
        <f>#REF!-L98</f>
        <v>#REF!</v>
      </c>
      <c r="R98" s="56"/>
      <c r="S98"/>
    </row>
    <row r="99" spans="1:19" ht="21.75" customHeight="1">
      <c r="A99" s="207">
        <f t="shared" si="1"/>
        <v>96</v>
      </c>
      <c r="B99" s="50" t="s">
        <v>113</v>
      </c>
      <c r="C99" s="205" t="s">
        <v>120</v>
      </c>
      <c r="D99" s="205">
        <v>10.75</v>
      </c>
      <c r="E99" s="205" t="s">
        <v>120</v>
      </c>
      <c r="F99" s="205">
        <v>10.75</v>
      </c>
      <c r="G99" s="205">
        <v>11.25</v>
      </c>
      <c r="H99" s="220"/>
      <c r="I99" s="183"/>
      <c r="J99" s="183"/>
      <c r="K99" s="183"/>
      <c r="L99" s="183"/>
      <c r="M99" s="183"/>
      <c r="N99" s="183"/>
      <c r="O99" s="183"/>
      <c r="P99" s="183"/>
      <c r="Q99" s="183"/>
      <c r="R99" s="56"/>
      <c r="S99"/>
    </row>
    <row r="100" spans="1:19" ht="27" customHeight="1">
      <c r="A100" s="212"/>
      <c r="B100" s="628" t="s">
        <v>160</v>
      </c>
      <c r="C100" s="628"/>
      <c r="D100" s="628"/>
      <c r="E100" s="628"/>
      <c r="F100" s="628"/>
      <c r="G100" s="628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</row>
    <row r="101" spans="1:19" ht="27" customHeight="1">
      <c r="A101" s="212"/>
      <c r="B101" s="628" t="s">
        <v>171</v>
      </c>
      <c r="C101" s="628"/>
      <c r="D101" s="628"/>
      <c r="E101" s="628"/>
      <c r="F101" s="628"/>
      <c r="G101" s="62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</row>
    <row r="102" spans="1:19" ht="27.75" customHeight="1">
      <c r="A102" s="212"/>
      <c r="B102" s="628" t="s">
        <v>173</v>
      </c>
      <c r="C102" s="628"/>
      <c r="D102" s="628"/>
      <c r="E102" s="628"/>
      <c r="F102" s="628"/>
      <c r="G102" s="62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19" ht="21.75" hidden="1" customHeight="1">
      <c r="A103" s="212"/>
      <c r="B103" s="168"/>
      <c r="C103" s="168"/>
      <c r="D103" s="83"/>
      <c r="E103" s="83"/>
      <c r="F103" s="83"/>
      <c r="G103" s="83"/>
    </row>
    <row r="104" spans="1:19" ht="21.75" hidden="1" customHeight="1">
      <c r="B104" s="151" t="s">
        <v>178</v>
      </c>
      <c r="C104" s="217">
        <f>AVERAGE(C4:C32,C34:C73,C75:C81,C83:C93,C95:C98)</f>
        <v>9.4363736263736264</v>
      </c>
      <c r="D104" s="217">
        <f>AVERAGE(D4:D15,D18:D19,D22,D26,D30:D32,D34:D99)</f>
        <v>10.275294117647059</v>
      </c>
      <c r="E104" s="217">
        <f>AVERAGE(E4:E5,E11,E19,E26,E31,E34:E64,E66,E71,E73,E76,E78,E82:E85,E87:E94,E96:E97)</f>
        <v>12.432857142857145</v>
      </c>
      <c r="F104" s="217">
        <f>AVERAGE(F4:F14,F18:F19,F18:F19,F22,F25:F26,F31:F32,F34:F63,F65:F70,F72:F79,F81:F93,F95:F99)</f>
        <v>10.238292682926829</v>
      </c>
      <c r="G104" s="217">
        <f>AVERAGE(G4:G12,G14,G18:G19,G26,G31,G34:G66,G68:G79,G83:G97,G99)</f>
        <v>11.171066666666666</v>
      </c>
    </row>
    <row r="105" spans="1:19" ht="21.75" hidden="1" customHeight="1">
      <c r="B105" s="151" t="s">
        <v>179</v>
      </c>
      <c r="C105" s="83">
        <v>3.62</v>
      </c>
      <c r="D105" s="83">
        <v>3.62</v>
      </c>
      <c r="E105" s="83">
        <v>6.14</v>
      </c>
      <c r="F105" s="83">
        <v>3.62</v>
      </c>
      <c r="G105" s="83">
        <v>3.62</v>
      </c>
    </row>
    <row r="106" spans="1:19" ht="21.75" hidden="1" customHeight="1">
      <c r="B106" s="151" t="s">
        <v>180</v>
      </c>
      <c r="C106" s="83">
        <v>15.25</v>
      </c>
      <c r="D106" s="83">
        <v>15.25</v>
      </c>
      <c r="E106" s="83">
        <v>21</v>
      </c>
      <c r="F106" s="83">
        <v>16.5</v>
      </c>
      <c r="G106" s="83">
        <v>15.75</v>
      </c>
    </row>
    <row r="107" spans="1:19" ht="21.75" customHeight="1">
      <c r="B107" s="151"/>
      <c r="C107" s="83"/>
      <c r="D107" s="83"/>
      <c r="E107" s="83"/>
      <c r="F107" s="83"/>
      <c r="G107" s="83"/>
    </row>
    <row r="108" spans="1:19" ht="21.75" customHeight="1">
      <c r="B108" s="151"/>
      <c r="C108" s="83"/>
      <c r="D108" s="83"/>
      <c r="E108" s="83"/>
      <c r="F108" s="83"/>
      <c r="G108" s="83"/>
    </row>
    <row r="109" spans="1:19" ht="21.75" customHeight="1">
      <c r="C109" s="83"/>
      <c r="D109" s="83"/>
      <c r="E109" s="83"/>
      <c r="F109" s="151"/>
      <c r="G109" s="83"/>
    </row>
    <row r="110" spans="1:19" ht="21.75" customHeight="1">
      <c r="B110" s="151"/>
      <c r="C110" s="83"/>
      <c r="D110" s="83"/>
    </row>
    <row r="111" spans="1:19" ht="21.75" customHeight="1">
      <c r="B111" s="151"/>
      <c r="C111" s="83"/>
      <c r="D111" s="83"/>
    </row>
    <row r="112" spans="1:19" ht="21.75" customHeight="1">
      <c r="B112" s="151"/>
    </row>
    <row r="114" spans="1:18" s="127" customFormat="1" ht="21.75" customHeight="1">
      <c r="A114" s="84"/>
      <c r="B114" s="151"/>
      <c r="F114" s="16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s="127" customFormat="1" ht="21.75" customHeight="1">
      <c r="A115" s="84"/>
      <c r="B115" s="151"/>
      <c r="F115" s="16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s="127" customFormat="1" ht="21.75" customHeight="1">
      <c r="A116" s="84"/>
      <c r="B116" s="151"/>
      <c r="F116" s="16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9" spans="1:18" s="127" customFormat="1" ht="21.75" customHeight="1">
      <c r="A119" s="84"/>
      <c r="B119" s="151"/>
      <c r="F119" s="16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s="127" customFormat="1" ht="21.75" customHeight="1">
      <c r="A120" s="84"/>
      <c r="B120" s="151"/>
      <c r="F120" s="16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s="127" customFormat="1" ht="21.75" customHeight="1">
      <c r="A121" s="84"/>
      <c r="B121" s="151"/>
      <c r="F121" s="16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</row>
  </sheetData>
  <autoFilter ref="C3:G102" xr:uid="{00000000-0009-0000-0000-000017000000}"/>
  <mergeCells count="7">
    <mergeCell ref="M2:Q2"/>
    <mergeCell ref="B100:G100"/>
    <mergeCell ref="B101:G101"/>
    <mergeCell ref="B102:G102"/>
    <mergeCell ref="B1:H1"/>
    <mergeCell ref="C2:G2"/>
    <mergeCell ref="H2:L2"/>
  </mergeCells>
  <pageMargins left="0.70866141732283472" right="0.94488188976377963" top="0.74803149606299213" bottom="0.74803149606299213" header="0.31496062992125984" footer="0.31496062992125984"/>
  <pageSetup paperSize="9" scale="75" orientation="portrait" horizontalDpi="90" verticalDpi="90" r:id="rId1"/>
  <customProperties>
    <customPr name="EpmWorksheetKeyString_GUID" r:id="rId2"/>
  </customProperties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17"/>
  <sheetViews>
    <sheetView topLeftCell="A95" zoomScaleNormal="100" workbookViewId="0">
      <selection activeCell="B108" sqref="B108"/>
    </sheetView>
  </sheetViews>
  <sheetFormatPr defaultColWidth="9.25" defaultRowHeight="21.75" customHeight="1"/>
  <cols>
    <col min="1" max="1" width="6.25" style="84" customWidth="1"/>
    <col min="2" max="2" width="51.625" style="83" customWidth="1"/>
    <col min="3" max="3" width="10.625" style="127" customWidth="1"/>
    <col min="4" max="4" width="9" style="127" customWidth="1"/>
    <col min="5" max="5" width="9.25" style="127" customWidth="1"/>
    <col min="6" max="6" width="9.375" style="165" customWidth="1"/>
    <col min="7" max="7" width="10.375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22" style="83" hidden="1" customWidth="1"/>
    <col min="19" max="16384" width="9.25" style="83"/>
  </cols>
  <sheetData>
    <row r="1" spans="1:18" ht="21.75" customHeight="1">
      <c r="A1" s="206"/>
      <c r="B1" s="629" t="s">
        <v>181</v>
      </c>
      <c r="C1" s="629"/>
      <c r="D1" s="629"/>
      <c r="E1" s="629"/>
      <c r="F1" s="629"/>
      <c r="G1" s="629"/>
      <c r="H1" s="629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 customHeight="1" thickBot="1">
      <c r="C2" s="630" t="s">
        <v>183</v>
      </c>
      <c r="D2" s="631"/>
      <c r="E2" s="631"/>
      <c r="F2" s="631"/>
      <c r="G2" s="631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18" ht="21.75" customHeight="1">
      <c r="A3" s="221" t="s">
        <v>1</v>
      </c>
      <c r="B3" s="221" t="s">
        <v>4</v>
      </c>
      <c r="C3" s="222" t="s">
        <v>5</v>
      </c>
      <c r="D3" s="222" t="s">
        <v>6</v>
      </c>
      <c r="E3" s="222" t="s">
        <v>7</v>
      </c>
      <c r="F3" s="222" t="s">
        <v>8</v>
      </c>
      <c r="G3" s="222" t="s">
        <v>9</v>
      </c>
      <c r="H3" s="188" t="s">
        <v>5</v>
      </c>
      <c r="I3" s="170" t="s">
        <v>6</v>
      </c>
      <c r="J3" s="170" t="s">
        <v>7</v>
      </c>
      <c r="K3" s="170" t="s">
        <v>8</v>
      </c>
      <c r="L3" s="189" t="s">
        <v>9</v>
      </c>
      <c r="M3" s="170" t="s">
        <v>5</v>
      </c>
      <c r="N3" s="170" t="s">
        <v>6</v>
      </c>
      <c r="O3" s="170" t="s">
        <v>7</v>
      </c>
      <c r="P3" s="170" t="s">
        <v>8</v>
      </c>
      <c r="Q3" s="190" t="s">
        <v>9</v>
      </c>
      <c r="R3" s="191" t="s">
        <v>142</v>
      </c>
    </row>
    <row r="4" spans="1:18" ht="21.75" customHeight="1">
      <c r="A4" s="209">
        <v>1</v>
      </c>
      <c r="B4" s="50" t="s">
        <v>12</v>
      </c>
      <c r="C4" s="225">
        <v>9.9499999999999993</v>
      </c>
      <c r="D4" s="225">
        <v>9.8000000000000007</v>
      </c>
      <c r="E4" s="225">
        <v>16.75</v>
      </c>
      <c r="F4" s="225">
        <v>9.9</v>
      </c>
      <c r="G4" s="225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6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56" t="e">
        <f>#REF!-L4</f>
        <v>#REF!</v>
      </c>
      <c r="R4" s="56"/>
    </row>
    <row r="5" spans="1:18" ht="21.75" customHeight="1">
      <c r="A5" s="209">
        <v>2</v>
      </c>
      <c r="B5" s="50" t="s">
        <v>13</v>
      </c>
      <c r="C5" s="225">
        <v>9.85</v>
      </c>
      <c r="D5" s="225">
        <v>9.8000000000000007</v>
      </c>
      <c r="E5" s="225">
        <v>11.5</v>
      </c>
      <c r="F5" s="225">
        <v>10.199999999999999</v>
      </c>
      <c r="G5" s="225">
        <v>11.95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6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56" t="e">
        <f>#REF!-L5</f>
        <v>#REF!</v>
      </c>
      <c r="R5" s="56"/>
    </row>
    <row r="6" spans="1:18" ht="21.75" customHeight="1">
      <c r="A6" s="207">
        <f>A5+1</f>
        <v>3</v>
      </c>
      <c r="B6" s="50" t="s">
        <v>14</v>
      </c>
      <c r="C6" s="225">
        <v>9.85</v>
      </c>
      <c r="D6" s="225">
        <v>9.85</v>
      </c>
      <c r="E6" s="225">
        <v>0</v>
      </c>
      <c r="F6" s="225">
        <v>10.199999999999999</v>
      </c>
      <c r="G6" s="225">
        <v>12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6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56" t="e">
        <f>#REF!-L6</f>
        <v>#REF!</v>
      </c>
      <c r="R6" s="56"/>
    </row>
    <row r="7" spans="1:18" ht="21.75" customHeight="1">
      <c r="A7" s="207">
        <f t="shared" ref="A7:A70" si="0">A6+1</f>
        <v>4</v>
      </c>
      <c r="B7" s="50" t="s">
        <v>15</v>
      </c>
      <c r="C7" s="225">
        <v>9.75</v>
      </c>
      <c r="D7" s="225">
        <v>10.25</v>
      </c>
      <c r="E7" s="225">
        <v>0</v>
      </c>
      <c r="F7" s="225">
        <v>10.25</v>
      </c>
      <c r="G7" s="225">
        <v>12</v>
      </c>
      <c r="H7" s="55">
        <v>10</v>
      </c>
      <c r="I7" s="56">
        <v>10.5</v>
      </c>
      <c r="J7" s="56">
        <v>17</v>
      </c>
      <c r="K7" s="56">
        <v>10.25</v>
      </c>
      <c r="L7" s="56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56" t="e">
        <f>#REF!-L7</f>
        <v>#REF!</v>
      </c>
      <c r="R7" s="56"/>
    </row>
    <row r="8" spans="1:18" ht="21.75" customHeight="1">
      <c r="A8" s="207">
        <f t="shared" si="0"/>
        <v>5</v>
      </c>
      <c r="B8" s="50" t="s">
        <v>16</v>
      </c>
      <c r="C8" s="225">
        <v>9.6</v>
      </c>
      <c r="D8" s="225">
        <v>10</v>
      </c>
      <c r="E8" s="225">
        <v>0</v>
      </c>
      <c r="F8" s="225">
        <v>10</v>
      </c>
      <c r="G8" s="225">
        <v>10</v>
      </c>
      <c r="H8" s="124"/>
      <c r="I8" s="81"/>
      <c r="J8" s="81"/>
      <c r="K8" s="95">
        <v>10.25</v>
      </c>
      <c r="L8" s="56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56" t="e">
        <f>#REF!-L8</f>
        <v>#REF!</v>
      </c>
      <c r="R8" s="71"/>
    </row>
    <row r="9" spans="1:18" ht="21.75" customHeight="1">
      <c r="A9" s="207">
        <f t="shared" si="0"/>
        <v>6</v>
      </c>
      <c r="B9" s="50" t="s">
        <v>17</v>
      </c>
      <c r="C9" s="225">
        <v>9.25</v>
      </c>
      <c r="D9" s="225">
        <v>9.4</v>
      </c>
      <c r="E9" s="225">
        <v>0</v>
      </c>
      <c r="F9" s="225">
        <v>9.4</v>
      </c>
      <c r="G9" s="225">
        <v>8.61</v>
      </c>
      <c r="H9" s="55">
        <v>9.75</v>
      </c>
      <c r="I9" s="56">
        <v>9.9</v>
      </c>
      <c r="J9" s="56">
        <v>0</v>
      </c>
      <c r="K9" s="56">
        <v>9.9</v>
      </c>
      <c r="L9" s="56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56" t="e">
        <f>#REF!-L9</f>
        <v>#REF!</v>
      </c>
      <c r="R9" s="56"/>
    </row>
    <row r="10" spans="1:18" ht="21.75" customHeight="1">
      <c r="A10" s="207">
        <f t="shared" si="0"/>
        <v>7</v>
      </c>
      <c r="B10" s="50" t="s">
        <v>18</v>
      </c>
      <c r="C10" s="225">
        <v>9</v>
      </c>
      <c r="D10" s="225">
        <v>10</v>
      </c>
      <c r="E10" s="225">
        <v>0</v>
      </c>
      <c r="F10" s="225">
        <v>9.25</v>
      </c>
      <c r="G10" s="225">
        <v>9.5</v>
      </c>
      <c r="H10" s="218"/>
      <c r="I10" s="171"/>
      <c r="J10" s="171"/>
      <c r="K10" s="172">
        <v>10</v>
      </c>
      <c r="L10" s="56">
        <v>10</v>
      </c>
      <c r="M10" s="56" t="e">
        <f>#REF!-H10</f>
        <v>#REF!</v>
      </c>
      <c r="N10" s="56" t="e">
        <f>#REF!-I10</f>
        <v>#REF!</v>
      </c>
      <c r="O10" s="56" t="e">
        <f>#REF!-J10</f>
        <v>#REF!</v>
      </c>
      <c r="P10" s="56" t="e">
        <f>#REF!-K10</f>
        <v>#REF!</v>
      </c>
      <c r="Q10" s="56" t="e">
        <f>#REF!-L10</f>
        <v>#REF!</v>
      </c>
      <c r="R10" s="173"/>
    </row>
    <row r="11" spans="1:18" ht="21.75" customHeight="1">
      <c r="A11" s="207">
        <f t="shared" si="0"/>
        <v>8</v>
      </c>
      <c r="B11" s="50" t="s">
        <v>150</v>
      </c>
      <c r="C11" s="225">
        <v>10.119999999999999</v>
      </c>
      <c r="D11" s="225">
        <v>9.9700000000000006</v>
      </c>
      <c r="E11" s="225">
        <v>17.329999999999998</v>
      </c>
      <c r="F11" s="225">
        <v>10.25</v>
      </c>
      <c r="G11" s="225">
        <v>10.25</v>
      </c>
      <c r="H11" s="55">
        <v>10.65</v>
      </c>
      <c r="I11" s="56">
        <v>10.73</v>
      </c>
      <c r="J11" s="56">
        <v>18</v>
      </c>
      <c r="K11" s="56">
        <v>10.67</v>
      </c>
      <c r="L11" s="56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56" t="e">
        <f>#REF!-L11</f>
        <v>#REF!</v>
      </c>
      <c r="R11" s="56"/>
    </row>
    <row r="12" spans="1:18" ht="21.75" customHeight="1">
      <c r="A12" s="207">
        <f t="shared" si="0"/>
        <v>9</v>
      </c>
      <c r="B12" s="50" t="s">
        <v>20</v>
      </c>
      <c r="C12" s="225">
        <v>9.4</v>
      </c>
      <c r="D12" s="225">
        <v>10.050000000000001</v>
      </c>
      <c r="E12" s="225">
        <v>0</v>
      </c>
      <c r="F12" s="225">
        <v>9.5</v>
      </c>
      <c r="G12" s="225">
        <v>9.9499999999999993</v>
      </c>
      <c r="H12" s="55">
        <v>9.6</v>
      </c>
      <c r="I12" s="56">
        <v>10.4</v>
      </c>
      <c r="J12" s="56">
        <v>0</v>
      </c>
      <c r="K12" s="56">
        <v>9.9</v>
      </c>
      <c r="L12" s="56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56" t="e">
        <f>#REF!-L12</f>
        <v>#REF!</v>
      </c>
      <c r="R12" s="56"/>
    </row>
    <row r="13" spans="1:18" ht="21.75" customHeight="1">
      <c r="A13" s="207">
        <f t="shared" si="0"/>
        <v>10</v>
      </c>
      <c r="B13" s="50" t="s">
        <v>21</v>
      </c>
      <c r="C13" s="225">
        <v>10.15</v>
      </c>
      <c r="D13" s="225">
        <v>11</v>
      </c>
      <c r="E13" s="225">
        <v>0</v>
      </c>
      <c r="F13" s="225">
        <v>10.25</v>
      </c>
      <c r="G13" s="225">
        <v>0</v>
      </c>
      <c r="H13" s="55">
        <v>10.5</v>
      </c>
      <c r="I13" s="56">
        <v>11</v>
      </c>
      <c r="J13" s="56">
        <v>0</v>
      </c>
      <c r="K13" s="56">
        <v>10.5</v>
      </c>
      <c r="L13" s="56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56" t="e">
        <f>#REF!-L13</f>
        <v>#REF!</v>
      </c>
      <c r="R13" s="56"/>
    </row>
    <row r="14" spans="1:18" ht="21.75" customHeight="1">
      <c r="A14" s="207">
        <f t="shared" si="0"/>
        <v>11</v>
      </c>
      <c r="B14" s="50" t="s">
        <v>22</v>
      </c>
      <c r="C14" s="225">
        <v>9.9499999999999993</v>
      </c>
      <c r="D14" s="225">
        <v>10.5</v>
      </c>
      <c r="E14" s="225">
        <v>0</v>
      </c>
      <c r="F14" s="225">
        <v>9.9499999999999993</v>
      </c>
      <c r="G14" s="225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6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56" t="e">
        <f>#REF!-L14</f>
        <v>#REF!</v>
      </c>
      <c r="R14" s="56"/>
    </row>
    <row r="15" spans="1:18" ht="21.75" customHeight="1">
      <c r="A15" s="207">
        <f t="shared" si="0"/>
        <v>12</v>
      </c>
      <c r="B15" s="50" t="s">
        <v>23</v>
      </c>
      <c r="C15" s="225">
        <v>6.5</v>
      </c>
      <c r="D15" s="225">
        <v>6.85</v>
      </c>
      <c r="E15" s="225">
        <v>0</v>
      </c>
      <c r="F15" s="225">
        <v>0</v>
      </c>
      <c r="G15" s="225">
        <v>0</v>
      </c>
      <c r="H15" s="55">
        <v>8</v>
      </c>
      <c r="I15" s="56">
        <v>8.25</v>
      </c>
      <c r="J15" s="56">
        <v>0</v>
      </c>
      <c r="K15" s="56">
        <v>0</v>
      </c>
      <c r="L15" s="56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56" t="e">
        <f>#REF!-L15</f>
        <v>#REF!</v>
      </c>
      <c r="R15" s="56"/>
    </row>
    <row r="16" spans="1:18" ht="21.75" customHeight="1">
      <c r="A16" s="207">
        <f t="shared" si="0"/>
        <v>13</v>
      </c>
      <c r="B16" s="50" t="s">
        <v>24</v>
      </c>
      <c r="C16" s="225">
        <v>5.42</v>
      </c>
      <c r="D16" s="225">
        <v>0</v>
      </c>
      <c r="E16" s="225">
        <v>0</v>
      </c>
      <c r="F16" s="225">
        <v>0</v>
      </c>
      <c r="G16" s="225">
        <v>0</v>
      </c>
      <c r="H16" s="55">
        <v>7.4</v>
      </c>
      <c r="I16" s="56">
        <v>0</v>
      </c>
      <c r="J16" s="56">
        <v>0</v>
      </c>
      <c r="K16" s="56">
        <v>0</v>
      </c>
      <c r="L16" s="56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56" t="e">
        <f>#REF!-L16</f>
        <v>#REF!</v>
      </c>
      <c r="R16" s="56"/>
    </row>
    <row r="17" spans="1:18" ht="21.75" customHeight="1">
      <c r="A17" s="207">
        <f t="shared" si="0"/>
        <v>14</v>
      </c>
      <c r="B17" s="50" t="s">
        <v>25</v>
      </c>
      <c r="C17" s="225">
        <v>6.5</v>
      </c>
      <c r="D17" s="225">
        <v>0</v>
      </c>
      <c r="E17" s="225">
        <v>0</v>
      </c>
      <c r="F17" s="225">
        <v>0</v>
      </c>
      <c r="G17" s="225">
        <v>0</v>
      </c>
      <c r="H17" s="55">
        <v>8</v>
      </c>
      <c r="I17" s="56">
        <v>0</v>
      </c>
      <c r="J17" s="56">
        <v>0</v>
      </c>
      <c r="K17" s="56">
        <v>0</v>
      </c>
      <c r="L17" s="56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56" t="e">
        <f>#REF!-L17</f>
        <v>#REF!</v>
      </c>
      <c r="R17" s="56"/>
    </row>
    <row r="18" spans="1:18" ht="21.75" customHeight="1">
      <c r="A18" s="207">
        <f t="shared" si="0"/>
        <v>15</v>
      </c>
      <c r="B18" s="50" t="s">
        <v>26</v>
      </c>
      <c r="C18" s="225">
        <v>8.9600000000000009</v>
      </c>
      <c r="D18" s="225">
        <v>8.9600000000000009</v>
      </c>
      <c r="E18" s="225">
        <v>0</v>
      </c>
      <c r="F18" s="225">
        <v>8.9600000000000009</v>
      </c>
      <c r="G18" s="225">
        <v>8.9600000000000009</v>
      </c>
      <c r="H18" s="55">
        <v>10.67</v>
      </c>
      <c r="I18" s="56">
        <v>10.67</v>
      </c>
      <c r="J18" s="56">
        <v>0</v>
      </c>
      <c r="K18" s="56">
        <v>10.67</v>
      </c>
      <c r="L18" s="56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56" t="e">
        <f>#REF!-L18</f>
        <v>#REF!</v>
      </c>
      <c r="R18" s="56"/>
    </row>
    <row r="19" spans="1:18" ht="21.75" customHeight="1">
      <c r="A19" s="207">
        <f t="shared" si="0"/>
        <v>16</v>
      </c>
      <c r="B19" s="50" t="s">
        <v>27</v>
      </c>
      <c r="C19" s="225">
        <v>11</v>
      </c>
      <c r="D19" s="225">
        <v>10.4</v>
      </c>
      <c r="E19" s="225">
        <v>14</v>
      </c>
      <c r="F19" s="225">
        <v>10.9</v>
      </c>
      <c r="G19" s="225">
        <v>15.6</v>
      </c>
      <c r="H19" s="55">
        <v>13.44</v>
      </c>
      <c r="I19" s="56">
        <v>13.44</v>
      </c>
      <c r="J19" s="56">
        <v>17.79</v>
      </c>
      <c r="K19" s="56">
        <v>13.44</v>
      </c>
      <c r="L19" s="56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56" t="e">
        <f>#REF!-L19</f>
        <v>#REF!</v>
      </c>
      <c r="R19" s="56"/>
    </row>
    <row r="20" spans="1:18" ht="21.75" customHeight="1">
      <c r="A20" s="207">
        <f t="shared" si="0"/>
        <v>17</v>
      </c>
      <c r="B20" s="50" t="s">
        <v>28</v>
      </c>
      <c r="C20" s="225">
        <v>10.24</v>
      </c>
      <c r="D20" s="225">
        <v>0</v>
      </c>
      <c r="E20" s="225">
        <v>0</v>
      </c>
      <c r="F20" s="225">
        <v>0</v>
      </c>
      <c r="G20" s="225">
        <v>0</v>
      </c>
      <c r="H20" s="55">
        <v>10.69</v>
      </c>
      <c r="I20" s="56">
        <v>0</v>
      </c>
      <c r="J20" s="56">
        <v>0</v>
      </c>
      <c r="K20" s="56">
        <v>0</v>
      </c>
      <c r="L20" s="56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56" t="e">
        <f>#REF!-L20</f>
        <v>#REF!</v>
      </c>
      <c r="R20" s="56"/>
    </row>
    <row r="21" spans="1:18" ht="21.75" customHeight="1">
      <c r="A21" s="207">
        <f t="shared" si="0"/>
        <v>18</v>
      </c>
      <c r="B21" s="50" t="s">
        <v>30</v>
      </c>
      <c r="C21" s="225">
        <v>6.35</v>
      </c>
      <c r="D21" s="225">
        <v>0</v>
      </c>
      <c r="E21" s="225">
        <v>0</v>
      </c>
      <c r="F21" s="225">
        <v>0</v>
      </c>
      <c r="G21" s="225">
        <v>0</v>
      </c>
      <c r="H21" s="55">
        <v>8.14</v>
      </c>
      <c r="I21" s="56">
        <v>0</v>
      </c>
      <c r="J21" s="56">
        <v>0</v>
      </c>
      <c r="K21" s="56">
        <v>0</v>
      </c>
      <c r="L21" s="56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56" t="e">
        <f>#REF!-L21</f>
        <v>#REF!</v>
      </c>
      <c r="R21" s="56"/>
    </row>
    <row r="22" spans="1:18" ht="21.75" customHeight="1">
      <c r="A22" s="207">
        <f t="shared" si="0"/>
        <v>19</v>
      </c>
      <c r="B22" s="50" t="s">
        <v>32</v>
      </c>
      <c r="C22" s="225">
        <v>6.4</v>
      </c>
      <c r="D22" s="225">
        <v>7.63</v>
      </c>
      <c r="E22" s="225">
        <v>0</v>
      </c>
      <c r="F22" s="225">
        <v>9.27</v>
      </c>
      <c r="G22" s="225">
        <v>0</v>
      </c>
      <c r="H22" s="55">
        <v>9.1999999999999993</v>
      </c>
      <c r="I22" s="56">
        <v>10.84</v>
      </c>
      <c r="J22" s="56">
        <v>0</v>
      </c>
      <c r="K22" s="56">
        <v>10.81</v>
      </c>
      <c r="L22" s="56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56" t="e">
        <f>#REF!-L22</f>
        <v>#REF!</v>
      </c>
      <c r="R22" s="56"/>
    </row>
    <row r="23" spans="1:18" ht="21.75" customHeight="1">
      <c r="A23" s="207">
        <f t="shared" si="0"/>
        <v>20</v>
      </c>
      <c r="B23" s="50" t="s">
        <v>33</v>
      </c>
      <c r="C23" s="225">
        <v>7.64</v>
      </c>
      <c r="D23" s="225">
        <v>0</v>
      </c>
      <c r="E23" s="225">
        <v>0</v>
      </c>
      <c r="F23" s="225">
        <v>0</v>
      </c>
      <c r="G23" s="225">
        <v>0</v>
      </c>
      <c r="H23" s="55">
        <v>8.35</v>
      </c>
      <c r="I23" s="56">
        <v>0</v>
      </c>
      <c r="J23" s="56">
        <v>0</v>
      </c>
      <c r="K23" s="56">
        <v>0</v>
      </c>
      <c r="L23" s="56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56" t="e">
        <f>#REF!-L23</f>
        <v>#REF!</v>
      </c>
      <c r="R23" s="56"/>
    </row>
    <row r="24" spans="1:18" ht="21.75" customHeight="1">
      <c r="A24" s="207">
        <f t="shared" si="0"/>
        <v>21</v>
      </c>
      <c r="B24" s="50" t="s">
        <v>34</v>
      </c>
      <c r="C24" s="225">
        <v>6</v>
      </c>
      <c r="D24" s="225">
        <v>0</v>
      </c>
      <c r="E24" s="225">
        <v>0</v>
      </c>
      <c r="F24" s="225">
        <v>0</v>
      </c>
      <c r="G24" s="225">
        <v>0</v>
      </c>
      <c r="H24" s="55">
        <v>7.95</v>
      </c>
      <c r="I24" s="56">
        <v>0</v>
      </c>
      <c r="J24" s="56">
        <v>0</v>
      </c>
      <c r="K24" s="56">
        <v>0</v>
      </c>
      <c r="L24" s="56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56" t="e">
        <f>#REF!-L24</f>
        <v>#REF!</v>
      </c>
      <c r="R24" s="56"/>
    </row>
    <row r="25" spans="1:18" ht="21.75" customHeight="1">
      <c r="A25" s="207">
        <f t="shared" si="0"/>
        <v>22</v>
      </c>
      <c r="B25" s="50" t="s">
        <v>35</v>
      </c>
      <c r="C25" s="225">
        <v>8.15</v>
      </c>
      <c r="D25" s="225">
        <v>0</v>
      </c>
      <c r="E25" s="225">
        <v>0</v>
      </c>
      <c r="F25" s="225">
        <v>8.39</v>
      </c>
      <c r="G25" s="225">
        <v>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6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56" t="e">
        <f>#REF!-L25</f>
        <v>#REF!</v>
      </c>
      <c r="R25" s="56"/>
    </row>
    <row r="26" spans="1:18" ht="21.75" customHeight="1">
      <c r="A26" s="207">
        <f t="shared" si="0"/>
        <v>23</v>
      </c>
      <c r="B26" s="50" t="s">
        <v>36</v>
      </c>
      <c r="C26" s="225">
        <v>14.39</v>
      </c>
      <c r="D26" s="225">
        <v>13.39</v>
      </c>
      <c r="E26" s="225">
        <v>13.39</v>
      </c>
      <c r="F26" s="225">
        <v>13.39</v>
      </c>
      <c r="G26" s="225">
        <v>13.39</v>
      </c>
      <c r="H26" s="55">
        <v>14.49</v>
      </c>
      <c r="I26" s="56">
        <v>13.49</v>
      </c>
      <c r="J26" s="56">
        <v>13.49</v>
      </c>
      <c r="K26" s="56">
        <v>13.49</v>
      </c>
      <c r="L26" s="56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56" t="e">
        <f>#REF!-L26</f>
        <v>#REF!</v>
      </c>
      <c r="R26" s="56"/>
    </row>
    <row r="27" spans="1:18" ht="21.75" customHeight="1">
      <c r="A27" s="207">
        <f t="shared" si="0"/>
        <v>24</v>
      </c>
      <c r="B27" s="50" t="s">
        <v>37</v>
      </c>
      <c r="C27" s="225">
        <v>7.81</v>
      </c>
      <c r="D27" s="225">
        <v>0</v>
      </c>
      <c r="E27" s="225">
        <v>0</v>
      </c>
      <c r="F27" s="225">
        <v>0</v>
      </c>
      <c r="G27" s="225">
        <v>0</v>
      </c>
      <c r="H27" s="55">
        <v>8.36</v>
      </c>
      <c r="I27" s="56">
        <v>0</v>
      </c>
      <c r="J27" s="56">
        <v>0</v>
      </c>
      <c r="K27" s="56">
        <v>0</v>
      </c>
      <c r="L27" s="56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56" t="e">
        <f>#REF!-L27</f>
        <v>#REF!</v>
      </c>
      <c r="R27" s="56"/>
    </row>
    <row r="28" spans="1:18" ht="21.75" customHeight="1">
      <c r="A28" s="207">
        <f t="shared" si="0"/>
        <v>25</v>
      </c>
      <c r="B28" s="50" t="s">
        <v>38</v>
      </c>
      <c r="C28" s="225">
        <v>7.72</v>
      </c>
      <c r="D28" s="225">
        <v>0</v>
      </c>
      <c r="E28" s="225">
        <v>0</v>
      </c>
      <c r="F28" s="225">
        <v>0</v>
      </c>
      <c r="G28" s="225">
        <v>0</v>
      </c>
      <c r="H28" s="55">
        <v>9.06</v>
      </c>
      <c r="I28" s="56">
        <v>0</v>
      </c>
      <c r="J28" s="56">
        <v>0</v>
      </c>
      <c r="K28" s="56">
        <v>0</v>
      </c>
      <c r="L28" s="56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56" t="e">
        <f>#REF!-L28</f>
        <v>#REF!</v>
      </c>
      <c r="R28" s="56"/>
    </row>
    <row r="29" spans="1:18" ht="21.75" customHeight="1">
      <c r="A29" s="207">
        <f t="shared" si="0"/>
        <v>26</v>
      </c>
      <c r="B29" s="50" t="s">
        <v>39</v>
      </c>
      <c r="C29" s="225">
        <v>8</v>
      </c>
      <c r="D29" s="225">
        <v>0</v>
      </c>
      <c r="E29" s="225">
        <v>0</v>
      </c>
      <c r="F29" s="225">
        <v>0</v>
      </c>
      <c r="G29" s="225">
        <v>0</v>
      </c>
      <c r="H29" s="55">
        <v>0.09</v>
      </c>
      <c r="I29" s="56">
        <v>0</v>
      </c>
      <c r="J29" s="56">
        <v>0</v>
      </c>
      <c r="K29" s="56">
        <v>0</v>
      </c>
      <c r="L29" s="56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56" t="e">
        <f>#REF!-L29</f>
        <v>#REF!</v>
      </c>
      <c r="R29" s="56"/>
    </row>
    <row r="30" spans="1:18" ht="21.75" customHeight="1">
      <c r="A30" s="207">
        <f t="shared" si="0"/>
        <v>27</v>
      </c>
      <c r="B30" s="50" t="s">
        <v>40</v>
      </c>
      <c r="C30" s="225">
        <v>6.43</v>
      </c>
      <c r="D30" s="225">
        <v>6.43</v>
      </c>
      <c r="E30" s="225">
        <v>0</v>
      </c>
      <c r="F30" s="225">
        <v>0</v>
      </c>
      <c r="G30" s="225">
        <v>0</v>
      </c>
      <c r="H30" s="55">
        <v>6.7</v>
      </c>
      <c r="I30" s="56">
        <v>6.7</v>
      </c>
      <c r="J30" s="56">
        <v>0</v>
      </c>
      <c r="K30" s="56">
        <v>0</v>
      </c>
      <c r="L30" s="56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56" t="e">
        <f>#REF!-L30</f>
        <v>#REF!</v>
      </c>
      <c r="R30" s="56"/>
    </row>
    <row r="31" spans="1:18" ht="21.75" customHeight="1">
      <c r="A31" s="207">
        <f>A30+1</f>
        <v>28</v>
      </c>
      <c r="B31" s="50" t="s">
        <v>41</v>
      </c>
      <c r="C31" s="225">
        <v>10.02</v>
      </c>
      <c r="D31" s="225">
        <v>10.24</v>
      </c>
      <c r="E31" s="225">
        <v>15.22</v>
      </c>
      <c r="F31" s="225">
        <v>9.69</v>
      </c>
      <c r="G31" s="225">
        <v>14.09</v>
      </c>
      <c r="H31" s="55">
        <v>10.3</v>
      </c>
      <c r="I31" s="56">
        <v>10.56</v>
      </c>
      <c r="J31" s="56">
        <v>15.53</v>
      </c>
      <c r="K31" s="56">
        <v>10</v>
      </c>
      <c r="L31" s="56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56" t="e">
        <f>#REF!-L31</f>
        <v>#REF!</v>
      </c>
      <c r="R31" s="56"/>
    </row>
    <row r="32" spans="1:18" ht="21.75" customHeight="1">
      <c r="A32" s="207">
        <f t="shared" si="0"/>
        <v>29</v>
      </c>
      <c r="B32" s="50" t="s">
        <v>42</v>
      </c>
      <c r="C32" s="225">
        <v>9.25</v>
      </c>
      <c r="D32" s="225">
        <v>10.25</v>
      </c>
      <c r="E32" s="225">
        <v>0</v>
      </c>
      <c r="F32" s="225">
        <v>10.25</v>
      </c>
      <c r="G32" s="225">
        <v>0</v>
      </c>
      <c r="H32" s="124"/>
      <c r="I32" s="81"/>
      <c r="J32" s="81"/>
      <c r="K32" s="95">
        <v>0</v>
      </c>
      <c r="L32" s="56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56" t="e">
        <f>#REF!-L32</f>
        <v>#REF!</v>
      </c>
      <c r="R32" s="56"/>
    </row>
    <row r="33" spans="1:18" ht="21.75" customHeight="1">
      <c r="A33" s="207">
        <f t="shared" si="0"/>
        <v>30</v>
      </c>
      <c r="B33" s="50" t="s">
        <v>43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55">
        <v>11.25</v>
      </c>
      <c r="I33" s="56">
        <v>13</v>
      </c>
      <c r="J33" s="56">
        <v>0</v>
      </c>
      <c r="K33" s="56">
        <v>13</v>
      </c>
      <c r="L33" s="56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56" t="e">
        <f>#REF!-L33</f>
        <v>#REF!</v>
      </c>
      <c r="R33" s="56"/>
    </row>
    <row r="34" spans="1:18" ht="21.75" customHeight="1">
      <c r="A34" s="207">
        <f t="shared" si="0"/>
        <v>31</v>
      </c>
      <c r="B34" s="50" t="s">
        <v>44</v>
      </c>
      <c r="C34" s="225">
        <v>8.9499999999999993</v>
      </c>
      <c r="D34" s="225">
        <v>9.4499999999999993</v>
      </c>
      <c r="E34" s="225">
        <v>21</v>
      </c>
      <c r="F34" s="225">
        <v>11.8</v>
      </c>
      <c r="G34" s="225">
        <v>10.8</v>
      </c>
      <c r="H34" s="124"/>
      <c r="I34" s="81"/>
      <c r="J34" s="81"/>
      <c r="K34" s="95">
        <v>12</v>
      </c>
      <c r="L34" s="56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56" t="e">
        <f>#REF!-L34</f>
        <v>#REF!</v>
      </c>
      <c r="R34" s="56"/>
    </row>
    <row r="35" spans="1:18" ht="21.75" customHeight="1">
      <c r="A35" s="207">
        <f t="shared" si="0"/>
        <v>32</v>
      </c>
      <c r="B35" s="50" t="s">
        <v>45</v>
      </c>
      <c r="C35" s="225">
        <v>10.6</v>
      </c>
      <c r="D35" s="225">
        <v>12.2</v>
      </c>
      <c r="E35" s="225">
        <v>14.2</v>
      </c>
      <c r="F35" s="225">
        <v>11.9</v>
      </c>
      <c r="G35" s="225">
        <v>12</v>
      </c>
      <c r="H35" s="55">
        <v>10.6</v>
      </c>
      <c r="I35" s="56">
        <v>12.2</v>
      </c>
      <c r="J35" s="56">
        <v>14.2</v>
      </c>
      <c r="K35" s="56">
        <v>11.9</v>
      </c>
      <c r="L35" s="56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56" t="e">
        <f>#REF!-L35</f>
        <v>#REF!</v>
      </c>
      <c r="R35" s="56"/>
    </row>
    <row r="36" spans="1:18" ht="21.75" customHeight="1">
      <c r="A36" s="207">
        <f t="shared" si="0"/>
        <v>33</v>
      </c>
      <c r="B36" s="50" t="s">
        <v>46</v>
      </c>
      <c r="C36" s="225">
        <v>7.94</v>
      </c>
      <c r="D36" s="225">
        <v>9.51</v>
      </c>
      <c r="E36" s="225">
        <v>12.5</v>
      </c>
      <c r="F36" s="225">
        <v>9.7100000000000009</v>
      </c>
      <c r="G36" s="225">
        <v>9.65</v>
      </c>
      <c r="H36" s="55">
        <v>8.7899999999999991</v>
      </c>
      <c r="I36" s="56">
        <v>10.29</v>
      </c>
      <c r="J36" s="56">
        <v>13.4</v>
      </c>
      <c r="K36" s="56">
        <v>10.28</v>
      </c>
      <c r="L36" s="56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56" t="e">
        <f>#REF!-L36</f>
        <v>#REF!</v>
      </c>
      <c r="R36" s="56"/>
    </row>
    <row r="37" spans="1:18" ht="21.75" customHeight="1">
      <c r="A37" s="207">
        <f t="shared" si="0"/>
        <v>34</v>
      </c>
      <c r="B37" s="50" t="s">
        <v>47</v>
      </c>
      <c r="C37" s="225">
        <v>9.75</v>
      </c>
      <c r="D37" s="225">
        <v>10.25</v>
      </c>
      <c r="E37" s="225">
        <v>14.25</v>
      </c>
      <c r="F37" s="225">
        <v>10.25</v>
      </c>
      <c r="G37" s="225">
        <v>11</v>
      </c>
      <c r="H37" s="55">
        <v>10</v>
      </c>
      <c r="I37" s="56">
        <v>10.25</v>
      </c>
      <c r="J37" s="56">
        <v>14.5</v>
      </c>
      <c r="K37" s="56">
        <v>10.5</v>
      </c>
      <c r="L37" s="56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56" t="e">
        <f>#REF!-L37</f>
        <v>#REF!</v>
      </c>
      <c r="R37" s="56"/>
    </row>
    <row r="38" spans="1:18" ht="21.75" customHeight="1">
      <c r="A38" s="207">
        <f t="shared" si="0"/>
        <v>35</v>
      </c>
      <c r="B38" s="50" t="s">
        <v>48</v>
      </c>
      <c r="C38" s="225">
        <v>6.5</v>
      </c>
      <c r="D38" s="225">
        <v>6.56</v>
      </c>
      <c r="E38" s="225">
        <v>6.29</v>
      </c>
      <c r="F38" s="225">
        <v>6.28</v>
      </c>
      <c r="G38" s="225">
        <v>6.93</v>
      </c>
      <c r="H38" s="55">
        <v>7.05</v>
      </c>
      <c r="I38" s="56">
        <v>7.17</v>
      </c>
      <c r="J38" s="56">
        <v>6.63</v>
      </c>
      <c r="K38" s="56">
        <v>6.59</v>
      </c>
      <c r="L38" s="56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56" t="e">
        <f>#REF!-L38</f>
        <v>#REF!</v>
      </c>
      <c r="R38" s="56"/>
    </row>
    <row r="39" spans="1:18" ht="21.75" customHeight="1">
      <c r="A39" s="207">
        <f t="shared" si="0"/>
        <v>36</v>
      </c>
      <c r="B39" s="50" t="s">
        <v>49</v>
      </c>
      <c r="C39" s="225">
        <v>10.029999999999999</v>
      </c>
      <c r="D39" s="225">
        <v>11.22</v>
      </c>
      <c r="E39" s="225">
        <v>14.5</v>
      </c>
      <c r="F39" s="225">
        <v>11.58</v>
      </c>
      <c r="G39" s="225">
        <v>13.42</v>
      </c>
      <c r="H39" s="55">
        <v>9.7100000000000009</v>
      </c>
      <c r="I39" s="56">
        <v>12.34</v>
      </c>
      <c r="J39" s="56">
        <v>13.05</v>
      </c>
      <c r="K39" s="56">
        <v>11.28</v>
      </c>
      <c r="L39" s="56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56" t="e">
        <f>#REF!-L39</f>
        <v>#REF!</v>
      </c>
      <c r="R39" s="56"/>
    </row>
    <row r="40" spans="1:18" ht="21.75" customHeight="1">
      <c r="A40" s="207">
        <f t="shared" si="0"/>
        <v>37</v>
      </c>
      <c r="B40" s="50" t="s">
        <v>50</v>
      </c>
      <c r="C40" s="225">
        <v>6.15</v>
      </c>
      <c r="D40" s="225">
        <v>7.12</v>
      </c>
      <c r="E40" s="225">
        <v>11.66</v>
      </c>
      <c r="F40" s="225">
        <v>7.36</v>
      </c>
      <c r="G40" s="225">
        <v>8.82</v>
      </c>
      <c r="H40" s="55">
        <v>7.31</v>
      </c>
      <c r="I40" s="56">
        <v>8.27</v>
      </c>
      <c r="J40" s="56">
        <v>12.08</v>
      </c>
      <c r="K40" s="56">
        <v>7.38</v>
      </c>
      <c r="L40" s="56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56" t="e">
        <f>#REF!-L40</f>
        <v>#REF!</v>
      </c>
      <c r="R40" s="56"/>
    </row>
    <row r="41" spans="1:18" ht="21.75" customHeight="1">
      <c r="A41" s="207">
        <f t="shared" si="0"/>
        <v>38</v>
      </c>
      <c r="B41" s="50" t="s">
        <v>51</v>
      </c>
      <c r="C41" s="225">
        <v>9.9499999999999993</v>
      </c>
      <c r="D41" s="225">
        <v>9.4499999999999993</v>
      </c>
      <c r="E41" s="225">
        <v>9.1</v>
      </c>
      <c r="F41" s="225">
        <v>8.9499999999999993</v>
      </c>
      <c r="G41" s="225">
        <v>8.98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6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56" t="e">
        <f>#REF!-L41</f>
        <v>#REF!</v>
      </c>
      <c r="R41" s="56"/>
    </row>
    <row r="42" spans="1:18" ht="21.75" customHeight="1">
      <c r="A42" s="207">
        <f t="shared" si="0"/>
        <v>39</v>
      </c>
      <c r="B42" s="50" t="s">
        <v>52</v>
      </c>
      <c r="C42" s="225">
        <v>9.02</v>
      </c>
      <c r="D42" s="225">
        <v>9.84</v>
      </c>
      <c r="E42" s="225">
        <v>12.58</v>
      </c>
      <c r="F42" s="225">
        <v>10.15</v>
      </c>
      <c r="G42" s="225">
        <v>11.76</v>
      </c>
      <c r="H42" s="55">
        <v>9.69</v>
      </c>
      <c r="I42" s="56">
        <v>10.09</v>
      </c>
      <c r="J42" s="56">
        <v>13.13</v>
      </c>
      <c r="K42" s="56">
        <v>10.4</v>
      </c>
      <c r="L42" s="56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56" t="e">
        <f>#REF!-L42</f>
        <v>#REF!</v>
      </c>
      <c r="R42" s="56"/>
    </row>
    <row r="43" spans="1:18" ht="21.75" customHeight="1">
      <c r="A43" s="207">
        <f t="shared" si="0"/>
        <v>40</v>
      </c>
      <c r="B43" s="50" t="s">
        <v>53</v>
      </c>
      <c r="C43" s="225">
        <v>9.75</v>
      </c>
      <c r="D43" s="225">
        <v>10.25</v>
      </c>
      <c r="E43" s="225">
        <v>12.25</v>
      </c>
      <c r="F43" s="225">
        <v>10.75</v>
      </c>
      <c r="G43" s="225">
        <v>10.75</v>
      </c>
      <c r="H43" s="55">
        <v>10.25</v>
      </c>
      <c r="I43" s="56">
        <v>10.75</v>
      </c>
      <c r="J43" s="56">
        <v>12.75</v>
      </c>
      <c r="K43" s="56">
        <v>11.25</v>
      </c>
      <c r="L43" s="56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56" t="e">
        <f>#REF!-L43</f>
        <v>#REF!</v>
      </c>
      <c r="R43" s="56"/>
    </row>
    <row r="44" spans="1:18" ht="21.75" customHeight="1">
      <c r="A44" s="207">
        <f t="shared" si="0"/>
        <v>41</v>
      </c>
      <c r="B44" s="50" t="s">
        <v>54</v>
      </c>
      <c r="C44" s="225">
        <v>7.75</v>
      </c>
      <c r="D44" s="225">
        <v>7.21</v>
      </c>
      <c r="E44" s="225">
        <v>7.4</v>
      </c>
      <c r="F44" s="225">
        <v>6.22</v>
      </c>
      <c r="G44" s="225">
        <v>7</v>
      </c>
      <c r="H44" s="55">
        <v>9.23</v>
      </c>
      <c r="I44" s="56">
        <v>8.9700000000000006</v>
      </c>
      <c r="J44" s="56">
        <v>9.01</v>
      </c>
      <c r="K44" s="56">
        <v>8.66</v>
      </c>
      <c r="L44" s="56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56" t="e">
        <f>#REF!-L44</f>
        <v>#REF!</v>
      </c>
      <c r="R44" s="56"/>
    </row>
    <row r="45" spans="1:18" ht="21.75" customHeight="1">
      <c r="A45" s="207">
        <f t="shared" si="0"/>
        <v>42</v>
      </c>
      <c r="B45" s="50" t="s">
        <v>55</v>
      </c>
      <c r="C45" s="225">
        <v>10.9</v>
      </c>
      <c r="D45" s="225">
        <v>12.65</v>
      </c>
      <c r="E45" s="225">
        <v>15</v>
      </c>
      <c r="F45" s="225">
        <v>12.12</v>
      </c>
      <c r="G45" s="225">
        <v>12.28</v>
      </c>
      <c r="H45" s="55">
        <v>10.9</v>
      </c>
      <c r="I45" s="56">
        <v>12.65</v>
      </c>
      <c r="J45" s="56">
        <v>15</v>
      </c>
      <c r="K45" s="56">
        <v>12.12</v>
      </c>
      <c r="L45" s="56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56" t="e">
        <f>#REF!-L45</f>
        <v>#REF!</v>
      </c>
      <c r="R45" s="56"/>
    </row>
    <row r="46" spans="1:18" ht="21.75" customHeight="1">
      <c r="A46" s="207">
        <f t="shared" si="0"/>
        <v>43</v>
      </c>
      <c r="B46" s="50" t="s">
        <v>56</v>
      </c>
      <c r="C46" s="225">
        <v>9.8699999999999992</v>
      </c>
      <c r="D46" s="225">
        <v>9.8699999999999992</v>
      </c>
      <c r="E46" s="225">
        <v>9.8699999999999992</v>
      </c>
      <c r="F46" s="225">
        <v>9.8699999999999992</v>
      </c>
      <c r="G46" s="225">
        <v>9.8699999999999992</v>
      </c>
      <c r="H46" s="55">
        <v>10.53</v>
      </c>
      <c r="I46" s="56">
        <v>10.53</v>
      </c>
      <c r="J46" s="56">
        <v>10.53</v>
      </c>
      <c r="K46" s="56">
        <v>0</v>
      </c>
      <c r="L46" s="56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56" t="e">
        <f>#REF!-L46</f>
        <v>#REF!</v>
      </c>
      <c r="R46" s="56"/>
    </row>
    <row r="47" spans="1:18" ht="21.75" customHeight="1">
      <c r="A47" s="207">
        <f t="shared" si="0"/>
        <v>44</v>
      </c>
      <c r="B47" s="50" t="s">
        <v>57</v>
      </c>
      <c r="C47" s="225">
        <v>10.15</v>
      </c>
      <c r="D47" s="225">
        <v>10.5</v>
      </c>
      <c r="E47" s="225">
        <v>16.149999999999999</v>
      </c>
      <c r="F47" s="225">
        <v>10.51</v>
      </c>
      <c r="G47" s="225">
        <v>11.01</v>
      </c>
      <c r="H47" s="55">
        <v>9.76</v>
      </c>
      <c r="I47" s="56">
        <v>10.31</v>
      </c>
      <c r="J47" s="56">
        <v>13.06</v>
      </c>
      <c r="K47" s="56">
        <v>10.26</v>
      </c>
      <c r="L47" s="56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56" t="e">
        <f>#REF!-L47</f>
        <v>#REF!</v>
      </c>
      <c r="R47" s="56"/>
    </row>
    <row r="48" spans="1:18" ht="21.75" customHeight="1">
      <c r="A48" s="207">
        <f t="shared" si="0"/>
        <v>45</v>
      </c>
      <c r="B48" s="50" t="s">
        <v>58</v>
      </c>
      <c r="C48" s="225">
        <v>8.31</v>
      </c>
      <c r="D48" s="225">
        <v>8.81</v>
      </c>
      <c r="E48" s="225">
        <v>9.81</v>
      </c>
      <c r="F48" s="225">
        <v>8.81</v>
      </c>
      <c r="G48" s="225">
        <v>9.56</v>
      </c>
      <c r="H48" s="55">
        <v>8.77</v>
      </c>
      <c r="I48" s="56">
        <v>8.77</v>
      </c>
      <c r="J48" s="56">
        <v>8.77</v>
      </c>
      <c r="K48" s="56">
        <v>10.47</v>
      </c>
      <c r="L48" s="56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56" t="e">
        <f>#REF!-L48</f>
        <v>#REF!</v>
      </c>
      <c r="R48" s="56"/>
    </row>
    <row r="49" spans="1:18" ht="21.75" customHeight="1">
      <c r="A49" s="207">
        <f t="shared" si="0"/>
        <v>46</v>
      </c>
      <c r="B49" s="50" t="s">
        <v>59</v>
      </c>
      <c r="C49" s="225">
        <v>9.4700000000000006</v>
      </c>
      <c r="D49" s="225">
        <v>9.19</v>
      </c>
      <c r="E49" s="225">
        <v>9.19</v>
      </c>
      <c r="F49" s="225">
        <v>9.4700000000000006</v>
      </c>
      <c r="G49" s="225">
        <v>8.9</v>
      </c>
      <c r="H49" s="55">
        <v>11.51</v>
      </c>
      <c r="I49" s="56">
        <v>11.07</v>
      </c>
      <c r="J49" s="56">
        <v>11.07</v>
      </c>
      <c r="K49" s="56">
        <v>11.51</v>
      </c>
      <c r="L49" s="56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56" t="e">
        <f>#REF!-L49</f>
        <v>#REF!</v>
      </c>
      <c r="R49" s="56"/>
    </row>
    <row r="50" spans="1:18" ht="21.75" customHeight="1">
      <c r="A50" s="207">
        <f t="shared" si="0"/>
        <v>47</v>
      </c>
      <c r="B50" s="50" t="s">
        <v>60</v>
      </c>
      <c r="C50" s="225">
        <v>9.41</v>
      </c>
      <c r="D50" s="225">
        <v>7.74</v>
      </c>
      <c r="E50" s="225">
        <v>13.84</v>
      </c>
      <c r="F50" s="225">
        <v>10.34</v>
      </c>
      <c r="G50" s="225">
        <v>11.44</v>
      </c>
      <c r="H50" s="55">
        <v>8.69</v>
      </c>
      <c r="I50" s="56">
        <v>9.17</v>
      </c>
      <c r="J50" s="56">
        <v>13.87</v>
      </c>
      <c r="K50" s="56">
        <v>9.86</v>
      </c>
      <c r="L50" s="56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56" t="e">
        <f>#REF!-L50</f>
        <v>#REF!</v>
      </c>
      <c r="R50" s="56"/>
    </row>
    <row r="51" spans="1:18" ht="21.75" customHeight="1">
      <c r="A51" s="207">
        <f t="shared" si="0"/>
        <v>48</v>
      </c>
      <c r="B51" s="50" t="s">
        <v>61</v>
      </c>
      <c r="C51" s="225">
        <v>8.5500000000000007</v>
      </c>
      <c r="D51" s="225">
        <v>8.5399999999999991</v>
      </c>
      <c r="E51" s="225">
        <v>8.42</v>
      </c>
      <c r="F51" s="225">
        <v>8.3800000000000008</v>
      </c>
      <c r="G51" s="225">
        <v>10.78</v>
      </c>
      <c r="H51" s="55">
        <v>3.7</v>
      </c>
      <c r="I51" s="56">
        <v>4.0999999999999996</v>
      </c>
      <c r="J51" s="56">
        <v>3.54</v>
      </c>
      <c r="K51" s="56">
        <v>3.32</v>
      </c>
      <c r="L51" s="56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56" t="e">
        <f>#REF!-L51</f>
        <v>#REF!</v>
      </c>
      <c r="R51" s="56"/>
    </row>
    <row r="52" spans="1:18" ht="21.75" customHeight="1">
      <c r="A52" s="207">
        <f t="shared" si="0"/>
        <v>49</v>
      </c>
      <c r="B52" s="50" t="s">
        <v>62</v>
      </c>
      <c r="C52" s="225">
        <v>9.64</v>
      </c>
      <c r="D52" s="225">
        <v>9.94</v>
      </c>
      <c r="E52" s="225">
        <v>9.94</v>
      </c>
      <c r="F52" s="225">
        <v>9.64</v>
      </c>
      <c r="G52" s="225">
        <v>9.94</v>
      </c>
      <c r="H52" s="55">
        <v>10.49</v>
      </c>
      <c r="I52" s="56">
        <v>10.79</v>
      </c>
      <c r="J52" s="56">
        <v>10.79</v>
      </c>
      <c r="K52" s="56">
        <v>10.49</v>
      </c>
      <c r="L52" s="56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56" t="e">
        <f>#REF!-L52</f>
        <v>#REF!</v>
      </c>
      <c r="R52" s="56"/>
    </row>
    <row r="53" spans="1:18" ht="21.75" customHeight="1">
      <c r="A53" s="207">
        <f t="shared" si="0"/>
        <v>50</v>
      </c>
      <c r="B53" s="50" t="s">
        <v>64</v>
      </c>
      <c r="C53" s="225">
        <v>8.57</v>
      </c>
      <c r="D53" s="225">
        <v>9.8800000000000008</v>
      </c>
      <c r="E53" s="225">
        <v>9.68</v>
      </c>
      <c r="F53" s="225">
        <v>8.56</v>
      </c>
      <c r="G53" s="225">
        <v>11.74</v>
      </c>
      <c r="H53" s="55">
        <v>9.35</v>
      </c>
      <c r="I53" s="56">
        <v>10.57</v>
      </c>
      <c r="J53" s="56">
        <v>10.34</v>
      </c>
      <c r="K53" s="56">
        <v>10.050000000000001</v>
      </c>
      <c r="L53" s="56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56" t="e">
        <f>#REF!-L53</f>
        <v>#REF!</v>
      </c>
      <c r="R53" s="56"/>
    </row>
    <row r="54" spans="1:18" ht="21.75" customHeight="1">
      <c r="A54" s="207">
        <f t="shared" si="0"/>
        <v>51</v>
      </c>
      <c r="B54" s="50" t="s">
        <v>65</v>
      </c>
      <c r="C54" s="225">
        <v>11.46</v>
      </c>
      <c r="D54" s="225">
        <v>12.06</v>
      </c>
      <c r="E54" s="225">
        <v>11.27</v>
      </c>
      <c r="F54" s="225">
        <v>11.34</v>
      </c>
      <c r="G54" s="225">
        <v>14.44</v>
      </c>
      <c r="H54" s="55">
        <v>10.19</v>
      </c>
      <c r="I54" s="56">
        <v>10.98</v>
      </c>
      <c r="J54" s="56">
        <v>10.1</v>
      </c>
      <c r="K54" s="56">
        <v>10.050000000000001</v>
      </c>
      <c r="L54" s="56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56" t="e">
        <f>#REF!-L54</f>
        <v>#REF!</v>
      </c>
      <c r="R54" s="56"/>
    </row>
    <row r="55" spans="1:18" ht="21.75" customHeight="1">
      <c r="A55" s="207">
        <f t="shared" si="0"/>
        <v>52</v>
      </c>
      <c r="B55" s="50" t="s">
        <v>66</v>
      </c>
      <c r="C55" s="225">
        <v>6.11</v>
      </c>
      <c r="D55" s="225">
        <v>6.11</v>
      </c>
      <c r="E55" s="225">
        <v>6.11</v>
      </c>
      <c r="F55" s="225">
        <v>9.3800000000000008</v>
      </c>
      <c r="G55" s="225">
        <v>9.3800000000000008</v>
      </c>
      <c r="H55" s="55">
        <v>4.96</v>
      </c>
      <c r="I55" s="56">
        <v>4.96</v>
      </c>
      <c r="J55" s="56">
        <v>4.96</v>
      </c>
      <c r="K55" s="56">
        <v>9.7799999999999994</v>
      </c>
      <c r="L55" s="56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56" t="e">
        <f>#REF!-L55</f>
        <v>#REF!</v>
      </c>
      <c r="R55" s="56"/>
    </row>
    <row r="56" spans="1:18" s="97" customFormat="1" ht="21.75" customHeight="1">
      <c r="A56" s="207">
        <f>A55+1</f>
        <v>53</v>
      </c>
      <c r="B56" s="50" t="s">
        <v>67</v>
      </c>
      <c r="C56" s="225">
        <v>9.36</v>
      </c>
      <c r="D56" s="225">
        <v>9.43</v>
      </c>
      <c r="E56" s="225">
        <v>11.93</v>
      </c>
      <c r="F56" s="225">
        <v>9.14</v>
      </c>
      <c r="G56" s="225">
        <v>9.18</v>
      </c>
      <c r="H56" s="55">
        <v>10.6</v>
      </c>
      <c r="I56" s="56">
        <v>10.38</v>
      </c>
      <c r="J56" s="56">
        <v>13.01</v>
      </c>
      <c r="K56" s="56">
        <v>9.4499999999999993</v>
      </c>
      <c r="L56" s="56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56" t="e">
        <f>#REF!-L56</f>
        <v>#REF!</v>
      </c>
      <c r="R56" s="56"/>
    </row>
    <row r="57" spans="1:18" ht="21.75" customHeight="1">
      <c r="A57" s="207">
        <f t="shared" si="0"/>
        <v>54</v>
      </c>
      <c r="B57" s="50" t="s">
        <v>68</v>
      </c>
      <c r="C57" s="225">
        <v>8.2200000000000006</v>
      </c>
      <c r="D57" s="225">
        <v>8.2200000000000006</v>
      </c>
      <c r="E57" s="225">
        <v>8.2200000000000006</v>
      </c>
      <c r="F57" s="225">
        <v>8.2200000000000006</v>
      </c>
      <c r="G57" s="225">
        <v>8.2200000000000006</v>
      </c>
      <c r="H57" s="55">
        <v>7.35</v>
      </c>
      <c r="I57" s="56">
        <v>7.35</v>
      </c>
      <c r="J57" s="56">
        <v>7.35</v>
      </c>
      <c r="K57" s="56">
        <v>7.35</v>
      </c>
      <c r="L57" s="56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56" t="e">
        <f>#REF!-L57</f>
        <v>#REF!</v>
      </c>
      <c r="R57" s="56"/>
    </row>
    <row r="58" spans="1:18" ht="21.75" customHeight="1">
      <c r="A58" s="207">
        <f t="shared" si="0"/>
        <v>55</v>
      </c>
      <c r="B58" s="50" t="s">
        <v>69</v>
      </c>
      <c r="C58" s="225">
        <v>6.7</v>
      </c>
      <c r="D58" s="225">
        <v>6.7</v>
      </c>
      <c r="E58" s="225">
        <v>6.68</v>
      </c>
      <c r="F58" s="225">
        <v>6.69</v>
      </c>
      <c r="G58" s="225">
        <v>6.9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6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56" t="e">
        <f>#REF!-L58</f>
        <v>#REF!</v>
      </c>
      <c r="R58" s="56"/>
    </row>
    <row r="59" spans="1:18" ht="21.75" customHeight="1">
      <c r="A59" s="207">
        <f t="shared" si="0"/>
        <v>56</v>
      </c>
      <c r="B59" s="50" t="s">
        <v>70</v>
      </c>
      <c r="C59" s="225">
        <v>9.49</v>
      </c>
      <c r="D59" s="225">
        <v>9.67</v>
      </c>
      <c r="E59" s="225">
        <v>9.49</v>
      </c>
      <c r="F59" s="225">
        <v>9.5399999999999991</v>
      </c>
      <c r="G59" s="225">
        <v>9.61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6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56" t="e">
        <f>#REF!-L59</f>
        <v>#REF!</v>
      </c>
      <c r="R59" s="56"/>
    </row>
    <row r="60" spans="1:18" ht="21.75" customHeight="1">
      <c r="A60" s="207">
        <f t="shared" si="0"/>
        <v>57</v>
      </c>
      <c r="B60" s="50" t="s">
        <v>71</v>
      </c>
      <c r="C60" s="225">
        <v>8.42</v>
      </c>
      <c r="D60" s="225">
        <v>9.09</v>
      </c>
      <c r="E60" s="225">
        <v>10.67</v>
      </c>
      <c r="F60" s="225">
        <v>8.39</v>
      </c>
      <c r="G60" s="225">
        <v>10.41</v>
      </c>
      <c r="H60" s="55">
        <v>8.91</v>
      </c>
      <c r="I60" s="56">
        <v>9.57</v>
      </c>
      <c r="J60" s="56">
        <v>12.11</v>
      </c>
      <c r="K60" s="56">
        <v>8.76</v>
      </c>
      <c r="L60" s="56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56" t="e">
        <f>#REF!-L60</f>
        <v>#REF!</v>
      </c>
      <c r="R60" s="56"/>
    </row>
    <row r="61" spans="1:18" ht="21.75" customHeight="1">
      <c r="A61" s="207">
        <f t="shared" si="0"/>
        <v>58</v>
      </c>
      <c r="B61" s="50" t="s">
        <v>73</v>
      </c>
      <c r="C61" s="225">
        <v>12.56</v>
      </c>
      <c r="D61" s="225">
        <v>12.56</v>
      </c>
      <c r="E61" s="225">
        <v>12.56</v>
      </c>
      <c r="F61" s="225">
        <v>12.56</v>
      </c>
      <c r="G61" s="225">
        <v>12.56</v>
      </c>
      <c r="H61" s="55">
        <v>13.58</v>
      </c>
      <c r="I61" s="56">
        <v>13.58</v>
      </c>
      <c r="J61" s="56">
        <v>13.58</v>
      </c>
      <c r="K61" s="56">
        <v>13.58</v>
      </c>
      <c r="L61" s="56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56" t="e">
        <f>#REF!-L61</f>
        <v>#REF!</v>
      </c>
      <c r="R61" s="56"/>
    </row>
    <row r="62" spans="1:18" ht="21.75" customHeight="1">
      <c r="A62" s="207">
        <f t="shared" si="0"/>
        <v>59</v>
      </c>
      <c r="B62" s="50" t="s">
        <v>74</v>
      </c>
      <c r="C62" s="225">
        <v>10.4</v>
      </c>
      <c r="D62" s="225">
        <v>10.7</v>
      </c>
      <c r="E62" s="225">
        <v>10.7</v>
      </c>
      <c r="F62" s="225">
        <v>10.55</v>
      </c>
      <c r="G62" s="225">
        <v>10.6</v>
      </c>
      <c r="H62" s="55">
        <v>10.9</v>
      </c>
      <c r="I62" s="56">
        <v>11.2</v>
      </c>
      <c r="J62" s="56">
        <v>11.2</v>
      </c>
      <c r="K62" s="56">
        <v>11.05</v>
      </c>
      <c r="L62" s="56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56" t="e">
        <f>#REF!-L62</f>
        <v>#REF!</v>
      </c>
      <c r="R62" s="56"/>
    </row>
    <row r="63" spans="1:18" ht="21.75" customHeight="1">
      <c r="A63" s="207">
        <f t="shared" si="0"/>
        <v>60</v>
      </c>
      <c r="B63" s="50" t="s">
        <v>75</v>
      </c>
      <c r="C63" s="225">
        <v>6.12</v>
      </c>
      <c r="D63" s="225">
        <v>6.12</v>
      </c>
      <c r="E63" s="225">
        <v>7.17</v>
      </c>
      <c r="F63" s="225">
        <v>6.12</v>
      </c>
      <c r="G63" s="225">
        <v>6.19</v>
      </c>
      <c r="H63" s="55">
        <v>8.4</v>
      </c>
      <c r="I63" s="56">
        <v>8.4</v>
      </c>
      <c r="J63" s="56">
        <v>9.4499999999999993</v>
      </c>
      <c r="K63" s="56">
        <v>8.4</v>
      </c>
      <c r="L63" s="56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56" t="e">
        <f>#REF!-L63</f>
        <v>#REF!</v>
      </c>
      <c r="R63" s="56"/>
    </row>
    <row r="64" spans="1:18" ht="21.75" customHeight="1">
      <c r="A64" s="207">
        <f t="shared" si="0"/>
        <v>61</v>
      </c>
      <c r="B64" s="50" t="s">
        <v>76</v>
      </c>
      <c r="C64" s="225">
        <v>10.5</v>
      </c>
      <c r="D64" s="225">
        <v>11.5</v>
      </c>
      <c r="E64" s="225">
        <v>15</v>
      </c>
      <c r="F64" s="225">
        <v>0</v>
      </c>
      <c r="G64" s="225">
        <v>10.5</v>
      </c>
      <c r="H64" s="55">
        <v>10.5</v>
      </c>
      <c r="I64" s="56">
        <v>11.5</v>
      </c>
      <c r="J64" s="56">
        <v>16</v>
      </c>
      <c r="K64" s="56">
        <v>0</v>
      </c>
      <c r="L64" s="56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56" t="e">
        <f>#REF!-L64</f>
        <v>#REF!</v>
      </c>
      <c r="R64" s="71"/>
    </row>
    <row r="65" spans="1:18" ht="21.75" customHeight="1">
      <c r="A65" s="207">
        <f t="shared" si="0"/>
        <v>62</v>
      </c>
      <c r="B65" s="50" t="s">
        <v>77</v>
      </c>
      <c r="C65" s="225">
        <v>9.4700000000000006</v>
      </c>
      <c r="D65" s="225">
        <v>9.5</v>
      </c>
      <c r="E65" s="225">
        <v>0</v>
      </c>
      <c r="F65" s="225">
        <v>10</v>
      </c>
      <c r="G65" s="225">
        <v>10</v>
      </c>
      <c r="H65" s="55">
        <v>0</v>
      </c>
      <c r="I65" s="56">
        <v>10.09</v>
      </c>
      <c r="J65" s="56">
        <v>0</v>
      </c>
      <c r="K65" s="56">
        <v>10.09</v>
      </c>
      <c r="L65" s="56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56" t="e">
        <f>#REF!-L65</f>
        <v>#REF!</v>
      </c>
      <c r="R65" s="56"/>
    </row>
    <row r="66" spans="1:18" ht="21.75" customHeight="1">
      <c r="A66" s="207">
        <f t="shared" si="0"/>
        <v>63</v>
      </c>
      <c r="B66" s="50" t="s">
        <v>78</v>
      </c>
      <c r="C66" s="225">
        <v>11</v>
      </c>
      <c r="D66" s="225">
        <v>13</v>
      </c>
      <c r="E66" s="225">
        <v>15</v>
      </c>
      <c r="F66" s="225">
        <v>12</v>
      </c>
      <c r="G66" s="225">
        <v>13.5</v>
      </c>
      <c r="H66" s="55">
        <v>11</v>
      </c>
      <c r="I66" s="56">
        <v>13</v>
      </c>
      <c r="J66" s="56">
        <v>15</v>
      </c>
      <c r="K66" s="56">
        <v>12</v>
      </c>
      <c r="L66" s="56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56" t="e">
        <f>#REF!-L66</f>
        <v>#REF!</v>
      </c>
      <c r="R66" s="56"/>
    </row>
    <row r="67" spans="1:18" ht="21.75" customHeight="1">
      <c r="A67" s="207">
        <f t="shared" si="0"/>
        <v>64</v>
      </c>
      <c r="B67" s="50" t="s">
        <v>79</v>
      </c>
      <c r="C67" s="225">
        <v>8.0500000000000007</v>
      </c>
      <c r="D67" s="225">
        <v>8.42</v>
      </c>
      <c r="E67" s="225">
        <v>0</v>
      </c>
      <c r="F67" s="225">
        <v>8.42</v>
      </c>
      <c r="G67" s="225">
        <v>0</v>
      </c>
      <c r="H67" s="55">
        <v>10.75</v>
      </c>
      <c r="I67" s="56">
        <v>11.25</v>
      </c>
      <c r="J67" s="56">
        <v>0</v>
      </c>
      <c r="K67" s="56">
        <v>9.25</v>
      </c>
      <c r="L67" s="56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56" t="e">
        <f>#REF!-L67</f>
        <v>#REF!</v>
      </c>
      <c r="R67" s="56"/>
    </row>
    <row r="68" spans="1:18" ht="21.75" customHeight="1">
      <c r="A68" s="207">
        <f t="shared" si="0"/>
        <v>65</v>
      </c>
      <c r="B68" s="50" t="s">
        <v>80</v>
      </c>
      <c r="C68" s="225">
        <v>9.5</v>
      </c>
      <c r="D68" s="225">
        <v>10.5</v>
      </c>
      <c r="E68" s="225">
        <v>0</v>
      </c>
      <c r="F68" s="225">
        <v>10.5</v>
      </c>
      <c r="G68" s="225">
        <v>10.5</v>
      </c>
      <c r="H68" s="55">
        <v>11.5</v>
      </c>
      <c r="I68" s="56">
        <v>11.5</v>
      </c>
      <c r="J68" s="56">
        <v>0</v>
      </c>
      <c r="K68" s="56">
        <v>10.75</v>
      </c>
      <c r="L68" s="56">
        <v>11.5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56" t="e">
        <f>#REF!-L68</f>
        <v>#REF!</v>
      </c>
      <c r="R68" s="56"/>
    </row>
    <row r="69" spans="1:18" ht="21.75" customHeight="1">
      <c r="A69" s="207">
        <f t="shared" si="0"/>
        <v>66</v>
      </c>
      <c r="B69" s="50" t="s">
        <v>81</v>
      </c>
      <c r="C69" s="225">
        <v>10.5</v>
      </c>
      <c r="D69" s="225">
        <v>10.5</v>
      </c>
      <c r="E69" s="225">
        <v>0</v>
      </c>
      <c r="F69" s="225">
        <v>10.5</v>
      </c>
      <c r="G69" s="225">
        <v>11.5</v>
      </c>
      <c r="H69" s="55">
        <v>9</v>
      </c>
      <c r="I69" s="56">
        <v>15</v>
      </c>
      <c r="J69" s="56">
        <v>0</v>
      </c>
      <c r="K69" s="56">
        <v>11.25</v>
      </c>
      <c r="L69" s="56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56" t="e">
        <f>#REF!-L69</f>
        <v>#REF!</v>
      </c>
      <c r="R69" s="56"/>
    </row>
    <row r="70" spans="1:18" ht="21.75" customHeight="1">
      <c r="A70" s="207">
        <f t="shared" si="0"/>
        <v>67</v>
      </c>
      <c r="B70" s="50" t="s">
        <v>82</v>
      </c>
      <c r="C70" s="225">
        <v>8</v>
      </c>
      <c r="D70" s="225">
        <v>13</v>
      </c>
      <c r="E70" s="225">
        <v>0</v>
      </c>
      <c r="F70" s="225">
        <v>10.75</v>
      </c>
      <c r="G70" s="225">
        <v>11.75</v>
      </c>
      <c r="H70" s="55">
        <v>7.9</v>
      </c>
      <c r="I70" s="56">
        <v>12.04</v>
      </c>
      <c r="J70" s="56">
        <v>16.579999999999998</v>
      </c>
      <c r="K70" s="56">
        <v>0</v>
      </c>
      <c r="L70" s="56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56" t="e">
        <f>#REF!-L70</f>
        <v>#REF!</v>
      </c>
      <c r="R70" s="56"/>
    </row>
    <row r="71" spans="1:18" ht="21.75" customHeight="1">
      <c r="A71" s="207">
        <f t="shared" ref="A71:A99" si="1">A70+1</f>
        <v>68</v>
      </c>
      <c r="B71" s="50" t="s">
        <v>131</v>
      </c>
      <c r="C71" s="225">
        <v>6.81</v>
      </c>
      <c r="D71" s="225">
        <v>10.25</v>
      </c>
      <c r="E71" s="225">
        <v>15.92</v>
      </c>
      <c r="F71" s="225">
        <v>0</v>
      </c>
      <c r="G71" s="225">
        <v>11.45</v>
      </c>
      <c r="H71" s="55">
        <v>11.5</v>
      </c>
      <c r="I71" s="56">
        <v>11.5</v>
      </c>
      <c r="J71" s="56">
        <v>0</v>
      </c>
      <c r="K71" s="56">
        <v>11.5</v>
      </c>
      <c r="L71" s="56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56" t="e">
        <f>#REF!-L71</f>
        <v>#REF!</v>
      </c>
      <c r="R71" s="56"/>
    </row>
    <row r="72" spans="1:18" ht="21.75" customHeight="1">
      <c r="A72" s="207">
        <f t="shared" si="1"/>
        <v>69</v>
      </c>
      <c r="B72" s="50" t="s">
        <v>84</v>
      </c>
      <c r="C72" s="225">
        <v>11.5</v>
      </c>
      <c r="D72" s="225">
        <v>11.5</v>
      </c>
      <c r="E72" s="225">
        <v>0</v>
      </c>
      <c r="F72" s="225">
        <v>11.5</v>
      </c>
      <c r="G72" s="225">
        <v>12.25</v>
      </c>
      <c r="H72" s="124"/>
      <c r="I72" s="81"/>
      <c r="J72" s="81"/>
      <c r="K72" s="95">
        <v>9.3699999999999992</v>
      </c>
      <c r="L72" s="56">
        <v>0.09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56" t="e">
        <f>#REF!-L72</f>
        <v>#REF!</v>
      </c>
      <c r="R72" s="56"/>
    </row>
    <row r="73" spans="1:18" ht="21.75" customHeight="1">
      <c r="A73" s="207">
        <f t="shared" si="1"/>
        <v>70</v>
      </c>
      <c r="B73" s="50" t="s">
        <v>85</v>
      </c>
      <c r="C73" s="225">
        <v>8.11</v>
      </c>
      <c r="D73" s="225">
        <v>8.5299999999999994</v>
      </c>
      <c r="E73" s="225">
        <v>13</v>
      </c>
      <c r="F73" s="225">
        <v>9.8000000000000007</v>
      </c>
      <c r="G73" s="225">
        <v>9.8000000000000007</v>
      </c>
      <c r="H73" s="55">
        <v>0</v>
      </c>
      <c r="I73" s="56">
        <v>11.04</v>
      </c>
      <c r="J73" s="56">
        <v>0</v>
      </c>
      <c r="K73" s="56">
        <v>9.23</v>
      </c>
      <c r="L73" s="56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56" t="e">
        <f>#REF!-L73</f>
        <v>#REF!</v>
      </c>
      <c r="R73" s="56"/>
    </row>
    <row r="74" spans="1:18" ht="21.75" customHeight="1">
      <c r="A74" s="207">
        <f t="shared" si="1"/>
        <v>71</v>
      </c>
      <c r="B74" s="50" t="s">
        <v>86</v>
      </c>
      <c r="C74" s="225">
        <v>0</v>
      </c>
      <c r="D74" s="225">
        <v>9.98</v>
      </c>
      <c r="E74" s="225">
        <v>0</v>
      </c>
      <c r="F74" s="225">
        <v>8.61</v>
      </c>
      <c r="G74" s="225">
        <v>9.77</v>
      </c>
      <c r="H74" s="55">
        <v>11.05</v>
      </c>
      <c r="I74" s="56">
        <v>11.05</v>
      </c>
      <c r="J74" s="56">
        <v>0</v>
      </c>
      <c r="K74" s="56">
        <v>10.8</v>
      </c>
      <c r="L74" s="56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56" t="e">
        <f>#REF!-L74</f>
        <v>#REF!</v>
      </c>
      <c r="R74" s="180"/>
    </row>
    <row r="75" spans="1:18" ht="21.75" customHeight="1">
      <c r="A75" s="207">
        <f t="shared" si="1"/>
        <v>72</v>
      </c>
      <c r="B75" s="50" t="s">
        <v>88</v>
      </c>
      <c r="C75" s="225">
        <v>9.15</v>
      </c>
      <c r="D75" s="225">
        <v>9.15</v>
      </c>
      <c r="E75" s="225">
        <v>0</v>
      </c>
      <c r="F75" s="225">
        <v>8.9</v>
      </c>
      <c r="G75" s="225">
        <v>8.9</v>
      </c>
      <c r="H75" s="55">
        <v>8.5</v>
      </c>
      <c r="I75" s="56">
        <v>9</v>
      </c>
      <c r="J75" s="56">
        <v>9.75</v>
      </c>
      <c r="K75" s="56">
        <v>8.75</v>
      </c>
      <c r="L75" s="56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56" t="e">
        <f>#REF!-L75</f>
        <v>#REF!</v>
      </c>
      <c r="R75" s="56"/>
    </row>
    <row r="76" spans="1:18" ht="21.75" customHeight="1">
      <c r="A76" s="207">
        <f t="shared" si="1"/>
        <v>73</v>
      </c>
      <c r="B76" s="50" t="s">
        <v>89</v>
      </c>
      <c r="C76" s="225">
        <v>8</v>
      </c>
      <c r="D76" s="225">
        <v>8.75</v>
      </c>
      <c r="E76" s="225">
        <v>9.5</v>
      </c>
      <c r="F76" s="225">
        <v>8.25</v>
      </c>
      <c r="G76" s="225">
        <v>10.25</v>
      </c>
      <c r="H76" s="55">
        <v>12.71</v>
      </c>
      <c r="I76" s="56">
        <v>12.62</v>
      </c>
      <c r="J76" s="56">
        <v>0</v>
      </c>
      <c r="K76" s="56">
        <v>12.49</v>
      </c>
      <c r="L76" s="56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56" t="e">
        <f>#REF!-L76</f>
        <v>#REF!</v>
      </c>
      <c r="R76" s="56"/>
    </row>
    <row r="77" spans="1:18" ht="21.75" customHeight="1">
      <c r="A77" s="207">
        <f t="shared" si="1"/>
        <v>74</v>
      </c>
      <c r="B77" s="50" t="s">
        <v>90</v>
      </c>
      <c r="C77" s="225">
        <v>12.59</v>
      </c>
      <c r="D77" s="225">
        <v>12.67</v>
      </c>
      <c r="E77" s="225">
        <v>0</v>
      </c>
      <c r="F77" s="225">
        <v>12.74</v>
      </c>
      <c r="G77" s="225">
        <v>13.36</v>
      </c>
      <c r="H77" s="55">
        <v>13</v>
      </c>
      <c r="I77" s="56">
        <v>14</v>
      </c>
      <c r="J77" s="56">
        <v>14</v>
      </c>
      <c r="K77" s="56">
        <v>14.75</v>
      </c>
      <c r="L77" s="56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56" t="e">
        <f>#REF!-L77</f>
        <v>#REF!</v>
      </c>
      <c r="R77" s="56"/>
    </row>
    <row r="78" spans="1:18" ht="21.75" customHeight="1">
      <c r="A78" s="207">
        <f t="shared" si="1"/>
        <v>75</v>
      </c>
      <c r="B78" s="50" t="s">
        <v>91</v>
      </c>
      <c r="C78" s="225">
        <v>13.12</v>
      </c>
      <c r="D78" s="225">
        <v>13.62</v>
      </c>
      <c r="E78" s="225">
        <v>13.62</v>
      </c>
      <c r="F78" s="225">
        <v>13.12</v>
      </c>
      <c r="G78" s="225">
        <v>14.37</v>
      </c>
      <c r="H78" s="55">
        <v>11</v>
      </c>
      <c r="I78" s="56">
        <v>11.75</v>
      </c>
      <c r="J78" s="56">
        <v>0</v>
      </c>
      <c r="K78" s="56">
        <v>12.07</v>
      </c>
      <c r="L78" s="56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56" t="e">
        <f>#REF!-L78</f>
        <v>#REF!</v>
      </c>
      <c r="R78" s="56"/>
    </row>
    <row r="79" spans="1:18" ht="21.75" customHeight="1">
      <c r="A79" s="207">
        <f t="shared" si="1"/>
        <v>76</v>
      </c>
      <c r="B79" s="50" t="s">
        <v>93</v>
      </c>
      <c r="C79" s="225">
        <v>10.79</v>
      </c>
      <c r="D79" s="225">
        <v>12.27</v>
      </c>
      <c r="E79" s="225">
        <v>0</v>
      </c>
      <c r="F79" s="225">
        <v>11.63</v>
      </c>
      <c r="G79" s="225">
        <v>15.55</v>
      </c>
      <c r="H79" s="55">
        <v>12.5</v>
      </c>
      <c r="I79" s="56">
        <v>13.5</v>
      </c>
      <c r="J79" s="56">
        <v>0</v>
      </c>
      <c r="K79" s="56">
        <v>0</v>
      </c>
      <c r="L79" s="56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56" t="e">
        <f>#REF!-L79</f>
        <v>#REF!</v>
      </c>
      <c r="R79" s="56"/>
    </row>
    <row r="80" spans="1:18" ht="21.75" customHeight="1">
      <c r="A80" s="207">
        <f t="shared" si="1"/>
        <v>77</v>
      </c>
      <c r="B80" s="50" t="s">
        <v>94</v>
      </c>
      <c r="C80" s="225">
        <v>11.5</v>
      </c>
      <c r="D80" s="225">
        <v>13.5</v>
      </c>
      <c r="E80" s="225">
        <v>0</v>
      </c>
      <c r="F80" s="225">
        <v>0</v>
      </c>
      <c r="G80" s="225">
        <v>0</v>
      </c>
      <c r="H80" s="55">
        <v>12.23</v>
      </c>
      <c r="I80" s="56">
        <v>12.23</v>
      </c>
      <c r="J80" s="56">
        <v>0</v>
      </c>
      <c r="K80" s="56">
        <v>12.23</v>
      </c>
      <c r="L80" s="56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56" t="e">
        <f>#REF!-L80</f>
        <v>#REF!</v>
      </c>
      <c r="R80" s="56"/>
    </row>
    <row r="81" spans="1:18" ht="21.75" customHeight="1">
      <c r="A81" s="207">
        <f t="shared" si="1"/>
        <v>78</v>
      </c>
      <c r="B81" s="50" t="s">
        <v>177</v>
      </c>
      <c r="C81" s="225">
        <v>4.0999999999999996</v>
      </c>
      <c r="D81" s="225">
        <v>4.0999999999999996</v>
      </c>
      <c r="E81" s="225">
        <v>0</v>
      </c>
      <c r="F81" s="225">
        <v>4.0999999999999996</v>
      </c>
      <c r="G81" s="225">
        <v>4.0999999999999996</v>
      </c>
      <c r="H81" s="55">
        <v>0</v>
      </c>
      <c r="I81" s="56">
        <v>11.75</v>
      </c>
      <c r="J81" s="56">
        <v>15</v>
      </c>
      <c r="K81" s="56">
        <v>9.75</v>
      </c>
      <c r="L81" s="56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56" t="e">
        <f>#REF!-L81</f>
        <v>#REF!</v>
      </c>
      <c r="R81" s="71"/>
    </row>
    <row r="82" spans="1:18" ht="21.75" customHeight="1">
      <c r="A82" s="207">
        <f t="shared" si="1"/>
        <v>79</v>
      </c>
      <c r="B82" s="50" t="s">
        <v>96</v>
      </c>
      <c r="C82" s="225">
        <v>0</v>
      </c>
      <c r="D82" s="225">
        <v>11.25</v>
      </c>
      <c r="E82" s="225">
        <v>14.5</v>
      </c>
      <c r="F82" s="225">
        <v>9.25</v>
      </c>
      <c r="G82" s="225">
        <v>0</v>
      </c>
      <c r="H82" s="55">
        <v>12.68</v>
      </c>
      <c r="I82" s="56">
        <v>12.68</v>
      </c>
      <c r="J82" s="56">
        <v>14.68</v>
      </c>
      <c r="K82" s="56">
        <v>12.68</v>
      </c>
      <c r="L82" s="56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56" t="e">
        <f>#REF!-L82</f>
        <v>#REF!</v>
      </c>
      <c r="R82" s="180"/>
    </row>
    <row r="83" spans="1:18" ht="21.75" customHeight="1">
      <c r="A83" s="207">
        <f t="shared" si="1"/>
        <v>80</v>
      </c>
      <c r="B83" s="50" t="s">
        <v>97</v>
      </c>
      <c r="C83" s="225">
        <v>11.15</v>
      </c>
      <c r="D83" s="225">
        <v>11.15</v>
      </c>
      <c r="E83" s="225">
        <v>13.15</v>
      </c>
      <c r="F83" s="225">
        <v>11.15</v>
      </c>
      <c r="G83" s="225">
        <v>12.65</v>
      </c>
      <c r="H83" s="55">
        <v>12.2</v>
      </c>
      <c r="I83" s="56">
        <v>12.45</v>
      </c>
      <c r="J83" s="56">
        <v>12.95</v>
      </c>
      <c r="K83" s="56">
        <v>12.3</v>
      </c>
      <c r="L83" s="56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56" t="e">
        <f>#REF!-L83</f>
        <v>#REF!</v>
      </c>
      <c r="R83" s="56"/>
    </row>
    <row r="84" spans="1:18" ht="21.75" customHeight="1">
      <c r="A84" s="207">
        <f t="shared" si="1"/>
        <v>81</v>
      </c>
      <c r="B84" s="50" t="s">
        <v>98</v>
      </c>
      <c r="C84" s="225">
        <v>12.2</v>
      </c>
      <c r="D84" s="225">
        <v>12.45</v>
      </c>
      <c r="E84" s="225">
        <v>12.95</v>
      </c>
      <c r="F84" s="225">
        <v>12.3</v>
      </c>
      <c r="G84" s="225">
        <v>12.7</v>
      </c>
      <c r="H84" s="55">
        <v>14.5</v>
      </c>
      <c r="I84" s="56">
        <v>14.75</v>
      </c>
      <c r="J84" s="56">
        <v>17</v>
      </c>
      <c r="K84" s="56">
        <v>16.5</v>
      </c>
      <c r="L84" s="56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56" t="e">
        <f>#REF!-L84</f>
        <v>#REF!</v>
      </c>
      <c r="R84" s="56"/>
    </row>
    <row r="85" spans="1:18" ht="21.75" customHeight="1">
      <c r="A85" s="207">
        <f t="shared" si="1"/>
        <v>82</v>
      </c>
      <c r="B85" s="50" t="s">
        <v>99</v>
      </c>
      <c r="C85" s="225">
        <v>14.5</v>
      </c>
      <c r="D85" s="225">
        <v>14.75</v>
      </c>
      <c r="E85" s="225">
        <v>17</v>
      </c>
      <c r="F85" s="225">
        <v>16.5</v>
      </c>
      <c r="G85" s="225">
        <v>15.75</v>
      </c>
      <c r="H85" s="59">
        <v>9.51</v>
      </c>
      <c r="I85" s="60">
        <v>13</v>
      </c>
      <c r="J85" s="60">
        <v>0</v>
      </c>
      <c r="K85" s="60">
        <v>13</v>
      </c>
      <c r="L85" s="60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56" t="e">
        <f>#REF!-L85</f>
        <v>#REF!</v>
      </c>
      <c r="R85" s="56"/>
    </row>
    <row r="86" spans="1:18" ht="21.75" customHeight="1">
      <c r="A86" s="207">
        <f t="shared" si="1"/>
        <v>83</v>
      </c>
      <c r="B86" s="58" t="s">
        <v>100</v>
      </c>
      <c r="C86" s="225">
        <v>9.5</v>
      </c>
      <c r="D86" s="225">
        <v>13</v>
      </c>
      <c r="E86" s="225">
        <v>0</v>
      </c>
      <c r="F86" s="225">
        <v>13</v>
      </c>
      <c r="G86" s="225">
        <v>13</v>
      </c>
      <c r="H86" s="55">
        <v>10</v>
      </c>
      <c r="I86" s="56">
        <v>11.25</v>
      </c>
      <c r="J86" s="56">
        <v>17</v>
      </c>
      <c r="K86" s="56">
        <v>13</v>
      </c>
      <c r="L86" s="56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56" t="e">
        <f>#REF!-L86</f>
        <v>#REF!</v>
      </c>
      <c r="R86" s="56"/>
    </row>
    <row r="87" spans="1:18" ht="21.75" customHeight="1">
      <c r="A87" s="207">
        <f t="shared" si="1"/>
        <v>84</v>
      </c>
      <c r="B87" s="50" t="s">
        <v>101</v>
      </c>
      <c r="C87" s="225">
        <v>11</v>
      </c>
      <c r="D87" s="225">
        <v>11</v>
      </c>
      <c r="E87" s="225">
        <v>17</v>
      </c>
      <c r="F87" s="225">
        <v>13</v>
      </c>
      <c r="G87" s="225">
        <v>13</v>
      </c>
      <c r="H87" s="55">
        <v>11.9</v>
      </c>
      <c r="I87" s="56">
        <v>12.4</v>
      </c>
      <c r="J87" s="56">
        <v>12.9</v>
      </c>
      <c r="K87" s="56">
        <v>12.9</v>
      </c>
      <c r="L87" s="56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56" t="e">
        <f>#REF!-L87</f>
        <v>#REF!</v>
      </c>
      <c r="R87" s="56"/>
    </row>
    <row r="88" spans="1:18" ht="21.75" customHeight="1">
      <c r="A88" s="207">
        <f t="shared" si="1"/>
        <v>85</v>
      </c>
      <c r="B88" s="50" t="s">
        <v>102</v>
      </c>
      <c r="C88" s="225">
        <v>8.9600000000000009</v>
      </c>
      <c r="D88" s="225">
        <v>9.4600000000000009</v>
      </c>
      <c r="E88" s="225">
        <v>9.9600000000000009</v>
      </c>
      <c r="F88" s="225">
        <v>9.9600000000000009</v>
      </c>
      <c r="G88" s="225">
        <v>9.9600000000000009</v>
      </c>
      <c r="H88" s="55">
        <v>15.37</v>
      </c>
      <c r="I88" s="56">
        <v>15.37</v>
      </c>
      <c r="J88" s="56">
        <v>15.37</v>
      </c>
      <c r="K88" s="56">
        <v>15.37</v>
      </c>
      <c r="L88" s="56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56" t="e">
        <f>#REF!-L88</f>
        <v>#REF!</v>
      </c>
      <c r="R88" s="56"/>
    </row>
    <row r="89" spans="1:18" ht="21.75" customHeight="1">
      <c r="A89" s="207">
        <f t="shared" si="1"/>
        <v>86</v>
      </c>
      <c r="B89" s="50" t="s">
        <v>175</v>
      </c>
      <c r="C89" s="225">
        <v>15.22</v>
      </c>
      <c r="D89" s="225">
        <v>15.22</v>
      </c>
      <c r="E89" s="225">
        <v>15.22</v>
      </c>
      <c r="F89" s="225">
        <v>15.22</v>
      </c>
      <c r="G89" s="225">
        <v>15.22</v>
      </c>
      <c r="H89" s="55">
        <v>10</v>
      </c>
      <c r="I89" s="56">
        <v>11</v>
      </c>
      <c r="J89" s="56">
        <v>0</v>
      </c>
      <c r="K89" s="56">
        <v>10</v>
      </c>
      <c r="L89" s="56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56" t="e">
        <f>#REF!-L89</f>
        <v>#REF!</v>
      </c>
      <c r="R89" s="56"/>
    </row>
    <row r="90" spans="1:18" ht="21.75" customHeight="1">
      <c r="A90" s="207">
        <f t="shared" si="1"/>
        <v>87</v>
      </c>
      <c r="B90" s="50" t="s">
        <v>104</v>
      </c>
      <c r="C90" s="225">
        <v>8.4600000000000009</v>
      </c>
      <c r="D90" s="225">
        <v>10.17</v>
      </c>
      <c r="E90" s="225">
        <v>13</v>
      </c>
      <c r="F90" s="225">
        <v>10.11</v>
      </c>
      <c r="G90" s="225">
        <v>10.08</v>
      </c>
      <c r="H90" s="55">
        <v>10.83</v>
      </c>
      <c r="I90" s="56">
        <v>11.51</v>
      </c>
      <c r="J90" s="56">
        <v>12.51</v>
      </c>
      <c r="K90" s="56">
        <v>11.01</v>
      </c>
      <c r="L90" s="56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56" t="e">
        <f>#REF!-L90</f>
        <v>#REF!</v>
      </c>
      <c r="R90" s="56"/>
    </row>
    <row r="91" spans="1:18" ht="21.75" customHeight="1">
      <c r="A91" s="207">
        <f t="shared" si="1"/>
        <v>88</v>
      </c>
      <c r="B91" s="50" t="s">
        <v>105</v>
      </c>
      <c r="C91" s="225">
        <v>9.25</v>
      </c>
      <c r="D91" s="225">
        <v>9.91</v>
      </c>
      <c r="E91" s="225">
        <v>10.91</v>
      </c>
      <c r="F91" s="225">
        <v>9.41</v>
      </c>
      <c r="G91" s="225">
        <v>9.41</v>
      </c>
      <c r="H91" s="55">
        <v>11.46</v>
      </c>
      <c r="I91" s="56">
        <v>11.96</v>
      </c>
      <c r="J91" s="56">
        <v>12.46</v>
      </c>
      <c r="K91" s="56">
        <v>11.46</v>
      </c>
      <c r="L91" s="56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56" t="e">
        <f>#REF!-L91</f>
        <v>#REF!</v>
      </c>
      <c r="R91" s="56"/>
    </row>
    <row r="92" spans="1:18" ht="21.75" customHeight="1">
      <c r="A92" s="207">
        <f t="shared" si="1"/>
        <v>89</v>
      </c>
      <c r="B92" s="50" t="s">
        <v>106</v>
      </c>
      <c r="C92" s="225">
        <v>10.91</v>
      </c>
      <c r="D92" s="225">
        <v>11.41</v>
      </c>
      <c r="E92" s="225">
        <v>11.91</v>
      </c>
      <c r="F92" s="225">
        <v>10.91</v>
      </c>
      <c r="G92" s="225">
        <v>11.41</v>
      </c>
      <c r="H92" s="55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6"/>
    </row>
    <row r="93" spans="1:18" ht="21.75" customHeight="1">
      <c r="A93" s="207">
        <f t="shared" si="1"/>
        <v>90</v>
      </c>
      <c r="B93" s="50" t="s">
        <v>107</v>
      </c>
      <c r="C93" s="225">
        <v>10.67</v>
      </c>
      <c r="D93" s="225">
        <v>10.67</v>
      </c>
      <c r="E93" s="225">
        <v>11.67</v>
      </c>
      <c r="F93" s="225">
        <v>10.67</v>
      </c>
      <c r="G93" s="225">
        <v>10.67</v>
      </c>
      <c r="H93" s="55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6"/>
    </row>
    <row r="94" spans="1:18" ht="21.75" customHeight="1">
      <c r="A94" s="207">
        <f t="shared" si="1"/>
        <v>91</v>
      </c>
      <c r="B94" s="50" t="s">
        <v>108</v>
      </c>
      <c r="C94" s="225">
        <v>0</v>
      </c>
      <c r="D94" s="225">
        <v>11.88</v>
      </c>
      <c r="E94" s="225">
        <v>14.46</v>
      </c>
      <c r="F94" s="225">
        <v>0</v>
      </c>
      <c r="G94" s="225">
        <v>12.59</v>
      </c>
      <c r="H94" s="55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6"/>
    </row>
    <row r="95" spans="1:18" ht="21.75" customHeight="1">
      <c r="A95" s="207">
        <f t="shared" si="1"/>
        <v>92</v>
      </c>
      <c r="B95" s="50" t="s">
        <v>109</v>
      </c>
      <c r="C95" s="225">
        <v>11.52</v>
      </c>
      <c r="D95" s="225">
        <v>12.45</v>
      </c>
      <c r="E95" s="225">
        <v>0</v>
      </c>
      <c r="F95" s="225">
        <v>12.27</v>
      </c>
      <c r="G95" s="225">
        <v>13.77</v>
      </c>
      <c r="H95" s="55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6"/>
    </row>
    <row r="96" spans="1:18" ht="21.75" customHeight="1">
      <c r="A96" s="207">
        <f t="shared" si="1"/>
        <v>93</v>
      </c>
      <c r="B96" s="50" t="s">
        <v>110</v>
      </c>
      <c r="C96" s="225">
        <v>11.36</v>
      </c>
      <c r="D96" s="225">
        <v>11.36</v>
      </c>
      <c r="E96" s="225">
        <v>11.36</v>
      </c>
      <c r="F96" s="225">
        <v>11.36</v>
      </c>
      <c r="G96" s="225">
        <v>11.36</v>
      </c>
      <c r="H96" s="55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6"/>
    </row>
    <row r="97" spans="1:18" ht="21.75" customHeight="1">
      <c r="A97" s="207">
        <f t="shared" si="1"/>
        <v>94</v>
      </c>
      <c r="B97" s="50" t="s">
        <v>159</v>
      </c>
      <c r="C97" s="225">
        <v>11.59</v>
      </c>
      <c r="D97" s="225">
        <v>12.09</v>
      </c>
      <c r="E97" s="225">
        <v>14.09</v>
      </c>
      <c r="F97" s="225">
        <v>11.59</v>
      </c>
      <c r="G97" s="225">
        <v>11.59</v>
      </c>
      <c r="H97" s="124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6"/>
    </row>
    <row r="98" spans="1:18" ht="21.75" customHeight="1">
      <c r="A98" s="207">
        <f t="shared" si="1"/>
        <v>95</v>
      </c>
      <c r="B98" s="50" t="s">
        <v>112</v>
      </c>
      <c r="C98" s="225">
        <v>10.02</v>
      </c>
      <c r="D98" s="225">
        <v>9.9</v>
      </c>
      <c r="E98" s="225">
        <v>0</v>
      </c>
      <c r="F98" s="225">
        <v>9.9</v>
      </c>
      <c r="G98" s="225">
        <v>0</v>
      </c>
      <c r="H98" s="55">
        <v>0</v>
      </c>
      <c r="I98" s="56">
        <v>11</v>
      </c>
      <c r="J98" s="56">
        <v>0</v>
      </c>
      <c r="K98" s="56">
        <v>12</v>
      </c>
      <c r="L98" s="56">
        <v>12.5</v>
      </c>
      <c r="M98" s="56" t="e">
        <f>#REF!-H98</f>
        <v>#REF!</v>
      </c>
      <c r="N98" s="56" t="e">
        <f>#REF!-I98</f>
        <v>#REF!</v>
      </c>
      <c r="O98" s="56" t="e">
        <f>#REF!-J98</f>
        <v>#REF!</v>
      </c>
      <c r="P98" s="56" t="e">
        <f>#REF!-K98</f>
        <v>#REF!</v>
      </c>
      <c r="Q98" s="56" t="e">
        <f>#REF!-L98</f>
        <v>#REF!</v>
      </c>
      <c r="R98" s="56"/>
    </row>
    <row r="99" spans="1:18" ht="21.75" customHeight="1">
      <c r="A99" s="207">
        <f t="shared" si="1"/>
        <v>96</v>
      </c>
      <c r="B99" s="50" t="s">
        <v>113</v>
      </c>
      <c r="C99" s="225">
        <v>0</v>
      </c>
      <c r="D99" s="225">
        <v>10.75</v>
      </c>
      <c r="E99" s="225">
        <v>0</v>
      </c>
      <c r="F99" s="225">
        <v>10.75</v>
      </c>
      <c r="G99" s="225">
        <v>11.25</v>
      </c>
      <c r="H99" s="220"/>
      <c r="I99" s="183"/>
      <c r="J99" s="183"/>
      <c r="K99" s="183"/>
      <c r="L99" s="183"/>
      <c r="M99" s="183"/>
      <c r="N99" s="183"/>
      <c r="O99" s="183"/>
      <c r="P99" s="183"/>
      <c r="Q99" s="183"/>
      <c r="R99" s="56"/>
    </row>
    <row r="100" spans="1:18" ht="27" customHeight="1">
      <c r="A100" s="212"/>
      <c r="B100" s="628" t="s">
        <v>160</v>
      </c>
      <c r="C100" s="628"/>
      <c r="D100" s="628"/>
      <c r="E100" s="628"/>
      <c r="F100" s="628"/>
      <c r="G100" s="628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</row>
    <row r="101" spans="1:18" ht="27" customHeight="1">
      <c r="A101" s="212"/>
      <c r="B101" s="628" t="s">
        <v>171</v>
      </c>
      <c r="C101" s="628"/>
      <c r="D101" s="628"/>
      <c r="E101" s="628"/>
      <c r="F101" s="628"/>
      <c r="G101" s="62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</row>
    <row r="102" spans="1:18" ht="27.75" customHeight="1">
      <c r="A102" s="212"/>
      <c r="B102" s="628" t="s">
        <v>173</v>
      </c>
      <c r="C102" s="628"/>
      <c r="D102" s="628"/>
      <c r="E102" s="628"/>
      <c r="F102" s="628"/>
      <c r="G102" s="62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18" ht="21.75" hidden="1" customHeight="1">
      <c r="B103" s="151" t="s">
        <v>178</v>
      </c>
      <c r="C103" s="223">
        <f>AVERAGE(C4:C32,C34:C73,C75:C81,C83:C93,C95:C98)</f>
        <v>9.3708791208791204</v>
      </c>
      <c r="D103" s="224">
        <f>AVERAGE(D4:D15,D18:D19,D22,D26,D30:D32,D34:D99)</f>
        <v>10.179058823529411</v>
      </c>
      <c r="E103" s="224">
        <f>AVERAGE(E4:E5,E11,E19,E26,E31,E34:E64,E66,E71,E73,E76,E78,E82:E85,E87:E94,E96:E97)</f>
        <v>12.318571428571431</v>
      </c>
      <c r="F103" s="224">
        <f>AVERAGE(F4:F14,F18:F19,F22,F25:F26,F31:F32,F34:F63,F65:F70,F72:F79,F81:F93,F95:F99)</f>
        <v>10.159374999999999</v>
      </c>
      <c r="G103" s="224">
        <f>AVERAGE(G4:G12,G14,G18:G19,G26,G31,G34:G66,G68:G79,G81,G83:G97,G99)</f>
        <v>10.988552631578948</v>
      </c>
    </row>
    <row r="104" spans="1:18" ht="21.75" hidden="1" customHeight="1">
      <c r="B104" s="151" t="s">
        <v>179</v>
      </c>
      <c r="C104" s="223">
        <v>4.0999999999999996</v>
      </c>
      <c r="D104" s="223">
        <v>4.0999999999999996</v>
      </c>
      <c r="E104" s="224">
        <v>6.11</v>
      </c>
      <c r="F104" s="223">
        <v>4.0999999999999996</v>
      </c>
      <c r="G104" s="223">
        <v>4.0999999999999996</v>
      </c>
    </row>
    <row r="105" spans="1:18" ht="21.75" hidden="1" customHeight="1">
      <c r="B105" s="151" t="s">
        <v>180</v>
      </c>
      <c r="C105" s="224">
        <v>15.22</v>
      </c>
      <c r="D105" s="224">
        <v>15.22</v>
      </c>
      <c r="E105" s="224">
        <v>21</v>
      </c>
      <c r="F105" s="224">
        <v>16.5</v>
      </c>
      <c r="G105" s="224">
        <v>15.75</v>
      </c>
    </row>
    <row r="106" spans="1:18" ht="21.75" customHeight="1">
      <c r="B106" s="151"/>
      <c r="C106" s="83"/>
      <c r="D106" s="83"/>
    </row>
    <row r="107" spans="1:18" ht="21.75" customHeight="1">
      <c r="B107" s="151"/>
      <c r="C107" s="83"/>
      <c r="D107" s="83"/>
    </row>
    <row r="108" spans="1:18" ht="21.75" customHeight="1">
      <c r="B108" s="151"/>
    </row>
    <row r="110" spans="1:18" s="127" customFormat="1" ht="21.75" customHeight="1">
      <c r="A110" s="84"/>
      <c r="B110" s="151"/>
      <c r="F110" s="16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s="127" customFormat="1" ht="21.75" customHeight="1">
      <c r="A111" s="84"/>
      <c r="B111" s="151"/>
      <c r="F111" s="16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s="127" customFormat="1" ht="21.75" customHeight="1">
      <c r="A112" s="84"/>
      <c r="B112" s="151"/>
      <c r="F112" s="16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</row>
    <row r="115" spans="1:18" s="127" customFormat="1" ht="21.75" customHeight="1">
      <c r="A115" s="84"/>
      <c r="B115" s="151"/>
      <c r="F115" s="16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s="127" customFormat="1" ht="21.75" customHeight="1">
      <c r="A116" s="84"/>
      <c r="B116" s="151"/>
      <c r="F116" s="16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s="127" customFormat="1" ht="21.75" customHeight="1">
      <c r="A117" s="84"/>
      <c r="B117" s="151"/>
      <c r="F117" s="16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</sheetData>
  <autoFilter ref="C3:G102" xr:uid="{00000000-0009-0000-0000-000018000000}"/>
  <mergeCells count="7">
    <mergeCell ref="B102:G102"/>
    <mergeCell ref="B1:H1"/>
    <mergeCell ref="C2:G2"/>
    <mergeCell ref="H2:L2"/>
    <mergeCell ref="M2:Q2"/>
    <mergeCell ref="B100:G100"/>
    <mergeCell ref="B101:G101"/>
  </mergeCells>
  <pageMargins left="0.70866141732283472" right="0.94488188976377963" top="0.74803149606299213" bottom="0.74803149606299213" header="0.31496062992125984" footer="0.31496062992125984"/>
  <pageSetup paperSize="9" scale="75" orientation="portrait" horizontalDpi="90" verticalDpi="90" r:id="rId1"/>
  <customProperties>
    <customPr name="EpmWorksheetKeyString_GUID" r:id="rId2"/>
  </customProperties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118"/>
  <sheetViews>
    <sheetView zoomScale="110" zoomScaleNormal="110" workbookViewId="0">
      <selection activeCell="D8" sqref="D8"/>
    </sheetView>
  </sheetViews>
  <sheetFormatPr defaultColWidth="9.25" defaultRowHeight="21.75" customHeight="1"/>
  <cols>
    <col min="1" max="1" width="6.25" style="84" customWidth="1"/>
    <col min="2" max="2" width="43.375" style="83" customWidth="1"/>
    <col min="3" max="3" width="12.625" style="127" customWidth="1"/>
    <col min="4" max="4" width="13.625" style="127" customWidth="1"/>
    <col min="5" max="5" width="11.375" style="127" customWidth="1"/>
    <col min="6" max="6" width="11.625" style="165" customWidth="1"/>
    <col min="7" max="7" width="13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22" style="83" hidden="1" customWidth="1"/>
    <col min="19" max="16384" width="9.25" style="83"/>
  </cols>
  <sheetData>
    <row r="1" spans="1:18" ht="21.75" customHeight="1">
      <c r="A1" s="206"/>
      <c r="B1" s="629" t="s">
        <v>181</v>
      </c>
      <c r="C1" s="629"/>
      <c r="D1" s="629"/>
      <c r="E1" s="629"/>
      <c r="F1" s="629"/>
      <c r="G1" s="629"/>
      <c r="H1" s="629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 customHeight="1" thickBot="1">
      <c r="C2" s="630" t="s">
        <v>184</v>
      </c>
      <c r="D2" s="631"/>
      <c r="E2" s="631"/>
      <c r="F2" s="631"/>
      <c r="G2" s="631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18" ht="26.25" customHeight="1">
      <c r="A3" s="221" t="s">
        <v>1</v>
      </c>
      <c r="B3" s="221" t="s">
        <v>4</v>
      </c>
      <c r="C3" s="222" t="s">
        <v>5</v>
      </c>
      <c r="D3" s="222" t="s">
        <v>6</v>
      </c>
      <c r="E3" s="222" t="s">
        <v>7</v>
      </c>
      <c r="F3" s="222" t="s">
        <v>8</v>
      </c>
      <c r="G3" s="222" t="s">
        <v>9</v>
      </c>
      <c r="H3" s="188" t="s">
        <v>5</v>
      </c>
      <c r="I3" s="170" t="s">
        <v>6</v>
      </c>
      <c r="J3" s="170" t="s">
        <v>7</v>
      </c>
      <c r="K3" s="170" t="s">
        <v>8</v>
      </c>
      <c r="L3" s="189" t="s">
        <v>9</v>
      </c>
      <c r="M3" s="170" t="s">
        <v>5</v>
      </c>
      <c r="N3" s="170" t="s">
        <v>6</v>
      </c>
      <c r="O3" s="170" t="s">
        <v>7</v>
      </c>
      <c r="P3" s="170" t="s">
        <v>8</v>
      </c>
      <c r="Q3" s="190" t="s">
        <v>9</v>
      </c>
      <c r="R3" s="191" t="s">
        <v>142</v>
      </c>
    </row>
    <row r="4" spans="1:18" ht="21.75" customHeight="1">
      <c r="A4" s="209">
        <v>1</v>
      </c>
      <c r="B4" s="50" t="s">
        <v>12</v>
      </c>
      <c r="C4" s="226">
        <v>9.9499999999999993</v>
      </c>
      <c r="D4" s="226">
        <v>9.8000000000000007</v>
      </c>
      <c r="E4" s="226">
        <v>16.75</v>
      </c>
      <c r="F4" s="226">
        <v>9.9</v>
      </c>
      <c r="G4" s="226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6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56" t="e">
        <f>#REF!-L4</f>
        <v>#REF!</v>
      </c>
      <c r="R4" s="56"/>
    </row>
    <row r="5" spans="1:18" ht="21.75" customHeight="1">
      <c r="A5" s="209">
        <v>2</v>
      </c>
      <c r="B5" s="50" t="s">
        <v>13</v>
      </c>
      <c r="C5" s="226">
        <v>9.85</v>
      </c>
      <c r="D5" s="226">
        <v>9.8000000000000007</v>
      </c>
      <c r="E5" s="226">
        <v>11.5</v>
      </c>
      <c r="F5" s="226">
        <v>10.199999999999999</v>
      </c>
      <c r="G5" s="226">
        <v>11.95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6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56" t="e">
        <f>#REF!-L5</f>
        <v>#REF!</v>
      </c>
      <c r="R5" s="56"/>
    </row>
    <row r="6" spans="1:18" ht="21.75" customHeight="1">
      <c r="A6" s="207">
        <f>A5+1</f>
        <v>3</v>
      </c>
      <c r="B6" s="50" t="s">
        <v>14</v>
      </c>
      <c r="C6" s="226">
        <v>9.85</v>
      </c>
      <c r="D6" s="226">
        <v>9.85</v>
      </c>
      <c r="E6" s="226">
        <v>0</v>
      </c>
      <c r="F6" s="226">
        <v>10.199999999999999</v>
      </c>
      <c r="G6" s="226">
        <v>12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6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56" t="e">
        <f>#REF!-L6</f>
        <v>#REF!</v>
      </c>
      <c r="R6" s="56"/>
    </row>
    <row r="7" spans="1:18" ht="21.75" customHeight="1">
      <c r="A7" s="207">
        <f t="shared" ref="A7:A70" si="0">A6+1</f>
        <v>4</v>
      </c>
      <c r="B7" s="50" t="s">
        <v>15</v>
      </c>
      <c r="C7" s="226">
        <v>9.75</v>
      </c>
      <c r="D7" s="226">
        <v>10.25</v>
      </c>
      <c r="E7" s="226">
        <v>0</v>
      </c>
      <c r="F7" s="226">
        <v>10.25</v>
      </c>
      <c r="G7" s="226">
        <v>12</v>
      </c>
      <c r="H7" s="55">
        <v>10</v>
      </c>
      <c r="I7" s="56">
        <v>10.5</v>
      </c>
      <c r="J7" s="56">
        <v>17</v>
      </c>
      <c r="K7" s="56">
        <v>10.25</v>
      </c>
      <c r="L7" s="56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56" t="e">
        <f>#REF!-L7</f>
        <v>#REF!</v>
      </c>
      <c r="R7" s="56"/>
    </row>
    <row r="8" spans="1:18" ht="21.75" customHeight="1">
      <c r="A8" s="207">
        <f t="shared" si="0"/>
        <v>5</v>
      </c>
      <c r="B8" s="50" t="s">
        <v>16</v>
      </c>
      <c r="C8" s="226">
        <v>9.6</v>
      </c>
      <c r="D8" s="226">
        <v>10</v>
      </c>
      <c r="E8" s="226">
        <v>0</v>
      </c>
      <c r="F8" s="226">
        <v>10</v>
      </c>
      <c r="G8" s="226">
        <v>10</v>
      </c>
      <c r="H8" s="124"/>
      <c r="I8" s="81"/>
      <c r="J8" s="81"/>
      <c r="K8" s="95">
        <v>10.25</v>
      </c>
      <c r="L8" s="56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56" t="e">
        <f>#REF!-L8</f>
        <v>#REF!</v>
      </c>
      <c r="R8" s="71"/>
    </row>
    <row r="9" spans="1:18" ht="21.75" customHeight="1">
      <c r="A9" s="207">
        <f t="shared" si="0"/>
        <v>6</v>
      </c>
      <c r="B9" s="50" t="s">
        <v>17</v>
      </c>
      <c r="C9" s="226">
        <v>8.25</v>
      </c>
      <c r="D9" s="226">
        <v>8.75</v>
      </c>
      <c r="E9" s="226">
        <v>0</v>
      </c>
      <c r="F9" s="226">
        <v>9.4</v>
      </c>
      <c r="G9" s="226">
        <v>8.61</v>
      </c>
      <c r="H9" s="55">
        <v>9.75</v>
      </c>
      <c r="I9" s="56">
        <v>9.9</v>
      </c>
      <c r="J9" s="56">
        <v>0</v>
      </c>
      <c r="K9" s="56">
        <v>9.9</v>
      </c>
      <c r="L9" s="56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56" t="e">
        <f>#REF!-L9</f>
        <v>#REF!</v>
      </c>
      <c r="R9" s="56"/>
    </row>
    <row r="10" spans="1:18" ht="21.75" customHeight="1">
      <c r="A10" s="207">
        <f t="shared" si="0"/>
        <v>7</v>
      </c>
      <c r="B10" s="50" t="s">
        <v>18</v>
      </c>
      <c r="C10" s="226">
        <v>9</v>
      </c>
      <c r="D10" s="226">
        <v>10</v>
      </c>
      <c r="E10" s="226">
        <v>0</v>
      </c>
      <c r="F10" s="226">
        <v>9.25</v>
      </c>
      <c r="G10" s="226">
        <v>9.5</v>
      </c>
      <c r="H10" s="218"/>
      <c r="I10" s="171"/>
      <c r="J10" s="171"/>
      <c r="K10" s="172">
        <v>10</v>
      </c>
      <c r="L10" s="56">
        <v>10</v>
      </c>
      <c r="M10" s="56" t="e">
        <f>#REF!-H10</f>
        <v>#REF!</v>
      </c>
      <c r="N10" s="56" t="e">
        <f>#REF!-I10</f>
        <v>#REF!</v>
      </c>
      <c r="O10" s="56" t="e">
        <f>#REF!-J10</f>
        <v>#REF!</v>
      </c>
      <c r="P10" s="56" t="e">
        <f>#REF!-K10</f>
        <v>#REF!</v>
      </c>
      <c r="Q10" s="56" t="e">
        <f>#REF!-L10</f>
        <v>#REF!</v>
      </c>
      <c r="R10" s="173"/>
    </row>
    <row r="11" spans="1:18" ht="21.75" customHeight="1">
      <c r="A11" s="207">
        <f t="shared" si="0"/>
        <v>8</v>
      </c>
      <c r="B11" s="50" t="s">
        <v>150</v>
      </c>
      <c r="C11" s="226">
        <v>10.44</v>
      </c>
      <c r="D11" s="226">
        <v>9.9700000000000006</v>
      </c>
      <c r="E11" s="226">
        <v>17.329999999999998</v>
      </c>
      <c r="F11" s="226">
        <v>10.25</v>
      </c>
      <c r="G11" s="226">
        <v>10.25</v>
      </c>
      <c r="H11" s="55">
        <v>10.65</v>
      </c>
      <c r="I11" s="56">
        <v>10.73</v>
      </c>
      <c r="J11" s="56">
        <v>18</v>
      </c>
      <c r="K11" s="56">
        <v>10.67</v>
      </c>
      <c r="L11" s="56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56" t="e">
        <f>#REF!-L11</f>
        <v>#REF!</v>
      </c>
      <c r="R11" s="56"/>
    </row>
    <row r="12" spans="1:18" ht="21.75" customHeight="1">
      <c r="A12" s="207">
        <f t="shared" si="0"/>
        <v>9</v>
      </c>
      <c r="B12" s="50" t="s">
        <v>20</v>
      </c>
      <c r="C12" s="226">
        <v>9.4</v>
      </c>
      <c r="D12" s="226">
        <v>10.050000000000001</v>
      </c>
      <c r="E12" s="226">
        <v>0</v>
      </c>
      <c r="F12" s="226">
        <v>9.5</v>
      </c>
      <c r="G12" s="226">
        <v>9.9499999999999993</v>
      </c>
      <c r="H12" s="55">
        <v>9.6</v>
      </c>
      <c r="I12" s="56">
        <v>10.4</v>
      </c>
      <c r="J12" s="56">
        <v>0</v>
      </c>
      <c r="K12" s="56">
        <v>9.9</v>
      </c>
      <c r="L12" s="56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56" t="e">
        <f>#REF!-L12</f>
        <v>#REF!</v>
      </c>
      <c r="R12" s="56"/>
    </row>
    <row r="13" spans="1:18" ht="21.75" customHeight="1">
      <c r="A13" s="207">
        <f t="shared" si="0"/>
        <v>10</v>
      </c>
      <c r="B13" s="50" t="s">
        <v>21</v>
      </c>
      <c r="C13" s="226">
        <v>9.9</v>
      </c>
      <c r="D13" s="226">
        <v>10.75</v>
      </c>
      <c r="E13" s="226">
        <v>0</v>
      </c>
      <c r="F13" s="226">
        <v>10</v>
      </c>
      <c r="G13" s="226">
        <v>0</v>
      </c>
      <c r="H13" s="55">
        <v>10.5</v>
      </c>
      <c r="I13" s="56">
        <v>11</v>
      </c>
      <c r="J13" s="56">
        <v>0</v>
      </c>
      <c r="K13" s="56">
        <v>10.5</v>
      </c>
      <c r="L13" s="56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56" t="e">
        <f>#REF!-L13</f>
        <v>#REF!</v>
      </c>
      <c r="R13" s="56"/>
    </row>
    <row r="14" spans="1:18" ht="21.75" customHeight="1">
      <c r="A14" s="207">
        <f t="shared" si="0"/>
        <v>11</v>
      </c>
      <c r="B14" s="50" t="s">
        <v>22</v>
      </c>
      <c r="C14" s="226">
        <v>9.9499999999999993</v>
      </c>
      <c r="D14" s="226">
        <v>10.25</v>
      </c>
      <c r="E14" s="226">
        <v>0</v>
      </c>
      <c r="F14" s="226">
        <v>9.75</v>
      </c>
      <c r="G14" s="226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6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56" t="e">
        <f>#REF!-L14</f>
        <v>#REF!</v>
      </c>
      <c r="R14" s="56"/>
    </row>
    <row r="15" spans="1:18" ht="21.75" customHeight="1">
      <c r="A15" s="207">
        <f t="shared" si="0"/>
        <v>12</v>
      </c>
      <c r="B15" s="50" t="s">
        <v>23</v>
      </c>
      <c r="C15" s="226">
        <v>6.5</v>
      </c>
      <c r="D15" s="226">
        <v>6.85</v>
      </c>
      <c r="E15" s="226">
        <v>0</v>
      </c>
      <c r="F15" s="226">
        <v>0</v>
      </c>
      <c r="G15" s="226">
        <v>0</v>
      </c>
      <c r="H15" s="55">
        <v>8</v>
      </c>
      <c r="I15" s="56">
        <v>8.25</v>
      </c>
      <c r="J15" s="56">
        <v>0</v>
      </c>
      <c r="K15" s="56">
        <v>0</v>
      </c>
      <c r="L15" s="56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56" t="e">
        <f>#REF!-L15</f>
        <v>#REF!</v>
      </c>
      <c r="R15" s="56"/>
    </row>
    <row r="16" spans="1:18" ht="21.75" customHeight="1">
      <c r="A16" s="207">
        <f t="shared" si="0"/>
        <v>13</v>
      </c>
      <c r="B16" s="50" t="s">
        <v>24</v>
      </c>
      <c r="C16" s="226">
        <v>5.08</v>
      </c>
      <c r="D16" s="226">
        <v>0</v>
      </c>
      <c r="E16" s="226">
        <v>0</v>
      </c>
      <c r="F16" s="226">
        <v>0</v>
      </c>
      <c r="G16" s="226">
        <v>0</v>
      </c>
      <c r="H16" s="55">
        <v>7.4</v>
      </c>
      <c r="I16" s="56">
        <v>0</v>
      </c>
      <c r="J16" s="56">
        <v>0</v>
      </c>
      <c r="K16" s="56">
        <v>0</v>
      </c>
      <c r="L16" s="56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56" t="e">
        <f>#REF!-L16</f>
        <v>#REF!</v>
      </c>
      <c r="R16" s="56"/>
    </row>
    <row r="17" spans="1:18" ht="21.75" customHeight="1">
      <c r="A17" s="207">
        <f t="shared" si="0"/>
        <v>14</v>
      </c>
      <c r="B17" s="50" t="s">
        <v>25</v>
      </c>
      <c r="C17" s="226">
        <v>6.5</v>
      </c>
      <c r="D17" s="226">
        <v>0</v>
      </c>
      <c r="E17" s="226">
        <v>0</v>
      </c>
      <c r="F17" s="226">
        <v>0</v>
      </c>
      <c r="G17" s="226">
        <v>0</v>
      </c>
      <c r="H17" s="55">
        <v>8</v>
      </c>
      <c r="I17" s="56">
        <v>0</v>
      </c>
      <c r="J17" s="56">
        <v>0</v>
      </c>
      <c r="K17" s="56">
        <v>0</v>
      </c>
      <c r="L17" s="56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56" t="e">
        <f>#REF!-L17</f>
        <v>#REF!</v>
      </c>
      <c r="R17" s="56"/>
    </row>
    <row r="18" spans="1:18" ht="21.75" customHeight="1">
      <c r="A18" s="207">
        <f t="shared" si="0"/>
        <v>15</v>
      </c>
      <c r="B18" s="50" t="s">
        <v>26</v>
      </c>
      <c r="C18" s="226">
        <v>8.35</v>
      </c>
      <c r="D18" s="226">
        <v>8.35</v>
      </c>
      <c r="E18" s="226">
        <v>0</v>
      </c>
      <c r="F18" s="226">
        <v>8.35</v>
      </c>
      <c r="G18" s="226">
        <v>8.35</v>
      </c>
      <c r="H18" s="55">
        <v>10.67</v>
      </c>
      <c r="I18" s="56">
        <v>10.67</v>
      </c>
      <c r="J18" s="56">
        <v>0</v>
      </c>
      <c r="K18" s="56">
        <v>10.67</v>
      </c>
      <c r="L18" s="56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56" t="e">
        <f>#REF!-L18</f>
        <v>#REF!</v>
      </c>
      <c r="R18" s="56"/>
    </row>
    <row r="19" spans="1:18" ht="21.75" customHeight="1">
      <c r="A19" s="207">
        <f t="shared" si="0"/>
        <v>16</v>
      </c>
      <c r="B19" s="50" t="s">
        <v>27</v>
      </c>
      <c r="C19" s="226">
        <v>11</v>
      </c>
      <c r="D19" s="226">
        <v>10.4</v>
      </c>
      <c r="E19" s="226">
        <v>14</v>
      </c>
      <c r="F19" s="226">
        <v>10.9</v>
      </c>
      <c r="G19" s="226">
        <v>15.6</v>
      </c>
      <c r="H19" s="55">
        <v>13.44</v>
      </c>
      <c r="I19" s="56">
        <v>13.44</v>
      </c>
      <c r="J19" s="56">
        <v>17.79</v>
      </c>
      <c r="K19" s="56">
        <v>13.44</v>
      </c>
      <c r="L19" s="56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56" t="e">
        <f>#REF!-L19</f>
        <v>#REF!</v>
      </c>
      <c r="R19" s="56"/>
    </row>
    <row r="20" spans="1:18" ht="21.75" customHeight="1">
      <c r="A20" s="207">
        <f t="shared" si="0"/>
        <v>17</v>
      </c>
      <c r="B20" s="50" t="s">
        <v>28</v>
      </c>
      <c r="C20" s="226">
        <v>10</v>
      </c>
      <c r="D20" s="226">
        <v>0</v>
      </c>
      <c r="E20" s="226">
        <v>0</v>
      </c>
      <c r="F20" s="226">
        <v>0</v>
      </c>
      <c r="G20" s="226">
        <v>0</v>
      </c>
      <c r="H20" s="55">
        <v>10.69</v>
      </c>
      <c r="I20" s="56">
        <v>0</v>
      </c>
      <c r="J20" s="56">
        <v>0</v>
      </c>
      <c r="K20" s="56">
        <v>0</v>
      </c>
      <c r="L20" s="56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56" t="e">
        <f>#REF!-L20</f>
        <v>#REF!</v>
      </c>
      <c r="R20" s="56"/>
    </row>
    <row r="21" spans="1:18" ht="21.75" customHeight="1">
      <c r="A21" s="207">
        <f t="shared" si="0"/>
        <v>18</v>
      </c>
      <c r="B21" s="50" t="s">
        <v>30</v>
      </c>
      <c r="C21" s="226">
        <v>5.85</v>
      </c>
      <c r="D21" s="226">
        <v>0</v>
      </c>
      <c r="E21" s="226">
        <v>0</v>
      </c>
      <c r="F21" s="226">
        <v>0</v>
      </c>
      <c r="G21" s="226">
        <v>0</v>
      </c>
      <c r="H21" s="55">
        <v>8.14</v>
      </c>
      <c r="I21" s="56">
        <v>0</v>
      </c>
      <c r="J21" s="56">
        <v>0</v>
      </c>
      <c r="K21" s="56">
        <v>0</v>
      </c>
      <c r="L21" s="56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56" t="e">
        <f>#REF!-L21</f>
        <v>#REF!</v>
      </c>
      <c r="R21" s="56"/>
    </row>
    <row r="22" spans="1:18" ht="21.75" customHeight="1">
      <c r="A22" s="207">
        <f t="shared" si="0"/>
        <v>19</v>
      </c>
      <c r="B22" s="50" t="s">
        <v>32</v>
      </c>
      <c r="C22" s="226">
        <v>6.19</v>
      </c>
      <c r="D22" s="226">
        <v>7.4</v>
      </c>
      <c r="E22" s="226">
        <v>0</v>
      </c>
      <c r="F22" s="226">
        <v>9.26</v>
      </c>
      <c r="G22" s="226">
        <v>0</v>
      </c>
      <c r="H22" s="55">
        <v>9.1999999999999993</v>
      </c>
      <c r="I22" s="56">
        <v>10.84</v>
      </c>
      <c r="J22" s="56">
        <v>0</v>
      </c>
      <c r="K22" s="56">
        <v>10.81</v>
      </c>
      <c r="L22" s="56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56" t="e">
        <f>#REF!-L22</f>
        <v>#REF!</v>
      </c>
      <c r="R22" s="56"/>
    </row>
    <row r="23" spans="1:18" ht="21.75" customHeight="1">
      <c r="A23" s="207">
        <f t="shared" si="0"/>
        <v>20</v>
      </c>
      <c r="B23" s="50" t="s">
        <v>33</v>
      </c>
      <c r="C23" s="226">
        <v>7.64</v>
      </c>
      <c r="D23" s="226">
        <v>0</v>
      </c>
      <c r="E23" s="226">
        <v>0</v>
      </c>
      <c r="F23" s="226">
        <v>0</v>
      </c>
      <c r="G23" s="226">
        <v>0</v>
      </c>
      <c r="H23" s="55">
        <v>8.35</v>
      </c>
      <c r="I23" s="56">
        <v>0</v>
      </c>
      <c r="J23" s="56">
        <v>0</v>
      </c>
      <c r="K23" s="56">
        <v>0</v>
      </c>
      <c r="L23" s="56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56" t="e">
        <f>#REF!-L23</f>
        <v>#REF!</v>
      </c>
      <c r="R23" s="56"/>
    </row>
    <row r="24" spans="1:18" ht="21.75" customHeight="1">
      <c r="A24" s="207">
        <f t="shared" si="0"/>
        <v>21</v>
      </c>
      <c r="B24" s="50" t="s">
        <v>34</v>
      </c>
      <c r="C24" s="226">
        <v>6</v>
      </c>
      <c r="D24" s="226">
        <v>0</v>
      </c>
      <c r="E24" s="226">
        <v>0</v>
      </c>
      <c r="F24" s="226">
        <v>0</v>
      </c>
      <c r="G24" s="226">
        <v>0</v>
      </c>
      <c r="H24" s="55">
        <v>7.95</v>
      </c>
      <c r="I24" s="56">
        <v>0</v>
      </c>
      <c r="J24" s="56">
        <v>0</v>
      </c>
      <c r="K24" s="56">
        <v>0</v>
      </c>
      <c r="L24" s="56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56" t="e">
        <f>#REF!-L24</f>
        <v>#REF!</v>
      </c>
      <c r="R24" s="56"/>
    </row>
    <row r="25" spans="1:18" ht="21.75" customHeight="1">
      <c r="A25" s="207">
        <f t="shared" si="0"/>
        <v>22</v>
      </c>
      <c r="B25" s="50" t="s">
        <v>35</v>
      </c>
      <c r="C25" s="226">
        <v>8.16</v>
      </c>
      <c r="D25" s="226">
        <v>0</v>
      </c>
      <c r="E25" s="226">
        <v>0</v>
      </c>
      <c r="F25" s="226">
        <v>8.33</v>
      </c>
      <c r="G25" s="226">
        <v>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6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56" t="e">
        <f>#REF!-L25</f>
        <v>#REF!</v>
      </c>
      <c r="R25" s="56"/>
    </row>
    <row r="26" spans="1:18" ht="21.75" customHeight="1">
      <c r="A26" s="207">
        <f t="shared" si="0"/>
        <v>23</v>
      </c>
      <c r="B26" s="50" t="s">
        <v>36</v>
      </c>
      <c r="C26" s="226">
        <v>14.39</v>
      </c>
      <c r="D26" s="226">
        <v>13.39</v>
      </c>
      <c r="E26" s="226">
        <v>13.39</v>
      </c>
      <c r="F26" s="226">
        <v>13.39</v>
      </c>
      <c r="G26" s="226">
        <v>13.39</v>
      </c>
      <c r="H26" s="55">
        <v>14.49</v>
      </c>
      <c r="I26" s="56">
        <v>13.49</v>
      </c>
      <c r="J26" s="56">
        <v>13.49</v>
      </c>
      <c r="K26" s="56">
        <v>13.49</v>
      </c>
      <c r="L26" s="56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56" t="e">
        <f>#REF!-L26</f>
        <v>#REF!</v>
      </c>
      <c r="R26" s="56"/>
    </row>
    <row r="27" spans="1:18" ht="21.75" customHeight="1">
      <c r="A27" s="207">
        <f t="shared" si="0"/>
        <v>24</v>
      </c>
      <c r="B27" s="50" t="s">
        <v>37</v>
      </c>
      <c r="C27" s="226">
        <v>7.73</v>
      </c>
      <c r="D27" s="226">
        <v>0</v>
      </c>
      <c r="E27" s="226">
        <v>0</v>
      </c>
      <c r="F27" s="226">
        <v>0</v>
      </c>
      <c r="G27" s="226">
        <v>0</v>
      </c>
      <c r="H27" s="55">
        <v>8.36</v>
      </c>
      <c r="I27" s="56">
        <v>0</v>
      </c>
      <c r="J27" s="56">
        <v>0</v>
      </c>
      <c r="K27" s="56">
        <v>0</v>
      </c>
      <c r="L27" s="56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56" t="e">
        <f>#REF!-L27</f>
        <v>#REF!</v>
      </c>
      <c r="R27" s="56"/>
    </row>
    <row r="28" spans="1:18" ht="21.75" customHeight="1">
      <c r="A28" s="207">
        <f t="shared" si="0"/>
        <v>25</v>
      </c>
      <c r="B28" s="50" t="s">
        <v>38</v>
      </c>
      <c r="C28" s="226">
        <v>7.7</v>
      </c>
      <c r="D28" s="226">
        <v>0</v>
      </c>
      <c r="E28" s="226">
        <v>0</v>
      </c>
      <c r="F28" s="226">
        <v>0</v>
      </c>
      <c r="G28" s="226">
        <v>0</v>
      </c>
      <c r="H28" s="55">
        <v>9.06</v>
      </c>
      <c r="I28" s="56">
        <v>0</v>
      </c>
      <c r="J28" s="56">
        <v>0</v>
      </c>
      <c r="K28" s="56">
        <v>0</v>
      </c>
      <c r="L28" s="56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56" t="e">
        <f>#REF!-L28</f>
        <v>#REF!</v>
      </c>
      <c r="R28" s="56"/>
    </row>
    <row r="29" spans="1:18" ht="21.75" customHeight="1">
      <c r="A29" s="207">
        <f t="shared" si="0"/>
        <v>26</v>
      </c>
      <c r="B29" s="50" t="s">
        <v>39</v>
      </c>
      <c r="C29" s="226">
        <v>8</v>
      </c>
      <c r="D29" s="226">
        <v>0</v>
      </c>
      <c r="E29" s="226">
        <v>0</v>
      </c>
      <c r="F29" s="226">
        <v>0</v>
      </c>
      <c r="G29" s="226">
        <v>0</v>
      </c>
      <c r="H29" s="55">
        <v>0.09</v>
      </c>
      <c r="I29" s="56">
        <v>0</v>
      </c>
      <c r="J29" s="56">
        <v>0</v>
      </c>
      <c r="K29" s="56">
        <v>0</v>
      </c>
      <c r="L29" s="56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56" t="e">
        <f>#REF!-L29</f>
        <v>#REF!</v>
      </c>
      <c r="R29" s="56"/>
    </row>
    <row r="30" spans="1:18" ht="21.75" customHeight="1">
      <c r="A30" s="207">
        <f t="shared" si="0"/>
        <v>27</v>
      </c>
      <c r="B30" s="50" t="s">
        <v>40</v>
      </c>
      <c r="C30" s="226">
        <v>6.25</v>
      </c>
      <c r="D30" s="226">
        <v>6.43</v>
      </c>
      <c r="E30" s="226">
        <v>0</v>
      </c>
      <c r="F30" s="226">
        <v>0</v>
      </c>
      <c r="G30" s="226">
        <v>0</v>
      </c>
      <c r="H30" s="55">
        <v>6.7</v>
      </c>
      <c r="I30" s="56">
        <v>6.7</v>
      </c>
      <c r="J30" s="56">
        <v>0</v>
      </c>
      <c r="K30" s="56">
        <v>0</v>
      </c>
      <c r="L30" s="56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56" t="e">
        <f>#REF!-L30</f>
        <v>#REF!</v>
      </c>
      <c r="R30" s="56"/>
    </row>
    <row r="31" spans="1:18" ht="21.75" customHeight="1">
      <c r="A31" s="207">
        <f>A30+1</f>
        <v>28</v>
      </c>
      <c r="B31" s="50" t="s">
        <v>41</v>
      </c>
      <c r="C31" s="226">
        <v>10.01</v>
      </c>
      <c r="D31" s="226">
        <v>10.24</v>
      </c>
      <c r="E31" s="226">
        <v>15.22</v>
      </c>
      <c r="F31" s="226">
        <v>9.69</v>
      </c>
      <c r="G31" s="226">
        <v>14.12</v>
      </c>
      <c r="H31" s="55">
        <v>10.3</v>
      </c>
      <c r="I31" s="56">
        <v>10.56</v>
      </c>
      <c r="J31" s="56">
        <v>15.53</v>
      </c>
      <c r="K31" s="56">
        <v>10</v>
      </c>
      <c r="L31" s="56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56" t="e">
        <f>#REF!-L31</f>
        <v>#REF!</v>
      </c>
      <c r="R31" s="56"/>
    </row>
    <row r="32" spans="1:18" ht="21.75" customHeight="1">
      <c r="A32" s="207">
        <f t="shared" si="0"/>
        <v>29</v>
      </c>
      <c r="B32" s="50" t="s">
        <v>42</v>
      </c>
      <c r="C32" s="226">
        <v>9</v>
      </c>
      <c r="D32" s="226">
        <v>10.25</v>
      </c>
      <c r="E32" s="226">
        <v>0</v>
      </c>
      <c r="F32" s="226">
        <v>10.25</v>
      </c>
      <c r="G32" s="226">
        <v>0</v>
      </c>
      <c r="H32" s="124"/>
      <c r="I32" s="81"/>
      <c r="J32" s="81"/>
      <c r="K32" s="95">
        <v>0</v>
      </c>
      <c r="L32" s="56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56" t="e">
        <f>#REF!-L32</f>
        <v>#REF!</v>
      </c>
      <c r="R32" s="56"/>
    </row>
    <row r="33" spans="1:18" ht="21.75" customHeight="1">
      <c r="A33" s="207">
        <f t="shared" si="0"/>
        <v>30</v>
      </c>
      <c r="B33" s="50" t="s">
        <v>43</v>
      </c>
      <c r="C33" s="226">
        <v>0</v>
      </c>
      <c r="D33" s="226">
        <v>0</v>
      </c>
      <c r="E33" s="226">
        <v>0</v>
      </c>
      <c r="F33" s="226">
        <v>0</v>
      </c>
      <c r="G33" s="226">
        <v>0</v>
      </c>
      <c r="H33" s="55">
        <v>11.25</v>
      </c>
      <c r="I33" s="56">
        <v>13</v>
      </c>
      <c r="J33" s="56">
        <v>0</v>
      </c>
      <c r="K33" s="56">
        <v>13</v>
      </c>
      <c r="L33" s="56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56" t="e">
        <f>#REF!-L33</f>
        <v>#REF!</v>
      </c>
      <c r="R33" s="56"/>
    </row>
    <row r="34" spans="1:18" ht="21.75" customHeight="1">
      <c r="A34" s="207">
        <f t="shared" si="0"/>
        <v>31</v>
      </c>
      <c r="B34" s="50" t="s">
        <v>44</v>
      </c>
      <c r="C34" s="226">
        <v>8.6999999999999993</v>
      </c>
      <c r="D34" s="226">
        <v>9.1999999999999993</v>
      </c>
      <c r="E34" s="226">
        <v>21</v>
      </c>
      <c r="F34" s="226">
        <v>11.55</v>
      </c>
      <c r="G34" s="226">
        <v>10.55</v>
      </c>
      <c r="H34" s="124"/>
      <c r="I34" s="81"/>
      <c r="J34" s="81"/>
      <c r="K34" s="95">
        <v>12</v>
      </c>
      <c r="L34" s="56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56" t="e">
        <f>#REF!-L34</f>
        <v>#REF!</v>
      </c>
      <c r="R34" s="56"/>
    </row>
    <row r="35" spans="1:18" ht="21.75" customHeight="1">
      <c r="A35" s="207">
        <f t="shared" si="0"/>
        <v>32</v>
      </c>
      <c r="B35" s="50" t="s">
        <v>45</v>
      </c>
      <c r="C35" s="226">
        <v>10.6</v>
      </c>
      <c r="D35" s="226">
        <v>12.2</v>
      </c>
      <c r="E35" s="226">
        <v>14.2</v>
      </c>
      <c r="F35" s="226">
        <v>11.9</v>
      </c>
      <c r="G35" s="226">
        <v>12</v>
      </c>
      <c r="H35" s="55">
        <v>10.6</v>
      </c>
      <c r="I35" s="56">
        <v>12.2</v>
      </c>
      <c r="J35" s="56">
        <v>14.2</v>
      </c>
      <c r="K35" s="56">
        <v>11.9</v>
      </c>
      <c r="L35" s="56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56" t="e">
        <f>#REF!-L35</f>
        <v>#REF!</v>
      </c>
      <c r="R35" s="56"/>
    </row>
    <row r="36" spans="1:18" ht="21.75" customHeight="1">
      <c r="A36" s="207">
        <f t="shared" si="0"/>
        <v>33</v>
      </c>
      <c r="B36" s="50" t="s">
        <v>46</v>
      </c>
      <c r="C36" s="226">
        <v>7.92</v>
      </c>
      <c r="D36" s="226">
        <v>9.4</v>
      </c>
      <c r="E36" s="226">
        <v>12.24</v>
      </c>
      <c r="F36" s="226">
        <v>9.6199999999999992</v>
      </c>
      <c r="G36" s="226">
        <v>9.49</v>
      </c>
      <c r="H36" s="55">
        <v>8.7899999999999991</v>
      </c>
      <c r="I36" s="56">
        <v>10.29</v>
      </c>
      <c r="J36" s="56">
        <v>13.4</v>
      </c>
      <c r="K36" s="56">
        <v>10.28</v>
      </c>
      <c r="L36" s="56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56" t="e">
        <f>#REF!-L36</f>
        <v>#REF!</v>
      </c>
      <c r="R36" s="56"/>
    </row>
    <row r="37" spans="1:18" ht="21.75" customHeight="1">
      <c r="A37" s="207">
        <f t="shared" si="0"/>
        <v>34</v>
      </c>
      <c r="B37" s="50" t="s">
        <v>47</v>
      </c>
      <c r="C37" s="226">
        <v>9.75</v>
      </c>
      <c r="D37" s="226">
        <v>10.25</v>
      </c>
      <c r="E37" s="226">
        <v>14.25</v>
      </c>
      <c r="F37" s="226">
        <v>10.25</v>
      </c>
      <c r="G37" s="226">
        <v>11</v>
      </c>
      <c r="H37" s="55">
        <v>10</v>
      </c>
      <c r="I37" s="56">
        <v>10.25</v>
      </c>
      <c r="J37" s="56">
        <v>14.5</v>
      </c>
      <c r="K37" s="56">
        <v>10.5</v>
      </c>
      <c r="L37" s="56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56" t="e">
        <f>#REF!-L37</f>
        <v>#REF!</v>
      </c>
      <c r="R37" s="56"/>
    </row>
    <row r="38" spans="1:18" ht="21.75" customHeight="1">
      <c r="A38" s="207">
        <f t="shared" si="0"/>
        <v>35</v>
      </c>
      <c r="B38" s="50" t="s">
        <v>48</v>
      </c>
      <c r="C38" s="226">
        <v>6.46</v>
      </c>
      <c r="D38" s="226">
        <v>6.52</v>
      </c>
      <c r="E38" s="226">
        <v>6.26</v>
      </c>
      <c r="F38" s="226">
        <v>6.24</v>
      </c>
      <c r="G38" s="226">
        <v>6.89</v>
      </c>
      <c r="H38" s="55">
        <v>7.05</v>
      </c>
      <c r="I38" s="56">
        <v>7.17</v>
      </c>
      <c r="J38" s="56">
        <v>6.63</v>
      </c>
      <c r="K38" s="56">
        <v>6.59</v>
      </c>
      <c r="L38" s="56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56" t="e">
        <f>#REF!-L38</f>
        <v>#REF!</v>
      </c>
      <c r="R38" s="56"/>
    </row>
    <row r="39" spans="1:18" ht="21.75" customHeight="1">
      <c r="A39" s="207">
        <f t="shared" si="0"/>
        <v>36</v>
      </c>
      <c r="B39" s="50" t="s">
        <v>49</v>
      </c>
      <c r="C39" s="226">
        <v>9.9600000000000009</v>
      </c>
      <c r="D39" s="226">
        <v>11.12</v>
      </c>
      <c r="E39" s="226">
        <v>14.51</v>
      </c>
      <c r="F39" s="226">
        <v>11.5</v>
      </c>
      <c r="G39" s="226">
        <v>13.45</v>
      </c>
      <c r="H39" s="55">
        <v>9.7100000000000009</v>
      </c>
      <c r="I39" s="56">
        <v>12.34</v>
      </c>
      <c r="J39" s="56">
        <v>13.05</v>
      </c>
      <c r="K39" s="56">
        <v>11.28</v>
      </c>
      <c r="L39" s="56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56" t="e">
        <f>#REF!-L39</f>
        <v>#REF!</v>
      </c>
      <c r="R39" s="56"/>
    </row>
    <row r="40" spans="1:18" ht="21.75" customHeight="1">
      <c r="A40" s="207">
        <f t="shared" si="0"/>
        <v>37</v>
      </c>
      <c r="B40" s="50" t="s">
        <v>50</v>
      </c>
      <c r="C40" s="226">
        <v>6.32</v>
      </c>
      <c r="D40" s="226">
        <v>7.32</v>
      </c>
      <c r="E40" s="226">
        <v>12.01</v>
      </c>
      <c r="F40" s="226">
        <v>7.6</v>
      </c>
      <c r="G40" s="226">
        <v>9.06</v>
      </c>
      <c r="H40" s="55">
        <v>7.31</v>
      </c>
      <c r="I40" s="56">
        <v>8.27</v>
      </c>
      <c r="J40" s="56">
        <v>12.08</v>
      </c>
      <c r="K40" s="56">
        <v>7.38</v>
      </c>
      <c r="L40" s="56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56" t="e">
        <f>#REF!-L40</f>
        <v>#REF!</v>
      </c>
      <c r="R40" s="56"/>
    </row>
    <row r="41" spans="1:18" ht="21.75" customHeight="1">
      <c r="A41" s="207">
        <f t="shared" si="0"/>
        <v>38</v>
      </c>
      <c r="B41" s="50" t="s">
        <v>51</v>
      </c>
      <c r="C41" s="226">
        <v>9.94</v>
      </c>
      <c r="D41" s="226">
        <v>9.43</v>
      </c>
      <c r="E41" s="226">
        <v>9.09</v>
      </c>
      <c r="F41" s="226">
        <v>8.93</v>
      </c>
      <c r="G41" s="226">
        <v>8.98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6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56" t="e">
        <f>#REF!-L41</f>
        <v>#REF!</v>
      </c>
      <c r="R41" s="56"/>
    </row>
    <row r="42" spans="1:18" ht="21.75" customHeight="1">
      <c r="A42" s="207">
        <f t="shared" si="0"/>
        <v>39</v>
      </c>
      <c r="B42" s="50" t="s">
        <v>52</v>
      </c>
      <c r="C42" s="226">
        <v>9.02</v>
      </c>
      <c r="D42" s="226">
        <v>9.7899999999999991</v>
      </c>
      <c r="E42" s="226">
        <v>12.52</v>
      </c>
      <c r="F42" s="226">
        <v>10.1</v>
      </c>
      <c r="G42" s="226">
        <v>11.64</v>
      </c>
      <c r="H42" s="55">
        <v>9.69</v>
      </c>
      <c r="I42" s="56">
        <v>10.09</v>
      </c>
      <c r="J42" s="56">
        <v>13.13</v>
      </c>
      <c r="K42" s="56">
        <v>10.4</v>
      </c>
      <c r="L42" s="56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56" t="e">
        <f>#REF!-L42</f>
        <v>#REF!</v>
      </c>
      <c r="R42" s="56"/>
    </row>
    <row r="43" spans="1:18" ht="21.75" customHeight="1">
      <c r="A43" s="207">
        <f t="shared" si="0"/>
        <v>40</v>
      </c>
      <c r="B43" s="50" t="s">
        <v>53</v>
      </c>
      <c r="C43" s="226">
        <v>9.75</v>
      </c>
      <c r="D43" s="226">
        <v>10.25</v>
      </c>
      <c r="E43" s="226">
        <v>12.25</v>
      </c>
      <c r="F43" s="226">
        <v>10.75</v>
      </c>
      <c r="G43" s="226">
        <v>10.75</v>
      </c>
      <c r="H43" s="55">
        <v>10.25</v>
      </c>
      <c r="I43" s="56">
        <v>10.75</v>
      </c>
      <c r="J43" s="56">
        <v>12.75</v>
      </c>
      <c r="K43" s="56">
        <v>11.25</v>
      </c>
      <c r="L43" s="56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56" t="e">
        <f>#REF!-L43</f>
        <v>#REF!</v>
      </c>
      <c r="R43" s="56"/>
    </row>
    <row r="44" spans="1:18" ht="21.75" customHeight="1">
      <c r="A44" s="207">
        <f t="shared" si="0"/>
        <v>41</v>
      </c>
      <c r="B44" s="50" t="s">
        <v>54</v>
      </c>
      <c r="C44" s="226">
        <v>7.75</v>
      </c>
      <c r="D44" s="226">
        <v>7.21</v>
      </c>
      <c r="E44" s="226">
        <v>7.4</v>
      </c>
      <c r="F44" s="226">
        <v>6.22</v>
      </c>
      <c r="G44" s="226">
        <v>7</v>
      </c>
      <c r="H44" s="55">
        <v>9.23</v>
      </c>
      <c r="I44" s="56">
        <v>8.9700000000000006</v>
      </c>
      <c r="J44" s="56">
        <v>9.01</v>
      </c>
      <c r="K44" s="56">
        <v>8.66</v>
      </c>
      <c r="L44" s="56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56" t="e">
        <f>#REF!-L44</f>
        <v>#REF!</v>
      </c>
      <c r="R44" s="56"/>
    </row>
    <row r="45" spans="1:18" ht="21.75" customHeight="1">
      <c r="A45" s="207">
        <f t="shared" si="0"/>
        <v>42</v>
      </c>
      <c r="B45" s="50" t="s">
        <v>55</v>
      </c>
      <c r="C45" s="226">
        <v>9.9</v>
      </c>
      <c r="D45" s="226">
        <v>10.65</v>
      </c>
      <c r="E45" s="226">
        <v>13</v>
      </c>
      <c r="F45" s="226">
        <v>10.119999999999999</v>
      </c>
      <c r="G45" s="226">
        <v>12</v>
      </c>
      <c r="H45" s="55">
        <v>10.9</v>
      </c>
      <c r="I45" s="56">
        <v>12.65</v>
      </c>
      <c r="J45" s="56">
        <v>15</v>
      </c>
      <c r="K45" s="56">
        <v>12.12</v>
      </c>
      <c r="L45" s="56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56" t="e">
        <f>#REF!-L45</f>
        <v>#REF!</v>
      </c>
      <c r="R45" s="56"/>
    </row>
    <row r="46" spans="1:18" ht="21.75" customHeight="1">
      <c r="A46" s="207">
        <f t="shared" si="0"/>
        <v>43</v>
      </c>
      <c r="B46" s="50" t="s">
        <v>56</v>
      </c>
      <c r="C46" s="226">
        <v>9.85</v>
      </c>
      <c r="D46" s="226">
        <v>9.85</v>
      </c>
      <c r="E46" s="226">
        <v>9.85</v>
      </c>
      <c r="F46" s="226">
        <v>9.85</v>
      </c>
      <c r="G46" s="226">
        <v>9.85</v>
      </c>
      <c r="H46" s="55">
        <v>10.53</v>
      </c>
      <c r="I46" s="56">
        <v>10.53</v>
      </c>
      <c r="J46" s="56">
        <v>10.53</v>
      </c>
      <c r="K46" s="56">
        <v>0</v>
      </c>
      <c r="L46" s="56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56" t="e">
        <f>#REF!-L46</f>
        <v>#REF!</v>
      </c>
      <c r="R46" s="56"/>
    </row>
    <row r="47" spans="1:18" ht="21.75" customHeight="1">
      <c r="A47" s="207">
        <f t="shared" si="0"/>
        <v>44</v>
      </c>
      <c r="B47" s="50" t="s">
        <v>57</v>
      </c>
      <c r="C47" s="226">
        <v>9.8800000000000008</v>
      </c>
      <c r="D47" s="226">
        <v>10.23</v>
      </c>
      <c r="E47" s="226">
        <v>15.87</v>
      </c>
      <c r="F47" s="226">
        <v>10.24</v>
      </c>
      <c r="G47" s="226">
        <v>10.74</v>
      </c>
      <c r="H47" s="55">
        <v>9.76</v>
      </c>
      <c r="I47" s="56">
        <v>10.31</v>
      </c>
      <c r="J47" s="56">
        <v>13.06</v>
      </c>
      <c r="K47" s="56">
        <v>10.26</v>
      </c>
      <c r="L47" s="56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56" t="e">
        <f>#REF!-L47</f>
        <v>#REF!</v>
      </c>
      <c r="R47" s="56"/>
    </row>
    <row r="48" spans="1:18" ht="21.75" customHeight="1">
      <c r="A48" s="207">
        <f t="shared" si="0"/>
        <v>45</v>
      </c>
      <c r="B48" s="50" t="s">
        <v>58</v>
      </c>
      <c r="C48" s="226">
        <v>8.1199999999999992</v>
      </c>
      <c r="D48" s="226">
        <v>8.6199999999999992</v>
      </c>
      <c r="E48" s="226">
        <v>9.6199999999999992</v>
      </c>
      <c r="F48" s="226">
        <v>8.6199999999999992</v>
      </c>
      <c r="G48" s="226">
        <v>9.3699999999999992</v>
      </c>
      <c r="H48" s="55">
        <v>8.77</v>
      </c>
      <c r="I48" s="56">
        <v>8.77</v>
      </c>
      <c r="J48" s="56">
        <v>8.77</v>
      </c>
      <c r="K48" s="56">
        <v>10.47</v>
      </c>
      <c r="L48" s="56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56" t="e">
        <f>#REF!-L48</f>
        <v>#REF!</v>
      </c>
      <c r="R48" s="56"/>
    </row>
    <row r="49" spans="1:18" ht="21.75" customHeight="1">
      <c r="A49" s="207">
        <f t="shared" si="0"/>
        <v>46</v>
      </c>
      <c r="B49" s="50" t="s">
        <v>59</v>
      </c>
      <c r="C49" s="226">
        <v>9.41</v>
      </c>
      <c r="D49" s="226">
        <v>9.1300000000000008</v>
      </c>
      <c r="E49" s="226">
        <v>9.1300000000000008</v>
      </c>
      <c r="F49" s="226">
        <v>9.41</v>
      </c>
      <c r="G49" s="226">
        <v>8.84</v>
      </c>
      <c r="H49" s="55">
        <v>11.51</v>
      </c>
      <c r="I49" s="56">
        <v>11.07</v>
      </c>
      <c r="J49" s="56">
        <v>11.07</v>
      </c>
      <c r="K49" s="56">
        <v>11.51</v>
      </c>
      <c r="L49" s="56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56" t="e">
        <f>#REF!-L49</f>
        <v>#REF!</v>
      </c>
      <c r="R49" s="56"/>
    </row>
    <row r="50" spans="1:18" ht="21.75" customHeight="1">
      <c r="A50" s="207">
        <f t="shared" si="0"/>
        <v>47</v>
      </c>
      <c r="B50" s="50" t="s">
        <v>60</v>
      </c>
      <c r="C50" s="226">
        <v>9.49</v>
      </c>
      <c r="D50" s="226">
        <v>7.88</v>
      </c>
      <c r="E50" s="226">
        <v>13.88</v>
      </c>
      <c r="F50" s="226">
        <v>10.17</v>
      </c>
      <c r="G50" s="226">
        <v>11.47</v>
      </c>
      <c r="H50" s="55">
        <v>8.69</v>
      </c>
      <c r="I50" s="56">
        <v>9.17</v>
      </c>
      <c r="J50" s="56">
        <v>13.87</v>
      </c>
      <c r="K50" s="56">
        <v>9.86</v>
      </c>
      <c r="L50" s="56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56" t="e">
        <f>#REF!-L50</f>
        <v>#REF!</v>
      </c>
      <c r="R50" s="56"/>
    </row>
    <row r="51" spans="1:18" ht="21.75" customHeight="1">
      <c r="A51" s="207">
        <f t="shared" si="0"/>
        <v>48</v>
      </c>
      <c r="B51" s="50" t="s">
        <v>61</v>
      </c>
      <c r="C51" s="226">
        <v>8.57</v>
      </c>
      <c r="D51" s="226">
        <v>8.59</v>
      </c>
      <c r="E51" s="226">
        <v>8.44</v>
      </c>
      <c r="F51" s="226">
        <v>8.42</v>
      </c>
      <c r="G51" s="226">
        <v>10.75</v>
      </c>
      <c r="H51" s="55">
        <v>3.7</v>
      </c>
      <c r="I51" s="56">
        <v>4.0999999999999996</v>
      </c>
      <c r="J51" s="56">
        <v>3.54</v>
      </c>
      <c r="K51" s="56">
        <v>3.32</v>
      </c>
      <c r="L51" s="56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56" t="e">
        <f>#REF!-L51</f>
        <v>#REF!</v>
      </c>
      <c r="R51" s="56"/>
    </row>
    <row r="52" spans="1:18" ht="21.75" customHeight="1">
      <c r="A52" s="207">
        <f t="shared" si="0"/>
        <v>49</v>
      </c>
      <c r="B52" s="50" t="s">
        <v>62</v>
      </c>
      <c r="C52" s="226">
        <v>8.8699999999999992</v>
      </c>
      <c r="D52" s="226">
        <v>9.17</v>
      </c>
      <c r="E52" s="226">
        <v>9.17</v>
      </c>
      <c r="F52" s="226">
        <v>8.8699999999999992</v>
      </c>
      <c r="G52" s="226">
        <v>9.17</v>
      </c>
      <c r="H52" s="55">
        <v>10.49</v>
      </c>
      <c r="I52" s="56">
        <v>10.79</v>
      </c>
      <c r="J52" s="56">
        <v>10.79</v>
      </c>
      <c r="K52" s="56">
        <v>10.49</v>
      </c>
      <c r="L52" s="56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56" t="e">
        <f>#REF!-L52</f>
        <v>#REF!</v>
      </c>
      <c r="R52" s="56"/>
    </row>
    <row r="53" spans="1:18" ht="21.75" customHeight="1">
      <c r="A53" s="207">
        <f t="shared" si="0"/>
        <v>50</v>
      </c>
      <c r="B53" s="50" t="s">
        <v>64</v>
      </c>
      <c r="C53" s="226">
        <v>8.51</v>
      </c>
      <c r="D53" s="226">
        <v>9.7799999999999994</v>
      </c>
      <c r="E53" s="226">
        <v>9.61</v>
      </c>
      <c r="F53" s="226">
        <v>8.34</v>
      </c>
      <c r="G53" s="226">
        <v>11.66</v>
      </c>
      <c r="H53" s="55">
        <v>9.35</v>
      </c>
      <c r="I53" s="56">
        <v>10.57</v>
      </c>
      <c r="J53" s="56">
        <v>10.34</v>
      </c>
      <c r="K53" s="56">
        <v>10.050000000000001</v>
      </c>
      <c r="L53" s="56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56" t="e">
        <f>#REF!-L53</f>
        <v>#REF!</v>
      </c>
      <c r="R53" s="56"/>
    </row>
    <row r="54" spans="1:18" ht="21.75" customHeight="1">
      <c r="A54" s="207">
        <f t="shared" si="0"/>
        <v>51</v>
      </c>
      <c r="B54" s="50" t="s">
        <v>65</v>
      </c>
      <c r="C54" s="226">
        <v>11.38</v>
      </c>
      <c r="D54" s="226">
        <v>11.96</v>
      </c>
      <c r="E54" s="226">
        <v>11.17</v>
      </c>
      <c r="F54" s="226">
        <v>11.26</v>
      </c>
      <c r="G54" s="226">
        <v>14.35</v>
      </c>
      <c r="H54" s="55">
        <v>10.19</v>
      </c>
      <c r="I54" s="56">
        <v>10.98</v>
      </c>
      <c r="J54" s="56">
        <v>10.1</v>
      </c>
      <c r="K54" s="56">
        <v>10.050000000000001</v>
      </c>
      <c r="L54" s="56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56" t="e">
        <f>#REF!-L54</f>
        <v>#REF!</v>
      </c>
      <c r="R54" s="56"/>
    </row>
    <row r="55" spans="1:18" ht="21.75" customHeight="1">
      <c r="A55" s="207">
        <f t="shared" si="0"/>
        <v>52</v>
      </c>
      <c r="B55" s="50" t="s">
        <v>66</v>
      </c>
      <c r="C55" s="226">
        <v>5.76</v>
      </c>
      <c r="D55" s="226">
        <v>5.76</v>
      </c>
      <c r="E55" s="226">
        <v>5.76</v>
      </c>
      <c r="F55" s="226">
        <v>8.98</v>
      </c>
      <c r="G55" s="226">
        <v>8.98</v>
      </c>
      <c r="H55" s="55">
        <v>4.96</v>
      </c>
      <c r="I55" s="56">
        <v>4.96</v>
      </c>
      <c r="J55" s="56">
        <v>4.96</v>
      </c>
      <c r="K55" s="56">
        <v>9.7799999999999994</v>
      </c>
      <c r="L55" s="56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56" t="e">
        <f>#REF!-L55</f>
        <v>#REF!</v>
      </c>
      <c r="R55" s="56"/>
    </row>
    <row r="56" spans="1:18" s="97" customFormat="1" ht="21.75" customHeight="1">
      <c r="A56" s="207">
        <f>A55+1</f>
        <v>53</v>
      </c>
      <c r="B56" s="50" t="s">
        <v>67</v>
      </c>
      <c r="C56" s="226">
        <v>8.16</v>
      </c>
      <c r="D56" s="226">
        <v>8.27</v>
      </c>
      <c r="E56" s="226">
        <v>10.67</v>
      </c>
      <c r="F56" s="226">
        <v>8</v>
      </c>
      <c r="G56" s="226">
        <v>8.01</v>
      </c>
      <c r="H56" s="55">
        <v>10.6</v>
      </c>
      <c r="I56" s="56">
        <v>10.38</v>
      </c>
      <c r="J56" s="56">
        <v>13.01</v>
      </c>
      <c r="K56" s="56">
        <v>9.4499999999999993</v>
      </c>
      <c r="L56" s="56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56" t="e">
        <f>#REF!-L56</f>
        <v>#REF!</v>
      </c>
      <c r="R56" s="56"/>
    </row>
    <row r="57" spans="1:18" ht="21.75" customHeight="1">
      <c r="A57" s="207">
        <f t="shared" si="0"/>
        <v>54</v>
      </c>
      <c r="B57" s="50" t="s">
        <v>68</v>
      </c>
      <c r="C57" s="226">
        <v>8.0500000000000007</v>
      </c>
      <c r="D57" s="226">
        <v>8.0500000000000007</v>
      </c>
      <c r="E57" s="226">
        <v>8.0500000000000007</v>
      </c>
      <c r="F57" s="226">
        <v>8.0500000000000007</v>
      </c>
      <c r="G57" s="226">
        <v>8.0500000000000007</v>
      </c>
      <c r="H57" s="55">
        <v>7.35</v>
      </c>
      <c r="I57" s="56">
        <v>7.35</v>
      </c>
      <c r="J57" s="56">
        <v>7.35</v>
      </c>
      <c r="K57" s="56">
        <v>7.35</v>
      </c>
      <c r="L57" s="56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56" t="e">
        <f>#REF!-L57</f>
        <v>#REF!</v>
      </c>
      <c r="R57" s="56"/>
    </row>
    <row r="58" spans="1:18" ht="21.75" customHeight="1">
      <c r="A58" s="207">
        <f t="shared" si="0"/>
        <v>55</v>
      </c>
      <c r="B58" s="50" t="s">
        <v>69</v>
      </c>
      <c r="C58" s="226">
        <v>6.63</v>
      </c>
      <c r="D58" s="226">
        <v>6.61</v>
      </c>
      <c r="E58" s="226">
        <v>6.58</v>
      </c>
      <c r="F58" s="226">
        <v>6.59</v>
      </c>
      <c r="G58" s="226">
        <v>7.15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6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56" t="e">
        <f>#REF!-L58</f>
        <v>#REF!</v>
      </c>
      <c r="R58" s="56"/>
    </row>
    <row r="59" spans="1:18" ht="21.75" customHeight="1">
      <c r="A59" s="207">
        <f t="shared" si="0"/>
        <v>56</v>
      </c>
      <c r="B59" s="50" t="s">
        <v>70</v>
      </c>
      <c r="C59" s="226">
        <v>8.89</v>
      </c>
      <c r="D59" s="226">
        <v>9.09</v>
      </c>
      <c r="E59" s="226">
        <v>8.89</v>
      </c>
      <c r="F59" s="226">
        <v>8.94</v>
      </c>
      <c r="G59" s="226">
        <v>9.01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6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56" t="e">
        <f>#REF!-L59</f>
        <v>#REF!</v>
      </c>
      <c r="R59" s="56"/>
    </row>
    <row r="60" spans="1:18" ht="21.75" customHeight="1">
      <c r="A60" s="207">
        <f t="shared" si="0"/>
        <v>57</v>
      </c>
      <c r="B60" s="50" t="s">
        <v>71</v>
      </c>
      <c r="C60" s="226">
        <v>8.33</v>
      </c>
      <c r="D60" s="226">
        <v>8.92</v>
      </c>
      <c r="E60" s="226">
        <v>10.73</v>
      </c>
      <c r="F60" s="226">
        <v>8.24</v>
      </c>
      <c r="G60" s="226">
        <v>10.34</v>
      </c>
      <c r="H60" s="55">
        <v>8.91</v>
      </c>
      <c r="I60" s="56">
        <v>9.57</v>
      </c>
      <c r="J60" s="56">
        <v>12.11</v>
      </c>
      <c r="K60" s="56">
        <v>8.76</v>
      </c>
      <c r="L60" s="56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56" t="e">
        <f>#REF!-L60</f>
        <v>#REF!</v>
      </c>
      <c r="R60" s="56"/>
    </row>
    <row r="61" spans="1:18" ht="21.75" customHeight="1">
      <c r="A61" s="207">
        <f t="shared" si="0"/>
        <v>58</v>
      </c>
      <c r="B61" s="50" t="s">
        <v>73</v>
      </c>
      <c r="C61" s="226">
        <v>12.56</v>
      </c>
      <c r="D61" s="226">
        <v>12.56</v>
      </c>
      <c r="E61" s="226">
        <v>12.56</v>
      </c>
      <c r="F61" s="226">
        <v>12.56</v>
      </c>
      <c r="G61" s="226">
        <v>12.56</v>
      </c>
      <c r="H61" s="55">
        <v>13.58</v>
      </c>
      <c r="I61" s="56">
        <v>13.58</v>
      </c>
      <c r="J61" s="56">
        <v>13.58</v>
      </c>
      <c r="K61" s="56">
        <v>13.58</v>
      </c>
      <c r="L61" s="56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56" t="e">
        <f>#REF!-L61</f>
        <v>#REF!</v>
      </c>
      <c r="R61" s="56"/>
    </row>
    <row r="62" spans="1:18" ht="21.75" customHeight="1">
      <c r="A62" s="207">
        <f t="shared" si="0"/>
        <v>59</v>
      </c>
      <c r="B62" s="50" t="s">
        <v>74</v>
      </c>
      <c r="C62" s="226">
        <v>10.24</v>
      </c>
      <c r="D62" s="226">
        <v>10.54</v>
      </c>
      <c r="E62" s="226">
        <v>10.54</v>
      </c>
      <c r="F62" s="226">
        <v>10.39</v>
      </c>
      <c r="G62" s="226">
        <v>10.44</v>
      </c>
      <c r="H62" s="55">
        <v>10.9</v>
      </c>
      <c r="I62" s="56">
        <v>11.2</v>
      </c>
      <c r="J62" s="56">
        <v>11.2</v>
      </c>
      <c r="K62" s="56">
        <v>11.05</v>
      </c>
      <c r="L62" s="56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56" t="e">
        <f>#REF!-L62</f>
        <v>#REF!</v>
      </c>
      <c r="R62" s="56"/>
    </row>
    <row r="63" spans="1:18" ht="21.75" customHeight="1">
      <c r="A63" s="207">
        <f t="shared" si="0"/>
        <v>60</v>
      </c>
      <c r="B63" s="50" t="s">
        <v>75</v>
      </c>
      <c r="C63" s="226">
        <v>8.5</v>
      </c>
      <c r="D63" s="226">
        <v>8.5</v>
      </c>
      <c r="E63" s="226">
        <v>9.14</v>
      </c>
      <c r="F63" s="226">
        <v>8.5</v>
      </c>
      <c r="G63" s="226">
        <v>8.5</v>
      </c>
      <c r="H63" s="55">
        <v>8.4</v>
      </c>
      <c r="I63" s="56">
        <v>8.4</v>
      </c>
      <c r="J63" s="56">
        <v>9.4499999999999993</v>
      </c>
      <c r="K63" s="56">
        <v>8.4</v>
      </c>
      <c r="L63" s="56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56" t="e">
        <f>#REF!-L63</f>
        <v>#REF!</v>
      </c>
      <c r="R63" s="56"/>
    </row>
    <row r="64" spans="1:18" ht="21.75" customHeight="1">
      <c r="A64" s="207">
        <f t="shared" si="0"/>
        <v>61</v>
      </c>
      <c r="B64" s="50" t="s">
        <v>76</v>
      </c>
      <c r="C64" s="226">
        <v>10.5</v>
      </c>
      <c r="D64" s="226">
        <v>11.5</v>
      </c>
      <c r="E64" s="226">
        <v>15</v>
      </c>
      <c r="F64" s="226">
        <v>0</v>
      </c>
      <c r="G64" s="226">
        <v>10.5</v>
      </c>
      <c r="H64" s="55">
        <v>10.5</v>
      </c>
      <c r="I64" s="56">
        <v>11.5</v>
      </c>
      <c r="J64" s="56">
        <v>16</v>
      </c>
      <c r="K64" s="56">
        <v>0</v>
      </c>
      <c r="L64" s="56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56" t="e">
        <f>#REF!-L64</f>
        <v>#REF!</v>
      </c>
      <c r="R64" s="71"/>
    </row>
    <row r="65" spans="1:18" ht="21.75" customHeight="1">
      <c r="A65" s="207">
        <f t="shared" si="0"/>
        <v>62</v>
      </c>
      <c r="B65" s="50" t="s">
        <v>77</v>
      </c>
      <c r="C65" s="226">
        <v>9.4700000000000006</v>
      </c>
      <c r="D65" s="226">
        <v>9.5</v>
      </c>
      <c r="E65" s="226">
        <v>0</v>
      </c>
      <c r="F65" s="226">
        <v>10.050000000000001</v>
      </c>
      <c r="G65" s="226">
        <v>10.050000000000001</v>
      </c>
      <c r="H65" s="55">
        <v>0</v>
      </c>
      <c r="I65" s="56">
        <v>10.09</v>
      </c>
      <c r="J65" s="56">
        <v>0</v>
      </c>
      <c r="K65" s="56">
        <v>10.09</v>
      </c>
      <c r="L65" s="56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56" t="e">
        <f>#REF!-L65</f>
        <v>#REF!</v>
      </c>
      <c r="R65" s="56"/>
    </row>
    <row r="66" spans="1:18" ht="21.75" customHeight="1">
      <c r="A66" s="207">
        <f t="shared" si="0"/>
        <v>63</v>
      </c>
      <c r="B66" s="50" t="s">
        <v>78</v>
      </c>
      <c r="C66" s="226">
        <v>11</v>
      </c>
      <c r="D66" s="226">
        <v>13</v>
      </c>
      <c r="E66" s="226">
        <v>15</v>
      </c>
      <c r="F66" s="226">
        <v>12</v>
      </c>
      <c r="G66" s="226">
        <v>13.5</v>
      </c>
      <c r="H66" s="55">
        <v>11</v>
      </c>
      <c r="I66" s="56">
        <v>13</v>
      </c>
      <c r="J66" s="56">
        <v>15</v>
      </c>
      <c r="K66" s="56">
        <v>12</v>
      </c>
      <c r="L66" s="56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56" t="e">
        <f>#REF!-L66</f>
        <v>#REF!</v>
      </c>
      <c r="R66" s="56"/>
    </row>
    <row r="67" spans="1:18" ht="21.75" customHeight="1">
      <c r="A67" s="207">
        <f t="shared" si="0"/>
        <v>64</v>
      </c>
      <c r="B67" s="50" t="s">
        <v>79</v>
      </c>
      <c r="C67" s="226">
        <v>7.87</v>
      </c>
      <c r="D67" s="226">
        <v>8.09</v>
      </c>
      <c r="E67" s="226">
        <v>0</v>
      </c>
      <c r="F67" s="226">
        <v>8.09</v>
      </c>
      <c r="G67" s="226">
        <v>0</v>
      </c>
      <c r="H67" s="55">
        <v>10.75</v>
      </c>
      <c r="I67" s="56">
        <v>11.25</v>
      </c>
      <c r="J67" s="56">
        <v>0</v>
      </c>
      <c r="K67" s="56">
        <v>9.25</v>
      </c>
      <c r="L67" s="56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56" t="e">
        <f>#REF!-L67</f>
        <v>#REF!</v>
      </c>
      <c r="R67" s="56"/>
    </row>
    <row r="68" spans="1:18" ht="21.75" customHeight="1">
      <c r="A68" s="207">
        <f t="shared" si="0"/>
        <v>65</v>
      </c>
      <c r="B68" s="50" t="s">
        <v>80</v>
      </c>
      <c r="C68" s="226">
        <v>9.5</v>
      </c>
      <c r="D68" s="226">
        <v>10.5</v>
      </c>
      <c r="E68" s="226">
        <v>0</v>
      </c>
      <c r="F68" s="226">
        <v>10.5</v>
      </c>
      <c r="G68" s="226">
        <v>10.5</v>
      </c>
      <c r="H68" s="55">
        <v>11.5</v>
      </c>
      <c r="I68" s="56">
        <v>11.5</v>
      </c>
      <c r="J68" s="56">
        <v>0</v>
      </c>
      <c r="K68" s="56">
        <v>10.75</v>
      </c>
      <c r="L68" s="56">
        <v>11.5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56" t="e">
        <f>#REF!-L68</f>
        <v>#REF!</v>
      </c>
      <c r="R68" s="56"/>
    </row>
    <row r="69" spans="1:18" ht="21.75" customHeight="1">
      <c r="A69" s="207">
        <f t="shared" si="0"/>
        <v>66</v>
      </c>
      <c r="B69" s="50" t="s">
        <v>81</v>
      </c>
      <c r="C69" s="226">
        <v>10.25</v>
      </c>
      <c r="D69" s="226">
        <v>10.25</v>
      </c>
      <c r="E69" s="226">
        <v>0</v>
      </c>
      <c r="F69" s="226">
        <v>10.5</v>
      </c>
      <c r="G69" s="226">
        <v>11.5</v>
      </c>
      <c r="H69" s="55">
        <v>9</v>
      </c>
      <c r="I69" s="56">
        <v>15</v>
      </c>
      <c r="J69" s="56">
        <v>0</v>
      </c>
      <c r="K69" s="56">
        <v>11.25</v>
      </c>
      <c r="L69" s="56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56" t="e">
        <f>#REF!-L69</f>
        <v>#REF!</v>
      </c>
      <c r="R69" s="56"/>
    </row>
    <row r="70" spans="1:18" ht="21.75" customHeight="1">
      <c r="A70" s="207">
        <f t="shared" si="0"/>
        <v>67</v>
      </c>
      <c r="B70" s="50" t="s">
        <v>82</v>
      </c>
      <c r="C70" s="226">
        <v>8</v>
      </c>
      <c r="D70" s="226">
        <v>13</v>
      </c>
      <c r="E70" s="226">
        <v>0</v>
      </c>
      <c r="F70" s="226">
        <v>10.75</v>
      </c>
      <c r="G70" s="226">
        <v>11.75</v>
      </c>
      <c r="H70" s="55">
        <v>7.9</v>
      </c>
      <c r="I70" s="56">
        <v>12.04</v>
      </c>
      <c r="J70" s="56">
        <v>16.579999999999998</v>
      </c>
      <c r="K70" s="56">
        <v>0</v>
      </c>
      <c r="L70" s="56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56" t="e">
        <f>#REF!-L70</f>
        <v>#REF!</v>
      </c>
      <c r="R70" s="56"/>
    </row>
    <row r="71" spans="1:18" ht="21.75" customHeight="1">
      <c r="A71" s="207">
        <f t="shared" ref="A71:A99" si="1">A70+1</f>
        <v>68</v>
      </c>
      <c r="B71" s="50" t="s">
        <v>131</v>
      </c>
      <c r="C71" s="226">
        <v>6.69</v>
      </c>
      <c r="D71" s="226">
        <v>10.19</v>
      </c>
      <c r="E71" s="226">
        <v>15.9</v>
      </c>
      <c r="F71" s="226">
        <v>0</v>
      </c>
      <c r="G71" s="226">
        <v>11.2</v>
      </c>
      <c r="H71" s="55">
        <v>11.5</v>
      </c>
      <c r="I71" s="56">
        <v>11.5</v>
      </c>
      <c r="J71" s="56">
        <v>0</v>
      </c>
      <c r="K71" s="56">
        <v>11.5</v>
      </c>
      <c r="L71" s="56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56" t="e">
        <f>#REF!-L71</f>
        <v>#REF!</v>
      </c>
      <c r="R71" s="56"/>
    </row>
    <row r="72" spans="1:18" ht="21.75" customHeight="1">
      <c r="A72" s="207">
        <f t="shared" si="1"/>
        <v>69</v>
      </c>
      <c r="B72" s="50" t="s">
        <v>84</v>
      </c>
      <c r="C72" s="226">
        <v>11.5</v>
      </c>
      <c r="D72" s="226">
        <v>11.5</v>
      </c>
      <c r="E72" s="226">
        <v>0</v>
      </c>
      <c r="F72" s="226">
        <v>11.5</v>
      </c>
      <c r="G72" s="226">
        <v>12.25</v>
      </c>
      <c r="H72" s="124"/>
      <c r="I72" s="81"/>
      <c r="J72" s="81"/>
      <c r="K72" s="95">
        <v>9.3699999999999992</v>
      </c>
      <c r="L72" s="56">
        <v>0.09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56" t="e">
        <f>#REF!-L72</f>
        <v>#REF!</v>
      </c>
      <c r="R72" s="56"/>
    </row>
    <row r="73" spans="1:18" ht="21.75" customHeight="1">
      <c r="A73" s="207">
        <f t="shared" si="1"/>
        <v>70</v>
      </c>
      <c r="B73" s="50" t="s">
        <v>85</v>
      </c>
      <c r="C73" s="226">
        <v>8.1999999999999993</v>
      </c>
      <c r="D73" s="226">
        <v>8.51</v>
      </c>
      <c r="E73" s="226">
        <v>13</v>
      </c>
      <c r="F73" s="226">
        <v>9.8000000000000007</v>
      </c>
      <c r="G73" s="226">
        <v>9.8000000000000007</v>
      </c>
      <c r="H73" s="55">
        <v>0</v>
      </c>
      <c r="I73" s="56">
        <v>11.04</v>
      </c>
      <c r="J73" s="56">
        <v>0</v>
      </c>
      <c r="K73" s="56">
        <v>9.23</v>
      </c>
      <c r="L73" s="56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56" t="e">
        <f>#REF!-L73</f>
        <v>#REF!</v>
      </c>
      <c r="R73" s="56"/>
    </row>
    <row r="74" spans="1:18" ht="21.75" customHeight="1">
      <c r="A74" s="207">
        <f t="shared" si="1"/>
        <v>71</v>
      </c>
      <c r="B74" s="50" t="s">
        <v>86</v>
      </c>
      <c r="C74" s="226">
        <v>0</v>
      </c>
      <c r="D74" s="226">
        <v>10.09</v>
      </c>
      <c r="E74" s="226">
        <v>0</v>
      </c>
      <c r="F74" s="226">
        <v>8.43</v>
      </c>
      <c r="G74" s="226">
        <v>9.64</v>
      </c>
      <c r="H74" s="55">
        <v>11.05</v>
      </c>
      <c r="I74" s="56">
        <v>11.05</v>
      </c>
      <c r="J74" s="56">
        <v>0</v>
      </c>
      <c r="K74" s="56">
        <v>10.8</v>
      </c>
      <c r="L74" s="56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56" t="e">
        <f>#REF!-L74</f>
        <v>#REF!</v>
      </c>
      <c r="R74" s="180"/>
    </row>
    <row r="75" spans="1:18" ht="21.75" customHeight="1">
      <c r="A75" s="207">
        <f t="shared" si="1"/>
        <v>72</v>
      </c>
      <c r="B75" s="50" t="s">
        <v>88</v>
      </c>
      <c r="C75" s="226">
        <v>8.9499999999999993</v>
      </c>
      <c r="D75" s="226">
        <v>8.9499999999999993</v>
      </c>
      <c r="E75" s="226">
        <v>0</v>
      </c>
      <c r="F75" s="226">
        <v>8.6999999999999993</v>
      </c>
      <c r="G75" s="226">
        <v>8.6999999999999993</v>
      </c>
      <c r="H75" s="55">
        <v>8.5</v>
      </c>
      <c r="I75" s="56">
        <v>9</v>
      </c>
      <c r="J75" s="56">
        <v>9.75</v>
      </c>
      <c r="K75" s="56">
        <v>8.75</v>
      </c>
      <c r="L75" s="56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56" t="e">
        <f>#REF!-L75</f>
        <v>#REF!</v>
      </c>
      <c r="R75" s="56"/>
    </row>
    <row r="76" spans="1:18" ht="21.75" customHeight="1">
      <c r="A76" s="207">
        <f t="shared" si="1"/>
        <v>73</v>
      </c>
      <c r="B76" s="50" t="s">
        <v>89</v>
      </c>
      <c r="C76" s="226">
        <v>8</v>
      </c>
      <c r="D76" s="226">
        <v>8.75</v>
      </c>
      <c r="E76" s="226">
        <v>9.5</v>
      </c>
      <c r="F76" s="226">
        <v>8.25</v>
      </c>
      <c r="G76" s="226">
        <v>10.25</v>
      </c>
      <c r="H76" s="55">
        <v>12.71</v>
      </c>
      <c r="I76" s="56">
        <v>12.62</v>
      </c>
      <c r="J76" s="56">
        <v>0</v>
      </c>
      <c r="K76" s="56">
        <v>12.49</v>
      </c>
      <c r="L76" s="56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56" t="e">
        <f>#REF!-L76</f>
        <v>#REF!</v>
      </c>
      <c r="R76" s="56"/>
    </row>
    <row r="77" spans="1:18" ht="21.75" customHeight="1">
      <c r="A77" s="207">
        <f t="shared" si="1"/>
        <v>74</v>
      </c>
      <c r="B77" s="50" t="s">
        <v>90</v>
      </c>
      <c r="C77" s="226">
        <v>12.66</v>
      </c>
      <c r="D77" s="226">
        <v>12.75</v>
      </c>
      <c r="E77" s="226">
        <v>0</v>
      </c>
      <c r="F77" s="226">
        <v>12.81</v>
      </c>
      <c r="G77" s="226">
        <v>13.42</v>
      </c>
      <c r="H77" s="55">
        <v>13</v>
      </c>
      <c r="I77" s="56">
        <v>14</v>
      </c>
      <c r="J77" s="56">
        <v>14</v>
      </c>
      <c r="K77" s="56">
        <v>14.75</v>
      </c>
      <c r="L77" s="56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56" t="e">
        <f>#REF!-L77</f>
        <v>#REF!</v>
      </c>
      <c r="R77" s="56"/>
    </row>
    <row r="78" spans="1:18" ht="21.75" customHeight="1">
      <c r="A78" s="207">
        <f t="shared" si="1"/>
        <v>75</v>
      </c>
      <c r="B78" s="50" t="s">
        <v>91</v>
      </c>
      <c r="C78" s="226">
        <v>14.24</v>
      </c>
      <c r="D78" s="226">
        <v>14.74</v>
      </c>
      <c r="E78" s="226">
        <v>14.74</v>
      </c>
      <c r="F78" s="226">
        <v>14.24</v>
      </c>
      <c r="G78" s="226">
        <v>15.49</v>
      </c>
      <c r="H78" s="55">
        <v>11</v>
      </c>
      <c r="I78" s="56">
        <v>11.75</v>
      </c>
      <c r="J78" s="56">
        <v>0</v>
      </c>
      <c r="K78" s="56">
        <v>12.07</v>
      </c>
      <c r="L78" s="56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56" t="e">
        <f>#REF!-L78</f>
        <v>#REF!</v>
      </c>
      <c r="R78" s="56"/>
    </row>
    <row r="79" spans="1:18" ht="21.75" customHeight="1">
      <c r="A79" s="207">
        <f t="shared" si="1"/>
        <v>76</v>
      </c>
      <c r="B79" s="50" t="s">
        <v>93</v>
      </c>
      <c r="C79" s="226">
        <v>10.53</v>
      </c>
      <c r="D79" s="226">
        <v>12.07</v>
      </c>
      <c r="E79" s="226">
        <v>0</v>
      </c>
      <c r="F79" s="226">
        <v>10.39</v>
      </c>
      <c r="G79" s="226">
        <v>15.46</v>
      </c>
      <c r="H79" s="55">
        <v>12.5</v>
      </c>
      <c r="I79" s="56">
        <v>13.5</v>
      </c>
      <c r="J79" s="56">
        <v>0</v>
      </c>
      <c r="K79" s="56">
        <v>0</v>
      </c>
      <c r="L79" s="56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56" t="e">
        <f>#REF!-L79</f>
        <v>#REF!</v>
      </c>
      <c r="R79" s="56"/>
    </row>
    <row r="80" spans="1:18" ht="21.75" customHeight="1">
      <c r="A80" s="207">
        <f t="shared" si="1"/>
        <v>77</v>
      </c>
      <c r="B80" s="50" t="s">
        <v>94</v>
      </c>
      <c r="C80" s="226">
        <v>11.5</v>
      </c>
      <c r="D80" s="226">
        <v>13.5</v>
      </c>
      <c r="E80" s="226">
        <v>0</v>
      </c>
      <c r="F80" s="226">
        <v>0</v>
      </c>
      <c r="G80" s="226">
        <v>0</v>
      </c>
      <c r="H80" s="55">
        <v>12.23</v>
      </c>
      <c r="I80" s="56">
        <v>12.23</v>
      </c>
      <c r="J80" s="56">
        <v>0</v>
      </c>
      <c r="K80" s="56">
        <v>12.23</v>
      </c>
      <c r="L80" s="56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56" t="e">
        <f>#REF!-L80</f>
        <v>#REF!</v>
      </c>
      <c r="R80" s="56"/>
    </row>
    <row r="81" spans="1:18" ht="21.75" customHeight="1">
      <c r="A81" s="207">
        <f t="shared" si="1"/>
        <v>78</v>
      </c>
      <c r="B81" s="50" t="s">
        <v>177</v>
      </c>
      <c r="C81" s="226">
        <v>4.41</v>
      </c>
      <c r="D81" s="226">
        <v>4.41</v>
      </c>
      <c r="E81" s="226">
        <v>0</v>
      </c>
      <c r="F81" s="226">
        <v>4.41</v>
      </c>
      <c r="G81" s="226">
        <v>4.41</v>
      </c>
      <c r="H81" s="55">
        <v>0</v>
      </c>
      <c r="I81" s="56">
        <v>11.75</v>
      </c>
      <c r="J81" s="56">
        <v>15</v>
      </c>
      <c r="K81" s="56">
        <v>9.75</v>
      </c>
      <c r="L81" s="56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56" t="e">
        <f>#REF!-L81</f>
        <v>#REF!</v>
      </c>
      <c r="R81" s="71"/>
    </row>
    <row r="82" spans="1:18" ht="21.75" customHeight="1">
      <c r="A82" s="207">
        <f t="shared" si="1"/>
        <v>79</v>
      </c>
      <c r="B82" s="50" t="s">
        <v>96</v>
      </c>
      <c r="C82" s="226">
        <v>0</v>
      </c>
      <c r="D82" s="226">
        <v>11.25</v>
      </c>
      <c r="E82" s="226">
        <v>14.5</v>
      </c>
      <c r="F82" s="226">
        <v>9.25</v>
      </c>
      <c r="G82" s="226">
        <v>0</v>
      </c>
      <c r="H82" s="55">
        <v>12.68</v>
      </c>
      <c r="I82" s="56">
        <v>12.68</v>
      </c>
      <c r="J82" s="56">
        <v>14.68</v>
      </c>
      <c r="K82" s="56">
        <v>12.68</v>
      </c>
      <c r="L82" s="56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56" t="e">
        <f>#REF!-L82</f>
        <v>#REF!</v>
      </c>
      <c r="R82" s="180"/>
    </row>
    <row r="83" spans="1:18" ht="21.75" customHeight="1">
      <c r="A83" s="207">
        <f t="shared" si="1"/>
        <v>80</v>
      </c>
      <c r="B83" s="50" t="s">
        <v>97</v>
      </c>
      <c r="C83" s="226">
        <v>11.07</v>
      </c>
      <c r="D83" s="226">
        <v>11.07</v>
      </c>
      <c r="E83" s="226">
        <v>13.07</v>
      </c>
      <c r="F83" s="226">
        <v>11.07</v>
      </c>
      <c r="G83" s="226">
        <v>12.57</v>
      </c>
      <c r="H83" s="55">
        <v>12.2</v>
      </c>
      <c r="I83" s="56">
        <v>12.45</v>
      </c>
      <c r="J83" s="56">
        <v>12.95</v>
      </c>
      <c r="K83" s="56">
        <v>12.3</v>
      </c>
      <c r="L83" s="56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56" t="e">
        <f>#REF!-L83</f>
        <v>#REF!</v>
      </c>
      <c r="R83" s="56"/>
    </row>
    <row r="84" spans="1:18" ht="21.75" customHeight="1">
      <c r="A84" s="207">
        <f t="shared" si="1"/>
        <v>81</v>
      </c>
      <c r="B84" s="50" t="s">
        <v>98</v>
      </c>
      <c r="C84" s="226">
        <v>12.17</v>
      </c>
      <c r="D84" s="226">
        <v>12.42</v>
      </c>
      <c r="E84" s="226">
        <v>12.92</v>
      </c>
      <c r="F84" s="226">
        <v>12.27</v>
      </c>
      <c r="G84" s="226">
        <v>12.67</v>
      </c>
      <c r="H84" s="55">
        <v>14.5</v>
      </c>
      <c r="I84" s="56">
        <v>14.75</v>
      </c>
      <c r="J84" s="56">
        <v>17</v>
      </c>
      <c r="K84" s="56">
        <v>16.5</v>
      </c>
      <c r="L84" s="56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56" t="e">
        <f>#REF!-L84</f>
        <v>#REF!</v>
      </c>
      <c r="R84" s="56"/>
    </row>
    <row r="85" spans="1:18" ht="21.75" customHeight="1">
      <c r="A85" s="207">
        <f t="shared" si="1"/>
        <v>82</v>
      </c>
      <c r="B85" s="50" t="s">
        <v>99</v>
      </c>
      <c r="C85" s="226">
        <v>14.5</v>
      </c>
      <c r="D85" s="226">
        <v>14.75</v>
      </c>
      <c r="E85" s="226">
        <v>17</v>
      </c>
      <c r="F85" s="226">
        <v>16.5</v>
      </c>
      <c r="G85" s="226">
        <v>15.75</v>
      </c>
      <c r="H85" s="59">
        <v>9.51</v>
      </c>
      <c r="I85" s="60">
        <v>13</v>
      </c>
      <c r="J85" s="60">
        <v>0</v>
      </c>
      <c r="K85" s="60">
        <v>13</v>
      </c>
      <c r="L85" s="60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56" t="e">
        <f>#REF!-L85</f>
        <v>#REF!</v>
      </c>
      <c r="R85" s="56"/>
    </row>
    <row r="86" spans="1:18" ht="21.75" customHeight="1">
      <c r="A86" s="207">
        <f t="shared" si="1"/>
        <v>83</v>
      </c>
      <c r="B86" s="58" t="s">
        <v>100</v>
      </c>
      <c r="C86" s="226">
        <v>9.5</v>
      </c>
      <c r="D86" s="226">
        <v>13</v>
      </c>
      <c r="E86" s="226">
        <v>14</v>
      </c>
      <c r="F86" s="226">
        <v>11</v>
      </c>
      <c r="G86" s="226">
        <v>13</v>
      </c>
      <c r="H86" s="55">
        <v>10</v>
      </c>
      <c r="I86" s="56">
        <v>11.25</v>
      </c>
      <c r="J86" s="56">
        <v>17</v>
      </c>
      <c r="K86" s="56">
        <v>13</v>
      </c>
      <c r="L86" s="56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56" t="e">
        <f>#REF!-L86</f>
        <v>#REF!</v>
      </c>
      <c r="R86" s="56"/>
    </row>
    <row r="87" spans="1:18" ht="21.75" customHeight="1">
      <c r="A87" s="207">
        <f t="shared" si="1"/>
        <v>84</v>
      </c>
      <c r="B87" s="50" t="s">
        <v>101</v>
      </c>
      <c r="C87" s="226">
        <v>11</v>
      </c>
      <c r="D87" s="226">
        <v>11</v>
      </c>
      <c r="E87" s="226">
        <v>17</v>
      </c>
      <c r="F87" s="226">
        <v>13</v>
      </c>
      <c r="G87" s="226">
        <v>13</v>
      </c>
      <c r="H87" s="55">
        <v>11.9</v>
      </c>
      <c r="I87" s="56">
        <v>12.4</v>
      </c>
      <c r="J87" s="56">
        <v>12.9</v>
      </c>
      <c r="K87" s="56">
        <v>12.9</v>
      </c>
      <c r="L87" s="56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56" t="e">
        <f>#REF!-L87</f>
        <v>#REF!</v>
      </c>
      <c r="R87" s="56"/>
    </row>
    <row r="88" spans="1:18" ht="21.75" customHeight="1">
      <c r="A88" s="207">
        <f t="shared" si="1"/>
        <v>85</v>
      </c>
      <c r="B88" s="50" t="s">
        <v>102</v>
      </c>
      <c r="C88" s="226">
        <v>8.94</v>
      </c>
      <c r="D88" s="226">
        <v>9.44</v>
      </c>
      <c r="E88" s="226">
        <v>9.94</v>
      </c>
      <c r="F88" s="226">
        <v>9.94</v>
      </c>
      <c r="G88" s="226">
        <v>9.94</v>
      </c>
      <c r="H88" s="55">
        <v>15.37</v>
      </c>
      <c r="I88" s="56">
        <v>15.37</v>
      </c>
      <c r="J88" s="56">
        <v>15.37</v>
      </c>
      <c r="K88" s="56">
        <v>15.37</v>
      </c>
      <c r="L88" s="56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56" t="e">
        <f>#REF!-L88</f>
        <v>#REF!</v>
      </c>
      <c r="R88" s="56"/>
    </row>
    <row r="89" spans="1:18" ht="21.75" customHeight="1">
      <c r="A89" s="207">
        <f t="shared" si="1"/>
        <v>86</v>
      </c>
      <c r="B89" s="50" t="s">
        <v>175</v>
      </c>
      <c r="C89" s="226">
        <v>15.22</v>
      </c>
      <c r="D89" s="226">
        <v>15.22</v>
      </c>
      <c r="E89" s="226">
        <v>15.22</v>
      </c>
      <c r="F89" s="226">
        <v>15.22</v>
      </c>
      <c r="G89" s="226">
        <v>15.22</v>
      </c>
      <c r="H89" s="55">
        <v>10</v>
      </c>
      <c r="I89" s="56">
        <v>11</v>
      </c>
      <c r="J89" s="56">
        <v>0</v>
      </c>
      <c r="K89" s="56">
        <v>10</v>
      </c>
      <c r="L89" s="56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56" t="e">
        <f>#REF!-L89</f>
        <v>#REF!</v>
      </c>
      <c r="R89" s="56"/>
    </row>
    <row r="90" spans="1:18" ht="21.75" customHeight="1">
      <c r="A90" s="207">
        <f t="shared" si="1"/>
        <v>87</v>
      </c>
      <c r="B90" s="50" t="s">
        <v>104</v>
      </c>
      <c r="C90" s="226">
        <v>8.34</v>
      </c>
      <c r="D90" s="226">
        <v>10.16</v>
      </c>
      <c r="E90" s="226">
        <v>13</v>
      </c>
      <c r="F90" s="226">
        <v>9.9499999999999993</v>
      </c>
      <c r="G90" s="226">
        <v>9.83</v>
      </c>
      <c r="H90" s="55">
        <v>10.83</v>
      </c>
      <c r="I90" s="56">
        <v>11.51</v>
      </c>
      <c r="J90" s="56">
        <v>12.51</v>
      </c>
      <c r="K90" s="56">
        <v>11.01</v>
      </c>
      <c r="L90" s="56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56" t="e">
        <f>#REF!-L90</f>
        <v>#REF!</v>
      </c>
      <c r="R90" s="56"/>
    </row>
    <row r="91" spans="1:18" ht="21.75" customHeight="1">
      <c r="A91" s="207">
        <f t="shared" si="1"/>
        <v>88</v>
      </c>
      <c r="B91" s="50" t="s">
        <v>105</v>
      </c>
      <c r="C91" s="226">
        <v>9.23</v>
      </c>
      <c r="D91" s="226">
        <v>9.89</v>
      </c>
      <c r="E91" s="226">
        <v>10.89</v>
      </c>
      <c r="F91" s="226">
        <v>9.39</v>
      </c>
      <c r="G91" s="226">
        <v>9.39</v>
      </c>
      <c r="H91" s="55">
        <v>11.46</v>
      </c>
      <c r="I91" s="56">
        <v>11.96</v>
      </c>
      <c r="J91" s="56">
        <v>12.46</v>
      </c>
      <c r="K91" s="56">
        <v>11.46</v>
      </c>
      <c r="L91" s="56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56" t="e">
        <f>#REF!-L91</f>
        <v>#REF!</v>
      </c>
      <c r="R91" s="56"/>
    </row>
    <row r="92" spans="1:18" ht="21.75" customHeight="1">
      <c r="A92" s="207">
        <f t="shared" si="1"/>
        <v>89</v>
      </c>
      <c r="B92" s="50" t="s">
        <v>106</v>
      </c>
      <c r="C92" s="226">
        <v>10.81</v>
      </c>
      <c r="D92" s="226">
        <v>11.31</v>
      </c>
      <c r="E92" s="226">
        <v>11.81</v>
      </c>
      <c r="F92" s="226">
        <v>10.81</v>
      </c>
      <c r="G92" s="226">
        <v>11.31</v>
      </c>
      <c r="H92" s="55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6"/>
    </row>
    <row r="93" spans="1:18" ht="21.75" customHeight="1">
      <c r="A93" s="207">
        <f t="shared" si="1"/>
        <v>90</v>
      </c>
      <c r="B93" s="50" t="s">
        <v>107</v>
      </c>
      <c r="C93" s="226">
        <v>10.19</v>
      </c>
      <c r="D93" s="226">
        <v>10.19</v>
      </c>
      <c r="E93" s="226">
        <v>11.19</v>
      </c>
      <c r="F93" s="226">
        <v>10.19</v>
      </c>
      <c r="G93" s="226">
        <v>10.19</v>
      </c>
      <c r="H93" s="55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6"/>
    </row>
    <row r="94" spans="1:18" ht="21.75" customHeight="1">
      <c r="A94" s="207">
        <f t="shared" si="1"/>
        <v>91</v>
      </c>
      <c r="B94" s="50" t="s">
        <v>108</v>
      </c>
      <c r="C94" s="226">
        <v>0</v>
      </c>
      <c r="D94" s="226">
        <v>11.88</v>
      </c>
      <c r="E94" s="226">
        <v>14.46</v>
      </c>
      <c r="F94" s="226">
        <v>0</v>
      </c>
      <c r="G94" s="226">
        <v>12.59</v>
      </c>
      <c r="H94" s="55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6"/>
    </row>
    <row r="95" spans="1:18" ht="21.75" customHeight="1">
      <c r="A95" s="207">
        <f t="shared" si="1"/>
        <v>92</v>
      </c>
      <c r="B95" s="50" t="s">
        <v>109</v>
      </c>
      <c r="C95" s="226">
        <v>11.52</v>
      </c>
      <c r="D95" s="226">
        <v>12.45</v>
      </c>
      <c r="E95" s="226">
        <v>0</v>
      </c>
      <c r="F95" s="226">
        <v>12.27</v>
      </c>
      <c r="G95" s="226">
        <v>13.77</v>
      </c>
      <c r="H95" s="55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6"/>
    </row>
    <row r="96" spans="1:18" ht="21.75" customHeight="1">
      <c r="A96" s="207">
        <f t="shared" si="1"/>
        <v>93</v>
      </c>
      <c r="B96" s="50" t="s">
        <v>110</v>
      </c>
      <c r="C96" s="226">
        <v>11.39</v>
      </c>
      <c r="D96" s="226">
        <v>11.39</v>
      </c>
      <c r="E96" s="226">
        <v>11.39</v>
      </c>
      <c r="F96" s="226">
        <v>11.39</v>
      </c>
      <c r="G96" s="226">
        <v>11.39</v>
      </c>
      <c r="H96" s="55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6"/>
    </row>
    <row r="97" spans="1:18" ht="21.75" customHeight="1">
      <c r="A97" s="207">
        <f t="shared" si="1"/>
        <v>94</v>
      </c>
      <c r="B97" s="50" t="s">
        <v>159</v>
      </c>
      <c r="C97" s="226">
        <v>10.86</v>
      </c>
      <c r="D97" s="226">
        <v>11.36</v>
      </c>
      <c r="E97" s="226">
        <v>13.36</v>
      </c>
      <c r="F97" s="226">
        <v>10.86</v>
      </c>
      <c r="G97" s="226">
        <v>10.86</v>
      </c>
      <c r="H97" s="124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6"/>
    </row>
    <row r="98" spans="1:18" ht="21.75" customHeight="1">
      <c r="A98" s="207">
        <f t="shared" si="1"/>
        <v>95</v>
      </c>
      <c r="B98" s="50" t="s">
        <v>112</v>
      </c>
      <c r="C98" s="226">
        <v>10.02</v>
      </c>
      <c r="D98" s="226">
        <v>9.9</v>
      </c>
      <c r="E98" s="226">
        <v>0</v>
      </c>
      <c r="F98" s="226">
        <v>9.9</v>
      </c>
      <c r="G98" s="226">
        <v>0</v>
      </c>
      <c r="H98" s="55">
        <v>0</v>
      </c>
      <c r="I98" s="56">
        <v>11</v>
      </c>
      <c r="J98" s="56">
        <v>0</v>
      </c>
      <c r="K98" s="56">
        <v>12</v>
      </c>
      <c r="L98" s="56">
        <v>12.5</v>
      </c>
      <c r="M98" s="56" t="e">
        <f>#REF!-H98</f>
        <v>#REF!</v>
      </c>
      <c r="N98" s="56" t="e">
        <f>#REF!-I98</f>
        <v>#REF!</v>
      </c>
      <c r="O98" s="56" t="e">
        <f>#REF!-J98</f>
        <v>#REF!</v>
      </c>
      <c r="P98" s="56" t="e">
        <f>#REF!-K98</f>
        <v>#REF!</v>
      </c>
      <c r="Q98" s="56" t="e">
        <f>#REF!-L98</f>
        <v>#REF!</v>
      </c>
      <c r="R98" s="56"/>
    </row>
    <row r="99" spans="1:18" ht="21.75" customHeight="1">
      <c r="A99" s="207">
        <f t="shared" si="1"/>
        <v>96</v>
      </c>
      <c r="B99" s="50" t="s">
        <v>113</v>
      </c>
      <c r="C99" s="226">
        <v>0</v>
      </c>
      <c r="D99" s="226">
        <v>10.75</v>
      </c>
      <c r="E99" s="226">
        <v>0</v>
      </c>
      <c r="F99" s="226">
        <v>10.75</v>
      </c>
      <c r="G99" s="226">
        <v>11.25</v>
      </c>
      <c r="H99" s="220"/>
      <c r="I99" s="183"/>
      <c r="J99" s="183"/>
      <c r="K99" s="183"/>
      <c r="L99" s="183"/>
      <c r="M99" s="183"/>
      <c r="N99" s="183"/>
      <c r="O99" s="183"/>
      <c r="P99" s="183"/>
      <c r="Q99" s="183"/>
      <c r="R99" s="56"/>
    </row>
    <row r="100" spans="1:18" ht="27" customHeight="1">
      <c r="A100" s="212"/>
      <c r="B100" s="628" t="s">
        <v>160</v>
      </c>
      <c r="C100" s="628"/>
      <c r="D100" s="628"/>
      <c r="E100" s="628"/>
      <c r="F100" s="628"/>
      <c r="G100" s="628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</row>
    <row r="101" spans="1:18" ht="27" customHeight="1">
      <c r="A101" s="212"/>
      <c r="B101" s="628" t="s">
        <v>171</v>
      </c>
      <c r="C101" s="628"/>
      <c r="D101" s="628"/>
      <c r="E101" s="628"/>
      <c r="F101" s="628"/>
      <c r="G101" s="62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</row>
    <row r="102" spans="1:18" ht="27.75" customHeight="1">
      <c r="A102" s="212"/>
      <c r="B102" s="628" t="s">
        <v>173</v>
      </c>
      <c r="C102" s="628"/>
      <c r="D102" s="628"/>
      <c r="E102" s="628"/>
      <c r="F102" s="628"/>
      <c r="G102" s="62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18" ht="21.75" customHeight="1">
      <c r="A103" s="212"/>
      <c r="B103" s="168"/>
      <c r="C103" s="168"/>
      <c r="D103" s="83"/>
      <c r="E103" s="83"/>
      <c r="F103" s="83"/>
      <c r="G103" s="83"/>
    </row>
    <row r="104" spans="1:18" ht="21.75" customHeight="1">
      <c r="B104" s="151" t="s">
        <v>178</v>
      </c>
      <c r="C104" s="223">
        <f>AVERAGE(C4:C32,C34:C73,C75:C81,C83:C93,C95:C98)</f>
        <v>9.2921978021978031</v>
      </c>
      <c r="D104" s="224">
        <f>AVERAGE(D4:D15,D18:D19,D22,D26,D30:D32,D34:D99)</f>
        <v>10.098352941176474</v>
      </c>
      <c r="E104" s="224">
        <f>AVERAGE(E4:E5,E11,E19,E26,E31,E34:E64,E66,E71,E73,E76,E78,E82:E94,E96:E97)</f>
        <v>12.271403508771932</v>
      </c>
      <c r="F104" s="224">
        <f>AVERAGE(F4:F14,F18:F19,F22,F25:F26,F31:F32,F34:F63,F65:F70,F72:F79,F81:F93,F95:F99)</f>
        <v>10.040750000000001</v>
      </c>
      <c r="G104" s="224">
        <f>AVERAGE(G4:G12,G14,G18:G19,G26,G31,G34:G66,G68:G79,G81,G83:G97,G99)</f>
        <v>10.943026315789478</v>
      </c>
    </row>
    <row r="105" spans="1:18" ht="21.75" customHeight="1">
      <c r="B105" s="151" t="s">
        <v>179</v>
      </c>
      <c r="C105" s="223">
        <v>4.41</v>
      </c>
      <c r="D105" s="223">
        <v>4.41</v>
      </c>
      <c r="E105" s="224">
        <v>5.76</v>
      </c>
      <c r="F105" s="223">
        <v>4.41</v>
      </c>
      <c r="G105" s="223">
        <v>4.41</v>
      </c>
    </row>
    <row r="106" spans="1:18" ht="21.75" customHeight="1">
      <c r="B106" s="151" t="s">
        <v>180</v>
      </c>
      <c r="C106" s="224">
        <v>15.22</v>
      </c>
      <c r="D106" s="224">
        <v>15.22</v>
      </c>
      <c r="E106" s="224">
        <v>21</v>
      </c>
      <c r="F106" s="224">
        <v>16.5</v>
      </c>
      <c r="G106" s="224">
        <v>15.75</v>
      </c>
    </row>
    <row r="107" spans="1:18" ht="21.75" customHeight="1">
      <c r="B107" s="151"/>
      <c r="C107" s="83"/>
      <c r="D107" s="83"/>
    </row>
    <row r="108" spans="1:18" ht="21.75" customHeight="1">
      <c r="B108" s="151"/>
      <c r="C108" s="83"/>
      <c r="D108" s="83"/>
    </row>
    <row r="109" spans="1:18" ht="21.75" customHeight="1">
      <c r="B109" s="151"/>
    </row>
    <row r="111" spans="1:18" s="127" customFormat="1" ht="21.75" customHeight="1">
      <c r="A111" s="84"/>
      <c r="B111" s="151"/>
      <c r="F111" s="16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s="127" customFormat="1" ht="21.75" customHeight="1">
      <c r="A112" s="84"/>
      <c r="B112" s="151"/>
      <c r="F112" s="16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s="127" customFormat="1" ht="21.75" customHeight="1">
      <c r="A113" s="84"/>
      <c r="B113" s="151"/>
      <c r="F113" s="16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</row>
    <row r="116" spans="1:18" s="127" customFormat="1" ht="21.75" customHeight="1">
      <c r="A116" s="84"/>
      <c r="B116" s="151"/>
      <c r="F116" s="16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s="127" customFormat="1" ht="21.75" customHeight="1">
      <c r="A117" s="84"/>
      <c r="B117" s="151"/>
      <c r="F117" s="16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s="127" customFormat="1" ht="21.75" customHeight="1">
      <c r="A118" s="84"/>
      <c r="B118" s="151"/>
      <c r="F118" s="16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</sheetData>
  <mergeCells count="7">
    <mergeCell ref="B102:G102"/>
    <mergeCell ref="B1:H1"/>
    <mergeCell ref="C2:G2"/>
    <mergeCell ref="H2:L2"/>
    <mergeCell ref="M2:Q2"/>
    <mergeCell ref="B100:G100"/>
    <mergeCell ref="B101:G101"/>
  </mergeCells>
  <pageMargins left="0.70866141732283472" right="0.94488188976377963" top="0.74803149606299213" bottom="0.74803149606299213" header="0.31496062992125984" footer="0.31496062992125984"/>
  <pageSetup paperSize="9" scale="75" orientation="portrait" horizontalDpi="90" verticalDpi="90" r:id="rId1"/>
  <customProperties>
    <customPr name="EpmWorksheetKeyString_GUID" r:id="rId2"/>
  </customProperties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18"/>
  <sheetViews>
    <sheetView view="pageBreakPreview" topLeftCell="A3" zoomScale="110" zoomScaleNormal="100" zoomScaleSheetLayoutView="110" workbookViewId="0">
      <selection activeCell="F16" sqref="F16"/>
    </sheetView>
  </sheetViews>
  <sheetFormatPr defaultColWidth="9.25" defaultRowHeight="21.75" customHeight="1"/>
  <cols>
    <col min="1" max="1" width="6.25" style="84" customWidth="1"/>
    <col min="2" max="2" width="53.25" style="83" customWidth="1"/>
    <col min="3" max="3" width="11" style="127" customWidth="1"/>
    <col min="4" max="4" width="10.25" style="127" customWidth="1"/>
    <col min="5" max="5" width="9" style="127" customWidth="1"/>
    <col min="6" max="6" width="9.625" style="165" customWidth="1"/>
    <col min="7" max="7" width="13" style="127" customWidth="1"/>
    <col min="8" max="8" width="12" style="83" hidden="1" customWidth="1"/>
    <col min="9" max="9" width="9.25" style="83" hidden="1" customWidth="1"/>
    <col min="10" max="10" width="8.625" style="83" hidden="1" customWidth="1"/>
    <col min="11" max="11" width="8.375" style="83" hidden="1" customWidth="1"/>
    <col min="12" max="12" width="10.375" style="83" hidden="1" customWidth="1"/>
    <col min="13" max="13" width="12" style="83" hidden="1" customWidth="1"/>
    <col min="14" max="14" width="9.25" style="83" hidden="1" customWidth="1"/>
    <col min="15" max="15" width="8.625" style="83" hidden="1" customWidth="1"/>
    <col min="16" max="16" width="8.375" style="83" hidden="1" customWidth="1"/>
    <col min="17" max="17" width="10.375" style="83" hidden="1" customWidth="1"/>
    <col min="18" max="18" width="22" style="83" hidden="1" customWidth="1"/>
    <col min="19" max="16384" width="9.25" style="83"/>
  </cols>
  <sheetData>
    <row r="1" spans="1:19" ht="21.75" customHeight="1">
      <c r="A1" s="206"/>
      <c r="B1" s="629" t="s">
        <v>181</v>
      </c>
      <c r="C1" s="629"/>
      <c r="D1" s="629"/>
      <c r="E1" s="629"/>
      <c r="F1" s="629"/>
      <c r="G1" s="629"/>
      <c r="H1" s="629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9" ht="15" customHeight="1" thickBot="1">
      <c r="C2" s="630" t="s">
        <v>185</v>
      </c>
      <c r="D2" s="631"/>
      <c r="E2" s="631"/>
      <c r="F2" s="631"/>
      <c r="G2" s="631"/>
      <c r="H2" s="620" t="s">
        <v>136</v>
      </c>
      <c r="I2" s="621"/>
      <c r="J2" s="621"/>
      <c r="K2" s="621"/>
      <c r="L2" s="621"/>
      <c r="M2" s="620" t="s">
        <v>139</v>
      </c>
      <c r="N2" s="621"/>
      <c r="O2" s="621"/>
      <c r="P2" s="621"/>
      <c r="Q2" s="621"/>
      <c r="R2" s="84"/>
    </row>
    <row r="3" spans="1:19" ht="26.25" customHeight="1">
      <c r="A3" s="221" t="s">
        <v>1</v>
      </c>
      <c r="B3" s="221" t="s">
        <v>4</v>
      </c>
      <c r="C3" s="222" t="s">
        <v>5</v>
      </c>
      <c r="D3" s="222" t="s">
        <v>6</v>
      </c>
      <c r="E3" s="222" t="s">
        <v>7</v>
      </c>
      <c r="F3" s="222" t="s">
        <v>8</v>
      </c>
      <c r="G3" s="222" t="s">
        <v>9</v>
      </c>
      <c r="H3" s="188" t="s">
        <v>5</v>
      </c>
      <c r="I3" s="170" t="s">
        <v>6</v>
      </c>
      <c r="J3" s="170" t="s">
        <v>7</v>
      </c>
      <c r="K3" s="170" t="s">
        <v>8</v>
      </c>
      <c r="L3" s="189" t="s">
        <v>9</v>
      </c>
      <c r="M3" s="170" t="s">
        <v>5</v>
      </c>
      <c r="N3" s="170" t="s">
        <v>6</v>
      </c>
      <c r="O3" s="170" t="s">
        <v>7</v>
      </c>
      <c r="P3" s="170" t="s">
        <v>8</v>
      </c>
      <c r="Q3" s="190" t="s">
        <v>9</v>
      </c>
      <c r="R3" s="191" t="s">
        <v>142</v>
      </c>
    </row>
    <row r="4" spans="1:19" ht="21.75" customHeight="1">
      <c r="A4" s="209">
        <v>1</v>
      </c>
      <c r="B4" s="50" t="s">
        <v>12</v>
      </c>
      <c r="C4" s="228">
        <v>9.9499999999999993</v>
      </c>
      <c r="D4" s="228">
        <v>9.8000000000000007</v>
      </c>
      <c r="E4" s="228">
        <v>16.75</v>
      </c>
      <c r="F4" s="228">
        <v>9.9</v>
      </c>
      <c r="G4" s="228">
        <v>12</v>
      </c>
      <c r="H4" s="55">
        <v>9.9499999999999993</v>
      </c>
      <c r="I4" s="56">
        <v>9.9499999999999993</v>
      </c>
      <c r="J4" s="56">
        <v>17.5</v>
      </c>
      <c r="K4" s="56">
        <v>9.98</v>
      </c>
      <c r="L4" s="56">
        <v>12.5</v>
      </c>
      <c r="M4" s="56" t="e">
        <f>#REF!-H4</f>
        <v>#REF!</v>
      </c>
      <c r="N4" s="56" t="e">
        <f>#REF!-I4</f>
        <v>#REF!</v>
      </c>
      <c r="O4" s="56" t="e">
        <f>#REF!-J4</f>
        <v>#REF!</v>
      </c>
      <c r="P4" s="56" t="e">
        <f>#REF!-K4</f>
        <v>#REF!</v>
      </c>
      <c r="Q4" s="56" t="e">
        <f>#REF!-L4</f>
        <v>#REF!</v>
      </c>
      <c r="R4" s="56"/>
      <c r="S4" s="227"/>
    </row>
    <row r="5" spans="1:19" ht="21.75" customHeight="1">
      <c r="A5" s="209">
        <v>2</v>
      </c>
      <c r="B5" s="50" t="s">
        <v>13</v>
      </c>
      <c r="C5" s="228">
        <v>9.85</v>
      </c>
      <c r="D5" s="228">
        <v>9.8000000000000007</v>
      </c>
      <c r="E5" s="228">
        <v>11.5</v>
      </c>
      <c r="F5" s="228">
        <v>10.15</v>
      </c>
      <c r="G5" s="228">
        <v>11.9</v>
      </c>
      <c r="H5" s="55">
        <v>9.9499999999999993</v>
      </c>
      <c r="I5" s="56">
        <v>9.9499999999999993</v>
      </c>
      <c r="J5" s="56">
        <v>17.75</v>
      </c>
      <c r="K5" s="56">
        <v>10.25</v>
      </c>
      <c r="L5" s="56">
        <v>12</v>
      </c>
      <c r="M5" s="56" t="e">
        <f>#REF!-H5</f>
        <v>#REF!</v>
      </c>
      <c r="N5" s="56" t="e">
        <f>#REF!-I5</f>
        <v>#REF!</v>
      </c>
      <c r="O5" s="56" t="e">
        <f>#REF!-J5</f>
        <v>#REF!</v>
      </c>
      <c r="P5" s="56" t="e">
        <f>#REF!-K5</f>
        <v>#REF!</v>
      </c>
      <c r="Q5" s="56" t="e">
        <f>#REF!-L5</f>
        <v>#REF!</v>
      </c>
      <c r="R5" s="56"/>
      <c r="S5" s="227"/>
    </row>
    <row r="6" spans="1:19" ht="21.75" customHeight="1">
      <c r="A6" s="207">
        <f>A5+1</f>
        <v>3</v>
      </c>
      <c r="B6" s="50" t="s">
        <v>14</v>
      </c>
      <c r="C6" s="228">
        <v>9.8000000000000007</v>
      </c>
      <c r="D6" s="228">
        <v>9.8000000000000007</v>
      </c>
      <c r="E6" s="228">
        <v>0</v>
      </c>
      <c r="F6" s="228">
        <v>10.15</v>
      </c>
      <c r="G6" s="228">
        <v>11.95</v>
      </c>
      <c r="H6" s="55">
        <v>9.9499999999999993</v>
      </c>
      <c r="I6" s="56">
        <v>9.9499999999999993</v>
      </c>
      <c r="J6" s="56">
        <v>0</v>
      </c>
      <c r="K6" s="56">
        <v>10.5</v>
      </c>
      <c r="L6" s="56">
        <v>12.5</v>
      </c>
      <c r="M6" s="56" t="e">
        <f>#REF!-H6</f>
        <v>#REF!</v>
      </c>
      <c r="N6" s="56" t="e">
        <f>#REF!-I6</f>
        <v>#REF!</v>
      </c>
      <c r="O6" s="56" t="e">
        <f>#REF!-J6</f>
        <v>#REF!</v>
      </c>
      <c r="P6" s="56" t="e">
        <f>#REF!-K6</f>
        <v>#REF!</v>
      </c>
      <c r="Q6" s="56" t="e">
        <f>#REF!-L6</f>
        <v>#REF!</v>
      </c>
      <c r="R6" s="56"/>
      <c r="S6" s="227"/>
    </row>
    <row r="7" spans="1:19" ht="21.75" customHeight="1">
      <c r="A7" s="207">
        <f t="shared" ref="A7:A70" si="0">A6+1</f>
        <v>4</v>
      </c>
      <c r="B7" s="50" t="s">
        <v>15</v>
      </c>
      <c r="C7" s="228">
        <v>9.75</v>
      </c>
      <c r="D7" s="228">
        <v>10.25</v>
      </c>
      <c r="E7" s="228">
        <v>0</v>
      </c>
      <c r="F7" s="228">
        <v>10</v>
      </c>
      <c r="G7" s="228">
        <v>12</v>
      </c>
      <c r="H7" s="55">
        <v>10</v>
      </c>
      <c r="I7" s="56">
        <v>10.5</v>
      </c>
      <c r="J7" s="56">
        <v>17</v>
      </c>
      <c r="K7" s="56">
        <v>10.25</v>
      </c>
      <c r="L7" s="56">
        <v>12</v>
      </c>
      <c r="M7" s="56" t="e">
        <f>#REF!-H7</f>
        <v>#REF!</v>
      </c>
      <c r="N7" s="56" t="e">
        <f>#REF!-I7</f>
        <v>#REF!</v>
      </c>
      <c r="O7" s="56" t="e">
        <f>#REF!-J7</f>
        <v>#REF!</v>
      </c>
      <c r="P7" s="56" t="e">
        <f>#REF!-K7</f>
        <v>#REF!</v>
      </c>
      <c r="Q7" s="56" t="e">
        <f>#REF!-L7</f>
        <v>#REF!</v>
      </c>
      <c r="R7" s="56"/>
      <c r="S7" s="227"/>
    </row>
    <row r="8" spans="1:19" ht="21.75" customHeight="1">
      <c r="A8" s="207">
        <f t="shared" si="0"/>
        <v>5</v>
      </c>
      <c r="B8" s="50" t="s">
        <v>16</v>
      </c>
      <c r="C8" s="228">
        <v>9.6</v>
      </c>
      <c r="D8" s="228">
        <v>10</v>
      </c>
      <c r="E8" s="228">
        <v>0</v>
      </c>
      <c r="F8" s="228">
        <v>10</v>
      </c>
      <c r="G8" s="228">
        <v>10</v>
      </c>
      <c r="H8" s="124"/>
      <c r="I8" s="81"/>
      <c r="J8" s="81"/>
      <c r="K8" s="95">
        <v>10.25</v>
      </c>
      <c r="L8" s="56">
        <v>10.25</v>
      </c>
      <c r="M8" s="56" t="e">
        <f>#REF!-H8</f>
        <v>#REF!</v>
      </c>
      <c r="N8" s="56" t="e">
        <f>#REF!-I8</f>
        <v>#REF!</v>
      </c>
      <c r="O8" s="56" t="e">
        <f>#REF!-J8</f>
        <v>#REF!</v>
      </c>
      <c r="P8" s="56" t="e">
        <f>#REF!-K8</f>
        <v>#REF!</v>
      </c>
      <c r="Q8" s="56" t="e">
        <f>#REF!-L8</f>
        <v>#REF!</v>
      </c>
      <c r="R8" s="71"/>
      <c r="S8" s="227"/>
    </row>
    <row r="9" spans="1:19" ht="21.75" customHeight="1">
      <c r="A9" s="207">
        <f t="shared" si="0"/>
        <v>6</v>
      </c>
      <c r="B9" s="50" t="s">
        <v>17</v>
      </c>
      <c r="C9" s="228">
        <v>8.25</v>
      </c>
      <c r="D9" s="228">
        <v>8.75</v>
      </c>
      <c r="E9" s="228">
        <v>0</v>
      </c>
      <c r="F9" s="228">
        <v>9.4</v>
      </c>
      <c r="G9" s="228">
        <v>8.61</v>
      </c>
      <c r="H9" s="55">
        <v>9.75</v>
      </c>
      <c r="I9" s="56">
        <v>9.9</v>
      </c>
      <c r="J9" s="56">
        <v>0</v>
      </c>
      <c r="K9" s="56">
        <v>9.9</v>
      </c>
      <c r="L9" s="56">
        <v>8.98</v>
      </c>
      <c r="M9" s="56" t="e">
        <f>#REF!-H9</f>
        <v>#REF!</v>
      </c>
      <c r="N9" s="56" t="e">
        <f>#REF!-I9</f>
        <v>#REF!</v>
      </c>
      <c r="O9" s="56" t="e">
        <f>#REF!-J9</f>
        <v>#REF!</v>
      </c>
      <c r="P9" s="56" t="e">
        <f>#REF!-K9</f>
        <v>#REF!</v>
      </c>
      <c r="Q9" s="56" t="e">
        <f>#REF!-L9</f>
        <v>#REF!</v>
      </c>
      <c r="R9" s="56"/>
      <c r="S9" s="227"/>
    </row>
    <row r="10" spans="1:19" ht="21.75" customHeight="1">
      <c r="A10" s="207">
        <f t="shared" si="0"/>
        <v>7</v>
      </c>
      <c r="B10" s="50" t="s">
        <v>18</v>
      </c>
      <c r="C10" s="228">
        <v>9</v>
      </c>
      <c r="D10" s="228">
        <v>10</v>
      </c>
      <c r="E10" s="228">
        <v>0</v>
      </c>
      <c r="F10" s="228">
        <v>9.25</v>
      </c>
      <c r="G10" s="228">
        <v>9.5</v>
      </c>
      <c r="H10" s="218"/>
      <c r="I10" s="171"/>
      <c r="J10" s="171"/>
      <c r="K10" s="172">
        <v>10</v>
      </c>
      <c r="L10" s="56">
        <v>10</v>
      </c>
      <c r="M10" s="56" t="e">
        <f>#REF!-H10</f>
        <v>#REF!</v>
      </c>
      <c r="N10" s="56" t="e">
        <f>#REF!-I10</f>
        <v>#REF!</v>
      </c>
      <c r="O10" s="56" t="e">
        <f>#REF!-J10</f>
        <v>#REF!</v>
      </c>
      <c r="P10" s="56" t="e">
        <f>#REF!-K10</f>
        <v>#REF!</v>
      </c>
      <c r="Q10" s="56" t="e">
        <f>#REF!-L10</f>
        <v>#REF!</v>
      </c>
      <c r="R10" s="173"/>
      <c r="S10" s="227"/>
    </row>
    <row r="11" spans="1:19" ht="21.75" customHeight="1">
      <c r="A11" s="207">
        <f t="shared" si="0"/>
        <v>8</v>
      </c>
      <c r="B11" s="50" t="s">
        <v>150</v>
      </c>
      <c r="C11" s="228">
        <v>10.44</v>
      </c>
      <c r="D11" s="228">
        <v>9.9700000000000006</v>
      </c>
      <c r="E11" s="228">
        <v>17.329999999999998</v>
      </c>
      <c r="F11" s="228">
        <v>10.25</v>
      </c>
      <c r="G11" s="228">
        <v>10.25</v>
      </c>
      <c r="H11" s="55">
        <v>10.65</v>
      </c>
      <c r="I11" s="56">
        <v>10.73</v>
      </c>
      <c r="J11" s="56">
        <v>18</v>
      </c>
      <c r="K11" s="56">
        <v>10.67</v>
      </c>
      <c r="L11" s="56">
        <v>10.67</v>
      </c>
      <c r="M11" s="56" t="e">
        <f>#REF!-H11</f>
        <v>#REF!</v>
      </c>
      <c r="N11" s="56" t="e">
        <f>#REF!-I11</f>
        <v>#REF!</v>
      </c>
      <c r="O11" s="56" t="e">
        <f>#REF!-J11</f>
        <v>#REF!</v>
      </c>
      <c r="P11" s="56" t="e">
        <f>#REF!-K11</f>
        <v>#REF!</v>
      </c>
      <c r="Q11" s="56" t="e">
        <f>#REF!-L11</f>
        <v>#REF!</v>
      </c>
      <c r="R11" s="56"/>
      <c r="S11" s="227"/>
    </row>
    <row r="12" spans="1:19" ht="21.75" customHeight="1">
      <c r="A12" s="207">
        <f t="shared" si="0"/>
        <v>9</v>
      </c>
      <c r="B12" s="50" t="s">
        <v>20</v>
      </c>
      <c r="C12" s="228">
        <v>9.4</v>
      </c>
      <c r="D12" s="228">
        <v>9.9499999999999993</v>
      </c>
      <c r="E12" s="228">
        <v>0</v>
      </c>
      <c r="F12" s="228">
        <v>9.5</v>
      </c>
      <c r="G12" s="228">
        <v>9.9499999999999993</v>
      </c>
      <c r="H12" s="55">
        <v>9.6</v>
      </c>
      <c r="I12" s="56">
        <v>10.4</v>
      </c>
      <c r="J12" s="56">
        <v>0</v>
      </c>
      <c r="K12" s="56">
        <v>9.9</v>
      </c>
      <c r="L12" s="56">
        <v>10.25</v>
      </c>
      <c r="M12" s="56" t="e">
        <f>#REF!-H12</f>
        <v>#REF!</v>
      </c>
      <c r="N12" s="56" t="e">
        <f>#REF!-I12</f>
        <v>#REF!</v>
      </c>
      <c r="O12" s="56" t="e">
        <f>#REF!-J12</f>
        <v>#REF!</v>
      </c>
      <c r="P12" s="56" t="e">
        <f>#REF!-K12</f>
        <v>#REF!</v>
      </c>
      <c r="Q12" s="56" t="e">
        <f>#REF!-L12</f>
        <v>#REF!</v>
      </c>
      <c r="R12" s="56"/>
      <c r="S12" s="227"/>
    </row>
    <row r="13" spans="1:19" ht="21.75" customHeight="1">
      <c r="A13" s="207">
        <f t="shared" si="0"/>
        <v>10</v>
      </c>
      <c r="B13" s="50" t="s">
        <v>21</v>
      </c>
      <c r="C13" s="228">
        <v>9.9</v>
      </c>
      <c r="D13" s="228">
        <v>10.5</v>
      </c>
      <c r="E13" s="228">
        <v>0</v>
      </c>
      <c r="F13" s="228">
        <v>10</v>
      </c>
      <c r="G13" s="228">
        <v>0</v>
      </c>
      <c r="H13" s="55">
        <v>10.5</v>
      </c>
      <c r="I13" s="56">
        <v>11</v>
      </c>
      <c r="J13" s="56">
        <v>0</v>
      </c>
      <c r="K13" s="56">
        <v>10.5</v>
      </c>
      <c r="L13" s="56">
        <v>0</v>
      </c>
      <c r="M13" s="56" t="e">
        <f>#REF!-H13</f>
        <v>#REF!</v>
      </c>
      <c r="N13" s="56" t="e">
        <f>#REF!-I13</f>
        <v>#REF!</v>
      </c>
      <c r="O13" s="56" t="e">
        <f>#REF!-J13</f>
        <v>#REF!</v>
      </c>
      <c r="P13" s="56" t="e">
        <f>#REF!-K13</f>
        <v>#REF!</v>
      </c>
      <c r="Q13" s="56" t="e">
        <f>#REF!-L13</f>
        <v>#REF!</v>
      </c>
      <c r="R13" s="56"/>
      <c r="S13" s="227"/>
    </row>
    <row r="14" spans="1:19" ht="21.75" customHeight="1">
      <c r="A14" s="207">
        <f t="shared" si="0"/>
        <v>11</v>
      </c>
      <c r="B14" s="50" t="s">
        <v>22</v>
      </c>
      <c r="C14" s="228">
        <v>9.9499999999999993</v>
      </c>
      <c r="D14" s="228">
        <v>10.25</v>
      </c>
      <c r="E14" s="228">
        <v>0</v>
      </c>
      <c r="F14" s="228">
        <v>9.75</v>
      </c>
      <c r="G14" s="228">
        <v>10.75</v>
      </c>
      <c r="H14" s="55">
        <v>10.5</v>
      </c>
      <c r="I14" s="56">
        <v>11.5</v>
      </c>
      <c r="J14" s="56">
        <v>0</v>
      </c>
      <c r="K14" s="56">
        <v>10.199999999999999</v>
      </c>
      <c r="L14" s="56">
        <v>10.75</v>
      </c>
      <c r="M14" s="56" t="e">
        <f>#REF!-H14</f>
        <v>#REF!</v>
      </c>
      <c r="N14" s="56" t="e">
        <f>#REF!-I14</f>
        <v>#REF!</v>
      </c>
      <c r="O14" s="56" t="e">
        <f>#REF!-J14</f>
        <v>#REF!</v>
      </c>
      <c r="P14" s="56" t="e">
        <f>#REF!-K14</f>
        <v>#REF!</v>
      </c>
      <c r="Q14" s="56" t="e">
        <f>#REF!-L14</f>
        <v>#REF!</v>
      </c>
      <c r="R14" s="56"/>
      <c r="S14" s="227"/>
    </row>
    <row r="15" spans="1:19" ht="21.75" customHeight="1">
      <c r="A15" s="207">
        <f t="shared" si="0"/>
        <v>12</v>
      </c>
      <c r="B15" s="50" t="s">
        <v>23</v>
      </c>
      <c r="C15" s="228">
        <v>6.5</v>
      </c>
      <c r="D15" s="228">
        <v>6.85</v>
      </c>
      <c r="E15" s="228">
        <v>0</v>
      </c>
      <c r="F15" s="228">
        <v>0</v>
      </c>
      <c r="G15" s="228">
        <v>0</v>
      </c>
      <c r="H15" s="55">
        <v>8</v>
      </c>
      <c r="I15" s="56">
        <v>8.25</v>
      </c>
      <c r="J15" s="56">
        <v>0</v>
      </c>
      <c r="K15" s="56">
        <v>0</v>
      </c>
      <c r="L15" s="56">
        <v>0</v>
      </c>
      <c r="M15" s="56" t="e">
        <f>#REF!-H15</f>
        <v>#REF!</v>
      </c>
      <c r="N15" s="56" t="e">
        <f>#REF!-I15</f>
        <v>#REF!</v>
      </c>
      <c r="O15" s="56" t="e">
        <f>#REF!-J15</f>
        <v>#REF!</v>
      </c>
      <c r="P15" s="56" t="e">
        <f>#REF!-K15</f>
        <v>#REF!</v>
      </c>
      <c r="Q15" s="56" t="e">
        <f>#REF!-L15</f>
        <v>#REF!</v>
      </c>
      <c r="R15" s="56"/>
      <c r="S15" s="227"/>
    </row>
    <row r="16" spans="1:19" ht="21.75" customHeight="1">
      <c r="A16" s="207">
        <f t="shared" si="0"/>
        <v>13</v>
      </c>
      <c r="B16" s="50" t="s">
        <v>24</v>
      </c>
      <c r="C16" s="228">
        <v>5.0599999999999996</v>
      </c>
      <c r="D16" s="228">
        <v>0</v>
      </c>
      <c r="E16" s="228">
        <v>0</v>
      </c>
      <c r="F16" s="228">
        <v>0</v>
      </c>
      <c r="G16" s="228">
        <v>0</v>
      </c>
      <c r="H16" s="55">
        <v>7.4</v>
      </c>
      <c r="I16" s="56">
        <v>0</v>
      </c>
      <c r="J16" s="56">
        <v>0</v>
      </c>
      <c r="K16" s="56">
        <v>0</v>
      </c>
      <c r="L16" s="56">
        <v>0</v>
      </c>
      <c r="M16" s="56" t="e">
        <f>#REF!-H16</f>
        <v>#REF!</v>
      </c>
      <c r="N16" s="56" t="e">
        <f>#REF!-I16</f>
        <v>#REF!</v>
      </c>
      <c r="O16" s="56" t="e">
        <f>#REF!-J16</f>
        <v>#REF!</v>
      </c>
      <c r="P16" s="56" t="e">
        <f>#REF!-K16</f>
        <v>#REF!</v>
      </c>
      <c r="Q16" s="56" t="e">
        <f>#REF!-L16</f>
        <v>#REF!</v>
      </c>
      <c r="R16" s="56"/>
      <c r="S16" s="227"/>
    </row>
    <row r="17" spans="1:19" ht="21.75" customHeight="1">
      <c r="A17" s="207">
        <f t="shared" si="0"/>
        <v>14</v>
      </c>
      <c r="B17" s="50" t="s">
        <v>25</v>
      </c>
      <c r="C17" s="228">
        <v>6.5</v>
      </c>
      <c r="D17" s="228">
        <v>0</v>
      </c>
      <c r="E17" s="228">
        <v>0</v>
      </c>
      <c r="F17" s="228">
        <v>0</v>
      </c>
      <c r="G17" s="228">
        <v>0</v>
      </c>
      <c r="H17" s="55">
        <v>8</v>
      </c>
      <c r="I17" s="56">
        <v>0</v>
      </c>
      <c r="J17" s="56">
        <v>0</v>
      </c>
      <c r="K17" s="56">
        <v>0</v>
      </c>
      <c r="L17" s="56">
        <v>0</v>
      </c>
      <c r="M17" s="56" t="e">
        <f>#REF!-H17</f>
        <v>#REF!</v>
      </c>
      <c r="N17" s="56" t="e">
        <f>#REF!-I17</f>
        <v>#REF!</v>
      </c>
      <c r="O17" s="56" t="e">
        <f>#REF!-J17</f>
        <v>#REF!</v>
      </c>
      <c r="P17" s="56" t="e">
        <f>#REF!-K17</f>
        <v>#REF!</v>
      </c>
      <c r="Q17" s="56" t="e">
        <f>#REF!-L17</f>
        <v>#REF!</v>
      </c>
      <c r="R17" s="56"/>
      <c r="S17" s="227"/>
    </row>
    <row r="18" spans="1:19" ht="21.75" customHeight="1">
      <c r="A18" s="207">
        <f t="shared" si="0"/>
        <v>15</v>
      </c>
      <c r="B18" s="50" t="s">
        <v>26</v>
      </c>
      <c r="C18" s="228">
        <v>8.2100000000000009</v>
      </c>
      <c r="D18" s="228">
        <v>8.2100000000000009</v>
      </c>
      <c r="E18" s="228">
        <v>0</v>
      </c>
      <c r="F18" s="228">
        <v>8.2100000000000009</v>
      </c>
      <c r="G18" s="228">
        <v>8.2100000000000009</v>
      </c>
      <c r="H18" s="55">
        <v>10.67</v>
      </c>
      <c r="I18" s="56">
        <v>10.67</v>
      </c>
      <c r="J18" s="56">
        <v>0</v>
      </c>
      <c r="K18" s="56">
        <v>10.67</v>
      </c>
      <c r="L18" s="56">
        <v>10.67</v>
      </c>
      <c r="M18" s="56" t="e">
        <f>#REF!-H18</f>
        <v>#REF!</v>
      </c>
      <c r="N18" s="56" t="e">
        <f>#REF!-I18</f>
        <v>#REF!</v>
      </c>
      <c r="O18" s="56" t="e">
        <f>#REF!-J18</f>
        <v>#REF!</v>
      </c>
      <c r="P18" s="56" t="e">
        <f>#REF!-K18</f>
        <v>#REF!</v>
      </c>
      <c r="Q18" s="56" t="e">
        <f>#REF!-L18</f>
        <v>#REF!</v>
      </c>
      <c r="R18" s="56"/>
      <c r="S18" s="227"/>
    </row>
    <row r="19" spans="1:19" ht="21.75" customHeight="1">
      <c r="A19" s="207">
        <f t="shared" si="0"/>
        <v>16</v>
      </c>
      <c r="B19" s="50" t="s">
        <v>27</v>
      </c>
      <c r="C19" s="228">
        <v>11</v>
      </c>
      <c r="D19" s="228">
        <v>10.4</v>
      </c>
      <c r="E19" s="228">
        <v>14</v>
      </c>
      <c r="F19" s="228">
        <v>10.9</v>
      </c>
      <c r="G19" s="228">
        <v>15.6</v>
      </c>
      <c r="H19" s="55">
        <v>13.44</v>
      </c>
      <c r="I19" s="56">
        <v>13.44</v>
      </c>
      <c r="J19" s="56">
        <v>17.79</v>
      </c>
      <c r="K19" s="56">
        <v>13.44</v>
      </c>
      <c r="L19" s="56">
        <v>13.44</v>
      </c>
      <c r="M19" s="56" t="e">
        <f>#REF!-H19</f>
        <v>#REF!</v>
      </c>
      <c r="N19" s="56" t="e">
        <f>#REF!-I19</f>
        <v>#REF!</v>
      </c>
      <c r="O19" s="56" t="e">
        <f>#REF!-J19</f>
        <v>#REF!</v>
      </c>
      <c r="P19" s="56" t="e">
        <f>#REF!-K19</f>
        <v>#REF!</v>
      </c>
      <c r="Q19" s="56" t="e">
        <f>#REF!-L19</f>
        <v>#REF!</v>
      </c>
      <c r="R19" s="56"/>
      <c r="S19" s="227"/>
    </row>
    <row r="20" spans="1:19" ht="21.75" customHeight="1">
      <c r="A20" s="207">
        <f t="shared" si="0"/>
        <v>17</v>
      </c>
      <c r="B20" s="50" t="s">
        <v>28</v>
      </c>
      <c r="C20" s="228">
        <v>9.57</v>
      </c>
      <c r="D20" s="228">
        <v>0</v>
      </c>
      <c r="E20" s="228">
        <v>0</v>
      </c>
      <c r="F20" s="228">
        <v>0</v>
      </c>
      <c r="G20" s="228">
        <v>0</v>
      </c>
      <c r="H20" s="55">
        <v>10.69</v>
      </c>
      <c r="I20" s="56">
        <v>0</v>
      </c>
      <c r="J20" s="56">
        <v>0</v>
      </c>
      <c r="K20" s="56">
        <v>0</v>
      </c>
      <c r="L20" s="56">
        <v>0</v>
      </c>
      <c r="M20" s="56" t="e">
        <f>#REF!-H20</f>
        <v>#REF!</v>
      </c>
      <c r="N20" s="56" t="e">
        <f>#REF!-I20</f>
        <v>#REF!</v>
      </c>
      <c r="O20" s="56" t="e">
        <f>#REF!-J20</f>
        <v>#REF!</v>
      </c>
      <c r="P20" s="56" t="e">
        <f>#REF!-K20</f>
        <v>#REF!</v>
      </c>
      <c r="Q20" s="56" t="e">
        <f>#REF!-L20</f>
        <v>#REF!</v>
      </c>
      <c r="R20" s="56"/>
      <c r="S20" s="227"/>
    </row>
    <row r="21" spans="1:19" ht="21.75" customHeight="1">
      <c r="A21" s="207">
        <f t="shared" si="0"/>
        <v>18</v>
      </c>
      <c r="B21" s="50" t="s">
        <v>30</v>
      </c>
      <c r="C21" s="228">
        <v>5.74</v>
      </c>
      <c r="D21" s="228">
        <v>0</v>
      </c>
      <c r="E21" s="228">
        <v>0</v>
      </c>
      <c r="F21" s="228">
        <v>0</v>
      </c>
      <c r="G21" s="228">
        <v>0</v>
      </c>
      <c r="H21" s="55">
        <v>8.14</v>
      </c>
      <c r="I21" s="56">
        <v>0</v>
      </c>
      <c r="J21" s="56">
        <v>0</v>
      </c>
      <c r="K21" s="56">
        <v>0</v>
      </c>
      <c r="L21" s="56">
        <v>0</v>
      </c>
      <c r="M21" s="56" t="e">
        <f>#REF!-H21</f>
        <v>#REF!</v>
      </c>
      <c r="N21" s="56" t="e">
        <f>#REF!-I21</f>
        <v>#REF!</v>
      </c>
      <c r="O21" s="56" t="e">
        <f>#REF!-J21</f>
        <v>#REF!</v>
      </c>
      <c r="P21" s="56" t="e">
        <f>#REF!-K21</f>
        <v>#REF!</v>
      </c>
      <c r="Q21" s="56" t="e">
        <f>#REF!-L21</f>
        <v>#REF!</v>
      </c>
      <c r="R21" s="56"/>
      <c r="S21" s="227"/>
    </row>
    <row r="22" spans="1:19" ht="21.75" customHeight="1">
      <c r="A22" s="207">
        <f t="shared" si="0"/>
        <v>19</v>
      </c>
      <c r="B22" s="50" t="s">
        <v>32</v>
      </c>
      <c r="C22" s="228">
        <v>5.86</v>
      </c>
      <c r="D22" s="228">
        <v>7.1</v>
      </c>
      <c r="E22" s="228">
        <v>0</v>
      </c>
      <c r="F22" s="228">
        <v>9.1999999999999993</v>
      </c>
      <c r="G22" s="228">
        <v>0</v>
      </c>
      <c r="H22" s="55">
        <v>9.1999999999999993</v>
      </c>
      <c r="I22" s="56">
        <v>10.84</v>
      </c>
      <c r="J22" s="56">
        <v>0</v>
      </c>
      <c r="K22" s="56">
        <v>10.81</v>
      </c>
      <c r="L22" s="56">
        <v>0</v>
      </c>
      <c r="M22" s="56" t="e">
        <f>#REF!-H22</f>
        <v>#REF!</v>
      </c>
      <c r="N22" s="56" t="e">
        <f>#REF!-I22</f>
        <v>#REF!</v>
      </c>
      <c r="O22" s="56" t="e">
        <f>#REF!-J22</f>
        <v>#REF!</v>
      </c>
      <c r="P22" s="56" t="e">
        <f>#REF!-K22</f>
        <v>#REF!</v>
      </c>
      <c r="Q22" s="56" t="e">
        <f>#REF!-L22</f>
        <v>#REF!</v>
      </c>
      <c r="R22" s="56"/>
      <c r="S22" s="227"/>
    </row>
    <row r="23" spans="1:19" ht="21.75" customHeight="1">
      <c r="A23" s="207">
        <f t="shared" si="0"/>
        <v>20</v>
      </c>
      <c r="B23" s="50" t="s">
        <v>33</v>
      </c>
      <c r="C23" s="228">
        <v>7.64</v>
      </c>
      <c r="D23" s="228">
        <v>0</v>
      </c>
      <c r="E23" s="228">
        <v>0</v>
      </c>
      <c r="F23" s="228">
        <v>0</v>
      </c>
      <c r="G23" s="228">
        <v>0</v>
      </c>
      <c r="H23" s="55">
        <v>8.35</v>
      </c>
      <c r="I23" s="56">
        <v>0</v>
      </c>
      <c r="J23" s="56">
        <v>0</v>
      </c>
      <c r="K23" s="56">
        <v>0</v>
      </c>
      <c r="L23" s="56">
        <v>0</v>
      </c>
      <c r="M23" s="56" t="e">
        <f>#REF!-H23</f>
        <v>#REF!</v>
      </c>
      <c r="N23" s="56" t="e">
        <f>#REF!-I23</f>
        <v>#REF!</v>
      </c>
      <c r="O23" s="56" t="e">
        <f>#REF!-J23</f>
        <v>#REF!</v>
      </c>
      <c r="P23" s="56" t="e">
        <f>#REF!-K23</f>
        <v>#REF!</v>
      </c>
      <c r="Q23" s="56" t="e">
        <f>#REF!-L23</f>
        <v>#REF!</v>
      </c>
      <c r="R23" s="56"/>
      <c r="S23" s="227"/>
    </row>
    <row r="24" spans="1:19" ht="21.75" customHeight="1">
      <c r="A24" s="207">
        <f t="shared" si="0"/>
        <v>21</v>
      </c>
      <c r="B24" s="50" t="s">
        <v>34</v>
      </c>
      <c r="C24" s="228">
        <v>5.95</v>
      </c>
      <c r="D24" s="228">
        <v>0</v>
      </c>
      <c r="E24" s="228">
        <v>0</v>
      </c>
      <c r="F24" s="228">
        <v>0</v>
      </c>
      <c r="G24" s="228">
        <v>0</v>
      </c>
      <c r="H24" s="55">
        <v>7.95</v>
      </c>
      <c r="I24" s="56">
        <v>0</v>
      </c>
      <c r="J24" s="56">
        <v>0</v>
      </c>
      <c r="K24" s="56">
        <v>0</v>
      </c>
      <c r="L24" s="56">
        <v>0</v>
      </c>
      <c r="M24" s="56" t="e">
        <f>#REF!-H24</f>
        <v>#REF!</v>
      </c>
      <c r="N24" s="56" t="e">
        <f>#REF!-I24</f>
        <v>#REF!</v>
      </c>
      <c r="O24" s="56" t="e">
        <f>#REF!-J24</f>
        <v>#REF!</v>
      </c>
      <c r="P24" s="56" t="e">
        <f>#REF!-K24</f>
        <v>#REF!</v>
      </c>
      <c r="Q24" s="56" t="e">
        <f>#REF!-L24</f>
        <v>#REF!</v>
      </c>
      <c r="R24" s="56"/>
      <c r="S24" s="227"/>
    </row>
    <row r="25" spans="1:19" ht="21.75" customHeight="1">
      <c r="A25" s="207">
        <f t="shared" si="0"/>
        <v>22</v>
      </c>
      <c r="B25" s="50" t="s">
        <v>35</v>
      </c>
      <c r="C25" s="228">
        <v>8</v>
      </c>
      <c r="D25" s="228">
        <v>0</v>
      </c>
      <c r="E25" s="228">
        <v>0</v>
      </c>
      <c r="F25" s="228">
        <v>8.1999999999999993</v>
      </c>
      <c r="G25" s="228">
        <v>0</v>
      </c>
      <c r="H25" s="55">
        <v>9.7899999999999991</v>
      </c>
      <c r="I25" s="56">
        <v>0</v>
      </c>
      <c r="J25" s="56">
        <v>0</v>
      </c>
      <c r="K25" s="56">
        <v>10.199999999999999</v>
      </c>
      <c r="L25" s="56">
        <v>0</v>
      </c>
      <c r="M25" s="56" t="e">
        <f>#REF!-H25</f>
        <v>#REF!</v>
      </c>
      <c r="N25" s="56" t="e">
        <f>#REF!-I25</f>
        <v>#REF!</v>
      </c>
      <c r="O25" s="56" t="e">
        <f>#REF!-J25</f>
        <v>#REF!</v>
      </c>
      <c r="P25" s="56" t="e">
        <f>#REF!-K25</f>
        <v>#REF!</v>
      </c>
      <c r="Q25" s="56" t="e">
        <f>#REF!-L25</f>
        <v>#REF!</v>
      </c>
      <c r="R25" s="56"/>
      <c r="S25" s="227"/>
    </row>
    <row r="26" spans="1:19" ht="21.75" customHeight="1">
      <c r="A26" s="207">
        <f t="shared" si="0"/>
        <v>23</v>
      </c>
      <c r="B26" s="50" t="s">
        <v>36</v>
      </c>
      <c r="C26" s="228">
        <v>14.19</v>
      </c>
      <c r="D26" s="228">
        <v>13.19</v>
      </c>
      <c r="E26" s="228">
        <v>13.19</v>
      </c>
      <c r="F26" s="228">
        <v>13.19</v>
      </c>
      <c r="G26" s="228">
        <v>13.19</v>
      </c>
      <c r="H26" s="55">
        <v>14.49</v>
      </c>
      <c r="I26" s="56">
        <v>13.49</v>
      </c>
      <c r="J26" s="56">
        <v>13.49</v>
      </c>
      <c r="K26" s="56">
        <v>13.49</v>
      </c>
      <c r="L26" s="56">
        <v>13.49</v>
      </c>
      <c r="M26" s="56" t="e">
        <f>#REF!-H26</f>
        <v>#REF!</v>
      </c>
      <c r="N26" s="56" t="e">
        <f>#REF!-I26</f>
        <v>#REF!</v>
      </c>
      <c r="O26" s="56" t="e">
        <f>#REF!-J26</f>
        <v>#REF!</v>
      </c>
      <c r="P26" s="56" t="e">
        <f>#REF!-K26</f>
        <v>#REF!</v>
      </c>
      <c r="Q26" s="56" t="e">
        <f>#REF!-L26</f>
        <v>#REF!</v>
      </c>
      <c r="R26" s="56"/>
      <c r="S26" s="227"/>
    </row>
    <row r="27" spans="1:19" ht="21.75" customHeight="1">
      <c r="A27" s="207">
        <f t="shared" si="0"/>
        <v>24</v>
      </c>
      <c r="B27" s="50" t="s">
        <v>37</v>
      </c>
      <c r="C27" s="228">
        <v>7.76</v>
      </c>
      <c r="D27" s="228">
        <v>0</v>
      </c>
      <c r="E27" s="228">
        <v>0</v>
      </c>
      <c r="F27" s="228">
        <v>0</v>
      </c>
      <c r="G27" s="228">
        <v>0</v>
      </c>
      <c r="H27" s="55">
        <v>8.36</v>
      </c>
      <c r="I27" s="56">
        <v>0</v>
      </c>
      <c r="J27" s="56">
        <v>0</v>
      </c>
      <c r="K27" s="56">
        <v>0</v>
      </c>
      <c r="L27" s="56">
        <v>0</v>
      </c>
      <c r="M27" s="56" t="e">
        <f>#REF!-H27</f>
        <v>#REF!</v>
      </c>
      <c r="N27" s="56" t="e">
        <f>#REF!-I27</f>
        <v>#REF!</v>
      </c>
      <c r="O27" s="56" t="e">
        <f>#REF!-J27</f>
        <v>#REF!</v>
      </c>
      <c r="P27" s="56" t="e">
        <f>#REF!-K27</f>
        <v>#REF!</v>
      </c>
      <c r="Q27" s="56" t="e">
        <f>#REF!-L27</f>
        <v>#REF!</v>
      </c>
      <c r="R27" s="56"/>
      <c r="S27" s="227"/>
    </row>
    <row r="28" spans="1:19" ht="21.75" customHeight="1">
      <c r="A28" s="207">
        <f t="shared" si="0"/>
        <v>25</v>
      </c>
      <c r="B28" s="50" t="s">
        <v>38</v>
      </c>
      <c r="C28" s="228">
        <v>7.69</v>
      </c>
      <c r="D28" s="228">
        <v>0</v>
      </c>
      <c r="E28" s="228">
        <v>0</v>
      </c>
      <c r="F28" s="228">
        <v>0</v>
      </c>
      <c r="G28" s="228">
        <v>0</v>
      </c>
      <c r="H28" s="55">
        <v>9.06</v>
      </c>
      <c r="I28" s="56">
        <v>0</v>
      </c>
      <c r="J28" s="56">
        <v>0</v>
      </c>
      <c r="K28" s="56">
        <v>0</v>
      </c>
      <c r="L28" s="56">
        <v>0</v>
      </c>
      <c r="M28" s="56" t="e">
        <f>#REF!-H28</f>
        <v>#REF!</v>
      </c>
      <c r="N28" s="56" t="e">
        <f>#REF!-I28</f>
        <v>#REF!</v>
      </c>
      <c r="O28" s="56" t="e">
        <f>#REF!-J28</f>
        <v>#REF!</v>
      </c>
      <c r="P28" s="56" t="e">
        <f>#REF!-K28</f>
        <v>#REF!</v>
      </c>
      <c r="Q28" s="56" t="e">
        <f>#REF!-L28</f>
        <v>#REF!</v>
      </c>
      <c r="R28" s="56"/>
      <c r="S28" s="227"/>
    </row>
    <row r="29" spans="1:19" ht="21.75" customHeight="1">
      <c r="A29" s="207">
        <f t="shared" si="0"/>
        <v>26</v>
      </c>
      <c r="B29" s="50" t="s">
        <v>39</v>
      </c>
      <c r="C29" s="228">
        <v>6</v>
      </c>
      <c r="D29" s="228">
        <v>0</v>
      </c>
      <c r="E29" s="228">
        <v>0</v>
      </c>
      <c r="F29" s="228">
        <v>0</v>
      </c>
      <c r="G29" s="228">
        <v>0</v>
      </c>
      <c r="H29" s="55">
        <v>0.09</v>
      </c>
      <c r="I29" s="56">
        <v>0</v>
      </c>
      <c r="J29" s="56">
        <v>0</v>
      </c>
      <c r="K29" s="56">
        <v>0</v>
      </c>
      <c r="L29" s="56">
        <v>0</v>
      </c>
      <c r="M29" s="56" t="e">
        <f>#REF!-H29</f>
        <v>#REF!</v>
      </c>
      <c r="N29" s="56" t="e">
        <f>#REF!-I29</f>
        <v>#REF!</v>
      </c>
      <c r="O29" s="56" t="e">
        <f>#REF!-J29</f>
        <v>#REF!</v>
      </c>
      <c r="P29" s="56" t="e">
        <f>#REF!-K29</f>
        <v>#REF!</v>
      </c>
      <c r="Q29" s="56" t="e">
        <f>#REF!-L29</f>
        <v>#REF!</v>
      </c>
      <c r="R29" s="56"/>
      <c r="S29" s="227"/>
    </row>
    <row r="30" spans="1:19" ht="21.75" customHeight="1">
      <c r="A30" s="207">
        <f t="shared" si="0"/>
        <v>27</v>
      </c>
      <c r="B30" s="50" t="s">
        <v>40</v>
      </c>
      <c r="C30" s="228">
        <v>6.4</v>
      </c>
      <c r="D30" s="228">
        <v>6.4</v>
      </c>
      <c r="E30" s="228">
        <v>0</v>
      </c>
      <c r="F30" s="228">
        <v>0</v>
      </c>
      <c r="G30" s="228">
        <v>0</v>
      </c>
      <c r="H30" s="55">
        <v>6.7</v>
      </c>
      <c r="I30" s="56">
        <v>6.7</v>
      </c>
      <c r="J30" s="56">
        <v>0</v>
      </c>
      <c r="K30" s="56">
        <v>0</v>
      </c>
      <c r="L30" s="56">
        <v>0</v>
      </c>
      <c r="M30" s="56" t="e">
        <f>#REF!-H30</f>
        <v>#REF!</v>
      </c>
      <c r="N30" s="56" t="e">
        <f>#REF!-I30</f>
        <v>#REF!</v>
      </c>
      <c r="O30" s="56" t="e">
        <f>#REF!-J30</f>
        <v>#REF!</v>
      </c>
      <c r="P30" s="56" t="e">
        <f>#REF!-K30</f>
        <v>#REF!</v>
      </c>
      <c r="Q30" s="56" t="e">
        <f>#REF!-L30</f>
        <v>#REF!</v>
      </c>
      <c r="R30" s="56"/>
      <c r="S30" s="227"/>
    </row>
    <row r="31" spans="1:19" ht="21.75" customHeight="1">
      <c r="A31" s="207">
        <f>A30+1</f>
        <v>28</v>
      </c>
      <c r="B31" s="50" t="s">
        <v>41</v>
      </c>
      <c r="C31" s="228">
        <v>10.01</v>
      </c>
      <c r="D31" s="228">
        <v>10.25</v>
      </c>
      <c r="E31" s="228">
        <v>15.22</v>
      </c>
      <c r="F31" s="228">
        <v>9.69</v>
      </c>
      <c r="G31" s="228">
        <v>14.18</v>
      </c>
      <c r="H31" s="55">
        <v>10.3</v>
      </c>
      <c r="I31" s="56">
        <v>10.56</v>
      </c>
      <c r="J31" s="56">
        <v>15.53</v>
      </c>
      <c r="K31" s="56">
        <v>10</v>
      </c>
      <c r="L31" s="56">
        <v>14.6</v>
      </c>
      <c r="M31" s="56" t="e">
        <f>#REF!-H31</f>
        <v>#REF!</v>
      </c>
      <c r="N31" s="56" t="e">
        <f>#REF!-I31</f>
        <v>#REF!</v>
      </c>
      <c r="O31" s="56" t="e">
        <f>#REF!-J31</f>
        <v>#REF!</v>
      </c>
      <c r="P31" s="56" t="e">
        <f>#REF!-K31</f>
        <v>#REF!</v>
      </c>
      <c r="Q31" s="56" t="e">
        <f>#REF!-L31</f>
        <v>#REF!</v>
      </c>
      <c r="R31" s="56"/>
      <c r="S31" s="227"/>
    </row>
    <row r="32" spans="1:19" ht="21.75" customHeight="1">
      <c r="A32" s="207">
        <f t="shared" si="0"/>
        <v>29</v>
      </c>
      <c r="B32" s="50" t="s">
        <v>42</v>
      </c>
      <c r="C32" s="228">
        <v>8.75</v>
      </c>
      <c r="D32" s="228">
        <v>10.25</v>
      </c>
      <c r="E32" s="228">
        <v>0</v>
      </c>
      <c r="F32" s="228">
        <v>10.25</v>
      </c>
      <c r="G32" s="228">
        <v>0</v>
      </c>
      <c r="H32" s="124"/>
      <c r="I32" s="81"/>
      <c r="J32" s="81"/>
      <c r="K32" s="95">
        <v>0</v>
      </c>
      <c r="L32" s="56">
        <v>0</v>
      </c>
      <c r="M32" s="56" t="e">
        <f>#REF!-H32</f>
        <v>#REF!</v>
      </c>
      <c r="N32" s="56" t="e">
        <f>#REF!-I32</f>
        <v>#REF!</v>
      </c>
      <c r="O32" s="56" t="e">
        <f>#REF!-J32</f>
        <v>#REF!</v>
      </c>
      <c r="P32" s="56" t="e">
        <f>#REF!-K32</f>
        <v>#REF!</v>
      </c>
      <c r="Q32" s="56" t="e">
        <f>#REF!-L32</f>
        <v>#REF!</v>
      </c>
      <c r="R32" s="56"/>
      <c r="S32" s="227"/>
    </row>
    <row r="33" spans="1:19" ht="21.75" customHeight="1">
      <c r="A33" s="207">
        <f t="shared" si="0"/>
        <v>30</v>
      </c>
      <c r="B33" s="50" t="s">
        <v>43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  <c r="H33" s="55">
        <v>11.25</v>
      </c>
      <c r="I33" s="56">
        <v>13</v>
      </c>
      <c r="J33" s="56">
        <v>0</v>
      </c>
      <c r="K33" s="56">
        <v>13</v>
      </c>
      <c r="L33" s="56">
        <v>14</v>
      </c>
      <c r="M33" s="56" t="e">
        <f>#REF!-H33</f>
        <v>#REF!</v>
      </c>
      <c r="N33" s="56" t="e">
        <f>#REF!-I33</f>
        <v>#REF!</v>
      </c>
      <c r="O33" s="56" t="e">
        <f>#REF!-J33</f>
        <v>#REF!</v>
      </c>
      <c r="P33" s="56" t="e">
        <f>#REF!-K33</f>
        <v>#REF!</v>
      </c>
      <c r="Q33" s="56" t="e">
        <f>#REF!-L33</f>
        <v>#REF!</v>
      </c>
      <c r="R33" s="56"/>
      <c r="S33" s="227"/>
    </row>
    <row r="34" spans="1:19" ht="21.75" customHeight="1">
      <c r="A34" s="207">
        <f t="shared" si="0"/>
        <v>31</v>
      </c>
      <c r="B34" s="50" t="s">
        <v>44</v>
      </c>
      <c r="C34" s="228">
        <v>8.6999999999999993</v>
      </c>
      <c r="D34" s="228">
        <v>9.1999999999999993</v>
      </c>
      <c r="E34" s="228">
        <v>21</v>
      </c>
      <c r="F34" s="228">
        <v>11.55</v>
      </c>
      <c r="G34" s="228">
        <v>10.55</v>
      </c>
      <c r="H34" s="124"/>
      <c r="I34" s="81"/>
      <c r="J34" s="81"/>
      <c r="K34" s="95">
        <v>12</v>
      </c>
      <c r="L34" s="56">
        <v>0.12</v>
      </c>
      <c r="M34" s="56" t="e">
        <f>#REF!-H34</f>
        <v>#REF!</v>
      </c>
      <c r="N34" s="56" t="e">
        <f>#REF!-I34</f>
        <v>#REF!</v>
      </c>
      <c r="O34" s="56" t="e">
        <f>#REF!-J34</f>
        <v>#REF!</v>
      </c>
      <c r="P34" s="56" t="e">
        <f>#REF!-K34</f>
        <v>#REF!</v>
      </c>
      <c r="Q34" s="56" t="e">
        <f>#REF!-L34</f>
        <v>#REF!</v>
      </c>
      <c r="R34" s="56"/>
      <c r="S34" s="227"/>
    </row>
    <row r="35" spans="1:19" ht="21.75" customHeight="1">
      <c r="A35" s="207">
        <f t="shared" si="0"/>
        <v>32</v>
      </c>
      <c r="B35" s="50" t="s">
        <v>45</v>
      </c>
      <c r="C35" s="228">
        <v>10.6</v>
      </c>
      <c r="D35" s="228">
        <v>12.2</v>
      </c>
      <c r="E35" s="228">
        <v>14.2</v>
      </c>
      <c r="F35" s="228">
        <v>11.9</v>
      </c>
      <c r="G35" s="228">
        <v>12</v>
      </c>
      <c r="H35" s="55">
        <v>10.6</v>
      </c>
      <c r="I35" s="56">
        <v>12.2</v>
      </c>
      <c r="J35" s="56">
        <v>14.2</v>
      </c>
      <c r="K35" s="56">
        <v>11.9</v>
      </c>
      <c r="L35" s="56">
        <v>12</v>
      </c>
      <c r="M35" s="56" t="e">
        <f>#REF!-H35</f>
        <v>#REF!</v>
      </c>
      <c r="N35" s="56" t="e">
        <f>#REF!-I35</f>
        <v>#REF!</v>
      </c>
      <c r="O35" s="56" t="e">
        <f>#REF!-J35</f>
        <v>#REF!</v>
      </c>
      <c r="P35" s="56" t="e">
        <f>#REF!-K35</f>
        <v>#REF!</v>
      </c>
      <c r="Q35" s="56" t="e">
        <f>#REF!-L35</f>
        <v>#REF!</v>
      </c>
      <c r="R35" s="56"/>
      <c r="S35" s="227"/>
    </row>
    <row r="36" spans="1:19" ht="21.75" customHeight="1">
      <c r="A36" s="207">
        <f t="shared" si="0"/>
        <v>33</v>
      </c>
      <c r="B36" s="50" t="s">
        <v>46</v>
      </c>
      <c r="C36" s="228">
        <v>7.87</v>
      </c>
      <c r="D36" s="228">
        <v>9.32</v>
      </c>
      <c r="E36" s="228">
        <v>12.09</v>
      </c>
      <c r="F36" s="228">
        <v>9.5500000000000007</v>
      </c>
      <c r="G36" s="228">
        <v>9.39</v>
      </c>
      <c r="H36" s="55">
        <v>8.7899999999999991</v>
      </c>
      <c r="I36" s="56">
        <v>10.29</v>
      </c>
      <c r="J36" s="56">
        <v>13.4</v>
      </c>
      <c r="K36" s="56">
        <v>10.28</v>
      </c>
      <c r="L36" s="56">
        <v>10.15</v>
      </c>
      <c r="M36" s="56" t="e">
        <f>#REF!-H36</f>
        <v>#REF!</v>
      </c>
      <c r="N36" s="56" t="e">
        <f>#REF!-I36</f>
        <v>#REF!</v>
      </c>
      <c r="O36" s="56" t="e">
        <f>#REF!-J36</f>
        <v>#REF!</v>
      </c>
      <c r="P36" s="56" t="e">
        <f>#REF!-K36</f>
        <v>#REF!</v>
      </c>
      <c r="Q36" s="56" t="e">
        <f>#REF!-L36</f>
        <v>#REF!</v>
      </c>
      <c r="R36" s="56"/>
      <c r="S36" s="227"/>
    </row>
    <row r="37" spans="1:19" ht="21.75" customHeight="1">
      <c r="A37" s="207">
        <f t="shared" si="0"/>
        <v>34</v>
      </c>
      <c r="B37" s="50" t="s">
        <v>47</v>
      </c>
      <c r="C37" s="228">
        <v>9.75</v>
      </c>
      <c r="D37" s="228">
        <v>10</v>
      </c>
      <c r="E37" s="228">
        <v>12.5</v>
      </c>
      <c r="F37" s="228">
        <v>10</v>
      </c>
      <c r="G37" s="228">
        <v>11</v>
      </c>
      <c r="H37" s="55">
        <v>10</v>
      </c>
      <c r="I37" s="56">
        <v>10.25</v>
      </c>
      <c r="J37" s="56">
        <v>14.5</v>
      </c>
      <c r="K37" s="56">
        <v>10.5</v>
      </c>
      <c r="L37" s="56">
        <v>11</v>
      </c>
      <c r="M37" s="56" t="e">
        <f>#REF!-H37</f>
        <v>#REF!</v>
      </c>
      <c r="N37" s="56" t="e">
        <f>#REF!-I37</f>
        <v>#REF!</v>
      </c>
      <c r="O37" s="56" t="e">
        <f>#REF!-J37</f>
        <v>#REF!</v>
      </c>
      <c r="P37" s="56" t="e">
        <f>#REF!-K37</f>
        <v>#REF!</v>
      </c>
      <c r="Q37" s="56" t="e">
        <f>#REF!-L37</f>
        <v>#REF!</v>
      </c>
      <c r="R37" s="56"/>
      <c r="S37" s="227"/>
    </row>
    <row r="38" spans="1:19" ht="21.75" customHeight="1">
      <c r="A38" s="207">
        <f t="shared" si="0"/>
        <v>35</v>
      </c>
      <c r="B38" s="50" t="s">
        <v>48</v>
      </c>
      <c r="C38" s="228">
        <v>6.88</v>
      </c>
      <c r="D38" s="228">
        <v>6.93</v>
      </c>
      <c r="E38" s="228">
        <v>6.67</v>
      </c>
      <c r="F38" s="228">
        <v>6.66</v>
      </c>
      <c r="G38" s="228">
        <v>7.3</v>
      </c>
      <c r="H38" s="55">
        <v>7.05</v>
      </c>
      <c r="I38" s="56">
        <v>7.17</v>
      </c>
      <c r="J38" s="56">
        <v>6.63</v>
      </c>
      <c r="K38" s="56">
        <v>6.59</v>
      </c>
      <c r="L38" s="56">
        <v>7.68</v>
      </c>
      <c r="M38" s="56" t="e">
        <f>#REF!-H38</f>
        <v>#REF!</v>
      </c>
      <c r="N38" s="56" t="e">
        <f>#REF!-I38</f>
        <v>#REF!</v>
      </c>
      <c r="O38" s="56" t="e">
        <f>#REF!-J38</f>
        <v>#REF!</v>
      </c>
      <c r="P38" s="56" t="e">
        <f>#REF!-K38</f>
        <v>#REF!</v>
      </c>
      <c r="Q38" s="56" t="e">
        <f>#REF!-L38</f>
        <v>#REF!</v>
      </c>
      <c r="R38" s="56"/>
      <c r="S38" s="227"/>
    </row>
    <row r="39" spans="1:19" ht="21.75" customHeight="1">
      <c r="A39" s="207">
        <f t="shared" si="0"/>
        <v>36</v>
      </c>
      <c r="B39" s="50" t="s">
        <v>49</v>
      </c>
      <c r="C39" s="228">
        <v>9.89</v>
      </c>
      <c r="D39" s="228">
        <v>11.1</v>
      </c>
      <c r="E39" s="228">
        <v>14.49</v>
      </c>
      <c r="F39" s="228">
        <v>11.54</v>
      </c>
      <c r="G39" s="228">
        <v>13.31</v>
      </c>
      <c r="H39" s="55">
        <v>9.7100000000000009</v>
      </c>
      <c r="I39" s="56">
        <v>12.34</v>
      </c>
      <c r="J39" s="56">
        <v>13.05</v>
      </c>
      <c r="K39" s="56">
        <v>11.28</v>
      </c>
      <c r="L39" s="56">
        <v>11.7</v>
      </c>
      <c r="M39" s="56" t="e">
        <f>#REF!-H39</f>
        <v>#REF!</v>
      </c>
      <c r="N39" s="56" t="e">
        <f>#REF!-I39</f>
        <v>#REF!</v>
      </c>
      <c r="O39" s="56" t="e">
        <f>#REF!-J39</f>
        <v>#REF!</v>
      </c>
      <c r="P39" s="56" t="e">
        <f>#REF!-K39</f>
        <v>#REF!</v>
      </c>
      <c r="Q39" s="56" t="e">
        <f>#REF!-L39</f>
        <v>#REF!</v>
      </c>
      <c r="R39" s="56"/>
      <c r="S39" s="227"/>
    </row>
    <row r="40" spans="1:19" ht="21.75" customHeight="1">
      <c r="A40" s="207">
        <f t="shared" si="0"/>
        <v>37</v>
      </c>
      <c r="B40" s="50" t="s">
        <v>50</v>
      </c>
      <c r="C40" s="228">
        <v>6.13</v>
      </c>
      <c r="D40" s="228">
        <v>7.1</v>
      </c>
      <c r="E40" s="228">
        <v>11.59</v>
      </c>
      <c r="F40" s="228">
        <v>7.31</v>
      </c>
      <c r="G40" s="228">
        <v>8.77</v>
      </c>
      <c r="H40" s="55">
        <v>7.31</v>
      </c>
      <c r="I40" s="56">
        <v>8.27</v>
      </c>
      <c r="J40" s="56">
        <v>12.08</v>
      </c>
      <c r="K40" s="56">
        <v>7.38</v>
      </c>
      <c r="L40" s="56">
        <v>8.76</v>
      </c>
      <c r="M40" s="56" t="e">
        <f>#REF!-H40</f>
        <v>#REF!</v>
      </c>
      <c r="N40" s="56" t="e">
        <f>#REF!-I40</f>
        <v>#REF!</v>
      </c>
      <c r="O40" s="56" t="e">
        <f>#REF!-J40</f>
        <v>#REF!</v>
      </c>
      <c r="P40" s="56" t="e">
        <f>#REF!-K40</f>
        <v>#REF!</v>
      </c>
      <c r="Q40" s="56" t="e">
        <f>#REF!-L40</f>
        <v>#REF!</v>
      </c>
      <c r="R40" s="56"/>
      <c r="S40" s="227"/>
    </row>
    <row r="41" spans="1:19" ht="21.75" customHeight="1">
      <c r="A41" s="207">
        <f t="shared" si="0"/>
        <v>38</v>
      </c>
      <c r="B41" s="50" t="s">
        <v>51</v>
      </c>
      <c r="C41" s="228">
        <v>9.9700000000000006</v>
      </c>
      <c r="D41" s="228">
        <v>9.43</v>
      </c>
      <c r="E41" s="228">
        <v>9.1</v>
      </c>
      <c r="F41" s="228">
        <v>8.93</v>
      </c>
      <c r="G41" s="228">
        <v>8.99</v>
      </c>
      <c r="H41" s="55">
        <v>8.2200000000000006</v>
      </c>
      <c r="I41" s="56">
        <v>8.18</v>
      </c>
      <c r="J41" s="56">
        <v>7.71</v>
      </c>
      <c r="K41" s="56">
        <v>8.1199999999999992</v>
      </c>
      <c r="L41" s="56">
        <v>8.77</v>
      </c>
      <c r="M41" s="56" t="e">
        <f>#REF!-H41</f>
        <v>#REF!</v>
      </c>
      <c r="N41" s="56" t="e">
        <f>#REF!-I41</f>
        <v>#REF!</v>
      </c>
      <c r="O41" s="56" t="e">
        <f>#REF!-J41</f>
        <v>#REF!</v>
      </c>
      <c r="P41" s="56" t="e">
        <f>#REF!-K41</f>
        <v>#REF!</v>
      </c>
      <c r="Q41" s="56" t="e">
        <f>#REF!-L41</f>
        <v>#REF!</v>
      </c>
      <c r="R41" s="56"/>
      <c r="S41" s="227"/>
    </row>
    <row r="42" spans="1:19" ht="21.75" customHeight="1">
      <c r="A42" s="207">
        <f t="shared" si="0"/>
        <v>39</v>
      </c>
      <c r="B42" s="50" t="s">
        <v>52</v>
      </c>
      <c r="C42" s="228">
        <v>9.09</v>
      </c>
      <c r="D42" s="228">
        <v>9.7799999999999994</v>
      </c>
      <c r="E42" s="228">
        <v>12.29</v>
      </c>
      <c r="F42" s="228">
        <v>10.08</v>
      </c>
      <c r="G42" s="228">
        <v>11.43</v>
      </c>
      <c r="H42" s="55">
        <v>9.69</v>
      </c>
      <c r="I42" s="56">
        <v>10.09</v>
      </c>
      <c r="J42" s="56">
        <v>13.13</v>
      </c>
      <c r="K42" s="56">
        <v>10.4</v>
      </c>
      <c r="L42" s="56">
        <v>12.3</v>
      </c>
      <c r="M42" s="56" t="e">
        <f>#REF!-H42</f>
        <v>#REF!</v>
      </c>
      <c r="N42" s="56" t="e">
        <f>#REF!-I42</f>
        <v>#REF!</v>
      </c>
      <c r="O42" s="56" t="e">
        <f>#REF!-J42</f>
        <v>#REF!</v>
      </c>
      <c r="P42" s="56" t="e">
        <f>#REF!-K42</f>
        <v>#REF!</v>
      </c>
      <c r="Q42" s="56" t="e">
        <f>#REF!-L42</f>
        <v>#REF!</v>
      </c>
      <c r="R42" s="56"/>
      <c r="S42" s="227"/>
    </row>
    <row r="43" spans="1:19" ht="21.75" customHeight="1">
      <c r="A43" s="207">
        <f t="shared" si="0"/>
        <v>40</v>
      </c>
      <c r="B43" s="50" t="s">
        <v>53</v>
      </c>
      <c r="C43" s="228">
        <v>9.75</v>
      </c>
      <c r="D43" s="228">
        <v>10.25</v>
      </c>
      <c r="E43" s="228">
        <v>12.25</v>
      </c>
      <c r="F43" s="228">
        <v>10.75</v>
      </c>
      <c r="G43" s="228">
        <v>10.75</v>
      </c>
      <c r="H43" s="55">
        <v>10.25</v>
      </c>
      <c r="I43" s="56">
        <v>10.75</v>
      </c>
      <c r="J43" s="56">
        <v>12.75</v>
      </c>
      <c r="K43" s="56">
        <v>11.25</v>
      </c>
      <c r="L43" s="56">
        <v>11.25</v>
      </c>
      <c r="M43" s="56" t="e">
        <f>#REF!-H43</f>
        <v>#REF!</v>
      </c>
      <c r="N43" s="56" t="e">
        <f>#REF!-I43</f>
        <v>#REF!</v>
      </c>
      <c r="O43" s="56" t="e">
        <f>#REF!-J43</f>
        <v>#REF!</v>
      </c>
      <c r="P43" s="56" t="e">
        <f>#REF!-K43</f>
        <v>#REF!</v>
      </c>
      <c r="Q43" s="56" t="e">
        <f>#REF!-L43</f>
        <v>#REF!</v>
      </c>
      <c r="R43" s="56"/>
      <c r="S43" s="227"/>
    </row>
    <row r="44" spans="1:19" ht="21.75" customHeight="1">
      <c r="A44" s="207">
        <f t="shared" si="0"/>
        <v>41</v>
      </c>
      <c r="B44" s="50" t="s">
        <v>54</v>
      </c>
      <c r="C44" s="228">
        <v>7.67</v>
      </c>
      <c r="D44" s="228">
        <v>7.13</v>
      </c>
      <c r="E44" s="228">
        <v>7.34</v>
      </c>
      <c r="F44" s="228">
        <v>6.14</v>
      </c>
      <c r="G44" s="228">
        <v>6.92</v>
      </c>
      <c r="H44" s="55">
        <v>9.23</v>
      </c>
      <c r="I44" s="56">
        <v>8.9700000000000006</v>
      </c>
      <c r="J44" s="56">
        <v>9.01</v>
      </c>
      <c r="K44" s="56">
        <v>8.66</v>
      </c>
      <c r="L44" s="56">
        <v>8.92</v>
      </c>
      <c r="M44" s="56" t="e">
        <f>#REF!-H44</f>
        <v>#REF!</v>
      </c>
      <c r="N44" s="56" t="e">
        <f>#REF!-I44</f>
        <v>#REF!</v>
      </c>
      <c r="O44" s="56" t="e">
        <f>#REF!-J44</f>
        <v>#REF!</v>
      </c>
      <c r="P44" s="56" t="e">
        <f>#REF!-K44</f>
        <v>#REF!</v>
      </c>
      <c r="Q44" s="56" t="e">
        <f>#REF!-L44</f>
        <v>#REF!</v>
      </c>
      <c r="R44" s="56"/>
      <c r="S44" s="227"/>
    </row>
    <row r="45" spans="1:19" ht="21.75" customHeight="1">
      <c r="A45" s="207">
        <f t="shared" si="0"/>
        <v>42</v>
      </c>
      <c r="B45" s="50" t="s">
        <v>55</v>
      </c>
      <c r="C45" s="228">
        <v>9.9</v>
      </c>
      <c r="D45" s="228">
        <v>10.65</v>
      </c>
      <c r="E45" s="228">
        <v>13</v>
      </c>
      <c r="F45" s="228">
        <v>10.119999999999999</v>
      </c>
      <c r="G45" s="228">
        <v>12</v>
      </c>
      <c r="H45" s="55">
        <v>10.9</v>
      </c>
      <c r="I45" s="56">
        <v>12.65</v>
      </c>
      <c r="J45" s="56">
        <v>15</v>
      </c>
      <c r="K45" s="56">
        <v>12.12</v>
      </c>
      <c r="L45" s="56">
        <v>12.28</v>
      </c>
      <c r="M45" s="56" t="e">
        <f>#REF!-H45</f>
        <v>#REF!</v>
      </c>
      <c r="N45" s="56" t="e">
        <f>#REF!-I45</f>
        <v>#REF!</v>
      </c>
      <c r="O45" s="56" t="e">
        <f>#REF!-J45</f>
        <v>#REF!</v>
      </c>
      <c r="P45" s="56" t="e">
        <f>#REF!-K45</f>
        <v>#REF!</v>
      </c>
      <c r="Q45" s="56" t="e">
        <f>#REF!-L45</f>
        <v>#REF!</v>
      </c>
      <c r="R45" s="56"/>
      <c r="S45" s="227"/>
    </row>
    <row r="46" spans="1:19" ht="21.75" customHeight="1">
      <c r="A46" s="207">
        <f t="shared" si="0"/>
        <v>43</v>
      </c>
      <c r="B46" s="50" t="s">
        <v>56</v>
      </c>
      <c r="C46" s="228">
        <v>9.7899999999999991</v>
      </c>
      <c r="D46" s="228">
        <v>9.7899999999999991</v>
      </c>
      <c r="E46" s="228">
        <v>9.7899999999999991</v>
      </c>
      <c r="F46" s="228">
        <v>9.7899999999999991</v>
      </c>
      <c r="G46" s="228">
        <v>9.7899999999999991</v>
      </c>
      <c r="H46" s="55">
        <v>10.53</v>
      </c>
      <c r="I46" s="56">
        <v>10.53</v>
      </c>
      <c r="J46" s="56">
        <v>10.53</v>
      </c>
      <c r="K46" s="56">
        <v>0</v>
      </c>
      <c r="L46" s="56">
        <v>10.53</v>
      </c>
      <c r="M46" s="56" t="e">
        <f>#REF!-H46</f>
        <v>#REF!</v>
      </c>
      <c r="N46" s="56" t="e">
        <f>#REF!-I46</f>
        <v>#REF!</v>
      </c>
      <c r="O46" s="56" t="e">
        <f>#REF!-J46</f>
        <v>#REF!</v>
      </c>
      <c r="P46" s="56" t="e">
        <f>#REF!-K46</f>
        <v>#REF!</v>
      </c>
      <c r="Q46" s="56" t="e">
        <f>#REF!-L46</f>
        <v>#REF!</v>
      </c>
      <c r="R46" s="56"/>
      <c r="S46" s="227"/>
    </row>
    <row r="47" spans="1:19" ht="21.75" customHeight="1">
      <c r="A47" s="207">
        <f t="shared" si="0"/>
        <v>44</v>
      </c>
      <c r="B47" s="50" t="s">
        <v>57</v>
      </c>
      <c r="C47" s="228">
        <v>9.76</v>
      </c>
      <c r="D47" s="228">
        <v>10.119999999999999</v>
      </c>
      <c r="E47" s="228">
        <v>15.76</v>
      </c>
      <c r="F47" s="228">
        <v>10.130000000000001</v>
      </c>
      <c r="G47" s="228">
        <v>10.62</v>
      </c>
      <c r="H47" s="55">
        <v>9.76</v>
      </c>
      <c r="I47" s="56">
        <v>10.31</v>
      </c>
      <c r="J47" s="56">
        <v>13.06</v>
      </c>
      <c r="K47" s="56">
        <v>10.26</v>
      </c>
      <c r="L47" s="56">
        <v>10.91</v>
      </c>
      <c r="M47" s="56" t="e">
        <f>#REF!-H47</f>
        <v>#REF!</v>
      </c>
      <c r="N47" s="56" t="e">
        <f>#REF!-I47</f>
        <v>#REF!</v>
      </c>
      <c r="O47" s="56" t="e">
        <f>#REF!-J47</f>
        <v>#REF!</v>
      </c>
      <c r="P47" s="56" t="e">
        <f>#REF!-K47</f>
        <v>#REF!</v>
      </c>
      <c r="Q47" s="56" t="e">
        <f>#REF!-L47</f>
        <v>#REF!</v>
      </c>
      <c r="R47" s="56"/>
      <c r="S47" s="227"/>
    </row>
    <row r="48" spans="1:19" ht="21.75" customHeight="1">
      <c r="A48" s="207">
        <f t="shared" si="0"/>
        <v>45</v>
      </c>
      <c r="B48" s="50" t="s">
        <v>58</v>
      </c>
      <c r="C48" s="228">
        <v>8.1</v>
      </c>
      <c r="D48" s="228">
        <v>8.6</v>
      </c>
      <c r="E48" s="228">
        <v>9.6</v>
      </c>
      <c r="F48" s="228">
        <v>8.6</v>
      </c>
      <c r="G48" s="228">
        <v>9.35</v>
      </c>
      <c r="H48" s="55">
        <v>8.77</v>
      </c>
      <c r="I48" s="56">
        <v>8.77</v>
      </c>
      <c r="J48" s="56">
        <v>8.77</v>
      </c>
      <c r="K48" s="56">
        <v>10.47</v>
      </c>
      <c r="L48" s="56">
        <v>10.01</v>
      </c>
      <c r="M48" s="56" t="e">
        <f>#REF!-H48</f>
        <v>#REF!</v>
      </c>
      <c r="N48" s="56" t="e">
        <f>#REF!-I48</f>
        <v>#REF!</v>
      </c>
      <c r="O48" s="56" t="e">
        <f>#REF!-J48</f>
        <v>#REF!</v>
      </c>
      <c r="P48" s="56" t="e">
        <f>#REF!-K48</f>
        <v>#REF!</v>
      </c>
      <c r="Q48" s="56" t="e">
        <f>#REF!-L48</f>
        <v>#REF!</v>
      </c>
      <c r="R48" s="56"/>
      <c r="S48" s="227"/>
    </row>
    <row r="49" spans="1:19" ht="21.75" customHeight="1">
      <c r="A49" s="207">
        <f t="shared" si="0"/>
        <v>46</v>
      </c>
      <c r="B49" s="50" t="s">
        <v>59</v>
      </c>
      <c r="C49" s="228">
        <v>10.18</v>
      </c>
      <c r="D49" s="228">
        <v>9.9</v>
      </c>
      <c r="E49" s="228">
        <v>9.9</v>
      </c>
      <c r="F49" s="228">
        <v>10.18</v>
      </c>
      <c r="G49" s="228">
        <v>9.61</v>
      </c>
      <c r="H49" s="55">
        <v>11.51</v>
      </c>
      <c r="I49" s="56">
        <v>11.07</v>
      </c>
      <c r="J49" s="56">
        <v>11.07</v>
      </c>
      <c r="K49" s="56">
        <v>11.51</v>
      </c>
      <c r="L49" s="56">
        <v>10.63</v>
      </c>
      <c r="M49" s="56" t="e">
        <f>#REF!-H49</f>
        <v>#REF!</v>
      </c>
      <c r="N49" s="56" t="e">
        <f>#REF!-I49</f>
        <v>#REF!</v>
      </c>
      <c r="O49" s="56" t="e">
        <f>#REF!-J49</f>
        <v>#REF!</v>
      </c>
      <c r="P49" s="56" t="e">
        <f>#REF!-K49</f>
        <v>#REF!</v>
      </c>
      <c r="Q49" s="56" t="e">
        <f>#REF!-L49</f>
        <v>#REF!</v>
      </c>
      <c r="R49" s="56"/>
      <c r="S49" s="227"/>
    </row>
    <row r="50" spans="1:19" ht="21.75" customHeight="1">
      <c r="A50" s="207">
        <f t="shared" si="0"/>
        <v>47</v>
      </c>
      <c r="B50" s="50" t="s">
        <v>60</v>
      </c>
      <c r="C50" s="228">
        <v>9.6300000000000008</v>
      </c>
      <c r="D50" s="228">
        <v>7.62</v>
      </c>
      <c r="E50" s="228">
        <v>13.9</v>
      </c>
      <c r="F50" s="228">
        <v>10.19</v>
      </c>
      <c r="G50" s="228">
        <v>11.49</v>
      </c>
      <c r="H50" s="55">
        <v>8.69</v>
      </c>
      <c r="I50" s="56">
        <v>9.17</v>
      </c>
      <c r="J50" s="56">
        <v>13.87</v>
      </c>
      <c r="K50" s="56">
        <v>9.86</v>
      </c>
      <c r="L50" s="56">
        <v>11.71</v>
      </c>
      <c r="M50" s="56" t="e">
        <f>#REF!-H50</f>
        <v>#REF!</v>
      </c>
      <c r="N50" s="56" t="e">
        <f>#REF!-I50</f>
        <v>#REF!</v>
      </c>
      <c r="O50" s="56" t="e">
        <f>#REF!-J50</f>
        <v>#REF!</v>
      </c>
      <c r="P50" s="56" t="e">
        <f>#REF!-K50</f>
        <v>#REF!</v>
      </c>
      <c r="Q50" s="56" t="e">
        <f>#REF!-L50</f>
        <v>#REF!</v>
      </c>
      <c r="R50" s="56"/>
      <c r="S50" s="227"/>
    </row>
    <row r="51" spans="1:19" ht="21.75" customHeight="1">
      <c r="A51" s="207">
        <f t="shared" si="0"/>
        <v>48</v>
      </c>
      <c r="B51" s="50" t="s">
        <v>61</v>
      </c>
      <c r="C51" s="228">
        <v>8</v>
      </c>
      <c r="D51" s="228">
        <v>8.02</v>
      </c>
      <c r="E51" s="228">
        <v>7.89</v>
      </c>
      <c r="F51" s="228">
        <v>7.86</v>
      </c>
      <c r="G51" s="228">
        <v>10.17</v>
      </c>
      <c r="H51" s="55">
        <v>3.7</v>
      </c>
      <c r="I51" s="56">
        <v>4.0999999999999996</v>
      </c>
      <c r="J51" s="56">
        <v>3.54</v>
      </c>
      <c r="K51" s="56">
        <v>3.32</v>
      </c>
      <c r="L51" s="56">
        <v>11.18</v>
      </c>
      <c r="M51" s="56" t="e">
        <f>#REF!-H51</f>
        <v>#REF!</v>
      </c>
      <c r="N51" s="56" t="e">
        <f>#REF!-I51</f>
        <v>#REF!</v>
      </c>
      <c r="O51" s="56" t="e">
        <f>#REF!-J51</f>
        <v>#REF!</v>
      </c>
      <c r="P51" s="56" t="e">
        <f>#REF!-K51</f>
        <v>#REF!</v>
      </c>
      <c r="Q51" s="56" t="e">
        <f>#REF!-L51</f>
        <v>#REF!</v>
      </c>
      <c r="R51" s="56"/>
      <c r="S51" s="227"/>
    </row>
    <row r="52" spans="1:19" ht="21.75" customHeight="1">
      <c r="A52" s="207">
        <f t="shared" si="0"/>
        <v>49</v>
      </c>
      <c r="B52" s="50" t="s">
        <v>62</v>
      </c>
      <c r="C52" s="228">
        <v>8.86</v>
      </c>
      <c r="D52" s="228">
        <v>9.16</v>
      </c>
      <c r="E52" s="228">
        <v>9.16</v>
      </c>
      <c r="F52" s="228">
        <v>8.86</v>
      </c>
      <c r="G52" s="228">
        <v>9.16</v>
      </c>
      <c r="H52" s="55">
        <v>10.49</v>
      </c>
      <c r="I52" s="56">
        <v>10.79</v>
      </c>
      <c r="J52" s="56">
        <v>10.79</v>
      </c>
      <c r="K52" s="56">
        <v>10.49</v>
      </c>
      <c r="L52" s="56">
        <v>10.79</v>
      </c>
      <c r="M52" s="56" t="e">
        <f>#REF!-H52</f>
        <v>#REF!</v>
      </c>
      <c r="N52" s="56" t="e">
        <f>#REF!-I52</f>
        <v>#REF!</v>
      </c>
      <c r="O52" s="56" t="e">
        <f>#REF!-J52</f>
        <v>#REF!</v>
      </c>
      <c r="P52" s="56" t="e">
        <f>#REF!-K52</f>
        <v>#REF!</v>
      </c>
      <c r="Q52" s="56" t="e">
        <f>#REF!-L52</f>
        <v>#REF!</v>
      </c>
      <c r="R52" s="56"/>
      <c r="S52" s="227"/>
    </row>
    <row r="53" spans="1:19" ht="21.75" customHeight="1">
      <c r="A53" s="207">
        <f t="shared" si="0"/>
        <v>50</v>
      </c>
      <c r="B53" s="50" t="s">
        <v>64</v>
      </c>
      <c r="C53" s="228">
        <v>8.4499999999999993</v>
      </c>
      <c r="D53" s="228">
        <v>9.74</v>
      </c>
      <c r="E53" s="228">
        <v>9.57</v>
      </c>
      <c r="F53" s="228">
        <v>8.32</v>
      </c>
      <c r="G53" s="228">
        <v>11.62</v>
      </c>
      <c r="H53" s="55">
        <v>9.35</v>
      </c>
      <c r="I53" s="56">
        <v>10.57</v>
      </c>
      <c r="J53" s="56">
        <v>10.34</v>
      </c>
      <c r="K53" s="56">
        <v>10.050000000000001</v>
      </c>
      <c r="L53" s="56">
        <v>12.3</v>
      </c>
      <c r="M53" s="56" t="e">
        <f>#REF!-H53</f>
        <v>#REF!</v>
      </c>
      <c r="N53" s="56" t="e">
        <f>#REF!-I53</f>
        <v>#REF!</v>
      </c>
      <c r="O53" s="56" t="e">
        <f>#REF!-J53</f>
        <v>#REF!</v>
      </c>
      <c r="P53" s="56" t="e">
        <f>#REF!-K53</f>
        <v>#REF!</v>
      </c>
      <c r="Q53" s="56" t="e">
        <f>#REF!-L53</f>
        <v>#REF!</v>
      </c>
      <c r="R53" s="56"/>
      <c r="S53" s="227"/>
    </row>
    <row r="54" spans="1:19" ht="21.75" customHeight="1">
      <c r="A54" s="207">
        <f t="shared" si="0"/>
        <v>51</v>
      </c>
      <c r="B54" s="50" t="s">
        <v>65</v>
      </c>
      <c r="C54" s="228">
        <v>10.08</v>
      </c>
      <c r="D54" s="228">
        <v>10.66</v>
      </c>
      <c r="E54" s="228">
        <v>9.83</v>
      </c>
      <c r="F54" s="228">
        <v>9.93</v>
      </c>
      <c r="G54" s="228">
        <v>13.15</v>
      </c>
      <c r="H54" s="55">
        <v>10.19</v>
      </c>
      <c r="I54" s="56">
        <v>10.98</v>
      </c>
      <c r="J54" s="56">
        <v>10.1</v>
      </c>
      <c r="K54" s="56">
        <v>10.050000000000001</v>
      </c>
      <c r="L54" s="56">
        <v>13.27</v>
      </c>
      <c r="M54" s="56" t="e">
        <f>#REF!-H54</f>
        <v>#REF!</v>
      </c>
      <c r="N54" s="56" t="e">
        <f>#REF!-I54</f>
        <v>#REF!</v>
      </c>
      <c r="O54" s="56" t="e">
        <f>#REF!-J54</f>
        <v>#REF!</v>
      </c>
      <c r="P54" s="56" t="e">
        <f>#REF!-K54</f>
        <v>#REF!</v>
      </c>
      <c r="Q54" s="56" t="e">
        <f>#REF!-L54</f>
        <v>#REF!</v>
      </c>
      <c r="R54" s="56"/>
      <c r="S54" s="227"/>
    </row>
    <row r="55" spans="1:19" ht="21.75" customHeight="1">
      <c r="A55" s="207">
        <f t="shared" si="0"/>
        <v>52</v>
      </c>
      <c r="B55" s="50" t="s">
        <v>66</v>
      </c>
      <c r="C55" s="228">
        <v>5.79</v>
      </c>
      <c r="D55" s="228">
        <v>5.79</v>
      </c>
      <c r="E55" s="228">
        <v>5.79</v>
      </c>
      <c r="F55" s="228">
        <v>8.99</v>
      </c>
      <c r="G55" s="228">
        <v>8.99</v>
      </c>
      <c r="H55" s="55">
        <v>4.96</v>
      </c>
      <c r="I55" s="56">
        <v>4.96</v>
      </c>
      <c r="J55" s="56">
        <v>4.96</v>
      </c>
      <c r="K55" s="56">
        <v>9.7799999999999994</v>
      </c>
      <c r="L55" s="56">
        <v>9.7799999999999994</v>
      </c>
      <c r="M55" s="56" t="e">
        <f>#REF!-H55</f>
        <v>#REF!</v>
      </c>
      <c r="N55" s="56" t="e">
        <f>#REF!-I55</f>
        <v>#REF!</v>
      </c>
      <c r="O55" s="56" t="e">
        <f>#REF!-J55</f>
        <v>#REF!</v>
      </c>
      <c r="P55" s="56" t="e">
        <f>#REF!-K55</f>
        <v>#REF!</v>
      </c>
      <c r="Q55" s="56" t="e">
        <f>#REF!-L55</f>
        <v>#REF!</v>
      </c>
      <c r="R55" s="56"/>
      <c r="S55" s="227"/>
    </row>
    <row r="56" spans="1:19" s="97" customFormat="1" ht="21.75" customHeight="1">
      <c r="A56" s="207">
        <f>A55+1</f>
        <v>53</v>
      </c>
      <c r="B56" s="50" t="s">
        <v>67</v>
      </c>
      <c r="C56" s="228">
        <v>8.56</v>
      </c>
      <c r="D56" s="228">
        <v>8.68</v>
      </c>
      <c r="E56" s="228">
        <v>10.45</v>
      </c>
      <c r="F56" s="228">
        <v>8.3800000000000008</v>
      </c>
      <c r="G56" s="228">
        <v>8.4</v>
      </c>
      <c r="H56" s="55">
        <v>10.6</v>
      </c>
      <c r="I56" s="56">
        <v>10.38</v>
      </c>
      <c r="J56" s="56">
        <v>13.01</v>
      </c>
      <c r="K56" s="56">
        <v>9.4499999999999993</v>
      </c>
      <c r="L56" s="56">
        <v>10.050000000000001</v>
      </c>
      <c r="M56" s="56" t="e">
        <f>#REF!-H56</f>
        <v>#REF!</v>
      </c>
      <c r="N56" s="56" t="e">
        <f>#REF!-I56</f>
        <v>#REF!</v>
      </c>
      <c r="O56" s="56" t="e">
        <f>#REF!-J56</f>
        <v>#REF!</v>
      </c>
      <c r="P56" s="56" t="e">
        <f>#REF!-K56</f>
        <v>#REF!</v>
      </c>
      <c r="Q56" s="56" t="e">
        <f>#REF!-L56</f>
        <v>#REF!</v>
      </c>
      <c r="R56" s="56"/>
      <c r="S56" s="227"/>
    </row>
    <row r="57" spans="1:19" ht="21.75" customHeight="1">
      <c r="A57" s="207">
        <f t="shared" si="0"/>
        <v>54</v>
      </c>
      <c r="B57" s="50" t="s">
        <v>68</v>
      </c>
      <c r="C57" s="228">
        <v>7.9</v>
      </c>
      <c r="D57" s="228">
        <v>7.9</v>
      </c>
      <c r="E57" s="228">
        <v>7.9</v>
      </c>
      <c r="F57" s="228">
        <v>7.9</v>
      </c>
      <c r="G57" s="228">
        <v>7.9</v>
      </c>
      <c r="H57" s="55">
        <v>7.35</v>
      </c>
      <c r="I57" s="56">
        <v>7.35</v>
      </c>
      <c r="J57" s="56">
        <v>7.35</v>
      </c>
      <c r="K57" s="56">
        <v>7.35</v>
      </c>
      <c r="L57" s="56">
        <v>7.35</v>
      </c>
      <c r="M57" s="56" t="e">
        <f>#REF!-H57</f>
        <v>#REF!</v>
      </c>
      <c r="N57" s="56" t="e">
        <f>#REF!-I57</f>
        <v>#REF!</v>
      </c>
      <c r="O57" s="56" t="e">
        <f>#REF!-J57</f>
        <v>#REF!</v>
      </c>
      <c r="P57" s="56" t="e">
        <f>#REF!-K57</f>
        <v>#REF!</v>
      </c>
      <c r="Q57" s="56" t="e">
        <f>#REF!-L57</f>
        <v>#REF!</v>
      </c>
      <c r="R57" s="56"/>
      <c r="S57" s="227"/>
    </row>
    <row r="58" spans="1:19" ht="21.75" customHeight="1">
      <c r="A58" s="207">
        <f t="shared" si="0"/>
        <v>55</v>
      </c>
      <c r="B58" s="50" t="s">
        <v>69</v>
      </c>
      <c r="C58" s="228">
        <v>6.52</v>
      </c>
      <c r="D58" s="228">
        <v>6.5</v>
      </c>
      <c r="E58" s="228">
        <v>6.46</v>
      </c>
      <c r="F58" s="228">
        <v>6.48</v>
      </c>
      <c r="G58" s="228">
        <v>7.14</v>
      </c>
      <c r="H58" s="55">
        <v>8.7100000000000009</v>
      </c>
      <c r="I58" s="56">
        <v>8.7100000000000009</v>
      </c>
      <c r="J58" s="56">
        <v>8.7100000000000009</v>
      </c>
      <c r="K58" s="56">
        <v>8.7100000000000009</v>
      </c>
      <c r="L58" s="56">
        <v>8.7100000000000009</v>
      </c>
      <c r="M58" s="56" t="e">
        <f>#REF!-H58</f>
        <v>#REF!</v>
      </c>
      <c r="N58" s="56" t="e">
        <f>#REF!-I58</f>
        <v>#REF!</v>
      </c>
      <c r="O58" s="56" t="e">
        <f>#REF!-J58</f>
        <v>#REF!</v>
      </c>
      <c r="P58" s="56" t="e">
        <f>#REF!-K58</f>
        <v>#REF!</v>
      </c>
      <c r="Q58" s="56" t="e">
        <f>#REF!-L58</f>
        <v>#REF!</v>
      </c>
      <c r="R58" s="56"/>
      <c r="S58" s="227"/>
    </row>
    <row r="59" spans="1:19" ht="21.75" customHeight="1">
      <c r="A59" s="207">
        <f t="shared" si="0"/>
        <v>56</v>
      </c>
      <c r="B59" s="50" t="s">
        <v>70</v>
      </c>
      <c r="C59" s="228">
        <v>8.89</v>
      </c>
      <c r="D59" s="228">
        <v>9.1</v>
      </c>
      <c r="E59" s="228">
        <v>8.89</v>
      </c>
      <c r="F59" s="228">
        <v>8.94</v>
      </c>
      <c r="G59" s="228">
        <v>9.01</v>
      </c>
      <c r="H59" s="55">
        <v>9.0299999999999994</v>
      </c>
      <c r="I59" s="56">
        <v>9.17</v>
      </c>
      <c r="J59" s="56">
        <v>9.0299999999999994</v>
      </c>
      <c r="K59" s="56">
        <v>9.09</v>
      </c>
      <c r="L59" s="56">
        <v>9.17</v>
      </c>
      <c r="M59" s="56" t="e">
        <f>#REF!-H59</f>
        <v>#REF!</v>
      </c>
      <c r="N59" s="56" t="e">
        <f>#REF!-I59</f>
        <v>#REF!</v>
      </c>
      <c r="O59" s="56" t="e">
        <f>#REF!-J59</f>
        <v>#REF!</v>
      </c>
      <c r="P59" s="56" t="e">
        <f>#REF!-K59</f>
        <v>#REF!</v>
      </c>
      <c r="Q59" s="56" t="e">
        <f>#REF!-L59</f>
        <v>#REF!</v>
      </c>
      <c r="R59" s="56"/>
      <c r="S59" s="227"/>
    </row>
    <row r="60" spans="1:19" ht="21.75" customHeight="1">
      <c r="A60" s="207">
        <f t="shared" si="0"/>
        <v>57</v>
      </c>
      <c r="B60" s="50" t="s">
        <v>71</v>
      </c>
      <c r="C60" s="228">
        <v>8.2799999999999994</v>
      </c>
      <c r="D60" s="228">
        <v>9.0299999999999994</v>
      </c>
      <c r="E60" s="228">
        <v>10.8</v>
      </c>
      <c r="F60" s="228">
        <v>8.25</v>
      </c>
      <c r="G60" s="228">
        <v>10.47</v>
      </c>
      <c r="H60" s="55">
        <v>8.91</v>
      </c>
      <c r="I60" s="56">
        <v>9.57</v>
      </c>
      <c r="J60" s="56">
        <v>12.11</v>
      </c>
      <c r="K60" s="56">
        <v>8.76</v>
      </c>
      <c r="L60" s="56">
        <v>10.69</v>
      </c>
      <c r="M60" s="56" t="e">
        <f>#REF!-H60</f>
        <v>#REF!</v>
      </c>
      <c r="N60" s="56" t="e">
        <f>#REF!-I60</f>
        <v>#REF!</v>
      </c>
      <c r="O60" s="56" t="e">
        <f>#REF!-J60</f>
        <v>#REF!</v>
      </c>
      <c r="P60" s="56" t="e">
        <f>#REF!-K60</f>
        <v>#REF!</v>
      </c>
      <c r="Q60" s="56" t="e">
        <f>#REF!-L60</f>
        <v>#REF!</v>
      </c>
      <c r="R60" s="56"/>
      <c r="S60" s="227"/>
    </row>
    <row r="61" spans="1:19" ht="21.75" customHeight="1">
      <c r="A61" s="207">
        <f t="shared" si="0"/>
        <v>58</v>
      </c>
      <c r="B61" s="50" t="s">
        <v>73</v>
      </c>
      <c r="C61" s="228">
        <v>12.56</v>
      </c>
      <c r="D61" s="228">
        <v>12.56</v>
      </c>
      <c r="E61" s="228">
        <v>12.56</v>
      </c>
      <c r="F61" s="228">
        <v>12.56</v>
      </c>
      <c r="G61" s="228">
        <v>12.56</v>
      </c>
      <c r="H61" s="55">
        <v>13.58</v>
      </c>
      <c r="I61" s="56">
        <v>13.58</v>
      </c>
      <c r="J61" s="56">
        <v>13.58</v>
      </c>
      <c r="K61" s="56">
        <v>13.58</v>
      </c>
      <c r="L61" s="56">
        <v>13.58</v>
      </c>
      <c r="M61" s="56" t="e">
        <f>#REF!-H61</f>
        <v>#REF!</v>
      </c>
      <c r="N61" s="56" t="e">
        <f>#REF!-I61</f>
        <v>#REF!</v>
      </c>
      <c r="O61" s="56" t="e">
        <f>#REF!-J61</f>
        <v>#REF!</v>
      </c>
      <c r="P61" s="56" t="e">
        <f>#REF!-K61</f>
        <v>#REF!</v>
      </c>
      <c r="Q61" s="56" t="e">
        <f>#REF!-L61</f>
        <v>#REF!</v>
      </c>
      <c r="R61" s="56"/>
      <c r="S61" s="227"/>
    </row>
    <row r="62" spans="1:19" ht="21.75" customHeight="1">
      <c r="A62" s="207">
        <f t="shared" si="0"/>
        <v>59</v>
      </c>
      <c r="B62" s="50" t="s">
        <v>74</v>
      </c>
      <c r="C62" s="228">
        <v>10.07</v>
      </c>
      <c r="D62" s="228">
        <v>10.37</v>
      </c>
      <c r="E62" s="228">
        <v>10.37</v>
      </c>
      <c r="F62" s="228">
        <v>10.220000000000001</v>
      </c>
      <c r="G62" s="228">
        <v>10.27</v>
      </c>
      <c r="H62" s="55">
        <v>10.9</v>
      </c>
      <c r="I62" s="56">
        <v>11.2</v>
      </c>
      <c r="J62" s="56">
        <v>11.2</v>
      </c>
      <c r="K62" s="56">
        <v>11.05</v>
      </c>
      <c r="L62" s="56">
        <v>11.1</v>
      </c>
      <c r="M62" s="56" t="e">
        <f>#REF!-H62</f>
        <v>#REF!</v>
      </c>
      <c r="N62" s="56" t="e">
        <f>#REF!-I62</f>
        <v>#REF!</v>
      </c>
      <c r="O62" s="56" t="e">
        <f>#REF!-J62</f>
        <v>#REF!</v>
      </c>
      <c r="P62" s="56" t="e">
        <f>#REF!-K62</f>
        <v>#REF!</v>
      </c>
      <c r="Q62" s="56" t="e">
        <f>#REF!-L62</f>
        <v>#REF!</v>
      </c>
      <c r="R62" s="56"/>
      <c r="S62" s="227"/>
    </row>
    <row r="63" spans="1:19" ht="21.75" customHeight="1">
      <c r="A63" s="207">
        <f t="shared" si="0"/>
        <v>60</v>
      </c>
      <c r="B63" s="50" t="s">
        <v>75</v>
      </c>
      <c r="C63" s="228">
        <v>8.1300000000000008</v>
      </c>
      <c r="D63" s="228">
        <v>8.1300000000000008</v>
      </c>
      <c r="E63" s="228">
        <v>8.77</v>
      </c>
      <c r="F63" s="228">
        <v>8.1300000000000008</v>
      </c>
      <c r="G63" s="228">
        <v>8.1300000000000008</v>
      </c>
      <c r="H63" s="55">
        <v>8.4</v>
      </c>
      <c r="I63" s="56">
        <v>8.4</v>
      </c>
      <c r="J63" s="56">
        <v>9.4499999999999993</v>
      </c>
      <c r="K63" s="56">
        <v>8.4</v>
      </c>
      <c r="L63" s="56">
        <v>8.4700000000000006</v>
      </c>
      <c r="M63" s="56" t="e">
        <f>#REF!-H63</f>
        <v>#REF!</v>
      </c>
      <c r="N63" s="56" t="e">
        <f>#REF!-I63</f>
        <v>#REF!</v>
      </c>
      <c r="O63" s="56" t="e">
        <f>#REF!-J63</f>
        <v>#REF!</v>
      </c>
      <c r="P63" s="56" t="e">
        <f>#REF!-K63</f>
        <v>#REF!</v>
      </c>
      <c r="Q63" s="56" t="e">
        <f>#REF!-L63</f>
        <v>#REF!</v>
      </c>
      <c r="R63" s="56"/>
      <c r="S63" s="227"/>
    </row>
    <row r="64" spans="1:19" ht="21.75" customHeight="1">
      <c r="A64" s="207">
        <f t="shared" si="0"/>
        <v>61</v>
      </c>
      <c r="B64" s="50" t="s">
        <v>76</v>
      </c>
      <c r="C64" s="228">
        <v>10.5</v>
      </c>
      <c r="D64" s="228">
        <v>11.5</v>
      </c>
      <c r="E64" s="228">
        <v>15</v>
      </c>
      <c r="F64" s="228">
        <v>0</v>
      </c>
      <c r="G64" s="228">
        <v>10.5</v>
      </c>
      <c r="H64" s="55">
        <v>10.5</v>
      </c>
      <c r="I64" s="56">
        <v>11.5</v>
      </c>
      <c r="J64" s="56">
        <v>16</v>
      </c>
      <c r="K64" s="56">
        <v>0</v>
      </c>
      <c r="L64" s="56">
        <v>10.5</v>
      </c>
      <c r="M64" s="56" t="e">
        <f>#REF!-H64</f>
        <v>#REF!</v>
      </c>
      <c r="N64" s="56" t="e">
        <f>#REF!-I64</f>
        <v>#REF!</v>
      </c>
      <c r="O64" s="56" t="e">
        <f>#REF!-J64</f>
        <v>#REF!</v>
      </c>
      <c r="P64" s="56" t="e">
        <f>#REF!-K64</f>
        <v>#REF!</v>
      </c>
      <c r="Q64" s="56" t="e">
        <f>#REF!-L64</f>
        <v>#REF!</v>
      </c>
      <c r="R64" s="71"/>
      <c r="S64" s="227"/>
    </row>
    <row r="65" spans="1:19" ht="21.75" customHeight="1">
      <c r="A65" s="207">
        <f t="shared" si="0"/>
        <v>62</v>
      </c>
      <c r="B65" s="50" t="s">
        <v>77</v>
      </c>
      <c r="C65" s="228">
        <v>9.4499999999999993</v>
      </c>
      <c r="D65" s="228">
        <v>9.56</v>
      </c>
      <c r="E65" s="228">
        <v>0</v>
      </c>
      <c r="F65" s="228">
        <v>10.050000000000001</v>
      </c>
      <c r="G65" s="228">
        <v>10.050000000000001</v>
      </c>
      <c r="H65" s="55">
        <v>0</v>
      </c>
      <c r="I65" s="56">
        <v>10.09</v>
      </c>
      <c r="J65" s="56">
        <v>0</v>
      </c>
      <c r="K65" s="56">
        <v>10.09</v>
      </c>
      <c r="L65" s="56">
        <v>10.09</v>
      </c>
      <c r="M65" s="56" t="e">
        <f>#REF!-H65</f>
        <v>#REF!</v>
      </c>
      <c r="N65" s="56" t="e">
        <f>#REF!-I65</f>
        <v>#REF!</v>
      </c>
      <c r="O65" s="56" t="e">
        <f>#REF!-J65</f>
        <v>#REF!</v>
      </c>
      <c r="P65" s="56" t="e">
        <f>#REF!-K65</f>
        <v>#REF!</v>
      </c>
      <c r="Q65" s="56" t="e">
        <f>#REF!-L65</f>
        <v>#REF!</v>
      </c>
      <c r="R65" s="56"/>
      <c r="S65" s="227"/>
    </row>
    <row r="66" spans="1:19" ht="21.75" customHeight="1">
      <c r="A66" s="207">
        <f t="shared" si="0"/>
        <v>63</v>
      </c>
      <c r="B66" s="50" t="s">
        <v>78</v>
      </c>
      <c r="C66" s="228">
        <v>11</v>
      </c>
      <c r="D66" s="228">
        <v>13</v>
      </c>
      <c r="E66" s="228">
        <v>15</v>
      </c>
      <c r="F66" s="228">
        <v>12</v>
      </c>
      <c r="G66" s="228">
        <v>13.5</v>
      </c>
      <c r="H66" s="55">
        <v>11</v>
      </c>
      <c r="I66" s="56">
        <v>13</v>
      </c>
      <c r="J66" s="56">
        <v>15</v>
      </c>
      <c r="K66" s="56">
        <v>12</v>
      </c>
      <c r="L66" s="56">
        <v>13.5</v>
      </c>
      <c r="M66" s="56" t="e">
        <f>#REF!-H66</f>
        <v>#REF!</v>
      </c>
      <c r="N66" s="56" t="e">
        <f>#REF!-I66</f>
        <v>#REF!</v>
      </c>
      <c r="O66" s="56" t="e">
        <f>#REF!-J66</f>
        <v>#REF!</v>
      </c>
      <c r="P66" s="56" t="e">
        <f>#REF!-K66</f>
        <v>#REF!</v>
      </c>
      <c r="Q66" s="56" t="e">
        <f>#REF!-L66</f>
        <v>#REF!</v>
      </c>
      <c r="R66" s="56"/>
      <c r="S66" s="227"/>
    </row>
    <row r="67" spans="1:19" ht="21.75" customHeight="1">
      <c r="A67" s="207">
        <f t="shared" si="0"/>
        <v>64</v>
      </c>
      <c r="B67" s="50" t="s">
        <v>79</v>
      </c>
      <c r="C67" s="228">
        <v>7.7</v>
      </c>
      <c r="D67" s="228">
        <v>7.88</v>
      </c>
      <c r="E67" s="228">
        <v>0</v>
      </c>
      <c r="F67" s="228">
        <v>7.88</v>
      </c>
      <c r="G67" s="228">
        <v>0</v>
      </c>
      <c r="H67" s="55">
        <v>10.75</v>
      </c>
      <c r="I67" s="56">
        <v>11.25</v>
      </c>
      <c r="J67" s="56">
        <v>0</v>
      </c>
      <c r="K67" s="56">
        <v>9.25</v>
      </c>
      <c r="L67" s="56">
        <v>0</v>
      </c>
      <c r="M67" s="56" t="e">
        <f>#REF!-H67</f>
        <v>#REF!</v>
      </c>
      <c r="N67" s="56" t="e">
        <f>#REF!-I67</f>
        <v>#REF!</v>
      </c>
      <c r="O67" s="56" t="e">
        <f>#REF!-J67</f>
        <v>#REF!</v>
      </c>
      <c r="P67" s="56" t="e">
        <f>#REF!-K67</f>
        <v>#REF!</v>
      </c>
      <c r="Q67" s="56" t="e">
        <f>#REF!-L67</f>
        <v>#REF!</v>
      </c>
      <c r="R67" s="56"/>
      <c r="S67" s="227"/>
    </row>
    <row r="68" spans="1:19" ht="21.75" customHeight="1">
      <c r="A68" s="207">
        <f t="shared" si="0"/>
        <v>65</v>
      </c>
      <c r="B68" s="50" t="s">
        <v>80</v>
      </c>
      <c r="C68" s="228">
        <v>9.5</v>
      </c>
      <c r="D68" s="228">
        <v>10.5</v>
      </c>
      <c r="E68" s="228">
        <v>0</v>
      </c>
      <c r="F68" s="228">
        <v>10.5</v>
      </c>
      <c r="G68" s="228">
        <v>10.5</v>
      </c>
      <c r="H68" s="55">
        <v>11.5</v>
      </c>
      <c r="I68" s="56">
        <v>11.5</v>
      </c>
      <c r="J68" s="56">
        <v>0</v>
      </c>
      <c r="K68" s="56">
        <v>10.75</v>
      </c>
      <c r="L68" s="56">
        <v>11.5</v>
      </c>
      <c r="M68" s="56" t="e">
        <f>#REF!-H68</f>
        <v>#REF!</v>
      </c>
      <c r="N68" s="56" t="e">
        <f>#REF!-I68</f>
        <v>#REF!</v>
      </c>
      <c r="O68" s="56" t="e">
        <f>#REF!-J68</f>
        <v>#REF!</v>
      </c>
      <c r="P68" s="56" t="e">
        <f>#REF!-K68</f>
        <v>#REF!</v>
      </c>
      <c r="Q68" s="56" t="e">
        <f>#REF!-L68</f>
        <v>#REF!</v>
      </c>
      <c r="R68" s="56"/>
      <c r="S68" s="227"/>
    </row>
    <row r="69" spans="1:19" ht="21.75" customHeight="1">
      <c r="A69" s="207">
        <f t="shared" si="0"/>
        <v>66</v>
      </c>
      <c r="B69" s="50" t="s">
        <v>81</v>
      </c>
      <c r="C69" s="228">
        <v>10.24</v>
      </c>
      <c r="D69" s="228">
        <v>10.25</v>
      </c>
      <c r="E69" s="228">
        <v>0</v>
      </c>
      <c r="F69" s="228">
        <v>10.5</v>
      </c>
      <c r="G69" s="228">
        <v>11.49</v>
      </c>
      <c r="H69" s="55">
        <v>9</v>
      </c>
      <c r="I69" s="56">
        <v>15</v>
      </c>
      <c r="J69" s="56">
        <v>0</v>
      </c>
      <c r="K69" s="56">
        <v>11.25</v>
      </c>
      <c r="L69" s="56">
        <v>12.25</v>
      </c>
      <c r="M69" s="56" t="e">
        <f>#REF!-H69</f>
        <v>#REF!</v>
      </c>
      <c r="N69" s="56" t="e">
        <f>#REF!-I69</f>
        <v>#REF!</v>
      </c>
      <c r="O69" s="56" t="e">
        <f>#REF!-J69</f>
        <v>#REF!</v>
      </c>
      <c r="P69" s="56" t="e">
        <f>#REF!-K69</f>
        <v>#REF!</v>
      </c>
      <c r="Q69" s="56" t="e">
        <f>#REF!-L69</f>
        <v>#REF!</v>
      </c>
      <c r="R69" s="56"/>
      <c r="S69" s="227"/>
    </row>
    <row r="70" spans="1:19" ht="21.75" customHeight="1">
      <c r="A70" s="207">
        <f t="shared" si="0"/>
        <v>67</v>
      </c>
      <c r="B70" s="50" t="s">
        <v>82</v>
      </c>
      <c r="C70" s="228">
        <v>8</v>
      </c>
      <c r="D70" s="228">
        <v>13</v>
      </c>
      <c r="E70" s="228">
        <v>0</v>
      </c>
      <c r="F70" s="228">
        <v>10.75</v>
      </c>
      <c r="G70" s="228">
        <v>11.75</v>
      </c>
      <c r="H70" s="55">
        <v>7.9</v>
      </c>
      <c r="I70" s="56">
        <v>12.04</v>
      </c>
      <c r="J70" s="56">
        <v>16.579999999999998</v>
      </c>
      <c r="K70" s="56">
        <v>0</v>
      </c>
      <c r="L70" s="56">
        <v>14.04</v>
      </c>
      <c r="M70" s="56" t="e">
        <f>#REF!-H70</f>
        <v>#REF!</v>
      </c>
      <c r="N70" s="56" t="e">
        <f>#REF!-I70</f>
        <v>#REF!</v>
      </c>
      <c r="O70" s="56" t="e">
        <f>#REF!-J70</f>
        <v>#REF!</v>
      </c>
      <c r="P70" s="56" t="e">
        <f>#REF!-K70</f>
        <v>#REF!</v>
      </c>
      <c r="Q70" s="56" t="e">
        <f>#REF!-L70</f>
        <v>#REF!</v>
      </c>
      <c r="R70" s="56"/>
      <c r="S70" s="227"/>
    </row>
    <row r="71" spans="1:19" ht="21.75" customHeight="1">
      <c r="A71" s="207">
        <f t="shared" ref="A71:A99" si="1">A70+1</f>
        <v>68</v>
      </c>
      <c r="B71" s="50" t="s">
        <v>131</v>
      </c>
      <c r="C71" s="228">
        <v>6.64</v>
      </c>
      <c r="D71" s="228">
        <v>10.16</v>
      </c>
      <c r="E71" s="228">
        <v>15.9</v>
      </c>
      <c r="F71" s="228">
        <v>0</v>
      </c>
      <c r="G71" s="228">
        <v>10.96</v>
      </c>
      <c r="H71" s="55">
        <v>11.5</v>
      </c>
      <c r="I71" s="56">
        <v>11.5</v>
      </c>
      <c r="J71" s="56">
        <v>0</v>
      </c>
      <c r="K71" s="56">
        <v>11.5</v>
      </c>
      <c r="L71" s="56">
        <v>12.25</v>
      </c>
      <c r="M71" s="56" t="e">
        <f>#REF!-H71</f>
        <v>#REF!</v>
      </c>
      <c r="N71" s="56" t="e">
        <f>#REF!-I71</f>
        <v>#REF!</v>
      </c>
      <c r="O71" s="56" t="e">
        <f>#REF!-J71</f>
        <v>#REF!</v>
      </c>
      <c r="P71" s="56" t="e">
        <f>#REF!-K71</f>
        <v>#REF!</v>
      </c>
      <c r="Q71" s="56" t="e">
        <f>#REF!-L71</f>
        <v>#REF!</v>
      </c>
      <c r="R71" s="56"/>
      <c r="S71" s="227"/>
    </row>
    <row r="72" spans="1:19" ht="21.75" customHeight="1">
      <c r="A72" s="207">
        <f t="shared" si="1"/>
        <v>69</v>
      </c>
      <c r="B72" s="50" t="s">
        <v>84</v>
      </c>
      <c r="C72" s="228">
        <v>11.5</v>
      </c>
      <c r="D72" s="228">
        <v>11.5</v>
      </c>
      <c r="E72" s="228">
        <v>0</v>
      </c>
      <c r="F72" s="228">
        <v>11.5</v>
      </c>
      <c r="G72" s="228">
        <v>12.25</v>
      </c>
      <c r="H72" s="124"/>
      <c r="I72" s="81"/>
      <c r="J72" s="81"/>
      <c r="K72" s="95">
        <v>9.3699999999999992</v>
      </c>
      <c r="L72" s="56">
        <v>0.09</v>
      </c>
      <c r="M72" s="56" t="e">
        <f>#REF!-H72</f>
        <v>#REF!</v>
      </c>
      <c r="N72" s="56" t="e">
        <f>#REF!-I72</f>
        <v>#REF!</v>
      </c>
      <c r="O72" s="56" t="e">
        <f>#REF!-J72</f>
        <v>#REF!</v>
      </c>
      <c r="P72" s="56" t="e">
        <f>#REF!-K72</f>
        <v>#REF!</v>
      </c>
      <c r="Q72" s="56" t="e">
        <f>#REF!-L72</f>
        <v>#REF!</v>
      </c>
      <c r="R72" s="56"/>
      <c r="S72" s="227"/>
    </row>
    <row r="73" spans="1:19" ht="21.75" customHeight="1">
      <c r="A73" s="207">
        <f t="shared" si="1"/>
        <v>70</v>
      </c>
      <c r="B73" s="50" t="s">
        <v>85</v>
      </c>
      <c r="C73" s="228">
        <v>8.24</v>
      </c>
      <c r="D73" s="228">
        <v>8.84</v>
      </c>
      <c r="E73" s="228">
        <v>13</v>
      </c>
      <c r="F73" s="228">
        <v>10.11</v>
      </c>
      <c r="G73" s="228">
        <v>10.11</v>
      </c>
      <c r="H73" s="55">
        <v>0</v>
      </c>
      <c r="I73" s="56">
        <v>11.04</v>
      </c>
      <c r="J73" s="56">
        <v>0</v>
      </c>
      <c r="K73" s="56">
        <v>9.23</v>
      </c>
      <c r="L73" s="56">
        <v>10.32</v>
      </c>
      <c r="M73" s="56" t="e">
        <f>#REF!-H73</f>
        <v>#REF!</v>
      </c>
      <c r="N73" s="56" t="e">
        <f>#REF!-I73</f>
        <v>#REF!</v>
      </c>
      <c r="O73" s="56" t="e">
        <f>#REF!-J73</f>
        <v>#REF!</v>
      </c>
      <c r="P73" s="56" t="e">
        <f>#REF!-K73</f>
        <v>#REF!</v>
      </c>
      <c r="Q73" s="56" t="e">
        <f>#REF!-L73</f>
        <v>#REF!</v>
      </c>
      <c r="R73" s="56"/>
      <c r="S73" s="227"/>
    </row>
    <row r="74" spans="1:19" ht="21.75" customHeight="1">
      <c r="A74" s="207">
        <f t="shared" si="1"/>
        <v>71</v>
      </c>
      <c r="B74" s="50" t="s">
        <v>86</v>
      </c>
      <c r="C74" s="228">
        <v>0</v>
      </c>
      <c r="D74" s="228">
        <v>10.67</v>
      </c>
      <c r="E74" s="228">
        <v>0</v>
      </c>
      <c r="F74" s="228">
        <v>8.94</v>
      </c>
      <c r="G74" s="228">
        <v>10.06</v>
      </c>
      <c r="H74" s="55">
        <v>11.05</v>
      </c>
      <c r="I74" s="56">
        <v>11.05</v>
      </c>
      <c r="J74" s="56">
        <v>0</v>
      </c>
      <c r="K74" s="56">
        <v>10.8</v>
      </c>
      <c r="L74" s="56">
        <v>10.8</v>
      </c>
      <c r="M74" s="56" t="e">
        <f>#REF!-H74</f>
        <v>#REF!</v>
      </c>
      <c r="N74" s="56" t="e">
        <f>#REF!-I74</f>
        <v>#REF!</v>
      </c>
      <c r="O74" s="56" t="e">
        <f>#REF!-J74</f>
        <v>#REF!</v>
      </c>
      <c r="P74" s="56" t="e">
        <f>#REF!-K74</f>
        <v>#REF!</v>
      </c>
      <c r="Q74" s="56" t="e">
        <f>#REF!-L74</f>
        <v>#REF!</v>
      </c>
      <c r="R74" s="180"/>
      <c r="S74" s="227"/>
    </row>
    <row r="75" spans="1:19" ht="21.75" customHeight="1">
      <c r="A75" s="207">
        <f t="shared" si="1"/>
        <v>72</v>
      </c>
      <c r="B75" s="50" t="s">
        <v>88</v>
      </c>
      <c r="C75" s="228">
        <v>8.5</v>
      </c>
      <c r="D75" s="228">
        <v>8.5</v>
      </c>
      <c r="E75" s="228">
        <v>0</v>
      </c>
      <c r="F75" s="228">
        <v>8.25</v>
      </c>
      <c r="G75" s="228">
        <v>8.25</v>
      </c>
      <c r="H75" s="55">
        <v>8.5</v>
      </c>
      <c r="I75" s="56">
        <v>9</v>
      </c>
      <c r="J75" s="56">
        <v>9.75</v>
      </c>
      <c r="K75" s="56">
        <v>8.75</v>
      </c>
      <c r="L75" s="56">
        <v>10.5</v>
      </c>
      <c r="M75" s="56" t="e">
        <f>#REF!-H75</f>
        <v>#REF!</v>
      </c>
      <c r="N75" s="56" t="e">
        <f>#REF!-I75</f>
        <v>#REF!</v>
      </c>
      <c r="O75" s="56" t="e">
        <f>#REF!-J75</f>
        <v>#REF!</v>
      </c>
      <c r="P75" s="56" t="e">
        <f>#REF!-K75</f>
        <v>#REF!</v>
      </c>
      <c r="Q75" s="56" t="e">
        <f>#REF!-L75</f>
        <v>#REF!</v>
      </c>
      <c r="R75" s="56"/>
      <c r="S75" s="227"/>
    </row>
    <row r="76" spans="1:19" ht="21.75" customHeight="1">
      <c r="A76" s="207">
        <f t="shared" si="1"/>
        <v>73</v>
      </c>
      <c r="B76" s="50" t="s">
        <v>89</v>
      </c>
      <c r="C76" s="228">
        <v>8</v>
      </c>
      <c r="D76" s="228">
        <v>8.75</v>
      </c>
      <c r="E76" s="228">
        <v>9.5</v>
      </c>
      <c r="F76" s="228">
        <v>8.25</v>
      </c>
      <c r="G76" s="228">
        <v>10.25</v>
      </c>
      <c r="H76" s="55">
        <v>12.71</v>
      </c>
      <c r="I76" s="56">
        <v>12.62</v>
      </c>
      <c r="J76" s="56">
        <v>0</v>
      </c>
      <c r="K76" s="56">
        <v>12.49</v>
      </c>
      <c r="L76" s="56">
        <v>12.46</v>
      </c>
      <c r="M76" s="56" t="e">
        <f>#REF!-H76</f>
        <v>#REF!</v>
      </c>
      <c r="N76" s="56" t="e">
        <f>#REF!-I76</f>
        <v>#REF!</v>
      </c>
      <c r="O76" s="56" t="e">
        <f>#REF!-J76</f>
        <v>#REF!</v>
      </c>
      <c r="P76" s="56" t="e">
        <f>#REF!-K76</f>
        <v>#REF!</v>
      </c>
      <c r="Q76" s="56" t="e">
        <f>#REF!-L76</f>
        <v>#REF!</v>
      </c>
      <c r="R76" s="56"/>
      <c r="S76" s="227"/>
    </row>
    <row r="77" spans="1:19" ht="21.75" customHeight="1">
      <c r="A77" s="207">
        <f t="shared" si="1"/>
        <v>74</v>
      </c>
      <c r="B77" s="50" t="s">
        <v>90</v>
      </c>
      <c r="C77" s="228">
        <v>12.7</v>
      </c>
      <c r="D77" s="228">
        <v>12.79</v>
      </c>
      <c r="E77" s="228">
        <v>0</v>
      </c>
      <c r="F77" s="228">
        <v>12.86</v>
      </c>
      <c r="G77" s="228">
        <v>13.48</v>
      </c>
      <c r="H77" s="55">
        <v>13</v>
      </c>
      <c r="I77" s="56">
        <v>14</v>
      </c>
      <c r="J77" s="56">
        <v>14</v>
      </c>
      <c r="K77" s="56">
        <v>14.75</v>
      </c>
      <c r="L77" s="56">
        <v>14.75</v>
      </c>
      <c r="M77" s="56" t="e">
        <f>#REF!-H77</f>
        <v>#REF!</v>
      </c>
      <c r="N77" s="56" t="e">
        <f>#REF!-I77</f>
        <v>#REF!</v>
      </c>
      <c r="O77" s="56" t="e">
        <f>#REF!-J77</f>
        <v>#REF!</v>
      </c>
      <c r="P77" s="56" t="e">
        <f>#REF!-K77</f>
        <v>#REF!</v>
      </c>
      <c r="Q77" s="56" t="e">
        <f>#REF!-L77</f>
        <v>#REF!</v>
      </c>
      <c r="R77" s="56"/>
      <c r="S77" s="227"/>
    </row>
    <row r="78" spans="1:19" ht="21.75" customHeight="1">
      <c r="A78" s="207">
        <f t="shared" si="1"/>
        <v>75</v>
      </c>
      <c r="B78" s="50" t="s">
        <v>91</v>
      </c>
      <c r="C78" s="228">
        <v>13.89</v>
      </c>
      <c r="D78" s="228">
        <v>14.39</v>
      </c>
      <c r="E78" s="228">
        <v>14.39</v>
      </c>
      <c r="F78" s="228">
        <v>13.89</v>
      </c>
      <c r="G78" s="228">
        <v>15.14</v>
      </c>
      <c r="H78" s="55">
        <v>11</v>
      </c>
      <c r="I78" s="56">
        <v>11.75</v>
      </c>
      <c r="J78" s="56">
        <v>0</v>
      </c>
      <c r="K78" s="56">
        <v>12.07</v>
      </c>
      <c r="L78" s="56">
        <v>15.56</v>
      </c>
      <c r="M78" s="56" t="e">
        <f>#REF!-H78</f>
        <v>#REF!</v>
      </c>
      <c r="N78" s="56" t="e">
        <f>#REF!-I78</f>
        <v>#REF!</v>
      </c>
      <c r="O78" s="56" t="e">
        <f>#REF!-J78</f>
        <v>#REF!</v>
      </c>
      <c r="P78" s="56" t="e">
        <f>#REF!-K78</f>
        <v>#REF!</v>
      </c>
      <c r="Q78" s="56" t="e">
        <f>#REF!-L78</f>
        <v>#REF!</v>
      </c>
      <c r="R78" s="56"/>
      <c r="S78" s="227"/>
    </row>
    <row r="79" spans="1:19" ht="21.75" customHeight="1">
      <c r="A79" s="207">
        <f t="shared" si="1"/>
        <v>76</v>
      </c>
      <c r="B79" s="50" t="s">
        <v>93</v>
      </c>
      <c r="C79" s="228">
        <v>10.82</v>
      </c>
      <c r="D79" s="228">
        <v>12.32</v>
      </c>
      <c r="E79" s="228">
        <v>0</v>
      </c>
      <c r="F79" s="228">
        <v>10.57</v>
      </c>
      <c r="G79" s="228">
        <v>15.64</v>
      </c>
      <c r="H79" s="55">
        <v>12.5</v>
      </c>
      <c r="I79" s="56">
        <v>13.5</v>
      </c>
      <c r="J79" s="56">
        <v>0</v>
      </c>
      <c r="K79" s="56">
        <v>0</v>
      </c>
      <c r="L79" s="56">
        <v>0</v>
      </c>
      <c r="M79" s="56" t="e">
        <f>#REF!-H79</f>
        <v>#REF!</v>
      </c>
      <c r="N79" s="56" t="e">
        <f>#REF!-I79</f>
        <v>#REF!</v>
      </c>
      <c r="O79" s="56" t="e">
        <f>#REF!-J79</f>
        <v>#REF!</v>
      </c>
      <c r="P79" s="56" t="e">
        <f>#REF!-K79</f>
        <v>#REF!</v>
      </c>
      <c r="Q79" s="56" t="e">
        <f>#REF!-L79</f>
        <v>#REF!</v>
      </c>
      <c r="R79" s="56"/>
      <c r="S79" s="227"/>
    </row>
    <row r="80" spans="1:19" ht="21.75" customHeight="1">
      <c r="A80" s="207">
        <f t="shared" si="1"/>
        <v>77</v>
      </c>
      <c r="B80" s="50" t="s">
        <v>94</v>
      </c>
      <c r="C80" s="228">
        <v>11.5</v>
      </c>
      <c r="D80" s="228">
        <v>13.5</v>
      </c>
      <c r="E80" s="228">
        <v>0</v>
      </c>
      <c r="F80" s="228">
        <v>0</v>
      </c>
      <c r="G80" s="228">
        <v>0</v>
      </c>
      <c r="H80" s="55">
        <v>12.23</v>
      </c>
      <c r="I80" s="56">
        <v>12.23</v>
      </c>
      <c r="J80" s="56">
        <v>0</v>
      </c>
      <c r="K80" s="56">
        <v>12.23</v>
      </c>
      <c r="L80" s="56">
        <v>12.23</v>
      </c>
      <c r="M80" s="56" t="e">
        <f>#REF!-H80</f>
        <v>#REF!</v>
      </c>
      <c r="N80" s="56" t="e">
        <f>#REF!-I80</f>
        <v>#REF!</v>
      </c>
      <c r="O80" s="56" t="e">
        <f>#REF!-J80</f>
        <v>#REF!</v>
      </c>
      <c r="P80" s="56" t="e">
        <f>#REF!-K80</f>
        <v>#REF!</v>
      </c>
      <c r="Q80" s="56" t="e">
        <f>#REF!-L80</f>
        <v>#REF!</v>
      </c>
      <c r="R80" s="56"/>
      <c r="S80" s="227"/>
    </row>
    <row r="81" spans="1:19" ht="21.75" customHeight="1">
      <c r="A81" s="207">
        <f t="shared" si="1"/>
        <v>78</v>
      </c>
      <c r="B81" s="50" t="s">
        <v>177</v>
      </c>
      <c r="C81" s="228">
        <v>4.62</v>
      </c>
      <c r="D81" s="228">
        <v>4.62</v>
      </c>
      <c r="E81" s="228">
        <v>0</v>
      </c>
      <c r="F81" s="228">
        <v>4.62</v>
      </c>
      <c r="G81" s="228">
        <v>4.62</v>
      </c>
      <c r="H81" s="55">
        <v>0</v>
      </c>
      <c r="I81" s="56">
        <v>11.75</v>
      </c>
      <c r="J81" s="56">
        <v>15</v>
      </c>
      <c r="K81" s="56">
        <v>9.75</v>
      </c>
      <c r="L81" s="56">
        <v>0</v>
      </c>
      <c r="M81" s="56" t="e">
        <f>#REF!-H81</f>
        <v>#REF!</v>
      </c>
      <c r="N81" s="56" t="e">
        <f>#REF!-I81</f>
        <v>#REF!</v>
      </c>
      <c r="O81" s="56" t="e">
        <f>#REF!-J81</f>
        <v>#REF!</v>
      </c>
      <c r="P81" s="56" t="e">
        <f>#REF!-K81</f>
        <v>#REF!</v>
      </c>
      <c r="Q81" s="56" t="e">
        <f>#REF!-L81</f>
        <v>#REF!</v>
      </c>
      <c r="R81" s="71"/>
      <c r="S81" s="227"/>
    </row>
    <row r="82" spans="1:19" ht="21.75" customHeight="1">
      <c r="A82" s="207">
        <f t="shared" si="1"/>
        <v>79</v>
      </c>
      <c r="B82" s="50" t="s">
        <v>96</v>
      </c>
      <c r="C82" s="228">
        <v>0</v>
      </c>
      <c r="D82" s="228">
        <v>11.25</v>
      </c>
      <c r="E82" s="228">
        <v>14.5</v>
      </c>
      <c r="F82" s="228">
        <v>9.25</v>
      </c>
      <c r="G82" s="228">
        <v>0</v>
      </c>
      <c r="H82" s="55">
        <v>12.68</v>
      </c>
      <c r="I82" s="56">
        <v>12.68</v>
      </c>
      <c r="J82" s="56">
        <v>14.68</v>
      </c>
      <c r="K82" s="56">
        <v>12.68</v>
      </c>
      <c r="L82" s="56">
        <v>14.18</v>
      </c>
      <c r="M82" s="56" t="e">
        <f>#REF!-H82</f>
        <v>#REF!</v>
      </c>
      <c r="N82" s="56" t="e">
        <f>#REF!-I82</f>
        <v>#REF!</v>
      </c>
      <c r="O82" s="56" t="e">
        <f>#REF!-J82</f>
        <v>#REF!</v>
      </c>
      <c r="P82" s="56" t="e">
        <f>#REF!-K82</f>
        <v>#REF!</v>
      </c>
      <c r="Q82" s="56" t="e">
        <f>#REF!-L82</f>
        <v>#REF!</v>
      </c>
      <c r="R82" s="180"/>
      <c r="S82" s="227"/>
    </row>
    <row r="83" spans="1:19" ht="21.75" customHeight="1">
      <c r="A83" s="207">
        <f t="shared" si="1"/>
        <v>80</v>
      </c>
      <c r="B83" s="50" t="s">
        <v>97</v>
      </c>
      <c r="C83" s="228">
        <v>10.95</v>
      </c>
      <c r="D83" s="228">
        <v>10.95</v>
      </c>
      <c r="E83" s="228">
        <v>12.95</v>
      </c>
      <c r="F83" s="228">
        <v>10.95</v>
      </c>
      <c r="G83" s="228">
        <v>12.45</v>
      </c>
      <c r="H83" s="55">
        <v>12.2</v>
      </c>
      <c r="I83" s="56">
        <v>12.45</v>
      </c>
      <c r="J83" s="56">
        <v>12.95</v>
      </c>
      <c r="K83" s="56">
        <v>12.3</v>
      </c>
      <c r="L83" s="56">
        <v>12.7</v>
      </c>
      <c r="M83" s="56" t="e">
        <f>#REF!-H83</f>
        <v>#REF!</v>
      </c>
      <c r="N83" s="56" t="e">
        <f>#REF!-I83</f>
        <v>#REF!</v>
      </c>
      <c r="O83" s="56" t="e">
        <f>#REF!-J83</f>
        <v>#REF!</v>
      </c>
      <c r="P83" s="56" t="e">
        <f>#REF!-K83</f>
        <v>#REF!</v>
      </c>
      <c r="Q83" s="56" t="e">
        <f>#REF!-L83</f>
        <v>#REF!</v>
      </c>
      <c r="R83" s="56"/>
      <c r="S83" s="227"/>
    </row>
    <row r="84" spans="1:19" ht="21.75" customHeight="1">
      <c r="A84" s="207">
        <f t="shared" si="1"/>
        <v>81</v>
      </c>
      <c r="B84" s="50" t="s">
        <v>98</v>
      </c>
      <c r="C84" s="228">
        <v>12</v>
      </c>
      <c r="D84" s="228">
        <v>12.25</v>
      </c>
      <c r="E84" s="228">
        <v>12.75</v>
      </c>
      <c r="F84" s="228">
        <v>12.1</v>
      </c>
      <c r="G84" s="228">
        <v>12.5</v>
      </c>
      <c r="H84" s="55">
        <v>14.5</v>
      </c>
      <c r="I84" s="56">
        <v>14.75</v>
      </c>
      <c r="J84" s="56">
        <v>17</v>
      </c>
      <c r="K84" s="56">
        <v>16.5</v>
      </c>
      <c r="L84" s="56">
        <v>15.75</v>
      </c>
      <c r="M84" s="56" t="e">
        <f>#REF!-H84</f>
        <v>#REF!</v>
      </c>
      <c r="N84" s="56" t="e">
        <f>#REF!-I84</f>
        <v>#REF!</v>
      </c>
      <c r="O84" s="56" t="e">
        <f>#REF!-J84</f>
        <v>#REF!</v>
      </c>
      <c r="P84" s="56" t="e">
        <f>#REF!-K84</f>
        <v>#REF!</v>
      </c>
      <c r="Q84" s="56" t="e">
        <f>#REF!-L84</f>
        <v>#REF!</v>
      </c>
      <c r="R84" s="56"/>
      <c r="S84" s="227"/>
    </row>
    <row r="85" spans="1:19" ht="21.75" customHeight="1">
      <c r="A85" s="207">
        <f t="shared" si="1"/>
        <v>82</v>
      </c>
      <c r="B85" s="50" t="s">
        <v>99</v>
      </c>
      <c r="C85" s="228">
        <v>14.5</v>
      </c>
      <c r="D85" s="228">
        <v>14.75</v>
      </c>
      <c r="E85" s="228">
        <v>17</v>
      </c>
      <c r="F85" s="228">
        <v>16.5</v>
      </c>
      <c r="G85" s="228">
        <v>15.75</v>
      </c>
      <c r="H85" s="59">
        <v>9.51</v>
      </c>
      <c r="I85" s="60">
        <v>13</v>
      </c>
      <c r="J85" s="60">
        <v>0</v>
      </c>
      <c r="K85" s="60">
        <v>13</v>
      </c>
      <c r="L85" s="60">
        <v>13</v>
      </c>
      <c r="M85" s="56" t="e">
        <f>#REF!-H85</f>
        <v>#REF!</v>
      </c>
      <c r="N85" s="56" t="e">
        <f>#REF!-I85</f>
        <v>#REF!</v>
      </c>
      <c r="O85" s="56" t="e">
        <f>#REF!-J85</f>
        <v>#REF!</v>
      </c>
      <c r="P85" s="56" t="e">
        <f>#REF!-K85</f>
        <v>#REF!</v>
      </c>
      <c r="Q85" s="56" t="e">
        <f>#REF!-L85</f>
        <v>#REF!</v>
      </c>
      <c r="R85" s="56"/>
      <c r="S85" s="227"/>
    </row>
    <row r="86" spans="1:19" ht="21.75" customHeight="1">
      <c r="A86" s="207">
        <f t="shared" si="1"/>
        <v>83</v>
      </c>
      <c r="B86" s="58" t="s">
        <v>100</v>
      </c>
      <c r="C86" s="228">
        <v>9.5</v>
      </c>
      <c r="D86" s="228">
        <v>13</v>
      </c>
      <c r="E86" s="228">
        <v>14</v>
      </c>
      <c r="F86" s="228">
        <v>11</v>
      </c>
      <c r="G86" s="228">
        <v>13</v>
      </c>
      <c r="H86" s="55">
        <v>10</v>
      </c>
      <c r="I86" s="56">
        <v>11.25</v>
      </c>
      <c r="J86" s="56">
        <v>17</v>
      </c>
      <c r="K86" s="56">
        <v>13</v>
      </c>
      <c r="L86" s="56">
        <v>13</v>
      </c>
      <c r="M86" s="56" t="e">
        <f>#REF!-H86</f>
        <v>#REF!</v>
      </c>
      <c r="N86" s="56" t="e">
        <f>#REF!-I86</f>
        <v>#REF!</v>
      </c>
      <c r="O86" s="56" t="e">
        <f>#REF!-J86</f>
        <v>#REF!</v>
      </c>
      <c r="P86" s="56" t="e">
        <f>#REF!-K86</f>
        <v>#REF!</v>
      </c>
      <c r="Q86" s="56" t="e">
        <f>#REF!-L86</f>
        <v>#REF!</v>
      </c>
      <c r="R86" s="56"/>
      <c r="S86" s="227"/>
    </row>
    <row r="87" spans="1:19" ht="21.75" customHeight="1">
      <c r="A87" s="207">
        <f t="shared" si="1"/>
        <v>84</v>
      </c>
      <c r="B87" s="50" t="s">
        <v>101</v>
      </c>
      <c r="C87" s="228">
        <v>11</v>
      </c>
      <c r="D87" s="228">
        <v>11</v>
      </c>
      <c r="E87" s="228">
        <v>11</v>
      </c>
      <c r="F87" s="228">
        <v>11</v>
      </c>
      <c r="G87" s="228">
        <v>11</v>
      </c>
      <c r="H87" s="55">
        <v>11.9</v>
      </c>
      <c r="I87" s="56">
        <v>12.4</v>
      </c>
      <c r="J87" s="56">
        <v>12.9</v>
      </c>
      <c r="K87" s="56">
        <v>12.9</v>
      </c>
      <c r="L87" s="56">
        <v>12.9</v>
      </c>
      <c r="M87" s="56" t="e">
        <f>#REF!-H87</f>
        <v>#REF!</v>
      </c>
      <c r="N87" s="56" t="e">
        <f>#REF!-I87</f>
        <v>#REF!</v>
      </c>
      <c r="O87" s="56" t="e">
        <f>#REF!-J87</f>
        <v>#REF!</v>
      </c>
      <c r="P87" s="56" t="e">
        <f>#REF!-K87</f>
        <v>#REF!</v>
      </c>
      <c r="Q87" s="56" t="e">
        <f>#REF!-L87</f>
        <v>#REF!</v>
      </c>
      <c r="R87" s="56"/>
      <c r="S87" s="227"/>
    </row>
    <row r="88" spans="1:19" ht="21.75" customHeight="1">
      <c r="A88" s="207">
        <f t="shared" si="1"/>
        <v>85</v>
      </c>
      <c r="B88" s="50" t="s">
        <v>102</v>
      </c>
      <c r="C88" s="228">
        <v>8.89</v>
      </c>
      <c r="D88" s="228">
        <v>9.39</v>
      </c>
      <c r="E88" s="228">
        <v>9.89</v>
      </c>
      <c r="F88" s="228">
        <v>9.89</v>
      </c>
      <c r="G88" s="228">
        <v>9.89</v>
      </c>
      <c r="H88" s="55">
        <v>15.37</v>
      </c>
      <c r="I88" s="56">
        <v>15.37</v>
      </c>
      <c r="J88" s="56">
        <v>15.37</v>
      </c>
      <c r="K88" s="56">
        <v>15.37</v>
      </c>
      <c r="L88" s="56">
        <v>15.37</v>
      </c>
      <c r="M88" s="56" t="e">
        <f>#REF!-H88</f>
        <v>#REF!</v>
      </c>
      <c r="N88" s="56" t="e">
        <f>#REF!-I88</f>
        <v>#REF!</v>
      </c>
      <c r="O88" s="56" t="e">
        <f>#REF!-J88</f>
        <v>#REF!</v>
      </c>
      <c r="P88" s="56" t="e">
        <f>#REF!-K88</f>
        <v>#REF!</v>
      </c>
      <c r="Q88" s="56" t="e">
        <f>#REF!-L88</f>
        <v>#REF!</v>
      </c>
      <c r="R88" s="56"/>
      <c r="S88" s="227"/>
    </row>
    <row r="89" spans="1:19" ht="21.75" customHeight="1">
      <c r="A89" s="207">
        <f t="shared" si="1"/>
        <v>86</v>
      </c>
      <c r="B89" s="50" t="s">
        <v>175</v>
      </c>
      <c r="C89" s="228">
        <v>14.87</v>
      </c>
      <c r="D89" s="228">
        <v>14.87</v>
      </c>
      <c r="E89" s="228">
        <v>14.87</v>
      </c>
      <c r="F89" s="228">
        <v>14.87</v>
      </c>
      <c r="G89" s="228">
        <v>14.87</v>
      </c>
      <c r="H89" s="55">
        <v>10</v>
      </c>
      <c r="I89" s="56">
        <v>11</v>
      </c>
      <c r="J89" s="56">
        <v>0</v>
      </c>
      <c r="K89" s="56">
        <v>10</v>
      </c>
      <c r="L89" s="56">
        <v>11</v>
      </c>
      <c r="M89" s="56" t="e">
        <f>#REF!-H89</f>
        <v>#REF!</v>
      </c>
      <c r="N89" s="56" t="e">
        <f>#REF!-I89</f>
        <v>#REF!</v>
      </c>
      <c r="O89" s="56" t="e">
        <f>#REF!-J89</f>
        <v>#REF!</v>
      </c>
      <c r="P89" s="56" t="e">
        <f>#REF!-K89</f>
        <v>#REF!</v>
      </c>
      <c r="Q89" s="56" t="e">
        <f>#REF!-L89</f>
        <v>#REF!</v>
      </c>
      <c r="R89" s="56"/>
      <c r="S89" s="227"/>
    </row>
    <row r="90" spans="1:19" ht="21.75" customHeight="1">
      <c r="A90" s="207">
        <f t="shared" si="1"/>
        <v>87</v>
      </c>
      <c r="B90" s="50" t="s">
        <v>104</v>
      </c>
      <c r="C90" s="228">
        <v>8.23</v>
      </c>
      <c r="D90" s="228">
        <v>10.050000000000001</v>
      </c>
      <c r="E90" s="228">
        <v>13</v>
      </c>
      <c r="F90" s="228">
        <v>9.9499999999999993</v>
      </c>
      <c r="G90" s="228">
        <v>9.94</v>
      </c>
      <c r="H90" s="55">
        <v>10.83</v>
      </c>
      <c r="I90" s="56">
        <v>11.51</v>
      </c>
      <c r="J90" s="56">
        <v>12.51</v>
      </c>
      <c r="K90" s="56">
        <v>11.01</v>
      </c>
      <c r="L90" s="56">
        <v>11.01</v>
      </c>
      <c r="M90" s="56" t="e">
        <f>#REF!-H90</f>
        <v>#REF!</v>
      </c>
      <c r="N90" s="56" t="e">
        <f>#REF!-I90</f>
        <v>#REF!</v>
      </c>
      <c r="O90" s="56" t="e">
        <f>#REF!-J90</f>
        <v>#REF!</v>
      </c>
      <c r="P90" s="56" t="e">
        <f>#REF!-K90</f>
        <v>#REF!</v>
      </c>
      <c r="Q90" s="56" t="e">
        <f>#REF!-L90</f>
        <v>#REF!</v>
      </c>
      <c r="R90" s="56"/>
      <c r="S90" s="227"/>
    </row>
    <row r="91" spans="1:19" ht="21.75" customHeight="1">
      <c r="A91" s="207">
        <f t="shared" si="1"/>
        <v>88</v>
      </c>
      <c r="B91" s="50" t="s">
        <v>105</v>
      </c>
      <c r="C91" s="228">
        <v>9.2200000000000006</v>
      </c>
      <c r="D91" s="228">
        <v>9.8800000000000008</v>
      </c>
      <c r="E91" s="228">
        <v>10.88</v>
      </c>
      <c r="F91" s="228">
        <v>9.3800000000000008</v>
      </c>
      <c r="G91" s="228">
        <v>9.3800000000000008</v>
      </c>
      <c r="H91" s="55">
        <v>11.46</v>
      </c>
      <c r="I91" s="56">
        <v>11.96</v>
      </c>
      <c r="J91" s="56">
        <v>12.46</v>
      </c>
      <c r="K91" s="56">
        <v>11.46</v>
      </c>
      <c r="L91" s="56">
        <v>11.96</v>
      </c>
      <c r="M91" s="56" t="e">
        <f>#REF!-H91</f>
        <v>#REF!</v>
      </c>
      <c r="N91" s="56" t="e">
        <f>#REF!-I91</f>
        <v>#REF!</v>
      </c>
      <c r="O91" s="56" t="e">
        <f>#REF!-J91</f>
        <v>#REF!</v>
      </c>
      <c r="P91" s="56" t="e">
        <f>#REF!-K91</f>
        <v>#REF!</v>
      </c>
      <c r="Q91" s="56" t="e">
        <f>#REF!-L91</f>
        <v>#REF!</v>
      </c>
      <c r="R91" s="56"/>
      <c r="S91" s="227"/>
    </row>
    <row r="92" spans="1:19" ht="21.75" customHeight="1">
      <c r="A92" s="207">
        <f t="shared" si="1"/>
        <v>89</v>
      </c>
      <c r="B92" s="50" t="s">
        <v>106</v>
      </c>
      <c r="C92" s="228">
        <v>10.68</v>
      </c>
      <c r="D92" s="228">
        <v>11.18</v>
      </c>
      <c r="E92" s="228">
        <v>11.68</v>
      </c>
      <c r="F92" s="228">
        <v>10.68</v>
      </c>
      <c r="G92" s="228">
        <v>11.18</v>
      </c>
      <c r="H92" s="55">
        <v>10.8</v>
      </c>
      <c r="I92" s="56">
        <v>10.8</v>
      </c>
      <c r="J92" s="56">
        <v>11.8</v>
      </c>
      <c r="K92" s="56">
        <v>10.8</v>
      </c>
      <c r="L92" s="56">
        <v>10.8</v>
      </c>
      <c r="M92" s="56" t="e">
        <f>#REF!-H92</f>
        <v>#REF!</v>
      </c>
      <c r="N92" s="56" t="e">
        <f>#REF!-I92</f>
        <v>#REF!</v>
      </c>
      <c r="O92" s="56" t="e">
        <f>#REF!-J92</f>
        <v>#REF!</v>
      </c>
      <c r="P92" s="56" t="e">
        <f>#REF!-K92</f>
        <v>#REF!</v>
      </c>
      <c r="Q92" s="56" t="e">
        <f>#REF!-L92</f>
        <v>#REF!</v>
      </c>
      <c r="R92" s="56"/>
      <c r="S92" s="227"/>
    </row>
    <row r="93" spans="1:19" ht="21.75" customHeight="1">
      <c r="A93" s="207">
        <f t="shared" si="1"/>
        <v>90</v>
      </c>
      <c r="B93" s="50" t="s">
        <v>107</v>
      </c>
      <c r="C93" s="228">
        <v>10.119999999999999</v>
      </c>
      <c r="D93" s="228">
        <v>10.119999999999999</v>
      </c>
      <c r="E93" s="228">
        <v>11.12</v>
      </c>
      <c r="F93" s="228">
        <v>10.119999999999999</v>
      </c>
      <c r="G93" s="228">
        <v>10.119999999999999</v>
      </c>
      <c r="H93" s="55">
        <v>0</v>
      </c>
      <c r="I93" s="56">
        <v>12.99</v>
      </c>
      <c r="J93" s="56">
        <v>17.079999999999998</v>
      </c>
      <c r="K93" s="56">
        <v>0</v>
      </c>
      <c r="L93" s="56">
        <v>13.75</v>
      </c>
      <c r="M93" s="56" t="e">
        <f>#REF!-H93</f>
        <v>#REF!</v>
      </c>
      <c r="N93" s="56" t="e">
        <f>#REF!-I93</f>
        <v>#REF!</v>
      </c>
      <c r="O93" s="56" t="e">
        <f>#REF!-J93</f>
        <v>#REF!</v>
      </c>
      <c r="P93" s="56" t="e">
        <f>#REF!-K93</f>
        <v>#REF!</v>
      </c>
      <c r="Q93" s="56" t="e">
        <f>#REF!-L93</f>
        <v>#REF!</v>
      </c>
      <c r="R93" s="56"/>
      <c r="S93" s="227"/>
    </row>
    <row r="94" spans="1:19" ht="21.75" customHeight="1">
      <c r="A94" s="207">
        <f t="shared" si="1"/>
        <v>91</v>
      </c>
      <c r="B94" s="50" t="s">
        <v>108</v>
      </c>
      <c r="C94" s="228">
        <v>0</v>
      </c>
      <c r="D94" s="228">
        <v>11.88</v>
      </c>
      <c r="E94" s="228">
        <v>14.46</v>
      </c>
      <c r="F94" s="228">
        <v>0</v>
      </c>
      <c r="G94" s="228">
        <v>12.59</v>
      </c>
      <c r="H94" s="55">
        <v>11.53</v>
      </c>
      <c r="I94" s="56">
        <v>12.46</v>
      </c>
      <c r="J94" s="56">
        <v>0</v>
      </c>
      <c r="K94" s="56">
        <v>12.28</v>
      </c>
      <c r="L94" s="56">
        <v>13.78</v>
      </c>
      <c r="M94" s="56" t="e">
        <f>#REF!-H94</f>
        <v>#REF!</v>
      </c>
      <c r="N94" s="56" t="e">
        <f>#REF!-I94</f>
        <v>#REF!</v>
      </c>
      <c r="O94" s="56" t="e">
        <f>#REF!-J94</f>
        <v>#REF!</v>
      </c>
      <c r="P94" s="56" t="e">
        <f>#REF!-K94</f>
        <v>#REF!</v>
      </c>
      <c r="Q94" s="56" t="e">
        <f>#REF!-L94</f>
        <v>#REF!</v>
      </c>
      <c r="R94" s="56"/>
      <c r="S94" s="227"/>
    </row>
    <row r="95" spans="1:19" ht="21.75" customHeight="1">
      <c r="A95" s="207">
        <f t="shared" si="1"/>
        <v>92</v>
      </c>
      <c r="B95" s="50" t="s">
        <v>109</v>
      </c>
      <c r="C95" s="228">
        <v>11.52</v>
      </c>
      <c r="D95" s="228">
        <v>12.45</v>
      </c>
      <c r="E95" s="228">
        <v>0</v>
      </c>
      <c r="F95" s="228">
        <v>12.27</v>
      </c>
      <c r="G95" s="228">
        <v>13.77</v>
      </c>
      <c r="H95" s="55">
        <v>12.42</v>
      </c>
      <c r="I95" s="56">
        <v>12.42</v>
      </c>
      <c r="J95" s="56">
        <v>12.42</v>
      </c>
      <c r="K95" s="56">
        <v>12.42</v>
      </c>
      <c r="L95" s="56">
        <v>12.42</v>
      </c>
      <c r="M95" s="56" t="e">
        <f>#REF!-H95</f>
        <v>#REF!</v>
      </c>
      <c r="N95" s="56" t="e">
        <f>#REF!-I95</f>
        <v>#REF!</v>
      </c>
      <c r="O95" s="56" t="e">
        <f>#REF!-J95</f>
        <v>#REF!</v>
      </c>
      <c r="P95" s="56" t="e">
        <f>#REF!-K95</f>
        <v>#REF!</v>
      </c>
      <c r="Q95" s="56" t="e">
        <f>#REF!-L95</f>
        <v>#REF!</v>
      </c>
      <c r="R95" s="56"/>
      <c r="S95" s="227"/>
    </row>
    <row r="96" spans="1:19" ht="21.75" customHeight="1">
      <c r="A96" s="207">
        <f t="shared" si="1"/>
        <v>93</v>
      </c>
      <c r="B96" s="50" t="s">
        <v>110</v>
      </c>
      <c r="C96" s="228">
        <v>11.42</v>
      </c>
      <c r="D96" s="228">
        <v>11.42</v>
      </c>
      <c r="E96" s="228">
        <v>11.42</v>
      </c>
      <c r="F96" s="228">
        <v>11.42</v>
      </c>
      <c r="G96" s="228">
        <v>11.42</v>
      </c>
      <c r="H96" s="55">
        <v>11.95</v>
      </c>
      <c r="I96" s="56">
        <v>12.45</v>
      </c>
      <c r="J96" s="56">
        <v>14.45</v>
      </c>
      <c r="K96" s="56">
        <v>11.95</v>
      </c>
      <c r="L96" s="56">
        <v>11.95</v>
      </c>
      <c r="M96" s="56" t="e">
        <f>#REF!-H96</f>
        <v>#REF!</v>
      </c>
      <c r="N96" s="56" t="e">
        <f>#REF!-I96</f>
        <v>#REF!</v>
      </c>
      <c r="O96" s="56" t="e">
        <f>#REF!-J96</f>
        <v>#REF!</v>
      </c>
      <c r="P96" s="56" t="e">
        <f>#REF!-K96</f>
        <v>#REF!</v>
      </c>
      <c r="Q96" s="56" t="e">
        <f>#REF!-L96</f>
        <v>#REF!</v>
      </c>
      <c r="R96" s="56"/>
      <c r="S96" s="227"/>
    </row>
    <row r="97" spans="1:19" ht="21.75" customHeight="1">
      <c r="A97" s="207">
        <f t="shared" si="1"/>
        <v>94</v>
      </c>
      <c r="B97" s="50" t="s">
        <v>159</v>
      </c>
      <c r="C97" s="228">
        <v>10.61</v>
      </c>
      <c r="D97" s="228">
        <v>11.11</v>
      </c>
      <c r="E97" s="228">
        <v>13.11</v>
      </c>
      <c r="F97" s="228">
        <v>10.61</v>
      </c>
      <c r="G97" s="228">
        <v>10.61</v>
      </c>
      <c r="H97" s="124"/>
      <c r="I97" s="81"/>
      <c r="J97" s="81"/>
      <c r="K97" s="95">
        <v>0</v>
      </c>
      <c r="L97" s="56">
        <v>0</v>
      </c>
      <c r="M97" s="56" t="e">
        <f>#REF!-H97</f>
        <v>#REF!</v>
      </c>
      <c r="N97" s="56" t="e">
        <f>#REF!-I97</f>
        <v>#REF!</v>
      </c>
      <c r="O97" s="56" t="e">
        <f>#REF!-J97</f>
        <v>#REF!</v>
      </c>
      <c r="P97" s="56" t="e">
        <f>#REF!-K97</f>
        <v>#REF!</v>
      </c>
      <c r="Q97" s="56" t="e">
        <f>#REF!-L97</f>
        <v>#REF!</v>
      </c>
      <c r="R97" s="56"/>
      <c r="S97" s="227"/>
    </row>
    <row r="98" spans="1:19" ht="21.75" customHeight="1">
      <c r="A98" s="207">
        <f t="shared" si="1"/>
        <v>95</v>
      </c>
      <c r="B98" s="50" t="s">
        <v>112</v>
      </c>
      <c r="C98" s="228">
        <v>10.02</v>
      </c>
      <c r="D98" s="228">
        <v>9.9</v>
      </c>
      <c r="E98" s="228">
        <v>0</v>
      </c>
      <c r="F98" s="228">
        <v>9.9</v>
      </c>
      <c r="G98" s="228">
        <v>0</v>
      </c>
      <c r="H98" s="55">
        <v>0</v>
      </c>
      <c r="I98" s="56">
        <v>11</v>
      </c>
      <c r="J98" s="56">
        <v>0</v>
      </c>
      <c r="K98" s="56">
        <v>12</v>
      </c>
      <c r="L98" s="56">
        <v>12.5</v>
      </c>
      <c r="M98" s="56" t="e">
        <f>#REF!-H98</f>
        <v>#REF!</v>
      </c>
      <c r="N98" s="56" t="e">
        <f>#REF!-I98</f>
        <v>#REF!</v>
      </c>
      <c r="O98" s="56" t="e">
        <f>#REF!-J98</f>
        <v>#REF!</v>
      </c>
      <c r="P98" s="56" t="e">
        <f>#REF!-K98</f>
        <v>#REF!</v>
      </c>
      <c r="Q98" s="56" t="e">
        <f>#REF!-L98</f>
        <v>#REF!</v>
      </c>
      <c r="R98" s="56"/>
      <c r="S98" s="227"/>
    </row>
    <row r="99" spans="1:19" ht="21.75" customHeight="1">
      <c r="A99" s="207">
        <f t="shared" si="1"/>
        <v>96</v>
      </c>
      <c r="B99" s="50" t="s">
        <v>113</v>
      </c>
      <c r="C99" s="228">
        <v>0</v>
      </c>
      <c r="D99" s="228">
        <v>10.75</v>
      </c>
      <c r="E99" s="228">
        <v>0</v>
      </c>
      <c r="F99" s="228">
        <v>10.75</v>
      </c>
      <c r="G99" s="228">
        <v>11.25</v>
      </c>
      <c r="H99" s="220"/>
      <c r="I99" s="183"/>
      <c r="J99" s="183"/>
      <c r="K99" s="183"/>
      <c r="L99" s="183"/>
      <c r="M99" s="183"/>
      <c r="N99" s="183"/>
      <c r="O99" s="183"/>
      <c r="P99" s="183"/>
      <c r="Q99" s="183"/>
      <c r="R99" s="56"/>
      <c r="S99" s="227"/>
    </row>
    <row r="100" spans="1:19" ht="27" customHeight="1">
      <c r="A100" s="212"/>
      <c r="B100" s="628" t="s">
        <v>160</v>
      </c>
      <c r="C100" s="628"/>
      <c r="D100" s="628"/>
      <c r="E100" s="628"/>
      <c r="F100" s="628"/>
      <c r="G100" s="628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</row>
    <row r="101" spans="1:19" ht="27" customHeight="1">
      <c r="A101" s="212"/>
      <c r="B101" s="628" t="s">
        <v>171</v>
      </c>
      <c r="C101" s="628"/>
      <c r="D101" s="628"/>
      <c r="E101" s="628"/>
      <c r="F101" s="628"/>
      <c r="G101" s="62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</row>
    <row r="102" spans="1:19" ht="27.75" customHeight="1">
      <c r="A102" s="212"/>
      <c r="B102" s="628" t="s">
        <v>173</v>
      </c>
      <c r="C102" s="628"/>
      <c r="D102" s="628"/>
      <c r="E102" s="628"/>
      <c r="F102" s="628"/>
      <c r="G102" s="62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</row>
    <row r="103" spans="1:19" ht="21.75" hidden="1" customHeight="1">
      <c r="A103" s="212"/>
      <c r="B103" s="168"/>
      <c r="C103" s="223"/>
      <c r="D103" s="224"/>
      <c r="E103" s="224"/>
      <c r="F103" s="224"/>
      <c r="G103" s="224"/>
    </row>
    <row r="104" spans="1:19" ht="21.75" hidden="1" customHeight="1">
      <c r="B104" s="151" t="s">
        <v>178</v>
      </c>
      <c r="C104" s="223">
        <f>AVERAGE(C4:C32,C34:C73,C75:C81,C83:C93,C95:C98)</f>
        <v>9.2175824175824186</v>
      </c>
      <c r="D104" s="224">
        <f>AVERAGE(D4:D15,D18:D19,D22,D26,D30:D32,D34:D99)</f>
        <v>10.051882352941174</v>
      </c>
      <c r="E104" s="224">
        <f>AVERAGE(E4:E5,E11,E19,E26,E31,E34:E64,E66,E71,E73,E76,E78,E82:E94,E96:E97,)</f>
        <v>11.850344827586204</v>
      </c>
      <c r="F104" s="224">
        <f>AVERAGE(F4:F14,F18:F19,F18:F19,F22,F25:F26,F31:F32,F34:F63,F65:F70,F72:F79,F81:F93,F95:F99)</f>
        <v>9.9591463414634163</v>
      </c>
      <c r="G104" s="224">
        <f>AVERAGE(G4:G12,G14,G18:G19,G26,G31,G34:G66,G68:G79,G81,G83:G97,G99)</f>
        <v>10.876315789473686</v>
      </c>
    </row>
    <row r="105" spans="1:19" ht="21.75" hidden="1" customHeight="1">
      <c r="B105" s="151" t="s">
        <v>179</v>
      </c>
      <c r="C105" s="229">
        <v>4.62</v>
      </c>
      <c r="D105" s="229">
        <v>4.62</v>
      </c>
      <c r="E105" s="224">
        <v>5.79</v>
      </c>
      <c r="F105" s="229">
        <v>4.62</v>
      </c>
      <c r="G105" s="229">
        <v>4.62</v>
      </c>
    </row>
    <row r="106" spans="1:19" ht="21.75" hidden="1" customHeight="1">
      <c r="B106" s="151" t="s">
        <v>180</v>
      </c>
      <c r="C106" s="229">
        <v>14.87</v>
      </c>
      <c r="D106" s="229">
        <v>14.87</v>
      </c>
      <c r="E106" s="224">
        <v>21</v>
      </c>
      <c r="F106" s="224">
        <v>16.5</v>
      </c>
      <c r="G106" s="224">
        <v>15.75</v>
      </c>
    </row>
    <row r="107" spans="1:19" ht="21.75" hidden="1" customHeight="1">
      <c r="B107" s="151"/>
      <c r="C107" s="83"/>
      <c r="D107" s="83"/>
    </row>
    <row r="108" spans="1:19" ht="21.75" hidden="1" customHeight="1">
      <c r="B108" s="151"/>
      <c r="C108" s="83"/>
      <c r="D108" s="83"/>
    </row>
    <row r="109" spans="1:19" ht="21.75" customHeight="1">
      <c r="B109" s="151"/>
    </row>
    <row r="111" spans="1:19" s="127" customFormat="1" ht="21.75" customHeight="1">
      <c r="A111" s="84"/>
      <c r="B111" s="151"/>
      <c r="F111" s="16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9" s="127" customFormat="1" ht="21.75" customHeight="1">
      <c r="A112" s="84"/>
      <c r="B112" s="151"/>
      <c r="F112" s="16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s="127" customFormat="1" ht="21.75" customHeight="1">
      <c r="A113" s="84"/>
      <c r="B113" s="151"/>
      <c r="F113" s="16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</row>
    <row r="116" spans="1:18" s="127" customFormat="1" ht="21.75" customHeight="1">
      <c r="A116" s="84"/>
      <c r="B116" s="151"/>
      <c r="F116" s="16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s="127" customFormat="1" ht="21.75" customHeight="1">
      <c r="A117" s="84"/>
      <c r="B117" s="151"/>
      <c r="F117" s="16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s="127" customFormat="1" ht="21.75" customHeight="1">
      <c r="A118" s="84"/>
      <c r="B118" s="151"/>
      <c r="F118" s="16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</sheetData>
  <mergeCells count="7">
    <mergeCell ref="B102:G102"/>
    <mergeCell ref="B1:H1"/>
    <mergeCell ref="C2:G2"/>
    <mergeCell ref="H2:L2"/>
    <mergeCell ref="M2:Q2"/>
    <mergeCell ref="B100:G100"/>
    <mergeCell ref="B101:G101"/>
  </mergeCells>
  <pageMargins left="0.70866141732283472" right="0.94488188976377963" top="0.74803149606299213" bottom="0.74803149606299213" header="0.31496062992125984" footer="0.31496062992125984"/>
  <pageSetup paperSize="9" scale="75" orientation="portrait" horizontalDpi="90" verticalDpi="90" r:id="rId1"/>
  <customProperties>
    <customPr name="EpmWorksheetKeyString_GU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116"/>
  <sheetViews>
    <sheetView view="pageBreakPreview" topLeftCell="A97" zoomScale="140" zoomScaleNormal="100" zoomScaleSheetLayoutView="140" workbookViewId="0">
      <selection activeCell="A102" sqref="A102:XFD104"/>
    </sheetView>
  </sheetViews>
  <sheetFormatPr defaultColWidth="9.25" defaultRowHeight="21.75" customHeight="1"/>
  <cols>
    <col min="1" max="1" width="6.25" style="84" customWidth="1"/>
    <col min="2" max="2" width="54.375" style="83" customWidth="1"/>
    <col min="3" max="3" width="10.25" style="235" customWidth="1"/>
    <col min="4" max="6" width="9.25" style="235" customWidth="1"/>
    <col min="7" max="7" width="10.375" style="235" customWidth="1"/>
    <col min="8" max="16384" width="9.25" style="83"/>
  </cols>
  <sheetData>
    <row r="1" spans="1:7" ht="21.75" customHeight="1">
      <c r="A1" s="206"/>
      <c r="B1" s="629" t="s">
        <v>181</v>
      </c>
      <c r="C1" s="629"/>
      <c r="D1" s="629"/>
      <c r="E1" s="629"/>
      <c r="F1" s="629"/>
      <c r="G1" s="629"/>
    </row>
    <row r="2" spans="1:7" ht="15" customHeight="1">
      <c r="C2" s="632" t="s">
        <v>186</v>
      </c>
      <c r="D2" s="633"/>
      <c r="E2" s="633"/>
      <c r="F2" s="633"/>
      <c r="G2" s="633"/>
    </row>
    <row r="3" spans="1:7" ht="26.25" customHeight="1">
      <c r="A3" s="221" t="s">
        <v>1</v>
      </c>
      <c r="B3" s="221" t="s">
        <v>4</v>
      </c>
      <c r="C3" s="234" t="s">
        <v>5</v>
      </c>
      <c r="D3" s="234" t="s">
        <v>6</v>
      </c>
      <c r="E3" s="234" t="s">
        <v>7</v>
      </c>
      <c r="F3" s="234" t="s">
        <v>8</v>
      </c>
      <c r="G3" s="234" t="s">
        <v>9</v>
      </c>
    </row>
    <row r="4" spans="1:7" ht="21.75" customHeight="1">
      <c r="A4" s="209">
        <v>1</v>
      </c>
      <c r="B4" s="50" t="s">
        <v>12</v>
      </c>
      <c r="C4" s="239">
        <v>9.9499999999999993</v>
      </c>
      <c r="D4" s="239">
        <v>9.75</v>
      </c>
      <c r="E4" s="239">
        <v>16.5</v>
      </c>
      <c r="F4" s="239">
        <v>9.9</v>
      </c>
      <c r="G4" s="239">
        <v>12</v>
      </c>
    </row>
    <row r="5" spans="1:7" ht="21.75" customHeight="1">
      <c r="A5" s="209">
        <v>2</v>
      </c>
      <c r="B5" s="50" t="s">
        <v>13</v>
      </c>
      <c r="C5" s="239">
        <v>9.85</v>
      </c>
      <c r="D5" s="239">
        <v>9.8000000000000007</v>
      </c>
      <c r="E5" s="239">
        <v>11.5</v>
      </c>
      <c r="F5" s="239">
        <v>10</v>
      </c>
      <c r="G5" s="239">
        <v>11.6</v>
      </c>
    </row>
    <row r="6" spans="1:7" ht="21.75" customHeight="1">
      <c r="A6" s="207">
        <f>A5+1</f>
        <v>3</v>
      </c>
      <c r="B6" s="50" t="s">
        <v>14</v>
      </c>
      <c r="C6" s="239">
        <v>9.8000000000000007</v>
      </c>
      <c r="D6" s="239">
        <v>9.8000000000000007</v>
      </c>
      <c r="E6" s="239" t="s">
        <v>120</v>
      </c>
      <c r="F6" s="239">
        <v>10.15</v>
      </c>
      <c r="G6" s="239">
        <v>11.95</v>
      </c>
    </row>
    <row r="7" spans="1:7" ht="21.75" customHeight="1">
      <c r="A7" s="207">
        <f t="shared" ref="A7:A70" si="0">A6+1</f>
        <v>4</v>
      </c>
      <c r="B7" s="50" t="s">
        <v>15</v>
      </c>
      <c r="C7" s="239">
        <v>9.75</v>
      </c>
      <c r="D7" s="239">
        <v>10</v>
      </c>
      <c r="E7" s="239" t="s">
        <v>120</v>
      </c>
      <c r="F7" s="239">
        <v>10</v>
      </c>
      <c r="G7" s="239">
        <v>12</v>
      </c>
    </row>
    <row r="8" spans="1:7" ht="21.75" customHeight="1">
      <c r="A8" s="207">
        <f t="shared" si="0"/>
        <v>5</v>
      </c>
      <c r="B8" s="50" t="s">
        <v>16</v>
      </c>
      <c r="C8" s="239">
        <v>9.6</v>
      </c>
      <c r="D8" s="239">
        <v>10</v>
      </c>
      <c r="E8" s="239" t="s">
        <v>120</v>
      </c>
      <c r="F8" s="239">
        <v>10</v>
      </c>
      <c r="G8" s="239">
        <v>10</v>
      </c>
    </row>
    <row r="9" spans="1:7" ht="21.75" customHeight="1">
      <c r="A9" s="207">
        <f t="shared" si="0"/>
        <v>6</v>
      </c>
      <c r="B9" s="50" t="s">
        <v>17</v>
      </c>
      <c r="C9" s="239">
        <v>8.25</v>
      </c>
      <c r="D9" s="239">
        <v>8.75</v>
      </c>
      <c r="E9" s="239" t="s">
        <v>120</v>
      </c>
      <c r="F9" s="239">
        <v>8.75</v>
      </c>
      <c r="G9" s="239">
        <v>8.61</v>
      </c>
    </row>
    <row r="10" spans="1:7" ht="21.75" customHeight="1">
      <c r="A10" s="207">
        <f t="shared" si="0"/>
        <v>7</v>
      </c>
      <c r="B10" s="50" t="s">
        <v>18</v>
      </c>
      <c r="C10" s="239">
        <v>9</v>
      </c>
      <c r="D10" s="239">
        <v>10</v>
      </c>
      <c r="E10" s="239" t="s">
        <v>120</v>
      </c>
      <c r="F10" s="239">
        <v>9.25</v>
      </c>
      <c r="G10" s="239">
        <v>9.5</v>
      </c>
    </row>
    <row r="11" spans="1:7" ht="21.75" customHeight="1">
      <c r="A11" s="207">
        <f t="shared" si="0"/>
        <v>8</v>
      </c>
      <c r="B11" s="50" t="s">
        <v>150</v>
      </c>
      <c r="C11" s="239">
        <v>10.23</v>
      </c>
      <c r="D11" s="239">
        <v>9.8000000000000007</v>
      </c>
      <c r="E11" s="239">
        <v>17.3</v>
      </c>
      <c r="F11" s="239">
        <v>10</v>
      </c>
      <c r="G11" s="239">
        <v>10.25</v>
      </c>
    </row>
    <row r="12" spans="1:7" ht="21.75" customHeight="1">
      <c r="A12" s="207">
        <f t="shared" si="0"/>
        <v>9</v>
      </c>
      <c r="B12" s="50" t="s">
        <v>20</v>
      </c>
      <c r="C12" s="239">
        <v>9.4</v>
      </c>
      <c r="D12" s="239">
        <v>9.9499999999999993</v>
      </c>
      <c r="E12" s="239" t="s">
        <v>120</v>
      </c>
      <c r="F12" s="239">
        <v>9.5</v>
      </c>
      <c r="G12" s="239">
        <v>9.9499999999999993</v>
      </c>
    </row>
    <row r="13" spans="1:7" ht="21.75" customHeight="1">
      <c r="A13" s="207">
        <f t="shared" si="0"/>
        <v>10</v>
      </c>
      <c r="B13" s="50" t="s">
        <v>21</v>
      </c>
      <c r="C13" s="239">
        <v>9.9</v>
      </c>
      <c r="D13" s="239">
        <v>10.25</v>
      </c>
      <c r="E13" s="239" t="s">
        <v>120</v>
      </c>
      <c r="F13" s="239">
        <v>10</v>
      </c>
      <c r="G13" s="239" t="s">
        <v>120</v>
      </c>
    </row>
    <row r="14" spans="1:7" ht="21.75" customHeight="1">
      <c r="A14" s="207">
        <f t="shared" si="0"/>
        <v>11</v>
      </c>
      <c r="B14" s="50" t="s">
        <v>22</v>
      </c>
      <c r="C14" s="239">
        <v>9.9499999999999993</v>
      </c>
      <c r="D14" s="239">
        <v>10.25</v>
      </c>
      <c r="E14" s="239" t="s">
        <v>120</v>
      </c>
      <c r="F14" s="239">
        <v>9.75</v>
      </c>
      <c r="G14" s="239">
        <v>10.75</v>
      </c>
    </row>
    <row r="15" spans="1:7" ht="21.75" customHeight="1">
      <c r="A15" s="207">
        <f t="shared" si="0"/>
        <v>12</v>
      </c>
      <c r="B15" s="50" t="s">
        <v>23</v>
      </c>
      <c r="C15" s="239">
        <v>6.5</v>
      </c>
      <c r="D15" s="239" t="s">
        <v>120</v>
      </c>
      <c r="E15" s="239" t="s">
        <v>120</v>
      </c>
      <c r="F15" s="239" t="s">
        <v>120</v>
      </c>
      <c r="G15" s="239" t="s">
        <v>120</v>
      </c>
    </row>
    <row r="16" spans="1:7" ht="21.75" customHeight="1">
      <c r="A16" s="207">
        <f t="shared" si="0"/>
        <v>13</v>
      </c>
      <c r="B16" s="50" t="s">
        <v>24</v>
      </c>
      <c r="C16" s="239">
        <v>5.0599999999999996</v>
      </c>
      <c r="D16" s="239" t="s">
        <v>120</v>
      </c>
      <c r="E16" s="239" t="s">
        <v>120</v>
      </c>
      <c r="F16" s="239" t="s">
        <v>120</v>
      </c>
      <c r="G16" s="239" t="s">
        <v>120</v>
      </c>
    </row>
    <row r="17" spans="1:7" ht="21.75" customHeight="1">
      <c r="A17" s="207">
        <f t="shared" si="0"/>
        <v>14</v>
      </c>
      <c r="B17" s="50" t="s">
        <v>25</v>
      </c>
      <c r="C17" s="239">
        <v>6.5</v>
      </c>
      <c r="D17" s="239" t="s">
        <v>120</v>
      </c>
      <c r="E17" s="239" t="s">
        <v>120</v>
      </c>
      <c r="F17" s="239" t="s">
        <v>120</v>
      </c>
      <c r="G17" s="239" t="s">
        <v>120</v>
      </c>
    </row>
    <row r="18" spans="1:7" ht="21.75" customHeight="1">
      <c r="A18" s="207">
        <f t="shared" si="0"/>
        <v>15</v>
      </c>
      <c r="B18" s="50" t="s">
        <v>26</v>
      </c>
      <c r="C18" s="239">
        <v>7.97</v>
      </c>
      <c r="D18" s="239">
        <v>7.97</v>
      </c>
      <c r="E18" s="239" t="s">
        <v>120</v>
      </c>
      <c r="F18" s="239">
        <v>7.97</v>
      </c>
      <c r="G18" s="239">
        <v>7.97</v>
      </c>
    </row>
    <row r="19" spans="1:7" ht="21.75" customHeight="1">
      <c r="A19" s="207">
        <f t="shared" si="0"/>
        <v>16</v>
      </c>
      <c r="B19" s="50" t="s">
        <v>27</v>
      </c>
      <c r="C19" s="239">
        <v>11</v>
      </c>
      <c r="D19" s="239">
        <v>10.4</v>
      </c>
      <c r="E19" s="239">
        <v>14</v>
      </c>
      <c r="F19" s="239">
        <v>10.9</v>
      </c>
      <c r="G19" s="239">
        <v>15.6</v>
      </c>
    </row>
    <row r="20" spans="1:7" ht="21.75" customHeight="1">
      <c r="A20" s="207">
        <f t="shared" si="0"/>
        <v>17</v>
      </c>
      <c r="B20" s="50" t="s">
        <v>28</v>
      </c>
      <c r="C20" s="239">
        <v>9.57</v>
      </c>
      <c r="D20" s="239" t="s">
        <v>120</v>
      </c>
      <c r="E20" s="239" t="s">
        <v>120</v>
      </c>
      <c r="F20" s="239" t="s">
        <v>120</v>
      </c>
      <c r="G20" s="239" t="s">
        <v>120</v>
      </c>
    </row>
    <row r="21" spans="1:7" ht="21.75" customHeight="1">
      <c r="A21" s="207">
        <f t="shared" si="0"/>
        <v>18</v>
      </c>
      <c r="B21" s="50" t="s">
        <v>30</v>
      </c>
      <c r="C21" s="239">
        <v>5.8</v>
      </c>
      <c r="D21" s="239" t="s">
        <v>120</v>
      </c>
      <c r="E21" s="239" t="s">
        <v>120</v>
      </c>
      <c r="F21" s="239" t="s">
        <v>120</v>
      </c>
      <c r="G21" s="239" t="s">
        <v>120</v>
      </c>
    </row>
    <row r="22" spans="1:7" ht="21.75" customHeight="1">
      <c r="A22" s="207">
        <f t="shared" si="0"/>
        <v>19</v>
      </c>
      <c r="B22" s="50" t="s">
        <v>32</v>
      </c>
      <c r="C22" s="239">
        <v>5.82</v>
      </c>
      <c r="D22" s="239">
        <v>7.07</v>
      </c>
      <c r="E22" s="239" t="s">
        <v>120</v>
      </c>
      <c r="F22" s="239">
        <v>9.15</v>
      </c>
      <c r="G22" s="239" t="s">
        <v>120</v>
      </c>
    </row>
    <row r="23" spans="1:7" ht="21.75" customHeight="1">
      <c r="A23" s="207">
        <f t="shared" si="0"/>
        <v>20</v>
      </c>
      <c r="B23" s="50" t="s">
        <v>33</v>
      </c>
      <c r="C23" s="239">
        <v>7.64</v>
      </c>
      <c r="D23" s="239" t="s">
        <v>120</v>
      </c>
      <c r="E23" s="239" t="s">
        <v>120</v>
      </c>
      <c r="F23" s="239" t="s">
        <v>120</v>
      </c>
      <c r="G23" s="239" t="s">
        <v>120</v>
      </c>
    </row>
    <row r="24" spans="1:7" ht="21.75" customHeight="1">
      <c r="A24" s="207">
        <f t="shared" si="0"/>
        <v>21</v>
      </c>
      <c r="B24" s="50" t="s">
        <v>34</v>
      </c>
      <c r="C24" s="239">
        <v>5.75</v>
      </c>
      <c r="D24" s="239" t="s">
        <v>120</v>
      </c>
      <c r="E24" s="239" t="s">
        <v>120</v>
      </c>
      <c r="F24" s="239" t="s">
        <v>120</v>
      </c>
      <c r="G24" s="239" t="s">
        <v>120</v>
      </c>
    </row>
    <row r="25" spans="1:7" ht="21.75" customHeight="1">
      <c r="A25" s="207">
        <f t="shared" si="0"/>
        <v>22</v>
      </c>
      <c r="B25" s="50" t="s">
        <v>35</v>
      </c>
      <c r="C25" s="239">
        <v>7.6</v>
      </c>
      <c r="D25" s="239" t="s">
        <v>120</v>
      </c>
      <c r="E25" s="239" t="s">
        <v>120</v>
      </c>
      <c r="F25" s="239">
        <v>7.8</v>
      </c>
      <c r="G25" s="239" t="s">
        <v>120</v>
      </c>
    </row>
    <row r="26" spans="1:7" ht="21.75" customHeight="1">
      <c r="A26" s="207">
        <f t="shared" si="0"/>
        <v>23</v>
      </c>
      <c r="B26" s="50" t="s">
        <v>36</v>
      </c>
      <c r="C26" s="239">
        <v>14.24</v>
      </c>
      <c r="D26" s="239">
        <v>13.24</v>
      </c>
      <c r="E26" s="239">
        <v>13.24</v>
      </c>
      <c r="F26" s="239">
        <v>13.24</v>
      </c>
      <c r="G26" s="239">
        <v>13.24</v>
      </c>
    </row>
    <row r="27" spans="1:7" ht="21.75" customHeight="1">
      <c r="A27" s="207">
        <f t="shared" si="0"/>
        <v>24</v>
      </c>
      <c r="B27" s="50" t="s">
        <v>37</v>
      </c>
      <c r="C27" s="239">
        <v>8.5</v>
      </c>
      <c r="D27" s="239" t="s">
        <v>120</v>
      </c>
      <c r="E27" s="239" t="s">
        <v>120</v>
      </c>
      <c r="F27" s="239" t="s">
        <v>120</v>
      </c>
      <c r="G27" s="239" t="s">
        <v>120</v>
      </c>
    </row>
    <row r="28" spans="1:7" ht="21.75" customHeight="1">
      <c r="A28" s="207">
        <f t="shared" si="0"/>
        <v>25</v>
      </c>
      <c r="B28" s="50" t="s">
        <v>38</v>
      </c>
      <c r="C28" s="239">
        <v>7.68</v>
      </c>
      <c r="D28" s="239" t="s">
        <v>120</v>
      </c>
      <c r="E28" s="239" t="s">
        <v>120</v>
      </c>
      <c r="F28" s="239" t="s">
        <v>120</v>
      </c>
      <c r="G28" s="239" t="s">
        <v>120</v>
      </c>
    </row>
    <row r="29" spans="1:7" ht="21.75" customHeight="1">
      <c r="A29" s="207">
        <f t="shared" si="0"/>
        <v>26</v>
      </c>
      <c r="B29" s="50" t="s">
        <v>39</v>
      </c>
      <c r="C29" s="239">
        <v>6</v>
      </c>
      <c r="D29" s="239" t="s">
        <v>120</v>
      </c>
      <c r="E29" s="239" t="s">
        <v>120</v>
      </c>
      <c r="F29" s="239" t="s">
        <v>120</v>
      </c>
      <c r="G29" s="239" t="s">
        <v>120</v>
      </c>
    </row>
    <row r="30" spans="1:7" ht="21.75" customHeight="1">
      <c r="A30" s="207">
        <f t="shared" si="0"/>
        <v>27</v>
      </c>
      <c r="B30" s="50" t="s">
        <v>40</v>
      </c>
      <c r="C30" s="239">
        <v>6.3</v>
      </c>
      <c r="D30" s="239">
        <v>6.3</v>
      </c>
      <c r="E30" s="239" t="s">
        <v>120</v>
      </c>
      <c r="F30" s="239" t="s">
        <v>120</v>
      </c>
      <c r="G30" s="239" t="s">
        <v>120</v>
      </c>
    </row>
    <row r="31" spans="1:7" ht="21.75" customHeight="1">
      <c r="A31" s="207">
        <f>A30+1</f>
        <v>28</v>
      </c>
      <c r="B31" s="50" t="s">
        <v>41</v>
      </c>
      <c r="C31" s="239">
        <v>10.01</v>
      </c>
      <c r="D31" s="239">
        <v>10.25</v>
      </c>
      <c r="E31" s="239">
        <v>15.22</v>
      </c>
      <c r="F31" s="239">
        <v>9.69</v>
      </c>
      <c r="G31" s="239">
        <v>14.26</v>
      </c>
    </row>
    <row r="32" spans="1:7" ht="21.75" customHeight="1">
      <c r="A32" s="207">
        <f t="shared" si="0"/>
        <v>29</v>
      </c>
      <c r="B32" s="50" t="s">
        <v>42</v>
      </c>
      <c r="C32" s="239">
        <v>8.5</v>
      </c>
      <c r="D32" s="239">
        <v>10</v>
      </c>
      <c r="E32" s="239" t="s">
        <v>120</v>
      </c>
      <c r="F32" s="239">
        <v>10</v>
      </c>
      <c r="G32" s="239" t="s">
        <v>120</v>
      </c>
    </row>
    <row r="33" spans="1:7" ht="21.75" customHeight="1">
      <c r="A33" s="207">
        <f t="shared" si="0"/>
        <v>30</v>
      </c>
      <c r="B33" s="50" t="s">
        <v>190</v>
      </c>
      <c r="C33" s="239" t="s">
        <v>120</v>
      </c>
      <c r="D33" s="239" t="s">
        <v>120</v>
      </c>
      <c r="E33" s="239" t="s">
        <v>120</v>
      </c>
      <c r="F33" s="239" t="s">
        <v>120</v>
      </c>
      <c r="G33" s="239" t="s">
        <v>120</v>
      </c>
    </row>
    <row r="34" spans="1:7" ht="21.75" customHeight="1">
      <c r="A34" s="207">
        <f t="shared" si="0"/>
        <v>31</v>
      </c>
      <c r="B34" s="50" t="s">
        <v>44</v>
      </c>
      <c r="C34" s="239">
        <v>8.6999999999999993</v>
      </c>
      <c r="D34" s="239">
        <v>9.1999999999999993</v>
      </c>
      <c r="E34" s="239">
        <v>21</v>
      </c>
      <c r="F34" s="239">
        <v>11.55</v>
      </c>
      <c r="G34" s="239">
        <v>10.55</v>
      </c>
    </row>
    <row r="35" spans="1:7" ht="21.75" customHeight="1">
      <c r="A35" s="207">
        <f t="shared" si="0"/>
        <v>32</v>
      </c>
      <c r="B35" s="50" t="s">
        <v>45</v>
      </c>
      <c r="C35" s="239">
        <v>10.6</v>
      </c>
      <c r="D35" s="239">
        <v>12.2</v>
      </c>
      <c r="E35" s="239">
        <v>14.2</v>
      </c>
      <c r="F35" s="239">
        <v>11.9</v>
      </c>
      <c r="G35" s="239">
        <v>12</v>
      </c>
    </row>
    <row r="36" spans="1:7" ht="21.75" customHeight="1">
      <c r="A36" s="207">
        <f t="shared" si="0"/>
        <v>33</v>
      </c>
      <c r="B36" s="50" t="s">
        <v>46</v>
      </c>
      <c r="C36" s="239">
        <v>7.83</v>
      </c>
      <c r="D36" s="239">
        <v>9.2100000000000009</v>
      </c>
      <c r="E36" s="239">
        <v>11.89</v>
      </c>
      <c r="F36" s="239">
        <v>9.4700000000000006</v>
      </c>
      <c r="G36" s="239">
        <v>9.27</v>
      </c>
    </row>
    <row r="37" spans="1:7" ht="21.75" customHeight="1">
      <c r="A37" s="207">
        <f t="shared" si="0"/>
        <v>34</v>
      </c>
      <c r="B37" s="50" t="s">
        <v>47</v>
      </c>
      <c r="C37" s="239">
        <v>9.75</v>
      </c>
      <c r="D37" s="239">
        <v>10</v>
      </c>
      <c r="E37" s="239">
        <v>12.5</v>
      </c>
      <c r="F37" s="239">
        <v>10</v>
      </c>
      <c r="G37" s="239">
        <v>11</v>
      </c>
    </row>
    <row r="38" spans="1:7" ht="21.75" customHeight="1">
      <c r="A38" s="207">
        <f t="shared" si="0"/>
        <v>35</v>
      </c>
      <c r="B38" s="50" t="s">
        <v>48</v>
      </c>
      <c r="C38" s="239">
        <v>6.63</v>
      </c>
      <c r="D38" s="239">
        <v>6.68</v>
      </c>
      <c r="E38" s="239">
        <v>6.42</v>
      </c>
      <c r="F38" s="239">
        <v>6.41</v>
      </c>
      <c r="G38" s="239">
        <v>7.04</v>
      </c>
    </row>
    <row r="39" spans="1:7" ht="21.75" customHeight="1">
      <c r="A39" s="207">
        <f t="shared" si="0"/>
        <v>36</v>
      </c>
      <c r="B39" s="50" t="s">
        <v>49</v>
      </c>
      <c r="C39" s="239">
        <v>9.85</v>
      </c>
      <c r="D39" s="239">
        <v>11.04</v>
      </c>
      <c r="E39" s="239">
        <v>14.36</v>
      </c>
      <c r="F39" s="239">
        <v>11.44</v>
      </c>
      <c r="G39" s="239">
        <v>13.28</v>
      </c>
    </row>
    <row r="40" spans="1:7" ht="21.75" customHeight="1">
      <c r="A40" s="207">
        <f t="shared" si="0"/>
        <v>37</v>
      </c>
      <c r="B40" s="50" t="s">
        <v>50</v>
      </c>
      <c r="C40" s="239">
        <v>5.85</v>
      </c>
      <c r="D40" s="239">
        <v>6.76</v>
      </c>
      <c r="E40" s="239">
        <v>11.03</v>
      </c>
      <c r="F40" s="239">
        <v>6.92</v>
      </c>
      <c r="G40" s="239">
        <v>8.3800000000000008</v>
      </c>
    </row>
    <row r="41" spans="1:7" ht="21.75" customHeight="1">
      <c r="A41" s="207">
        <f t="shared" si="0"/>
        <v>38</v>
      </c>
      <c r="B41" s="50" t="s">
        <v>51</v>
      </c>
      <c r="C41" s="239">
        <v>9.9600000000000009</v>
      </c>
      <c r="D41" s="239">
        <v>9.41</v>
      </c>
      <c r="E41" s="239">
        <v>9.09</v>
      </c>
      <c r="F41" s="239">
        <v>8.92</v>
      </c>
      <c r="G41" s="239">
        <v>8.9700000000000006</v>
      </c>
    </row>
    <row r="42" spans="1:7" ht="21.75" customHeight="1">
      <c r="A42" s="207">
        <f t="shared" si="0"/>
        <v>39</v>
      </c>
      <c r="B42" s="50" t="s">
        <v>52</v>
      </c>
      <c r="C42" s="239">
        <v>9.09</v>
      </c>
      <c r="D42" s="239">
        <v>9.73</v>
      </c>
      <c r="E42" s="239">
        <v>12.26</v>
      </c>
      <c r="F42" s="239">
        <v>10.09</v>
      </c>
      <c r="G42" s="239">
        <v>11.45</v>
      </c>
    </row>
    <row r="43" spans="1:7" ht="21.75" customHeight="1">
      <c r="A43" s="207">
        <f t="shared" si="0"/>
        <v>40</v>
      </c>
      <c r="B43" s="50" t="s">
        <v>53</v>
      </c>
      <c r="C43" s="239">
        <v>9.75</v>
      </c>
      <c r="D43" s="239">
        <v>10.25</v>
      </c>
      <c r="E43" s="239">
        <v>12.25</v>
      </c>
      <c r="F43" s="239">
        <v>10.75</v>
      </c>
      <c r="G43" s="239">
        <v>10.75</v>
      </c>
    </row>
    <row r="44" spans="1:7" ht="21.75" customHeight="1">
      <c r="A44" s="207">
        <f t="shared" si="0"/>
        <v>41</v>
      </c>
      <c r="B44" s="50" t="s">
        <v>54</v>
      </c>
      <c r="C44" s="239">
        <v>7.3</v>
      </c>
      <c r="D44" s="239">
        <v>6.98</v>
      </c>
      <c r="E44" s="239">
        <v>7.04</v>
      </c>
      <c r="F44" s="239">
        <v>5.9</v>
      </c>
      <c r="G44" s="239">
        <v>6.65</v>
      </c>
    </row>
    <row r="45" spans="1:7" ht="21.75" customHeight="1">
      <c r="A45" s="207">
        <f t="shared" si="0"/>
        <v>42</v>
      </c>
      <c r="B45" s="50" t="s">
        <v>55</v>
      </c>
      <c r="C45" s="239">
        <v>9.9</v>
      </c>
      <c r="D45" s="239">
        <v>10.65</v>
      </c>
      <c r="E45" s="239">
        <v>13</v>
      </c>
      <c r="F45" s="239">
        <v>10.119999999999999</v>
      </c>
      <c r="G45" s="239">
        <v>12</v>
      </c>
    </row>
    <row r="46" spans="1:7" ht="21.75" customHeight="1">
      <c r="A46" s="207">
        <f t="shared" si="0"/>
        <v>43</v>
      </c>
      <c r="B46" s="50" t="s">
        <v>56</v>
      </c>
      <c r="C46" s="239">
        <v>10.42</v>
      </c>
      <c r="D46" s="239">
        <v>10.42</v>
      </c>
      <c r="E46" s="239">
        <v>10.42</v>
      </c>
      <c r="F46" s="239">
        <v>10.42</v>
      </c>
      <c r="G46" s="239">
        <v>10.42</v>
      </c>
    </row>
    <row r="47" spans="1:7" ht="21.75" customHeight="1">
      <c r="A47" s="207">
        <f t="shared" si="0"/>
        <v>44</v>
      </c>
      <c r="B47" s="50" t="s">
        <v>57</v>
      </c>
      <c r="C47" s="239">
        <v>9.48</v>
      </c>
      <c r="D47" s="239">
        <v>9.83</v>
      </c>
      <c r="E47" s="239">
        <v>15.47</v>
      </c>
      <c r="F47" s="239">
        <v>9.84</v>
      </c>
      <c r="G47" s="239">
        <v>10.33</v>
      </c>
    </row>
    <row r="48" spans="1:7" ht="21.75" customHeight="1">
      <c r="A48" s="207">
        <f t="shared" si="0"/>
        <v>45</v>
      </c>
      <c r="B48" s="50" t="s">
        <v>58</v>
      </c>
      <c r="C48" s="239">
        <v>7.91</v>
      </c>
      <c r="D48" s="239">
        <v>8.41</v>
      </c>
      <c r="E48" s="239">
        <v>9.41</v>
      </c>
      <c r="F48" s="239">
        <v>8.41</v>
      </c>
      <c r="G48" s="239">
        <v>9.16</v>
      </c>
    </row>
    <row r="49" spans="1:7" ht="21.75" customHeight="1">
      <c r="A49" s="207">
        <f t="shared" si="0"/>
        <v>46</v>
      </c>
      <c r="B49" s="50" t="s">
        <v>59</v>
      </c>
      <c r="C49" s="239">
        <v>8.9700000000000006</v>
      </c>
      <c r="D49" s="239">
        <v>8.69</v>
      </c>
      <c r="E49" s="239">
        <v>8.69</v>
      </c>
      <c r="F49" s="239">
        <v>8.9700000000000006</v>
      </c>
      <c r="G49" s="239">
        <v>8.4</v>
      </c>
    </row>
    <row r="50" spans="1:7" ht="21.75" customHeight="1">
      <c r="A50" s="207">
        <f t="shared" si="0"/>
        <v>47</v>
      </c>
      <c r="B50" s="50" t="s">
        <v>60</v>
      </c>
      <c r="C50" s="239">
        <v>9.6199999999999992</v>
      </c>
      <c r="D50" s="239">
        <v>8.4</v>
      </c>
      <c r="E50" s="239">
        <v>13.99</v>
      </c>
      <c r="F50" s="239">
        <v>10.25</v>
      </c>
      <c r="G50" s="239">
        <v>10.29</v>
      </c>
    </row>
    <row r="51" spans="1:7" ht="21.75" customHeight="1">
      <c r="A51" s="207">
        <f t="shared" si="0"/>
        <v>48</v>
      </c>
      <c r="B51" s="50" t="s">
        <v>61</v>
      </c>
      <c r="C51" s="239">
        <v>8</v>
      </c>
      <c r="D51" s="239">
        <v>8.01</v>
      </c>
      <c r="E51" s="239">
        <v>7.88</v>
      </c>
      <c r="F51" s="239">
        <v>7.86</v>
      </c>
      <c r="G51" s="239">
        <v>10.14</v>
      </c>
    </row>
    <row r="52" spans="1:7" ht="21.75" customHeight="1">
      <c r="A52" s="207">
        <f t="shared" si="0"/>
        <v>49</v>
      </c>
      <c r="B52" s="50" t="s">
        <v>62</v>
      </c>
      <c r="C52" s="239">
        <v>8.9499999999999993</v>
      </c>
      <c r="D52" s="239">
        <v>9.25</v>
      </c>
      <c r="E52" s="239">
        <v>9.25</v>
      </c>
      <c r="F52" s="239">
        <v>9.25</v>
      </c>
      <c r="G52" s="239">
        <v>9.25</v>
      </c>
    </row>
    <row r="53" spans="1:7" ht="21.75" customHeight="1">
      <c r="A53" s="207">
        <f t="shared" si="0"/>
        <v>50</v>
      </c>
      <c r="B53" s="50" t="s">
        <v>64</v>
      </c>
      <c r="C53" s="239">
        <v>8.42</v>
      </c>
      <c r="D53" s="239">
        <v>9.74</v>
      </c>
      <c r="E53" s="239">
        <v>9.51</v>
      </c>
      <c r="F53" s="239">
        <v>8.23</v>
      </c>
      <c r="G53" s="239">
        <v>11.52</v>
      </c>
    </row>
    <row r="54" spans="1:7" ht="21.75" customHeight="1">
      <c r="A54" s="207">
        <f t="shared" si="0"/>
        <v>51</v>
      </c>
      <c r="B54" s="50" t="s">
        <v>65</v>
      </c>
      <c r="C54" s="239">
        <v>10.18</v>
      </c>
      <c r="D54" s="239">
        <v>10.82</v>
      </c>
      <c r="E54" s="239">
        <v>9.9</v>
      </c>
      <c r="F54" s="239">
        <v>10</v>
      </c>
      <c r="G54" s="239">
        <v>13.6</v>
      </c>
    </row>
    <row r="55" spans="1:7" ht="21.75" customHeight="1">
      <c r="A55" s="207">
        <f t="shared" si="0"/>
        <v>52</v>
      </c>
      <c r="B55" s="50" t="s">
        <v>66</v>
      </c>
      <c r="C55" s="239">
        <v>5.97</v>
      </c>
      <c r="D55" s="239">
        <v>5.97</v>
      </c>
      <c r="E55" s="239">
        <v>5.97</v>
      </c>
      <c r="F55" s="239">
        <v>9.16</v>
      </c>
      <c r="G55" s="239">
        <v>9.16</v>
      </c>
    </row>
    <row r="56" spans="1:7" s="97" customFormat="1" ht="21.75" customHeight="1">
      <c r="A56" s="207">
        <f>A55+1</f>
        <v>53</v>
      </c>
      <c r="B56" s="50" t="s">
        <v>67</v>
      </c>
      <c r="C56" s="239">
        <v>8.15</v>
      </c>
      <c r="D56" s="239">
        <v>8.25</v>
      </c>
      <c r="E56" s="239">
        <v>10.39</v>
      </c>
      <c r="F56" s="239">
        <v>8</v>
      </c>
      <c r="G56" s="239">
        <v>8.0299999999999994</v>
      </c>
    </row>
    <row r="57" spans="1:7" ht="21.75" customHeight="1">
      <c r="A57" s="207">
        <f t="shared" si="0"/>
        <v>54</v>
      </c>
      <c r="B57" s="50" t="s">
        <v>68</v>
      </c>
      <c r="C57" s="239">
        <v>7.94</v>
      </c>
      <c r="D57" s="239">
        <v>7.94</v>
      </c>
      <c r="E57" s="239">
        <v>7.94</v>
      </c>
      <c r="F57" s="239">
        <v>7.94</v>
      </c>
      <c r="G57" s="239">
        <v>7.94</v>
      </c>
    </row>
    <row r="58" spans="1:7" ht="21.75" customHeight="1">
      <c r="A58" s="207">
        <f t="shared" si="0"/>
        <v>55</v>
      </c>
      <c r="B58" s="50" t="s">
        <v>69</v>
      </c>
      <c r="C58" s="239">
        <v>6.45</v>
      </c>
      <c r="D58" s="239">
        <v>6.43</v>
      </c>
      <c r="E58" s="239">
        <v>6.4</v>
      </c>
      <c r="F58" s="239">
        <v>6.41</v>
      </c>
      <c r="G58" s="239">
        <v>7.15</v>
      </c>
    </row>
    <row r="59" spans="1:7" ht="21.75" customHeight="1">
      <c r="A59" s="207">
        <f t="shared" si="0"/>
        <v>56</v>
      </c>
      <c r="B59" s="50" t="s">
        <v>70</v>
      </c>
      <c r="C59" s="239">
        <v>8.9499999999999993</v>
      </c>
      <c r="D59" s="239">
        <v>9.17</v>
      </c>
      <c r="E59" s="239">
        <v>8.9499999999999993</v>
      </c>
      <c r="F59" s="239">
        <v>9</v>
      </c>
      <c r="G59" s="239">
        <v>9.07</v>
      </c>
    </row>
    <row r="60" spans="1:7" ht="21" customHeight="1">
      <c r="A60" s="207">
        <f t="shared" si="0"/>
        <v>57</v>
      </c>
      <c r="B60" s="50" t="s">
        <v>71</v>
      </c>
      <c r="C60" s="239">
        <v>8.33</v>
      </c>
      <c r="D60" s="239">
        <v>9.14</v>
      </c>
      <c r="E60" s="239">
        <v>10.97</v>
      </c>
      <c r="F60" s="239">
        <v>8.2899999999999991</v>
      </c>
      <c r="G60" s="239">
        <v>10.74</v>
      </c>
    </row>
    <row r="61" spans="1:7" ht="21.75" customHeight="1">
      <c r="A61" s="207">
        <f t="shared" si="0"/>
        <v>58</v>
      </c>
      <c r="B61" s="50" t="s">
        <v>73</v>
      </c>
      <c r="C61" s="239">
        <v>12.56</v>
      </c>
      <c r="D61" s="239">
        <v>12.56</v>
      </c>
      <c r="E61" s="239">
        <v>12.56</v>
      </c>
      <c r="F61" s="239">
        <v>12.56</v>
      </c>
      <c r="G61" s="239">
        <v>12.56</v>
      </c>
    </row>
    <row r="62" spans="1:7" ht="21.75" customHeight="1">
      <c r="A62" s="207">
        <f t="shared" si="0"/>
        <v>59</v>
      </c>
      <c r="B62" s="50" t="s">
        <v>74</v>
      </c>
      <c r="C62" s="239">
        <v>9.93</v>
      </c>
      <c r="D62" s="239">
        <v>10.23</v>
      </c>
      <c r="E62" s="239">
        <v>10.23</v>
      </c>
      <c r="F62" s="239">
        <v>10.08</v>
      </c>
      <c r="G62" s="239">
        <v>10.130000000000001</v>
      </c>
    </row>
    <row r="63" spans="1:7" ht="21.75" customHeight="1">
      <c r="A63" s="207">
        <f t="shared" si="0"/>
        <v>60</v>
      </c>
      <c r="B63" s="50" t="s">
        <v>75</v>
      </c>
      <c r="C63" s="239">
        <v>7.75</v>
      </c>
      <c r="D63" s="239">
        <v>7.75</v>
      </c>
      <c r="E63" s="239">
        <v>8.39</v>
      </c>
      <c r="F63" s="239">
        <v>7.75</v>
      </c>
      <c r="G63" s="239">
        <v>7.75</v>
      </c>
    </row>
    <row r="64" spans="1:7" ht="21.75" customHeight="1">
      <c r="A64" s="207">
        <f t="shared" si="0"/>
        <v>61</v>
      </c>
      <c r="B64" s="50" t="s">
        <v>76</v>
      </c>
      <c r="C64" s="239">
        <v>10.5</v>
      </c>
      <c r="D64" s="239">
        <v>11.5</v>
      </c>
      <c r="E64" s="239">
        <v>15</v>
      </c>
      <c r="F64" s="239" t="s">
        <v>120</v>
      </c>
      <c r="G64" s="239">
        <v>10.5</v>
      </c>
    </row>
    <row r="65" spans="1:7" ht="21.75" customHeight="1">
      <c r="A65" s="207">
        <f t="shared" si="0"/>
        <v>62</v>
      </c>
      <c r="B65" s="50" t="s">
        <v>77</v>
      </c>
      <c r="C65" s="239">
        <v>9.4499999999999993</v>
      </c>
      <c r="D65" s="239">
        <v>9.5399999999999991</v>
      </c>
      <c r="E65" s="239" t="s">
        <v>120</v>
      </c>
      <c r="F65" s="239">
        <v>10.050000000000001</v>
      </c>
      <c r="G65" s="239">
        <v>10.050000000000001</v>
      </c>
    </row>
    <row r="66" spans="1:7" ht="21.75" customHeight="1">
      <c r="A66" s="207">
        <f t="shared" si="0"/>
        <v>63</v>
      </c>
      <c r="B66" s="50" t="s">
        <v>78</v>
      </c>
      <c r="C66" s="239">
        <v>11</v>
      </c>
      <c r="D66" s="239">
        <v>13</v>
      </c>
      <c r="E66" s="239">
        <v>15</v>
      </c>
      <c r="F66" s="239">
        <v>12</v>
      </c>
      <c r="G66" s="239">
        <v>13.5</v>
      </c>
    </row>
    <row r="67" spans="1:7" ht="21.75" customHeight="1">
      <c r="A67" s="207">
        <f t="shared" si="0"/>
        <v>64</v>
      </c>
      <c r="B67" s="50" t="s">
        <v>79</v>
      </c>
      <c r="C67" s="239">
        <v>7.58</v>
      </c>
      <c r="D67" s="239">
        <v>7.72</v>
      </c>
      <c r="E67" s="239" t="s">
        <v>120</v>
      </c>
      <c r="F67" s="239">
        <v>7.72</v>
      </c>
      <c r="G67" s="239" t="s">
        <v>120</v>
      </c>
    </row>
    <row r="68" spans="1:7" ht="21.75" customHeight="1">
      <c r="A68" s="207">
        <f t="shared" si="0"/>
        <v>65</v>
      </c>
      <c r="B68" s="50" t="s">
        <v>80</v>
      </c>
      <c r="C68" s="239">
        <v>9.5</v>
      </c>
      <c r="D68" s="239">
        <v>10.5</v>
      </c>
      <c r="E68" s="239" t="s">
        <v>120</v>
      </c>
      <c r="F68" s="239">
        <v>10.5</v>
      </c>
      <c r="G68" s="239">
        <v>10.5</v>
      </c>
    </row>
    <row r="69" spans="1:7" ht="21.75" customHeight="1">
      <c r="A69" s="207">
        <f t="shared" si="0"/>
        <v>66</v>
      </c>
      <c r="B69" s="50" t="s">
        <v>81</v>
      </c>
      <c r="C69" s="239">
        <v>10.25</v>
      </c>
      <c r="D69" s="239">
        <v>10.25</v>
      </c>
      <c r="E69" s="239" t="s">
        <v>120</v>
      </c>
      <c r="F69" s="239">
        <v>10.5</v>
      </c>
      <c r="G69" s="239">
        <v>11.5</v>
      </c>
    </row>
    <row r="70" spans="1:7" ht="21.75" customHeight="1">
      <c r="A70" s="207">
        <f t="shared" si="0"/>
        <v>67</v>
      </c>
      <c r="B70" s="50" t="s">
        <v>82</v>
      </c>
      <c r="C70" s="239">
        <v>8</v>
      </c>
      <c r="D70" s="239">
        <v>13</v>
      </c>
      <c r="E70" s="239" t="s">
        <v>120</v>
      </c>
      <c r="F70" s="239">
        <v>10.75</v>
      </c>
      <c r="G70" s="239">
        <v>11.75</v>
      </c>
    </row>
    <row r="71" spans="1:7" ht="21.75" customHeight="1">
      <c r="A71" s="207">
        <f t="shared" ref="A71:A99" si="1">A70+1</f>
        <v>68</v>
      </c>
      <c r="B71" s="50" t="s">
        <v>131</v>
      </c>
      <c r="C71" s="239">
        <v>6.38</v>
      </c>
      <c r="D71" s="239">
        <v>10.11</v>
      </c>
      <c r="E71" s="239">
        <v>15.88</v>
      </c>
      <c r="F71" s="239" t="s">
        <v>120</v>
      </c>
      <c r="G71" s="239">
        <v>10.67</v>
      </c>
    </row>
    <row r="72" spans="1:7" ht="21.75" customHeight="1">
      <c r="A72" s="207">
        <f t="shared" si="1"/>
        <v>69</v>
      </c>
      <c r="B72" s="50" t="s">
        <v>84</v>
      </c>
      <c r="C72" s="239">
        <v>11.5</v>
      </c>
      <c r="D72" s="239">
        <v>11.5</v>
      </c>
      <c r="E72" s="239" t="s">
        <v>120</v>
      </c>
      <c r="F72" s="239">
        <v>11.5</v>
      </c>
      <c r="G72" s="239">
        <v>12.25</v>
      </c>
    </row>
    <row r="73" spans="1:7" ht="21.75" customHeight="1">
      <c r="A73" s="207">
        <f t="shared" si="1"/>
        <v>70</v>
      </c>
      <c r="B73" s="50" t="s">
        <v>85</v>
      </c>
      <c r="C73" s="239">
        <v>8.2799999999999994</v>
      </c>
      <c r="D73" s="239">
        <v>8.9</v>
      </c>
      <c r="E73" s="239">
        <v>13</v>
      </c>
      <c r="F73" s="239">
        <v>10.11</v>
      </c>
      <c r="G73" s="239">
        <v>10.11</v>
      </c>
    </row>
    <row r="74" spans="1:7" ht="21.75" customHeight="1">
      <c r="A74" s="207">
        <f t="shared" si="1"/>
        <v>71</v>
      </c>
      <c r="B74" s="50" t="s">
        <v>86</v>
      </c>
      <c r="C74" s="239" t="s">
        <v>120</v>
      </c>
      <c r="D74" s="239">
        <v>9.98</v>
      </c>
      <c r="E74" s="239" t="s">
        <v>120</v>
      </c>
      <c r="F74" s="239">
        <v>10.24</v>
      </c>
      <c r="G74" s="239">
        <v>11.42</v>
      </c>
    </row>
    <row r="75" spans="1:7" ht="21.75" customHeight="1">
      <c r="A75" s="207">
        <f t="shared" si="1"/>
        <v>72</v>
      </c>
      <c r="B75" s="50" t="s">
        <v>88</v>
      </c>
      <c r="C75" s="239">
        <v>8.6</v>
      </c>
      <c r="D75" s="239">
        <v>8.6</v>
      </c>
      <c r="E75" s="239" t="s">
        <v>120</v>
      </c>
      <c r="F75" s="239">
        <v>8.35</v>
      </c>
      <c r="G75" s="239">
        <v>8.35</v>
      </c>
    </row>
    <row r="76" spans="1:7" ht="21.75" customHeight="1">
      <c r="A76" s="207">
        <f t="shared" si="1"/>
        <v>73</v>
      </c>
      <c r="B76" s="50" t="s">
        <v>89</v>
      </c>
      <c r="C76" s="239">
        <v>8</v>
      </c>
      <c r="D76" s="239">
        <v>8.75</v>
      </c>
      <c r="E76" s="239">
        <v>9.5</v>
      </c>
      <c r="F76" s="239">
        <v>8.25</v>
      </c>
      <c r="G76" s="239">
        <v>10.25</v>
      </c>
    </row>
    <row r="77" spans="1:7" ht="21.75" customHeight="1">
      <c r="A77" s="207">
        <f t="shared" si="1"/>
        <v>74</v>
      </c>
      <c r="B77" s="50" t="s">
        <v>90</v>
      </c>
      <c r="C77" s="239">
        <v>12.74</v>
      </c>
      <c r="D77" s="239">
        <v>12.82</v>
      </c>
      <c r="E77" s="239" t="s">
        <v>120</v>
      </c>
      <c r="F77" s="239">
        <v>12.88</v>
      </c>
      <c r="G77" s="239">
        <v>13.51</v>
      </c>
    </row>
    <row r="78" spans="1:7" ht="21.75" customHeight="1">
      <c r="A78" s="207">
        <f t="shared" si="1"/>
        <v>75</v>
      </c>
      <c r="B78" s="50" t="s">
        <v>91</v>
      </c>
      <c r="C78" s="239">
        <v>14.96</v>
      </c>
      <c r="D78" s="239">
        <v>15.46</v>
      </c>
      <c r="E78" s="239">
        <v>15.46</v>
      </c>
      <c r="F78" s="239">
        <v>14.96</v>
      </c>
      <c r="G78" s="239">
        <v>16.21</v>
      </c>
    </row>
    <row r="79" spans="1:7" ht="21.75" customHeight="1">
      <c r="A79" s="207">
        <f t="shared" si="1"/>
        <v>76</v>
      </c>
      <c r="B79" s="50" t="s">
        <v>93</v>
      </c>
      <c r="C79" s="239">
        <v>10.52</v>
      </c>
      <c r="D79" s="239">
        <v>12</v>
      </c>
      <c r="E79" s="239" t="s">
        <v>120</v>
      </c>
      <c r="F79" s="239">
        <v>10.35</v>
      </c>
      <c r="G79" s="239">
        <v>15.33</v>
      </c>
    </row>
    <row r="80" spans="1:7" ht="21.75" customHeight="1">
      <c r="A80" s="207">
        <f t="shared" si="1"/>
        <v>77</v>
      </c>
      <c r="B80" s="50" t="s">
        <v>94</v>
      </c>
      <c r="C80" s="239">
        <v>11.5</v>
      </c>
      <c r="D80" s="239">
        <v>13.5</v>
      </c>
      <c r="E80" s="239" t="s">
        <v>120</v>
      </c>
      <c r="F80" s="239" t="s">
        <v>120</v>
      </c>
      <c r="G80" s="239" t="s">
        <v>120</v>
      </c>
    </row>
    <row r="81" spans="1:7" ht="21.75" customHeight="1">
      <c r="A81" s="207">
        <f t="shared" si="1"/>
        <v>78</v>
      </c>
      <c r="B81" s="50" t="s">
        <v>188</v>
      </c>
      <c r="C81" s="239">
        <v>4.66</v>
      </c>
      <c r="D81" s="239">
        <v>4.66</v>
      </c>
      <c r="E81" s="239" t="s">
        <v>120</v>
      </c>
      <c r="F81" s="239">
        <v>4.66</v>
      </c>
      <c r="G81" s="239">
        <v>4.66</v>
      </c>
    </row>
    <row r="82" spans="1:7" ht="21.75" customHeight="1">
      <c r="A82" s="207">
        <f t="shared" si="1"/>
        <v>79</v>
      </c>
      <c r="B82" s="50" t="s">
        <v>96</v>
      </c>
      <c r="C82" s="239" t="s">
        <v>120</v>
      </c>
      <c r="D82" s="239">
        <v>11.25</v>
      </c>
      <c r="E82" s="239">
        <v>14.5</v>
      </c>
      <c r="F82" s="239">
        <v>9.25</v>
      </c>
      <c r="G82" s="239" t="s">
        <v>120</v>
      </c>
    </row>
    <row r="83" spans="1:7" ht="21.75" customHeight="1">
      <c r="A83" s="207">
        <f t="shared" si="1"/>
        <v>80</v>
      </c>
      <c r="B83" s="50" t="s">
        <v>97</v>
      </c>
      <c r="C83" s="239">
        <v>10.62</v>
      </c>
      <c r="D83" s="239">
        <v>10.62</v>
      </c>
      <c r="E83" s="239">
        <v>12.62</v>
      </c>
      <c r="F83" s="239">
        <v>10.62</v>
      </c>
      <c r="G83" s="239">
        <v>12.12</v>
      </c>
    </row>
    <row r="84" spans="1:7" ht="21.75" customHeight="1">
      <c r="A84" s="207">
        <f t="shared" si="1"/>
        <v>81</v>
      </c>
      <c r="B84" s="50" t="s">
        <v>98</v>
      </c>
      <c r="C84" s="239">
        <v>12.28</v>
      </c>
      <c r="D84" s="239">
        <v>12.53</v>
      </c>
      <c r="E84" s="239">
        <v>13.03</v>
      </c>
      <c r="F84" s="239">
        <v>12.38</v>
      </c>
      <c r="G84" s="239">
        <v>12.78</v>
      </c>
    </row>
    <row r="85" spans="1:7" ht="21.75" customHeight="1">
      <c r="A85" s="207">
        <f t="shared" si="1"/>
        <v>82</v>
      </c>
      <c r="B85" s="50" t="s">
        <v>99</v>
      </c>
      <c r="C85" s="239">
        <v>14.5</v>
      </c>
      <c r="D85" s="239">
        <v>14.75</v>
      </c>
      <c r="E85" s="239">
        <v>17</v>
      </c>
      <c r="F85" s="239">
        <v>16.5</v>
      </c>
      <c r="G85" s="239">
        <v>15.75</v>
      </c>
    </row>
    <row r="86" spans="1:7" ht="21.75" customHeight="1">
      <c r="A86" s="207">
        <f t="shared" si="1"/>
        <v>83</v>
      </c>
      <c r="B86" s="58" t="s">
        <v>100</v>
      </c>
      <c r="C86" s="239">
        <v>9.5</v>
      </c>
      <c r="D86" s="239">
        <v>13</v>
      </c>
      <c r="E86" s="239">
        <v>14</v>
      </c>
      <c r="F86" s="239">
        <v>11</v>
      </c>
      <c r="G86" s="239">
        <v>13</v>
      </c>
    </row>
    <row r="87" spans="1:7" ht="21.75" customHeight="1">
      <c r="A87" s="207">
        <f t="shared" si="1"/>
        <v>84</v>
      </c>
      <c r="B87" s="50" t="s">
        <v>101</v>
      </c>
      <c r="C87" s="239">
        <v>11</v>
      </c>
      <c r="D87" s="239">
        <v>11</v>
      </c>
      <c r="E87" s="239">
        <v>17</v>
      </c>
      <c r="F87" s="239">
        <v>13</v>
      </c>
      <c r="G87" s="239">
        <v>13</v>
      </c>
    </row>
    <row r="88" spans="1:7" ht="21.75" customHeight="1">
      <c r="A88" s="207">
        <f t="shared" si="1"/>
        <v>85</v>
      </c>
      <c r="B88" s="50" t="s">
        <v>102</v>
      </c>
      <c r="C88" s="239">
        <v>8.7799999999999994</v>
      </c>
      <c r="D88" s="239">
        <v>9.2799999999999994</v>
      </c>
      <c r="E88" s="239">
        <v>9.7799999999999994</v>
      </c>
      <c r="F88" s="239">
        <v>9.7799999999999994</v>
      </c>
      <c r="G88" s="239">
        <v>9.7799999999999994</v>
      </c>
    </row>
    <row r="89" spans="1:7" ht="21.75" customHeight="1">
      <c r="A89" s="207">
        <f t="shared" si="1"/>
        <v>86</v>
      </c>
      <c r="B89" s="50" t="s">
        <v>189</v>
      </c>
      <c r="C89" s="239">
        <v>14.78</v>
      </c>
      <c r="D89" s="239">
        <v>14.78</v>
      </c>
      <c r="E89" s="239">
        <v>14.78</v>
      </c>
      <c r="F89" s="239">
        <v>14.78</v>
      </c>
      <c r="G89" s="239">
        <v>14.78</v>
      </c>
    </row>
    <row r="90" spans="1:7" ht="21.75" customHeight="1">
      <c r="A90" s="207">
        <f t="shared" si="1"/>
        <v>87</v>
      </c>
      <c r="B90" s="50" t="s">
        <v>104</v>
      </c>
      <c r="C90" s="239">
        <v>8.1</v>
      </c>
      <c r="D90" s="239">
        <v>9</v>
      </c>
      <c r="E90" s="239">
        <v>10</v>
      </c>
      <c r="F90" s="239">
        <v>8.85</v>
      </c>
      <c r="G90" s="239">
        <v>8.85</v>
      </c>
    </row>
    <row r="91" spans="1:7" ht="21.75" customHeight="1">
      <c r="A91" s="207">
        <f t="shared" si="1"/>
        <v>88</v>
      </c>
      <c r="B91" s="50" t="s">
        <v>105</v>
      </c>
      <c r="C91" s="239">
        <v>9.1999999999999993</v>
      </c>
      <c r="D91" s="239">
        <v>9.86</v>
      </c>
      <c r="E91" s="239">
        <v>10.86</v>
      </c>
      <c r="F91" s="239">
        <v>9.36</v>
      </c>
      <c r="G91" s="239">
        <v>9.36</v>
      </c>
    </row>
    <row r="92" spans="1:7" ht="21.75" customHeight="1">
      <c r="A92" s="207">
        <f t="shared" si="1"/>
        <v>89</v>
      </c>
      <c r="B92" s="50" t="s">
        <v>106</v>
      </c>
      <c r="C92" s="239">
        <v>10.6</v>
      </c>
      <c r="D92" s="239">
        <v>11.1</v>
      </c>
      <c r="E92" s="239">
        <v>11.6</v>
      </c>
      <c r="F92" s="239">
        <v>10.6</v>
      </c>
      <c r="G92" s="239">
        <v>11.1</v>
      </c>
    </row>
    <row r="93" spans="1:7" ht="21.75" customHeight="1">
      <c r="A93" s="207">
        <f t="shared" si="1"/>
        <v>90</v>
      </c>
      <c r="B93" s="50" t="s">
        <v>107</v>
      </c>
      <c r="C93" s="239">
        <v>8.81</v>
      </c>
      <c r="D93" s="239">
        <v>8.81</v>
      </c>
      <c r="E93" s="239">
        <v>9.81</v>
      </c>
      <c r="F93" s="239">
        <v>8.81</v>
      </c>
      <c r="G93" s="239">
        <v>8.81</v>
      </c>
    </row>
    <row r="94" spans="1:7" ht="21.75" customHeight="1">
      <c r="A94" s="207">
        <f t="shared" si="1"/>
        <v>91</v>
      </c>
      <c r="B94" s="50" t="s">
        <v>108</v>
      </c>
      <c r="C94" s="239" t="s">
        <v>120</v>
      </c>
      <c r="D94" s="239">
        <v>11.88</v>
      </c>
      <c r="E94" s="239">
        <v>14.46</v>
      </c>
      <c r="F94" s="239" t="s">
        <v>120</v>
      </c>
      <c r="G94" s="239">
        <v>12.59</v>
      </c>
    </row>
    <row r="95" spans="1:7" ht="21.75" customHeight="1">
      <c r="A95" s="207">
        <f t="shared" si="1"/>
        <v>92</v>
      </c>
      <c r="B95" s="50" t="s">
        <v>109</v>
      </c>
      <c r="C95" s="239">
        <v>10.69</v>
      </c>
      <c r="D95" s="239">
        <v>11.62</v>
      </c>
      <c r="E95" s="239" t="s">
        <v>120</v>
      </c>
      <c r="F95" s="239">
        <v>11.44</v>
      </c>
      <c r="G95" s="239">
        <v>12.94</v>
      </c>
    </row>
    <row r="96" spans="1:7" ht="21.75" customHeight="1">
      <c r="A96" s="207">
        <f t="shared" si="1"/>
        <v>93</v>
      </c>
      <c r="B96" s="50" t="s">
        <v>110</v>
      </c>
      <c r="C96" s="239">
        <v>11.43</v>
      </c>
      <c r="D96" s="239">
        <v>11.43</v>
      </c>
      <c r="E96" s="239">
        <v>11.43</v>
      </c>
      <c r="F96" s="239">
        <v>11.43</v>
      </c>
      <c r="G96" s="239">
        <v>11.43</v>
      </c>
    </row>
    <row r="97" spans="1:7" ht="21.75" customHeight="1">
      <c r="A97" s="207">
        <f t="shared" si="1"/>
        <v>94</v>
      </c>
      <c r="B97" s="50" t="s">
        <v>191</v>
      </c>
      <c r="C97" s="239">
        <v>10.93</v>
      </c>
      <c r="D97" s="239">
        <v>11.43</v>
      </c>
      <c r="E97" s="239">
        <v>13.43</v>
      </c>
      <c r="F97" s="239">
        <v>10.93</v>
      </c>
      <c r="G97" s="239">
        <v>10.93</v>
      </c>
    </row>
    <row r="98" spans="1:7" ht="21.75" customHeight="1">
      <c r="A98" s="207">
        <f t="shared" si="1"/>
        <v>95</v>
      </c>
      <c r="B98" s="50" t="s">
        <v>112</v>
      </c>
      <c r="C98" s="239">
        <v>9.75</v>
      </c>
      <c r="D98" s="239">
        <v>10.75</v>
      </c>
      <c r="E98" s="239" t="s">
        <v>120</v>
      </c>
      <c r="F98" s="239">
        <v>10.75</v>
      </c>
      <c r="G98" s="239" t="s">
        <v>120</v>
      </c>
    </row>
    <row r="99" spans="1:7" ht="21.75" customHeight="1">
      <c r="A99" s="207">
        <f t="shared" si="1"/>
        <v>96</v>
      </c>
      <c r="B99" s="50" t="s">
        <v>113</v>
      </c>
      <c r="C99" s="239" t="s">
        <v>120</v>
      </c>
      <c r="D99" s="239">
        <v>10.75</v>
      </c>
      <c r="E99" s="239" t="s">
        <v>120</v>
      </c>
      <c r="F99" s="239">
        <v>10.75</v>
      </c>
      <c r="G99" s="239">
        <v>11.25</v>
      </c>
    </row>
    <row r="100" spans="1:7" ht="27" customHeight="1">
      <c r="A100" s="212"/>
      <c r="B100" s="628" t="s">
        <v>187</v>
      </c>
      <c r="C100" s="628"/>
      <c r="D100" s="628"/>
      <c r="E100" s="628"/>
      <c r="F100" s="628"/>
      <c r="G100" s="628"/>
    </row>
    <row r="101" spans="1:7" ht="27" customHeight="1">
      <c r="A101" s="212"/>
      <c r="B101" s="230"/>
      <c r="C101" s="230"/>
      <c r="D101" s="230"/>
      <c r="E101" s="230"/>
      <c r="F101" s="230"/>
      <c r="G101" s="230"/>
    </row>
    <row r="102" spans="1:7" s="233" customFormat="1" ht="21.75" hidden="1" customHeight="1">
      <c r="A102" s="231"/>
      <c r="B102" s="232" t="s">
        <v>178</v>
      </c>
      <c r="C102" s="238">
        <f>AVERAGE(C4:C32,C34:C73,C75:C81,C83:C93,C95:C98)</f>
        <v>9.1615384615384627</v>
      </c>
      <c r="D102" s="237">
        <f>AVERAGE(D4:D14:D18:D19:D22,D26,D30:D32,D34:D99)</f>
        <v>10.027738095238094</v>
      </c>
      <c r="E102" s="237">
        <f>AVERAGE(E4:E5,E11,E19,E26,E31,E34:E64,E66,E71,E73,E76,E78,E82:E94,E96:E97)</f>
        <v>12.057192982456137</v>
      </c>
      <c r="F102" s="237">
        <f>AVERAGE(F4:F14,F18:F19,F22,F25:F26,F31:F32,F34:F63,F65:F70,F72:F79,F81:F93,F95:F99)</f>
        <v>9.9373750000000012</v>
      </c>
      <c r="G102" s="237">
        <f>AVERAGE(G4:G12,G14,G18:G19,G26,G31,G34:G66,G68:G79,G81,G83:G97,G99)</f>
        <v>10.838026315789472</v>
      </c>
    </row>
    <row r="103" spans="1:7" s="233" customFormat="1" ht="21.75" hidden="1" customHeight="1">
      <c r="A103" s="231"/>
      <c r="B103" s="232" t="s">
        <v>179</v>
      </c>
      <c r="C103" s="236">
        <v>4.66</v>
      </c>
      <c r="D103" s="236">
        <v>4.66</v>
      </c>
      <c r="E103" s="237">
        <v>5.97</v>
      </c>
      <c r="F103" s="236">
        <v>4.66</v>
      </c>
      <c r="G103" s="236">
        <v>4.66</v>
      </c>
    </row>
    <row r="104" spans="1:7" s="233" customFormat="1" ht="21.75" hidden="1" customHeight="1">
      <c r="A104" s="231"/>
      <c r="B104" s="232" t="s">
        <v>180</v>
      </c>
      <c r="C104" s="236">
        <v>14.96</v>
      </c>
      <c r="D104" s="236">
        <v>15.46</v>
      </c>
      <c r="E104" s="237">
        <v>21</v>
      </c>
      <c r="F104" s="237">
        <v>16.5</v>
      </c>
      <c r="G104" s="237">
        <v>16.21</v>
      </c>
    </row>
    <row r="105" spans="1:7" ht="21.75" customHeight="1">
      <c r="B105" s="151"/>
    </row>
    <row r="106" spans="1:7" ht="21.75" customHeight="1">
      <c r="B106" s="151"/>
    </row>
    <row r="107" spans="1:7" ht="21.75" customHeight="1">
      <c r="B107" s="151"/>
    </row>
    <row r="109" spans="1:7" s="127" customFormat="1" ht="21.75" customHeight="1">
      <c r="A109" s="84"/>
      <c r="B109" s="151"/>
      <c r="C109" s="235"/>
      <c r="D109" s="235"/>
      <c r="E109" s="235"/>
      <c r="F109" s="235"/>
      <c r="G109" s="235"/>
    </row>
    <row r="110" spans="1:7" s="127" customFormat="1" ht="21.75" customHeight="1">
      <c r="A110" s="84"/>
      <c r="B110" s="151"/>
      <c r="C110" s="235"/>
      <c r="D110" s="235"/>
      <c r="E110" s="235"/>
      <c r="F110" s="235"/>
      <c r="G110" s="235"/>
    </row>
    <row r="111" spans="1:7" s="127" customFormat="1" ht="21.75" customHeight="1">
      <c r="A111" s="84"/>
      <c r="B111" s="151"/>
      <c r="C111" s="235"/>
      <c r="D111" s="235"/>
      <c r="E111" s="235"/>
      <c r="F111" s="235"/>
      <c r="G111" s="235"/>
    </row>
    <row r="114" spans="1:7" s="127" customFormat="1" ht="21.75" customHeight="1">
      <c r="A114" s="84"/>
      <c r="B114" s="151"/>
      <c r="C114" s="235"/>
      <c r="D114" s="235"/>
      <c r="E114" s="235"/>
      <c r="F114" s="235"/>
      <c r="G114" s="235"/>
    </row>
    <row r="115" spans="1:7" s="127" customFormat="1" ht="21.75" customHeight="1">
      <c r="A115" s="84"/>
      <c r="B115" s="151"/>
      <c r="C115" s="235"/>
      <c r="D115" s="235"/>
      <c r="E115" s="235"/>
      <c r="F115" s="235"/>
      <c r="G115" s="235"/>
    </row>
    <row r="116" spans="1:7" s="127" customFormat="1" ht="21.75" customHeight="1">
      <c r="A116" s="84"/>
      <c r="B116" s="151"/>
      <c r="C116" s="235"/>
      <c r="D116" s="235"/>
      <c r="E116" s="235"/>
      <c r="F116" s="235"/>
      <c r="G116" s="235"/>
    </row>
  </sheetData>
  <autoFilter ref="C3:G104" xr:uid="{00000000-0009-0000-0000-00001B000000}"/>
  <mergeCells count="3">
    <mergeCell ref="B1:G1"/>
    <mergeCell ref="C2:G2"/>
    <mergeCell ref="B100:G100"/>
  </mergeCells>
  <pageMargins left="0.70866141732283472" right="0.94488188976377963" top="0.74803149606299213" bottom="0.74803149606299213" header="0.31496062992125984" footer="0.31496062992125984"/>
  <pageSetup paperSize="9" scale="75" orientation="portrait" horizontalDpi="90" verticalDpi="90" r:id="rId1"/>
  <customProperties>
    <customPr name="EpmWorksheetKeyString_GUID" r:id="rId2"/>
  </customProperties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118"/>
  <sheetViews>
    <sheetView view="pageBreakPreview" topLeftCell="A95" zoomScale="110" zoomScaleNormal="100" zoomScaleSheetLayoutView="110" workbookViewId="0">
      <selection activeCell="B104" sqref="B104"/>
    </sheetView>
  </sheetViews>
  <sheetFormatPr defaultColWidth="9.25" defaultRowHeight="21.75" customHeight="1"/>
  <cols>
    <col min="1" max="1" width="6.25" style="84" customWidth="1"/>
    <col min="2" max="2" width="54.375" style="83" customWidth="1"/>
    <col min="3" max="3" width="10.25" style="235" customWidth="1"/>
    <col min="4" max="6" width="9.25" style="235" customWidth="1"/>
    <col min="7" max="7" width="10.375" style="235" customWidth="1"/>
    <col min="8" max="16384" width="9.25" style="83"/>
  </cols>
  <sheetData>
    <row r="1" spans="1:12" ht="21.75" customHeight="1">
      <c r="A1" s="206"/>
      <c r="B1" s="629" t="s">
        <v>181</v>
      </c>
      <c r="C1" s="629"/>
      <c r="D1" s="629"/>
      <c r="E1" s="629"/>
      <c r="F1" s="629"/>
      <c r="G1" s="629"/>
    </row>
    <row r="2" spans="1:12" ht="15" customHeight="1">
      <c r="C2" s="632" t="s">
        <v>192</v>
      </c>
      <c r="D2" s="633"/>
      <c r="E2" s="633"/>
      <c r="F2" s="633"/>
      <c r="G2" s="633"/>
    </row>
    <row r="3" spans="1:12" ht="26.25" customHeight="1">
      <c r="A3" s="221" t="s">
        <v>1</v>
      </c>
      <c r="B3" s="221" t="s">
        <v>4</v>
      </c>
      <c r="C3" s="234" t="s">
        <v>5</v>
      </c>
      <c r="D3" s="234" t="s">
        <v>6</v>
      </c>
      <c r="E3" s="234" t="s">
        <v>7</v>
      </c>
      <c r="F3" s="234" t="s">
        <v>8</v>
      </c>
      <c r="G3" s="234" t="s">
        <v>9</v>
      </c>
    </row>
    <row r="4" spans="1:12" ht="21.75" customHeight="1">
      <c r="A4" s="209">
        <v>1</v>
      </c>
      <c r="B4" s="50" t="s">
        <v>12</v>
      </c>
      <c r="C4" s="240">
        <v>9.9499999999999993</v>
      </c>
      <c r="D4" s="240">
        <v>9.75</v>
      </c>
      <c r="E4" s="240">
        <v>16.5</v>
      </c>
      <c r="F4" s="240">
        <v>9.9</v>
      </c>
      <c r="G4" s="240">
        <v>12</v>
      </c>
      <c r="H4" s="194"/>
      <c r="I4" s="194"/>
      <c r="J4" s="194"/>
      <c r="K4" s="194"/>
      <c r="L4" s="194"/>
    </row>
    <row r="5" spans="1:12" ht="21.75" customHeight="1">
      <c r="A5" s="209">
        <v>2</v>
      </c>
      <c r="B5" s="50" t="s">
        <v>13</v>
      </c>
      <c r="C5" s="240">
        <v>9.85</v>
      </c>
      <c r="D5" s="240">
        <v>9.8000000000000007</v>
      </c>
      <c r="E5" s="240">
        <v>11.5</v>
      </c>
      <c r="F5" s="240">
        <v>9.9</v>
      </c>
      <c r="G5" s="240">
        <v>11.3</v>
      </c>
      <c r="H5" s="194"/>
      <c r="I5" s="194"/>
      <c r="J5" s="194"/>
      <c r="K5" s="194"/>
      <c r="L5" s="194"/>
    </row>
    <row r="6" spans="1:12" ht="21.75" customHeight="1">
      <c r="A6" s="207">
        <f>A5+1</f>
        <v>3</v>
      </c>
      <c r="B6" s="50" t="s">
        <v>14</v>
      </c>
      <c r="C6" s="240">
        <v>9.8000000000000007</v>
      </c>
      <c r="D6" s="240">
        <v>9.8000000000000007</v>
      </c>
      <c r="E6" s="241" t="s">
        <v>120</v>
      </c>
      <c r="F6" s="240">
        <v>10.15</v>
      </c>
      <c r="G6" s="240">
        <v>11.95</v>
      </c>
      <c r="H6" s="194"/>
      <c r="I6" s="194"/>
      <c r="J6" s="194"/>
      <c r="K6" s="194"/>
      <c r="L6" s="194"/>
    </row>
    <row r="7" spans="1:12" ht="21.75" customHeight="1">
      <c r="A7" s="207">
        <f t="shared" ref="A7:A70" si="0">A6+1</f>
        <v>4</v>
      </c>
      <c r="B7" s="50" t="s">
        <v>15</v>
      </c>
      <c r="C7" s="240">
        <v>9.75</v>
      </c>
      <c r="D7" s="240">
        <v>10</v>
      </c>
      <c r="E7" s="241" t="s">
        <v>120</v>
      </c>
      <c r="F7" s="240">
        <v>10</v>
      </c>
      <c r="G7" s="240">
        <v>12</v>
      </c>
      <c r="H7" s="194"/>
      <c r="I7" s="194"/>
      <c r="J7" s="194"/>
      <c r="K7" s="194"/>
      <c r="L7" s="194"/>
    </row>
    <row r="8" spans="1:12" ht="21.75" customHeight="1">
      <c r="A8" s="207">
        <f t="shared" si="0"/>
        <v>5</v>
      </c>
      <c r="B8" s="50" t="s">
        <v>16</v>
      </c>
      <c r="C8" s="240">
        <v>9.6</v>
      </c>
      <c r="D8" s="240">
        <v>10</v>
      </c>
      <c r="E8" s="241" t="s">
        <v>120</v>
      </c>
      <c r="F8" s="240">
        <v>10</v>
      </c>
      <c r="G8" s="240">
        <v>10</v>
      </c>
      <c r="H8" s="194"/>
      <c r="I8" s="194"/>
      <c r="J8" s="194"/>
      <c r="K8" s="194"/>
      <c r="L8" s="194"/>
    </row>
    <row r="9" spans="1:12" ht="21.75" customHeight="1">
      <c r="A9" s="207">
        <f t="shared" si="0"/>
        <v>6</v>
      </c>
      <c r="B9" s="50" t="s">
        <v>17</v>
      </c>
      <c r="C9" s="240">
        <v>8.25</v>
      </c>
      <c r="D9" s="240">
        <v>8.75</v>
      </c>
      <c r="E9" s="241" t="s">
        <v>120</v>
      </c>
      <c r="F9" s="240">
        <v>8.75</v>
      </c>
      <c r="G9" s="240">
        <v>8.61</v>
      </c>
      <c r="H9" s="194"/>
      <c r="I9" s="194"/>
      <c r="J9" s="194"/>
      <c r="K9" s="194"/>
      <c r="L9" s="194"/>
    </row>
    <row r="10" spans="1:12" ht="21.75" customHeight="1">
      <c r="A10" s="207">
        <f t="shared" si="0"/>
        <v>7</v>
      </c>
      <c r="B10" s="50" t="s">
        <v>18</v>
      </c>
      <c r="C10" s="240">
        <v>8.75</v>
      </c>
      <c r="D10" s="240">
        <v>10</v>
      </c>
      <c r="E10" s="241" t="s">
        <v>120</v>
      </c>
      <c r="F10" s="240">
        <v>9.25</v>
      </c>
      <c r="G10" s="240">
        <v>9.5</v>
      </c>
      <c r="H10" s="194"/>
      <c r="I10" s="194"/>
      <c r="J10" s="194"/>
      <c r="K10" s="194"/>
      <c r="L10" s="194"/>
    </row>
    <row r="11" spans="1:12" ht="21.75" customHeight="1">
      <c r="A11" s="207">
        <f t="shared" si="0"/>
        <v>8</v>
      </c>
      <c r="B11" s="50" t="s">
        <v>150</v>
      </c>
      <c r="C11" s="240">
        <v>10.23</v>
      </c>
      <c r="D11" s="240">
        <v>9.65</v>
      </c>
      <c r="E11" s="240">
        <v>16.5</v>
      </c>
      <c r="F11" s="240">
        <v>9.5</v>
      </c>
      <c r="G11" s="240">
        <v>10.25</v>
      </c>
      <c r="H11" s="194"/>
      <c r="I11" s="194"/>
      <c r="J11" s="194"/>
      <c r="K11" s="194"/>
      <c r="L11" s="194"/>
    </row>
    <row r="12" spans="1:12" ht="21.75" customHeight="1">
      <c r="A12" s="207">
        <f t="shared" si="0"/>
        <v>9</v>
      </c>
      <c r="B12" s="50" t="s">
        <v>20</v>
      </c>
      <c r="C12" s="240">
        <v>9.4</v>
      </c>
      <c r="D12" s="240">
        <v>9.9499999999999993</v>
      </c>
      <c r="E12" s="241" t="s">
        <v>120</v>
      </c>
      <c r="F12" s="240">
        <v>9.5</v>
      </c>
      <c r="G12" s="240">
        <v>9.9499999999999993</v>
      </c>
      <c r="H12" s="194"/>
      <c r="I12" s="194"/>
      <c r="J12" s="194"/>
      <c r="K12" s="194"/>
      <c r="L12" s="194"/>
    </row>
    <row r="13" spans="1:12" ht="21.75" customHeight="1">
      <c r="A13" s="207">
        <f t="shared" si="0"/>
        <v>10</v>
      </c>
      <c r="B13" s="50" t="s">
        <v>21</v>
      </c>
      <c r="C13" s="240">
        <v>9.9</v>
      </c>
      <c r="D13" s="240">
        <v>10.25</v>
      </c>
      <c r="E13" s="241" t="s">
        <v>120</v>
      </c>
      <c r="F13" s="240">
        <v>10</v>
      </c>
      <c r="G13" s="241" t="s">
        <v>120</v>
      </c>
      <c r="H13" s="194"/>
      <c r="I13" s="194"/>
      <c r="J13" s="194"/>
      <c r="K13" s="194"/>
      <c r="L13" s="194"/>
    </row>
    <row r="14" spans="1:12" ht="21.75" customHeight="1">
      <c r="A14" s="207">
        <f t="shared" si="0"/>
        <v>11</v>
      </c>
      <c r="B14" s="50" t="s">
        <v>22</v>
      </c>
      <c r="C14" s="240">
        <v>9.75</v>
      </c>
      <c r="D14" s="240">
        <v>10</v>
      </c>
      <c r="E14" s="241" t="s">
        <v>120</v>
      </c>
      <c r="F14" s="240">
        <v>9.75</v>
      </c>
      <c r="G14" s="240">
        <v>10.75</v>
      </c>
      <c r="H14" s="194"/>
      <c r="I14" s="194"/>
      <c r="J14" s="194"/>
      <c r="K14" s="194"/>
      <c r="L14" s="194"/>
    </row>
    <row r="15" spans="1:12" ht="21.75" customHeight="1">
      <c r="A15" s="207">
        <f t="shared" si="0"/>
        <v>12</v>
      </c>
      <c r="B15" s="50" t="s">
        <v>23</v>
      </c>
      <c r="C15" s="240">
        <v>6.25</v>
      </c>
      <c r="D15" s="241" t="s">
        <v>120</v>
      </c>
      <c r="E15" s="241" t="s">
        <v>120</v>
      </c>
      <c r="F15" s="241" t="s">
        <v>120</v>
      </c>
      <c r="G15" s="241" t="s">
        <v>120</v>
      </c>
      <c r="H15" s="194"/>
      <c r="I15" s="194"/>
      <c r="J15" s="194"/>
      <c r="K15" s="194"/>
      <c r="L15" s="194"/>
    </row>
    <row r="16" spans="1:12" ht="21.75" customHeight="1">
      <c r="A16" s="207">
        <f t="shared" si="0"/>
        <v>13</v>
      </c>
      <c r="B16" s="50" t="s">
        <v>24</v>
      </c>
      <c r="C16" s="240">
        <v>3.97</v>
      </c>
      <c r="D16" s="241" t="s">
        <v>120</v>
      </c>
      <c r="E16" s="241" t="s">
        <v>120</v>
      </c>
      <c r="F16" s="241" t="s">
        <v>120</v>
      </c>
      <c r="G16" s="241" t="s">
        <v>120</v>
      </c>
      <c r="H16" s="194"/>
      <c r="I16" s="194"/>
      <c r="J16" s="194"/>
      <c r="K16" s="194"/>
      <c r="L16" s="194"/>
    </row>
    <row r="17" spans="1:12" ht="21.75" customHeight="1">
      <c r="A17" s="207">
        <f t="shared" si="0"/>
        <v>14</v>
      </c>
      <c r="B17" s="50" t="s">
        <v>25</v>
      </c>
      <c r="C17" s="240">
        <v>6.5</v>
      </c>
      <c r="D17" s="241" t="s">
        <v>120</v>
      </c>
      <c r="E17" s="241" t="s">
        <v>120</v>
      </c>
      <c r="F17" s="241" t="s">
        <v>120</v>
      </c>
      <c r="G17" s="241" t="s">
        <v>120</v>
      </c>
      <c r="H17" s="194"/>
      <c r="I17" s="194"/>
      <c r="J17" s="194"/>
      <c r="K17" s="194"/>
      <c r="L17" s="194"/>
    </row>
    <row r="18" spans="1:12" ht="21.75" customHeight="1">
      <c r="A18" s="207">
        <f t="shared" si="0"/>
        <v>15</v>
      </c>
      <c r="B18" s="50" t="s">
        <v>26</v>
      </c>
      <c r="C18" s="240">
        <v>8.34</v>
      </c>
      <c r="D18" s="240">
        <v>8.34</v>
      </c>
      <c r="E18" s="241" t="s">
        <v>120</v>
      </c>
      <c r="F18" s="240">
        <v>8.34</v>
      </c>
      <c r="G18" s="240">
        <v>8.34</v>
      </c>
      <c r="H18" s="194"/>
      <c r="I18" s="194"/>
      <c r="J18" s="194"/>
      <c r="K18" s="194"/>
      <c r="L18" s="194"/>
    </row>
    <row r="19" spans="1:12" ht="21.75" customHeight="1">
      <c r="A19" s="207">
        <f t="shared" si="0"/>
        <v>16</v>
      </c>
      <c r="B19" s="50" t="s">
        <v>27</v>
      </c>
      <c r="C19" s="240">
        <v>11</v>
      </c>
      <c r="D19" s="240">
        <v>10.4</v>
      </c>
      <c r="E19" s="240">
        <v>14</v>
      </c>
      <c r="F19" s="240">
        <v>10.9</v>
      </c>
      <c r="G19" s="240">
        <v>15.6</v>
      </c>
      <c r="H19" s="194"/>
      <c r="I19" s="194"/>
      <c r="J19" s="194"/>
      <c r="K19" s="194"/>
      <c r="L19" s="194"/>
    </row>
    <row r="20" spans="1:12" ht="21.75" customHeight="1">
      <c r="A20" s="207">
        <f t="shared" si="0"/>
        <v>17</v>
      </c>
      <c r="B20" s="50" t="s">
        <v>28</v>
      </c>
      <c r="C20" s="240">
        <v>9.44</v>
      </c>
      <c r="D20" s="241" t="s">
        <v>120</v>
      </c>
      <c r="E20" s="241" t="s">
        <v>120</v>
      </c>
      <c r="F20" s="241" t="s">
        <v>120</v>
      </c>
      <c r="G20" s="241" t="s">
        <v>120</v>
      </c>
      <c r="H20" s="194"/>
      <c r="I20" s="194"/>
      <c r="J20" s="194"/>
      <c r="K20" s="194"/>
      <c r="L20" s="194"/>
    </row>
    <row r="21" spans="1:12" ht="21.75" customHeight="1">
      <c r="A21" s="207">
        <f t="shared" si="0"/>
        <v>18</v>
      </c>
      <c r="B21" s="50" t="s">
        <v>30</v>
      </c>
      <c r="C21" s="240">
        <v>5.82</v>
      </c>
      <c r="D21" s="241" t="s">
        <v>120</v>
      </c>
      <c r="E21" s="241" t="s">
        <v>120</v>
      </c>
      <c r="F21" s="241" t="s">
        <v>120</v>
      </c>
      <c r="G21" s="241" t="s">
        <v>120</v>
      </c>
      <c r="H21" s="194"/>
      <c r="I21" s="194"/>
      <c r="J21" s="194"/>
      <c r="K21" s="194"/>
      <c r="L21" s="194"/>
    </row>
    <row r="22" spans="1:12" ht="21.75" customHeight="1">
      <c r="A22" s="207">
        <f t="shared" si="0"/>
        <v>19</v>
      </c>
      <c r="B22" s="50" t="s">
        <v>32</v>
      </c>
      <c r="C22" s="240">
        <v>5.64</v>
      </c>
      <c r="D22" s="240">
        <v>6.9</v>
      </c>
      <c r="E22" s="241" t="s">
        <v>120</v>
      </c>
      <c r="F22" s="240">
        <v>9.11</v>
      </c>
      <c r="G22" s="241" t="s">
        <v>120</v>
      </c>
      <c r="H22" s="194"/>
      <c r="I22" s="194"/>
      <c r="J22" s="194"/>
      <c r="K22" s="194"/>
      <c r="L22" s="194"/>
    </row>
    <row r="23" spans="1:12" ht="21.75" customHeight="1">
      <c r="A23" s="207">
        <f t="shared" si="0"/>
        <v>20</v>
      </c>
      <c r="B23" s="50" t="s">
        <v>33</v>
      </c>
      <c r="C23" s="240">
        <v>7.59</v>
      </c>
      <c r="D23" s="241" t="s">
        <v>120</v>
      </c>
      <c r="E23" s="241" t="s">
        <v>120</v>
      </c>
      <c r="F23" s="241" t="s">
        <v>120</v>
      </c>
      <c r="G23" s="241" t="s">
        <v>120</v>
      </c>
      <c r="H23" s="194"/>
      <c r="I23" s="194"/>
      <c r="J23" s="194"/>
      <c r="K23" s="194"/>
      <c r="L23" s="194"/>
    </row>
    <row r="24" spans="1:12" ht="21.75" customHeight="1">
      <c r="A24" s="207">
        <f t="shared" si="0"/>
        <v>21</v>
      </c>
      <c r="B24" s="50" t="s">
        <v>34</v>
      </c>
      <c r="C24" s="240">
        <v>5.25</v>
      </c>
      <c r="D24" s="241" t="s">
        <v>120</v>
      </c>
      <c r="E24" s="241" t="s">
        <v>120</v>
      </c>
      <c r="F24" s="241" t="s">
        <v>120</v>
      </c>
      <c r="G24" s="241" t="s">
        <v>120</v>
      </c>
      <c r="H24" s="194"/>
      <c r="I24" s="194"/>
      <c r="J24" s="194"/>
      <c r="K24" s="194"/>
      <c r="L24" s="194"/>
    </row>
    <row r="25" spans="1:12" ht="21.75" customHeight="1">
      <c r="A25" s="207">
        <f t="shared" si="0"/>
        <v>22</v>
      </c>
      <c r="B25" s="50" t="s">
        <v>35</v>
      </c>
      <c r="C25" s="240">
        <v>7.6</v>
      </c>
      <c r="D25" s="241" t="s">
        <v>120</v>
      </c>
      <c r="E25" s="241" t="s">
        <v>120</v>
      </c>
      <c r="F25" s="240">
        <v>7.8</v>
      </c>
      <c r="G25" s="241" t="s">
        <v>120</v>
      </c>
      <c r="H25" s="194"/>
      <c r="I25" s="194"/>
      <c r="J25" s="194"/>
      <c r="K25" s="194"/>
      <c r="L25" s="194"/>
    </row>
    <row r="26" spans="1:12" ht="21.75" customHeight="1">
      <c r="A26" s="207">
        <f t="shared" si="0"/>
        <v>23</v>
      </c>
      <c r="B26" s="50" t="s">
        <v>36</v>
      </c>
      <c r="C26" s="240">
        <v>14.2</v>
      </c>
      <c r="D26" s="240">
        <v>13.2</v>
      </c>
      <c r="E26" s="240">
        <v>13.2</v>
      </c>
      <c r="F26" s="240">
        <v>13.2</v>
      </c>
      <c r="G26" s="240">
        <v>13.2</v>
      </c>
      <c r="H26" s="194"/>
      <c r="I26" s="194"/>
      <c r="J26" s="194"/>
      <c r="K26" s="194"/>
      <c r="L26" s="194"/>
    </row>
    <row r="27" spans="1:12" ht="21.75" customHeight="1">
      <c r="A27" s="207">
        <f t="shared" si="0"/>
        <v>24</v>
      </c>
      <c r="B27" s="50" t="s">
        <v>37</v>
      </c>
      <c r="C27" s="240">
        <v>7.02</v>
      </c>
      <c r="D27" s="241" t="s">
        <v>120</v>
      </c>
      <c r="E27" s="241" t="s">
        <v>120</v>
      </c>
      <c r="F27" s="241" t="s">
        <v>120</v>
      </c>
      <c r="G27" s="241" t="s">
        <v>120</v>
      </c>
      <c r="H27" s="194"/>
      <c r="I27" s="194"/>
      <c r="J27" s="194"/>
      <c r="K27" s="194"/>
      <c r="L27" s="194"/>
    </row>
    <row r="28" spans="1:12" ht="21.75" customHeight="1">
      <c r="A28" s="207">
        <f t="shared" si="0"/>
        <v>25</v>
      </c>
      <c r="B28" s="50" t="s">
        <v>38</v>
      </c>
      <c r="C28" s="240">
        <v>7.66</v>
      </c>
      <c r="D28" s="241" t="s">
        <v>120</v>
      </c>
      <c r="E28" s="241" t="s">
        <v>120</v>
      </c>
      <c r="F28" s="241" t="s">
        <v>120</v>
      </c>
      <c r="G28" s="241" t="s">
        <v>120</v>
      </c>
      <c r="H28" s="194"/>
      <c r="I28" s="194"/>
      <c r="J28" s="194"/>
      <c r="K28" s="194"/>
      <c r="L28" s="194"/>
    </row>
    <row r="29" spans="1:12" ht="21.75" customHeight="1">
      <c r="A29" s="207">
        <f t="shared" si="0"/>
        <v>26</v>
      </c>
      <c r="B29" s="50" t="s">
        <v>39</v>
      </c>
      <c r="C29" s="240">
        <v>6</v>
      </c>
      <c r="D29" s="241" t="s">
        <v>120</v>
      </c>
      <c r="E29" s="241" t="s">
        <v>120</v>
      </c>
      <c r="F29" s="241" t="s">
        <v>120</v>
      </c>
      <c r="G29" s="241" t="s">
        <v>120</v>
      </c>
      <c r="H29" s="194"/>
      <c r="I29" s="194"/>
      <c r="J29" s="194"/>
      <c r="K29" s="194"/>
      <c r="L29" s="194"/>
    </row>
    <row r="30" spans="1:12" ht="21.75" customHeight="1">
      <c r="A30" s="207">
        <f t="shared" si="0"/>
        <v>27</v>
      </c>
      <c r="B30" s="50" t="s">
        <v>40</v>
      </c>
      <c r="C30" s="240">
        <v>6.28</v>
      </c>
      <c r="D30" s="240">
        <v>6.28</v>
      </c>
      <c r="E30" s="241" t="s">
        <v>120</v>
      </c>
      <c r="F30" s="241" t="s">
        <v>120</v>
      </c>
      <c r="G30" s="241" t="s">
        <v>120</v>
      </c>
      <c r="H30" s="194"/>
      <c r="I30" s="194"/>
      <c r="J30" s="194"/>
      <c r="K30" s="194"/>
      <c r="L30" s="194"/>
    </row>
    <row r="31" spans="1:12" ht="21.75" customHeight="1">
      <c r="A31" s="207">
        <f>A30+1</f>
        <v>28</v>
      </c>
      <c r="B31" s="50" t="s">
        <v>41</v>
      </c>
      <c r="C31" s="240">
        <v>9.7799999999999994</v>
      </c>
      <c r="D31" s="240">
        <v>10.02</v>
      </c>
      <c r="E31" s="240">
        <v>14.99</v>
      </c>
      <c r="F31" s="240">
        <v>9.4600000000000009</v>
      </c>
      <c r="G31" s="240">
        <v>14</v>
      </c>
      <c r="H31" s="194"/>
      <c r="I31" s="194"/>
      <c r="J31" s="194"/>
      <c r="K31" s="194"/>
      <c r="L31" s="194"/>
    </row>
    <row r="32" spans="1:12" ht="21.75" customHeight="1">
      <c r="A32" s="207">
        <f t="shared" si="0"/>
        <v>29</v>
      </c>
      <c r="B32" s="50" t="s">
        <v>42</v>
      </c>
      <c r="C32" s="240">
        <v>8.25</v>
      </c>
      <c r="D32" s="240">
        <v>10</v>
      </c>
      <c r="E32" s="241" t="s">
        <v>120</v>
      </c>
      <c r="F32" s="240">
        <v>10</v>
      </c>
      <c r="G32" s="241" t="s">
        <v>120</v>
      </c>
      <c r="H32" s="194"/>
      <c r="I32" s="194"/>
      <c r="J32" s="194"/>
      <c r="K32" s="194"/>
      <c r="L32" s="194"/>
    </row>
    <row r="33" spans="1:12" ht="21.75" customHeight="1">
      <c r="A33" s="207">
        <f t="shared" si="0"/>
        <v>30</v>
      </c>
      <c r="B33" s="50" t="s">
        <v>190</v>
      </c>
      <c r="C33" s="241" t="s">
        <v>120</v>
      </c>
      <c r="D33" s="241" t="s">
        <v>120</v>
      </c>
      <c r="E33" s="241" t="s">
        <v>120</v>
      </c>
      <c r="F33" s="241" t="s">
        <v>120</v>
      </c>
      <c r="G33" s="241" t="s">
        <v>120</v>
      </c>
      <c r="H33" s="194"/>
      <c r="I33" s="194"/>
      <c r="J33" s="194"/>
      <c r="K33" s="194"/>
      <c r="L33" s="194"/>
    </row>
    <row r="34" spans="1:12" ht="21.75" customHeight="1">
      <c r="A34" s="207">
        <f t="shared" si="0"/>
        <v>31</v>
      </c>
      <c r="B34" s="50" t="s">
        <v>44</v>
      </c>
      <c r="C34" s="240">
        <v>10.55</v>
      </c>
      <c r="D34" s="240">
        <v>11.05</v>
      </c>
      <c r="E34" s="240">
        <v>26</v>
      </c>
      <c r="F34" s="240">
        <v>12.05</v>
      </c>
      <c r="G34" s="240">
        <v>11.05</v>
      </c>
      <c r="H34" s="194"/>
      <c r="I34" s="194"/>
      <c r="J34" s="194"/>
      <c r="K34" s="194"/>
      <c r="L34" s="194"/>
    </row>
    <row r="35" spans="1:12" ht="21.75" customHeight="1">
      <c r="A35" s="207">
        <f t="shared" si="0"/>
        <v>32</v>
      </c>
      <c r="B35" s="50" t="s">
        <v>45</v>
      </c>
      <c r="C35" s="240">
        <v>10.6</v>
      </c>
      <c r="D35" s="240">
        <v>12.2</v>
      </c>
      <c r="E35" s="240">
        <v>14.2</v>
      </c>
      <c r="F35" s="240">
        <v>11.9</v>
      </c>
      <c r="G35" s="240">
        <v>12</v>
      </c>
      <c r="H35" s="194"/>
      <c r="I35" s="194"/>
      <c r="J35" s="194"/>
      <c r="K35" s="194"/>
      <c r="L35" s="194"/>
    </row>
    <row r="36" spans="1:12" ht="21.75" customHeight="1">
      <c r="A36" s="207">
        <f t="shared" si="0"/>
        <v>33</v>
      </c>
      <c r="B36" s="50" t="s">
        <v>46</v>
      </c>
      <c r="C36" s="240">
        <v>7.69</v>
      </c>
      <c r="D36" s="240">
        <v>9.14</v>
      </c>
      <c r="E36" s="240">
        <v>11.88</v>
      </c>
      <c r="F36" s="240">
        <v>9.39</v>
      </c>
      <c r="G36" s="240">
        <v>9.2100000000000009</v>
      </c>
      <c r="H36" s="194"/>
      <c r="I36" s="194"/>
      <c r="J36" s="194"/>
      <c r="K36" s="194"/>
      <c r="L36" s="194"/>
    </row>
    <row r="37" spans="1:12" ht="21.75" customHeight="1">
      <c r="A37" s="207">
        <f t="shared" si="0"/>
        <v>34</v>
      </c>
      <c r="B37" s="50" t="s">
        <v>47</v>
      </c>
      <c r="C37" s="240">
        <v>9.75</v>
      </c>
      <c r="D37" s="240">
        <v>10</v>
      </c>
      <c r="E37" s="240">
        <v>12.5</v>
      </c>
      <c r="F37" s="240">
        <v>10</v>
      </c>
      <c r="G37" s="240">
        <v>11</v>
      </c>
      <c r="H37" s="194"/>
      <c r="I37" s="194"/>
      <c r="J37" s="194"/>
      <c r="K37" s="194"/>
      <c r="L37" s="194"/>
    </row>
    <row r="38" spans="1:12" ht="21.75" customHeight="1">
      <c r="A38" s="207">
        <f t="shared" si="0"/>
        <v>35</v>
      </c>
      <c r="B38" s="50" t="s">
        <v>48</v>
      </c>
      <c r="C38" s="240">
        <v>6.44</v>
      </c>
      <c r="D38" s="240">
        <v>6.49</v>
      </c>
      <c r="E38" s="240">
        <v>6.24</v>
      </c>
      <c r="F38" s="240">
        <v>6.22</v>
      </c>
      <c r="G38" s="240">
        <v>6.84</v>
      </c>
      <c r="H38" s="194"/>
      <c r="I38" s="194"/>
      <c r="J38" s="194"/>
      <c r="K38" s="194"/>
      <c r="L38" s="194"/>
    </row>
    <row r="39" spans="1:12" ht="21.75" customHeight="1">
      <c r="A39" s="207">
        <f t="shared" si="0"/>
        <v>36</v>
      </c>
      <c r="B39" s="50" t="s">
        <v>49</v>
      </c>
      <c r="C39" s="240">
        <v>9.7899999999999991</v>
      </c>
      <c r="D39" s="240">
        <v>10.99</v>
      </c>
      <c r="E39" s="240">
        <v>14.23</v>
      </c>
      <c r="F39" s="240">
        <v>11.36</v>
      </c>
      <c r="G39" s="240">
        <v>13.15</v>
      </c>
      <c r="H39" s="194"/>
      <c r="I39" s="194"/>
      <c r="J39" s="194"/>
      <c r="K39" s="194"/>
      <c r="L39" s="194"/>
    </row>
    <row r="40" spans="1:12" ht="21.75" customHeight="1">
      <c r="A40" s="207">
        <f t="shared" si="0"/>
        <v>37</v>
      </c>
      <c r="B40" s="50" t="s">
        <v>50</v>
      </c>
      <c r="C40" s="240">
        <v>5.92</v>
      </c>
      <c r="D40" s="240">
        <v>6.88</v>
      </c>
      <c r="E40" s="240">
        <v>11.31</v>
      </c>
      <c r="F40" s="240">
        <v>7.09</v>
      </c>
      <c r="G40" s="240">
        <v>8.5500000000000007</v>
      </c>
      <c r="H40" s="194"/>
      <c r="I40" s="194"/>
      <c r="J40" s="194"/>
      <c r="K40" s="194"/>
      <c r="L40" s="194"/>
    </row>
    <row r="41" spans="1:12" ht="21.75" customHeight="1">
      <c r="A41" s="207">
        <f t="shared" si="0"/>
        <v>38</v>
      </c>
      <c r="B41" s="50" t="s">
        <v>51</v>
      </c>
      <c r="C41" s="240">
        <v>9.5299999999999994</v>
      </c>
      <c r="D41" s="240">
        <v>9.0399999999999991</v>
      </c>
      <c r="E41" s="240">
        <v>8.7100000000000009</v>
      </c>
      <c r="F41" s="240">
        <v>8.56</v>
      </c>
      <c r="G41" s="240">
        <v>8.8800000000000008</v>
      </c>
      <c r="H41" s="194"/>
      <c r="I41" s="194"/>
      <c r="J41" s="194"/>
      <c r="K41" s="194"/>
      <c r="L41" s="194"/>
    </row>
    <row r="42" spans="1:12" ht="21.75" customHeight="1">
      <c r="A42" s="207">
        <f t="shared" si="0"/>
        <v>39</v>
      </c>
      <c r="B42" s="50" t="s">
        <v>52</v>
      </c>
      <c r="C42" s="240">
        <v>9.06</v>
      </c>
      <c r="D42" s="240">
        <v>9.68</v>
      </c>
      <c r="E42" s="240">
        <v>12.23</v>
      </c>
      <c r="F42" s="240">
        <v>10.09</v>
      </c>
      <c r="G42" s="240">
        <v>11.46</v>
      </c>
      <c r="H42" s="194"/>
      <c r="I42" s="194"/>
      <c r="J42" s="194"/>
      <c r="K42" s="194"/>
      <c r="L42" s="194"/>
    </row>
    <row r="43" spans="1:12" ht="21.75" customHeight="1">
      <c r="A43" s="207">
        <f t="shared" si="0"/>
        <v>40</v>
      </c>
      <c r="B43" s="50" t="s">
        <v>53</v>
      </c>
      <c r="C43" s="240">
        <v>9.75</v>
      </c>
      <c r="D43" s="240">
        <v>10.25</v>
      </c>
      <c r="E43" s="240">
        <v>12.25</v>
      </c>
      <c r="F43" s="240">
        <v>10.75</v>
      </c>
      <c r="G43" s="240">
        <v>10.75</v>
      </c>
      <c r="H43" s="194"/>
      <c r="I43" s="194"/>
      <c r="J43" s="194"/>
      <c r="K43" s="194"/>
      <c r="L43" s="194"/>
    </row>
    <row r="44" spans="1:12" ht="21.75" customHeight="1">
      <c r="A44" s="207">
        <f t="shared" si="0"/>
        <v>41</v>
      </c>
      <c r="B44" s="50" t="s">
        <v>54</v>
      </c>
      <c r="C44" s="240">
        <v>6.29</v>
      </c>
      <c r="D44" s="240">
        <v>6.88</v>
      </c>
      <c r="E44" s="240">
        <v>6.95</v>
      </c>
      <c r="F44" s="240">
        <v>6.45</v>
      </c>
      <c r="G44" s="240">
        <v>6.57</v>
      </c>
      <c r="H44" s="194"/>
      <c r="I44" s="194"/>
      <c r="J44" s="194"/>
      <c r="K44" s="194"/>
      <c r="L44" s="194"/>
    </row>
    <row r="45" spans="1:12" ht="21.75" customHeight="1">
      <c r="A45" s="207">
        <f t="shared" si="0"/>
        <v>42</v>
      </c>
      <c r="B45" s="50" t="s">
        <v>55</v>
      </c>
      <c r="C45" s="240">
        <v>9.9</v>
      </c>
      <c r="D45" s="240">
        <v>10.65</v>
      </c>
      <c r="E45" s="240">
        <v>13</v>
      </c>
      <c r="F45" s="240">
        <v>10.119999999999999</v>
      </c>
      <c r="G45" s="240">
        <v>12</v>
      </c>
      <c r="H45" s="194"/>
      <c r="I45" s="194"/>
      <c r="J45" s="194"/>
      <c r="K45" s="194"/>
      <c r="L45" s="194"/>
    </row>
    <row r="46" spans="1:12" ht="21.75" customHeight="1">
      <c r="A46" s="207">
        <f t="shared" si="0"/>
        <v>43</v>
      </c>
      <c r="B46" s="50" t="s">
        <v>56</v>
      </c>
      <c r="C46" s="240">
        <v>10.4</v>
      </c>
      <c r="D46" s="240">
        <v>10.4</v>
      </c>
      <c r="E46" s="240">
        <v>10.4</v>
      </c>
      <c r="F46" s="240">
        <v>10.4</v>
      </c>
      <c r="G46" s="240">
        <v>10.4</v>
      </c>
      <c r="H46" s="194"/>
      <c r="I46" s="194"/>
      <c r="J46" s="194"/>
      <c r="K46" s="194"/>
      <c r="L46" s="194"/>
    </row>
    <row r="47" spans="1:12" ht="21.75" customHeight="1">
      <c r="A47" s="207">
        <f t="shared" si="0"/>
        <v>44</v>
      </c>
      <c r="B47" s="50" t="s">
        <v>57</v>
      </c>
      <c r="C47" s="240">
        <v>9.9</v>
      </c>
      <c r="D47" s="240">
        <v>10.26</v>
      </c>
      <c r="E47" s="240">
        <v>15.9</v>
      </c>
      <c r="F47" s="240">
        <v>10.27</v>
      </c>
      <c r="G47" s="240">
        <v>10.76</v>
      </c>
      <c r="H47" s="194"/>
      <c r="I47" s="194"/>
      <c r="J47" s="194"/>
      <c r="K47" s="194"/>
      <c r="L47" s="194"/>
    </row>
    <row r="48" spans="1:12" ht="21.75" customHeight="1">
      <c r="A48" s="207">
        <f t="shared" si="0"/>
        <v>45</v>
      </c>
      <c r="B48" s="50" t="s">
        <v>58</v>
      </c>
      <c r="C48" s="240">
        <v>8.11</v>
      </c>
      <c r="D48" s="240">
        <v>8.61</v>
      </c>
      <c r="E48" s="240">
        <v>9.61</v>
      </c>
      <c r="F48" s="240">
        <v>8.61</v>
      </c>
      <c r="G48" s="240">
        <v>9.36</v>
      </c>
      <c r="H48" s="194"/>
      <c r="I48" s="194"/>
      <c r="J48" s="194"/>
      <c r="K48" s="194"/>
      <c r="L48" s="194"/>
    </row>
    <row r="49" spans="1:12" ht="21.75" customHeight="1">
      <c r="A49" s="207">
        <f t="shared" si="0"/>
        <v>46</v>
      </c>
      <c r="B49" s="50" t="s">
        <v>59</v>
      </c>
      <c r="C49" s="240">
        <v>9.7100000000000009</v>
      </c>
      <c r="D49" s="240">
        <v>9.43</v>
      </c>
      <c r="E49" s="240">
        <v>9.43</v>
      </c>
      <c r="F49" s="240">
        <v>9.7100000000000009</v>
      </c>
      <c r="G49" s="240">
        <v>9.14</v>
      </c>
      <c r="H49" s="194"/>
      <c r="I49" s="194"/>
      <c r="J49" s="194"/>
      <c r="K49" s="194"/>
      <c r="L49" s="194"/>
    </row>
    <row r="50" spans="1:12" ht="21.75" customHeight="1">
      <c r="A50" s="207">
        <f t="shared" si="0"/>
        <v>47</v>
      </c>
      <c r="B50" s="50" t="s">
        <v>60</v>
      </c>
      <c r="C50" s="246" t="s">
        <v>194</v>
      </c>
      <c r="D50" s="246" t="s">
        <v>196</v>
      </c>
      <c r="E50" s="246" t="s">
        <v>195</v>
      </c>
      <c r="F50" s="246" t="s">
        <v>193</v>
      </c>
      <c r="G50" s="246" t="s">
        <v>197</v>
      </c>
      <c r="H50" s="194"/>
      <c r="I50" s="194"/>
      <c r="J50" s="194"/>
      <c r="K50" s="194"/>
      <c r="L50" s="194"/>
    </row>
    <row r="51" spans="1:12" ht="21.75" customHeight="1">
      <c r="A51" s="207">
        <f t="shared" si="0"/>
        <v>48</v>
      </c>
      <c r="B51" s="50" t="s">
        <v>61</v>
      </c>
      <c r="C51" s="240">
        <v>7.63</v>
      </c>
      <c r="D51" s="240">
        <v>7.63</v>
      </c>
      <c r="E51" s="240">
        <v>7.52</v>
      </c>
      <c r="F51" s="240">
        <v>7.5</v>
      </c>
      <c r="G51" s="240">
        <v>9.58</v>
      </c>
      <c r="H51" s="194"/>
      <c r="I51" s="194"/>
      <c r="J51" s="194"/>
      <c r="K51" s="194"/>
      <c r="L51" s="194"/>
    </row>
    <row r="52" spans="1:12" ht="21.75" customHeight="1">
      <c r="A52" s="207">
        <f t="shared" si="0"/>
        <v>49</v>
      </c>
      <c r="B52" s="50" t="s">
        <v>62</v>
      </c>
      <c r="C52" s="240">
        <v>9.0399999999999991</v>
      </c>
      <c r="D52" s="240">
        <v>9.34</v>
      </c>
      <c r="E52" s="240">
        <v>9.34</v>
      </c>
      <c r="F52" s="240">
        <v>9.0399999999999991</v>
      </c>
      <c r="G52" s="240">
        <v>9.34</v>
      </c>
      <c r="H52" s="194"/>
      <c r="I52" s="194"/>
      <c r="J52" s="194"/>
      <c r="K52" s="194"/>
      <c r="L52" s="194"/>
    </row>
    <row r="53" spans="1:12" ht="21.75" customHeight="1">
      <c r="A53" s="207">
        <f t="shared" si="0"/>
        <v>50</v>
      </c>
      <c r="B53" s="50" t="s">
        <v>64</v>
      </c>
      <c r="C53" s="240">
        <v>8.49</v>
      </c>
      <c r="D53" s="240">
        <v>9.84</v>
      </c>
      <c r="E53" s="240">
        <v>9.61</v>
      </c>
      <c r="F53" s="240">
        <v>8.31</v>
      </c>
      <c r="G53" s="240">
        <v>11.6</v>
      </c>
      <c r="H53" s="194"/>
      <c r="I53" s="194"/>
      <c r="J53" s="194"/>
      <c r="K53" s="194"/>
      <c r="L53" s="194"/>
    </row>
    <row r="54" spans="1:12" ht="21.75" customHeight="1">
      <c r="A54" s="207">
        <f t="shared" si="0"/>
        <v>51</v>
      </c>
      <c r="B54" s="50" t="s">
        <v>65</v>
      </c>
      <c r="C54" s="240">
        <v>10.220000000000001</v>
      </c>
      <c r="D54" s="240">
        <v>10.74</v>
      </c>
      <c r="E54" s="240">
        <v>9.9700000000000006</v>
      </c>
      <c r="F54" s="240">
        <v>10.050000000000001</v>
      </c>
      <c r="G54" s="240">
        <v>13.13</v>
      </c>
      <c r="H54" s="194"/>
      <c r="I54" s="194"/>
      <c r="J54" s="194"/>
      <c r="K54" s="194"/>
      <c r="L54" s="194"/>
    </row>
    <row r="55" spans="1:12" ht="21.75" customHeight="1">
      <c r="A55" s="207">
        <f t="shared" si="0"/>
        <v>52</v>
      </c>
      <c r="B55" s="50" t="s">
        <v>66</v>
      </c>
      <c r="C55" s="240">
        <v>6.18</v>
      </c>
      <c r="D55" s="240">
        <v>6.18</v>
      </c>
      <c r="E55" s="240">
        <v>6.18</v>
      </c>
      <c r="F55" s="240">
        <v>9.36</v>
      </c>
      <c r="G55" s="240">
        <v>9.36</v>
      </c>
      <c r="H55" s="194"/>
      <c r="I55" s="194"/>
      <c r="J55" s="194"/>
      <c r="K55" s="194"/>
      <c r="L55" s="194"/>
    </row>
    <row r="56" spans="1:12" s="97" customFormat="1" ht="21.75" customHeight="1">
      <c r="A56" s="207">
        <f>A55+1</f>
        <v>53</v>
      </c>
      <c r="B56" s="50" t="s">
        <v>67</v>
      </c>
      <c r="C56" s="240">
        <v>8.23</v>
      </c>
      <c r="D56" s="240">
        <v>8.32</v>
      </c>
      <c r="E56" s="240">
        <v>10.58</v>
      </c>
      <c r="F56" s="240">
        <v>8.0500000000000007</v>
      </c>
      <c r="G56" s="240">
        <v>8.09</v>
      </c>
      <c r="H56" s="194"/>
      <c r="I56" s="194"/>
      <c r="J56" s="194"/>
      <c r="K56" s="194"/>
      <c r="L56" s="194"/>
    </row>
    <row r="57" spans="1:12" ht="21.75" customHeight="1">
      <c r="A57" s="207">
        <f t="shared" si="0"/>
        <v>54</v>
      </c>
      <c r="B57" s="50" t="s">
        <v>68</v>
      </c>
      <c r="C57" s="240">
        <v>8.0299999999999994</v>
      </c>
      <c r="D57" s="240">
        <v>8.0299999999999994</v>
      </c>
      <c r="E57" s="240">
        <v>8.0299999999999994</v>
      </c>
      <c r="F57" s="240">
        <v>8.0299999999999994</v>
      </c>
      <c r="G57" s="240">
        <v>8.0299999999999994</v>
      </c>
      <c r="H57" s="194"/>
      <c r="I57" s="194"/>
      <c r="J57" s="194"/>
      <c r="K57" s="194"/>
      <c r="L57" s="194"/>
    </row>
    <row r="58" spans="1:12" ht="21.75" customHeight="1">
      <c r="A58" s="207">
        <f t="shared" si="0"/>
        <v>55</v>
      </c>
      <c r="B58" s="50" t="s">
        <v>69</v>
      </c>
      <c r="C58" s="240">
        <v>6.42</v>
      </c>
      <c r="D58" s="240">
        <v>6.4</v>
      </c>
      <c r="E58" s="240">
        <v>6.36</v>
      </c>
      <c r="F58" s="240">
        <v>6.37</v>
      </c>
      <c r="G58" s="240">
        <v>7.19</v>
      </c>
      <c r="H58" s="194"/>
      <c r="I58" s="194"/>
      <c r="J58" s="194"/>
      <c r="K58" s="194"/>
      <c r="L58" s="194"/>
    </row>
    <row r="59" spans="1:12" ht="21.75" customHeight="1">
      <c r="A59" s="207">
        <f t="shared" si="0"/>
        <v>56</v>
      </c>
      <c r="B59" s="50" t="s">
        <v>70</v>
      </c>
      <c r="C59" s="240">
        <v>9.76</v>
      </c>
      <c r="D59" s="240">
        <v>9.98</v>
      </c>
      <c r="E59" s="240">
        <v>9.76</v>
      </c>
      <c r="F59" s="240">
        <v>9.81</v>
      </c>
      <c r="G59" s="240">
        <v>9.8800000000000008</v>
      </c>
      <c r="H59" s="194"/>
      <c r="I59" s="194"/>
      <c r="J59" s="194"/>
      <c r="K59" s="194"/>
      <c r="L59" s="194"/>
    </row>
    <row r="60" spans="1:12" ht="21" customHeight="1">
      <c r="A60" s="207">
        <f t="shared" si="0"/>
        <v>57</v>
      </c>
      <c r="B60" s="50" t="s">
        <v>71</v>
      </c>
      <c r="C60" s="240">
        <v>8.5399999999999991</v>
      </c>
      <c r="D60" s="240">
        <v>9.36</v>
      </c>
      <c r="E60" s="240">
        <v>11.28</v>
      </c>
      <c r="F60" s="240">
        <v>8.5</v>
      </c>
      <c r="G60" s="240">
        <v>10.97</v>
      </c>
      <c r="H60" s="194"/>
      <c r="I60" s="194"/>
      <c r="J60" s="194"/>
      <c r="K60" s="194"/>
      <c r="L60" s="194"/>
    </row>
    <row r="61" spans="1:12" ht="21.75" customHeight="1">
      <c r="A61" s="207">
        <f t="shared" si="0"/>
        <v>58</v>
      </c>
      <c r="B61" s="50" t="s">
        <v>73</v>
      </c>
      <c r="C61" s="240">
        <v>12.56</v>
      </c>
      <c r="D61" s="240">
        <v>12.56</v>
      </c>
      <c r="E61" s="240">
        <v>12.56</v>
      </c>
      <c r="F61" s="240">
        <v>12.56</v>
      </c>
      <c r="G61" s="240">
        <v>12.56</v>
      </c>
      <c r="H61" s="194"/>
      <c r="I61" s="194"/>
      <c r="J61" s="194"/>
      <c r="K61" s="194"/>
      <c r="L61" s="194"/>
    </row>
    <row r="62" spans="1:12" ht="21.75" customHeight="1">
      <c r="A62" s="207">
        <f t="shared" si="0"/>
        <v>59</v>
      </c>
      <c r="B62" s="50" t="s">
        <v>74</v>
      </c>
      <c r="C62" s="240">
        <v>9.8699999999999992</v>
      </c>
      <c r="D62" s="240">
        <v>10.17</v>
      </c>
      <c r="E62" s="240">
        <v>10.17</v>
      </c>
      <c r="F62" s="240">
        <v>10.02</v>
      </c>
      <c r="G62" s="240">
        <v>10.07</v>
      </c>
      <c r="H62" s="194"/>
      <c r="I62" s="194"/>
      <c r="J62" s="194"/>
      <c r="K62" s="194"/>
      <c r="L62" s="194"/>
    </row>
    <row r="63" spans="1:12" ht="21.75" customHeight="1">
      <c r="A63" s="207">
        <f t="shared" si="0"/>
        <v>60</v>
      </c>
      <c r="B63" s="50" t="s">
        <v>75</v>
      </c>
      <c r="C63" s="240">
        <v>8.6</v>
      </c>
      <c r="D63" s="240">
        <v>8.6</v>
      </c>
      <c r="E63" s="240">
        <v>9.24</v>
      </c>
      <c r="F63" s="240">
        <v>8.6</v>
      </c>
      <c r="G63" s="240">
        <v>8.6</v>
      </c>
      <c r="H63" s="194"/>
      <c r="I63" s="194"/>
      <c r="J63" s="194"/>
      <c r="K63" s="194"/>
      <c r="L63" s="194"/>
    </row>
    <row r="64" spans="1:12" ht="21.75" customHeight="1">
      <c r="A64" s="207">
        <f t="shared" si="0"/>
        <v>61</v>
      </c>
      <c r="B64" s="50" t="s">
        <v>76</v>
      </c>
      <c r="C64" s="240">
        <v>10.5</v>
      </c>
      <c r="D64" s="240">
        <v>11.5</v>
      </c>
      <c r="E64" s="240">
        <v>15</v>
      </c>
      <c r="F64" s="241" t="s">
        <v>120</v>
      </c>
      <c r="G64" s="240">
        <v>10.5</v>
      </c>
      <c r="H64" s="194"/>
      <c r="I64" s="194"/>
      <c r="J64" s="194"/>
      <c r="K64" s="194"/>
      <c r="L64" s="194"/>
    </row>
    <row r="65" spans="1:12" ht="21.75" customHeight="1">
      <c r="A65" s="207">
        <f t="shared" si="0"/>
        <v>62</v>
      </c>
      <c r="B65" s="50" t="s">
        <v>77</v>
      </c>
      <c r="C65" s="240">
        <v>9.42</v>
      </c>
      <c r="D65" s="240">
        <v>9.5500000000000007</v>
      </c>
      <c r="E65" s="241" t="s">
        <v>120</v>
      </c>
      <c r="F65" s="240">
        <v>10.02</v>
      </c>
      <c r="G65" s="240">
        <v>10.02</v>
      </c>
      <c r="H65" s="194"/>
      <c r="I65" s="194"/>
      <c r="J65" s="194"/>
      <c r="K65" s="194"/>
      <c r="L65" s="194"/>
    </row>
    <row r="66" spans="1:12" ht="21.75" customHeight="1">
      <c r="A66" s="207">
        <f t="shared" si="0"/>
        <v>63</v>
      </c>
      <c r="B66" s="50" t="s">
        <v>78</v>
      </c>
      <c r="C66" s="240">
        <v>11</v>
      </c>
      <c r="D66" s="240">
        <v>13</v>
      </c>
      <c r="E66" s="240">
        <v>15</v>
      </c>
      <c r="F66" s="240">
        <v>12</v>
      </c>
      <c r="G66" s="240">
        <v>13.5</v>
      </c>
      <c r="H66" s="194"/>
      <c r="I66" s="194"/>
      <c r="J66" s="194"/>
      <c r="K66" s="194"/>
      <c r="L66" s="194"/>
    </row>
    <row r="67" spans="1:12" ht="21.75" customHeight="1">
      <c r="A67" s="207">
        <f t="shared" si="0"/>
        <v>64</v>
      </c>
      <c r="B67" s="50" t="s">
        <v>79</v>
      </c>
      <c r="C67" s="240">
        <v>7.04</v>
      </c>
      <c r="D67" s="240">
        <v>7.53</v>
      </c>
      <c r="E67" s="241" t="s">
        <v>120</v>
      </c>
      <c r="F67" s="240">
        <v>7.53</v>
      </c>
      <c r="G67" s="241" t="s">
        <v>120</v>
      </c>
      <c r="H67" s="194"/>
      <c r="I67" s="194"/>
      <c r="J67" s="194"/>
      <c r="K67" s="194"/>
      <c r="L67" s="194"/>
    </row>
    <row r="68" spans="1:12" ht="21.75" customHeight="1">
      <c r="A68" s="207">
        <f t="shared" si="0"/>
        <v>65</v>
      </c>
      <c r="B68" s="50" t="s">
        <v>80</v>
      </c>
      <c r="C68" s="240">
        <v>9.5</v>
      </c>
      <c r="D68" s="240">
        <v>10.5</v>
      </c>
      <c r="E68" s="241" t="s">
        <v>120</v>
      </c>
      <c r="F68" s="240">
        <v>10.5</v>
      </c>
      <c r="G68" s="240">
        <v>10.5</v>
      </c>
      <c r="H68" s="194"/>
      <c r="I68" s="194"/>
      <c r="J68" s="194"/>
      <c r="K68" s="194"/>
      <c r="L68" s="194"/>
    </row>
    <row r="69" spans="1:12" ht="21.75" customHeight="1">
      <c r="A69" s="207">
        <f t="shared" si="0"/>
        <v>66</v>
      </c>
      <c r="B69" s="50" t="s">
        <v>81</v>
      </c>
      <c r="C69" s="240">
        <v>10.25</v>
      </c>
      <c r="D69" s="240">
        <v>10.25</v>
      </c>
      <c r="E69" s="241" t="s">
        <v>120</v>
      </c>
      <c r="F69" s="240">
        <v>10.5</v>
      </c>
      <c r="G69" s="240">
        <v>11.5</v>
      </c>
      <c r="H69" s="194"/>
      <c r="I69" s="194"/>
      <c r="J69" s="194"/>
      <c r="K69" s="194"/>
      <c r="L69" s="194"/>
    </row>
    <row r="70" spans="1:12" ht="21.75" customHeight="1">
      <c r="A70" s="207">
        <f t="shared" si="0"/>
        <v>67</v>
      </c>
      <c r="B70" s="50" t="s">
        <v>82</v>
      </c>
      <c r="C70" s="240">
        <v>8</v>
      </c>
      <c r="D70" s="240">
        <v>11.5</v>
      </c>
      <c r="E70" s="241" t="s">
        <v>120</v>
      </c>
      <c r="F70" s="240">
        <v>10.25</v>
      </c>
      <c r="G70" s="240">
        <v>11.25</v>
      </c>
      <c r="H70" s="194"/>
      <c r="I70" s="194"/>
      <c r="J70" s="194"/>
      <c r="K70" s="194"/>
      <c r="L70" s="194"/>
    </row>
    <row r="71" spans="1:12" ht="21.75" customHeight="1">
      <c r="A71" s="207">
        <f t="shared" ref="A71:A99" si="1">A70+1</f>
        <v>68</v>
      </c>
      <c r="B71" s="50" t="s">
        <v>131</v>
      </c>
      <c r="C71" s="240">
        <v>6.28</v>
      </c>
      <c r="D71" s="240">
        <v>10.029999999999999</v>
      </c>
      <c r="E71" s="240">
        <v>15.87</v>
      </c>
      <c r="F71" s="241" t="s">
        <v>120</v>
      </c>
      <c r="G71" s="240">
        <v>10.45</v>
      </c>
      <c r="H71" s="194"/>
      <c r="I71" s="194"/>
      <c r="J71" s="194"/>
      <c r="K71" s="194"/>
      <c r="L71" s="194"/>
    </row>
    <row r="72" spans="1:12" ht="21.75" customHeight="1">
      <c r="A72" s="207">
        <f t="shared" si="1"/>
        <v>69</v>
      </c>
      <c r="B72" s="50" t="s">
        <v>84</v>
      </c>
      <c r="C72" s="240">
        <v>11.5</v>
      </c>
      <c r="D72" s="240">
        <v>11.5</v>
      </c>
      <c r="E72" s="241" t="s">
        <v>120</v>
      </c>
      <c r="F72" s="240">
        <v>11.5</v>
      </c>
      <c r="G72" s="240">
        <v>12.25</v>
      </c>
      <c r="H72" s="194"/>
      <c r="I72" s="194"/>
      <c r="J72" s="194"/>
      <c r="K72" s="194"/>
      <c r="L72" s="194"/>
    </row>
    <row r="73" spans="1:12" ht="21.75" customHeight="1">
      <c r="A73" s="207">
        <f t="shared" si="1"/>
        <v>70</v>
      </c>
      <c r="B73" s="50" t="s">
        <v>85</v>
      </c>
      <c r="C73" s="240">
        <v>8.2899999999999991</v>
      </c>
      <c r="D73" s="240">
        <v>8.91</v>
      </c>
      <c r="E73" s="240">
        <v>13</v>
      </c>
      <c r="F73" s="240">
        <v>10.11</v>
      </c>
      <c r="G73" s="240">
        <v>10.11</v>
      </c>
      <c r="H73" s="194"/>
      <c r="I73" s="194"/>
      <c r="J73" s="194"/>
      <c r="K73" s="194"/>
      <c r="L73" s="194"/>
    </row>
    <row r="74" spans="1:12" ht="21.75" customHeight="1">
      <c r="A74" s="207">
        <f t="shared" si="1"/>
        <v>71</v>
      </c>
      <c r="B74" s="50" t="s">
        <v>86</v>
      </c>
      <c r="C74" s="241" t="s">
        <v>120</v>
      </c>
      <c r="D74" s="240">
        <v>9.8800000000000008</v>
      </c>
      <c r="E74" s="241" t="s">
        <v>120</v>
      </c>
      <c r="F74" s="240">
        <v>9.17</v>
      </c>
      <c r="G74" s="240">
        <v>10.55</v>
      </c>
      <c r="H74" s="194"/>
      <c r="I74" s="194"/>
      <c r="J74" s="194"/>
      <c r="K74" s="194"/>
      <c r="L74" s="194"/>
    </row>
    <row r="75" spans="1:12" ht="21.75" customHeight="1">
      <c r="A75" s="207">
        <f t="shared" si="1"/>
        <v>72</v>
      </c>
      <c r="B75" s="50" t="s">
        <v>88</v>
      </c>
      <c r="C75" s="240">
        <v>8.4499999999999993</v>
      </c>
      <c r="D75" s="240">
        <v>8.4499999999999993</v>
      </c>
      <c r="E75" s="241" t="s">
        <v>120</v>
      </c>
      <c r="F75" s="240">
        <v>8.1999999999999993</v>
      </c>
      <c r="G75" s="240">
        <v>8.1999999999999993</v>
      </c>
      <c r="H75" s="194"/>
      <c r="I75" s="194"/>
      <c r="J75" s="194"/>
      <c r="K75" s="194"/>
      <c r="L75" s="194"/>
    </row>
    <row r="76" spans="1:12" ht="21.75" customHeight="1">
      <c r="A76" s="207">
        <f t="shared" si="1"/>
        <v>73</v>
      </c>
      <c r="B76" s="50" t="s">
        <v>89</v>
      </c>
      <c r="C76" s="240">
        <v>7.75</v>
      </c>
      <c r="D76" s="240">
        <v>8.5</v>
      </c>
      <c r="E76" s="240">
        <v>9.25</v>
      </c>
      <c r="F76" s="240">
        <v>8</v>
      </c>
      <c r="G76" s="240">
        <v>10</v>
      </c>
      <c r="H76" s="194"/>
      <c r="I76" s="194"/>
      <c r="J76" s="194"/>
      <c r="K76" s="194"/>
      <c r="L76" s="194"/>
    </row>
    <row r="77" spans="1:12" ht="21.75" customHeight="1">
      <c r="A77" s="207">
        <f t="shared" si="1"/>
        <v>74</v>
      </c>
      <c r="B77" s="50" t="s">
        <v>90</v>
      </c>
      <c r="C77" s="240">
        <v>12.73</v>
      </c>
      <c r="D77" s="240">
        <v>12.81</v>
      </c>
      <c r="E77" s="241" t="s">
        <v>120</v>
      </c>
      <c r="F77" s="240">
        <v>12.86</v>
      </c>
      <c r="G77" s="240">
        <v>13.5</v>
      </c>
      <c r="H77" s="194"/>
      <c r="I77" s="194"/>
      <c r="J77" s="194"/>
      <c r="K77" s="194"/>
      <c r="L77" s="194"/>
    </row>
    <row r="78" spans="1:12" ht="21.75" customHeight="1">
      <c r="A78" s="207">
        <f t="shared" si="1"/>
        <v>75</v>
      </c>
      <c r="B78" s="50" t="s">
        <v>91</v>
      </c>
      <c r="C78" s="240">
        <v>13.77</v>
      </c>
      <c r="D78" s="240">
        <v>14.27</v>
      </c>
      <c r="E78" s="240">
        <v>14.27</v>
      </c>
      <c r="F78" s="240">
        <v>13.77</v>
      </c>
      <c r="G78" s="240">
        <v>15.02</v>
      </c>
      <c r="H78" s="194"/>
      <c r="I78" s="194"/>
      <c r="J78" s="194"/>
      <c r="K78" s="194"/>
      <c r="L78" s="194"/>
    </row>
    <row r="79" spans="1:12" ht="21.75" customHeight="1">
      <c r="A79" s="207">
        <f t="shared" si="1"/>
        <v>76</v>
      </c>
      <c r="B79" s="50" t="s">
        <v>93</v>
      </c>
      <c r="C79" s="240">
        <v>10.35</v>
      </c>
      <c r="D79" s="240">
        <v>11.81</v>
      </c>
      <c r="E79" s="241" t="s">
        <v>120</v>
      </c>
      <c r="F79" s="240">
        <v>10.130000000000001</v>
      </c>
      <c r="G79" s="240">
        <v>15.07</v>
      </c>
      <c r="H79" s="194"/>
      <c r="I79" s="194"/>
      <c r="J79" s="194"/>
      <c r="K79" s="194"/>
      <c r="L79" s="194"/>
    </row>
    <row r="80" spans="1:12" ht="21.75" customHeight="1">
      <c r="A80" s="207">
        <f t="shared" si="1"/>
        <v>77</v>
      </c>
      <c r="B80" s="50" t="s">
        <v>94</v>
      </c>
      <c r="C80" s="240">
        <v>11.5</v>
      </c>
      <c r="D80" s="240">
        <v>13.5</v>
      </c>
      <c r="E80" s="241" t="s">
        <v>120</v>
      </c>
      <c r="F80" s="241" t="s">
        <v>120</v>
      </c>
      <c r="G80" s="241" t="s">
        <v>120</v>
      </c>
      <c r="H80" s="194"/>
      <c r="I80" s="194"/>
      <c r="J80" s="194"/>
      <c r="K80" s="194"/>
      <c r="L80" s="194"/>
    </row>
    <row r="81" spans="1:12" ht="21.75" customHeight="1">
      <c r="A81" s="207">
        <f t="shared" si="1"/>
        <v>78</v>
      </c>
      <c r="B81" s="50" t="s">
        <v>188</v>
      </c>
      <c r="C81" s="240">
        <v>4.57</v>
      </c>
      <c r="D81" s="240">
        <v>4.57</v>
      </c>
      <c r="E81" s="241" t="s">
        <v>120</v>
      </c>
      <c r="F81" s="240">
        <v>4.57</v>
      </c>
      <c r="G81" s="240">
        <v>4.57</v>
      </c>
      <c r="H81" s="194"/>
      <c r="I81" s="194"/>
      <c r="J81" s="194"/>
      <c r="K81" s="194"/>
      <c r="L81" s="194"/>
    </row>
    <row r="82" spans="1:12" ht="21.75" customHeight="1">
      <c r="A82" s="207">
        <f t="shared" si="1"/>
        <v>79</v>
      </c>
      <c r="B82" s="50" t="s">
        <v>96</v>
      </c>
      <c r="C82" s="241" t="s">
        <v>120</v>
      </c>
      <c r="D82" s="240">
        <v>11.25</v>
      </c>
      <c r="E82" s="240">
        <v>14.5</v>
      </c>
      <c r="F82" s="240">
        <v>9.25</v>
      </c>
      <c r="G82" s="241" t="s">
        <v>120</v>
      </c>
      <c r="H82" s="194"/>
      <c r="I82" s="194"/>
      <c r="J82" s="194"/>
      <c r="K82" s="194"/>
      <c r="L82" s="194"/>
    </row>
    <row r="83" spans="1:12" ht="21.75" customHeight="1">
      <c r="A83" s="207">
        <f t="shared" si="1"/>
        <v>80</v>
      </c>
      <c r="B83" s="50" t="s">
        <v>97</v>
      </c>
      <c r="C83" s="240">
        <v>10.47</v>
      </c>
      <c r="D83" s="240">
        <v>10.47</v>
      </c>
      <c r="E83" s="240">
        <v>12.47</v>
      </c>
      <c r="F83" s="240">
        <v>10.47</v>
      </c>
      <c r="G83" s="240">
        <v>11.97</v>
      </c>
      <c r="H83" s="194"/>
      <c r="I83" s="194"/>
      <c r="J83" s="194"/>
      <c r="K83" s="194"/>
      <c r="L83" s="194"/>
    </row>
    <row r="84" spans="1:12" ht="21.75" customHeight="1">
      <c r="A84" s="207">
        <f t="shared" si="1"/>
        <v>81</v>
      </c>
      <c r="B84" s="50" t="s">
        <v>98</v>
      </c>
      <c r="C84" s="240">
        <v>12.29</v>
      </c>
      <c r="D84" s="240">
        <v>12.54</v>
      </c>
      <c r="E84" s="240">
        <v>13.04</v>
      </c>
      <c r="F84" s="240">
        <v>12.39</v>
      </c>
      <c r="G84" s="240">
        <v>12.79</v>
      </c>
      <c r="H84" s="194"/>
      <c r="I84" s="194"/>
      <c r="J84" s="194"/>
      <c r="K84" s="194"/>
      <c r="L84" s="194"/>
    </row>
    <row r="85" spans="1:12" ht="21.75" customHeight="1">
      <c r="A85" s="207">
        <f t="shared" si="1"/>
        <v>82</v>
      </c>
      <c r="B85" s="50" t="s">
        <v>99</v>
      </c>
      <c r="C85" s="240">
        <v>14.5</v>
      </c>
      <c r="D85" s="240">
        <v>14.75</v>
      </c>
      <c r="E85" s="240">
        <v>17</v>
      </c>
      <c r="F85" s="240">
        <v>16.5</v>
      </c>
      <c r="G85" s="240">
        <v>15.75</v>
      </c>
      <c r="H85" s="194"/>
      <c r="I85" s="194"/>
      <c r="J85" s="194"/>
      <c r="K85" s="194"/>
      <c r="L85" s="194"/>
    </row>
    <row r="86" spans="1:12" ht="21.75" customHeight="1">
      <c r="A86" s="207">
        <f t="shared" si="1"/>
        <v>83</v>
      </c>
      <c r="B86" s="58" t="s">
        <v>100</v>
      </c>
      <c r="C86" s="240">
        <v>9.51</v>
      </c>
      <c r="D86" s="240">
        <v>13.02</v>
      </c>
      <c r="E86" s="240">
        <v>14.02</v>
      </c>
      <c r="F86" s="240">
        <v>11.02</v>
      </c>
      <c r="G86" s="240">
        <v>13.02</v>
      </c>
      <c r="H86" s="194"/>
      <c r="I86" s="194"/>
      <c r="J86" s="194"/>
      <c r="K86" s="194"/>
      <c r="L86" s="194"/>
    </row>
    <row r="87" spans="1:12" ht="21.75" customHeight="1">
      <c r="A87" s="207">
        <f t="shared" si="1"/>
        <v>84</v>
      </c>
      <c r="B87" s="50" t="s">
        <v>101</v>
      </c>
      <c r="C87" s="240">
        <v>11</v>
      </c>
      <c r="D87" s="240">
        <v>11</v>
      </c>
      <c r="E87" s="240">
        <v>17</v>
      </c>
      <c r="F87" s="240">
        <v>13</v>
      </c>
      <c r="G87" s="240">
        <v>13</v>
      </c>
      <c r="H87" s="194"/>
      <c r="I87" s="194"/>
      <c r="J87" s="194"/>
      <c r="K87" s="194"/>
      <c r="L87" s="194"/>
    </row>
    <row r="88" spans="1:12" ht="21.75" customHeight="1">
      <c r="A88" s="207">
        <f t="shared" si="1"/>
        <v>85</v>
      </c>
      <c r="B88" s="50" t="s">
        <v>102</v>
      </c>
      <c r="C88" s="240">
        <v>8.65</v>
      </c>
      <c r="D88" s="240">
        <v>9.15</v>
      </c>
      <c r="E88" s="240">
        <v>9.65</v>
      </c>
      <c r="F88" s="240">
        <v>9.65</v>
      </c>
      <c r="G88" s="240">
        <v>9.65</v>
      </c>
      <c r="H88" s="194"/>
      <c r="I88" s="194"/>
      <c r="J88" s="194"/>
      <c r="K88" s="194"/>
      <c r="L88" s="194"/>
    </row>
    <row r="89" spans="1:12" ht="21.75" customHeight="1">
      <c r="A89" s="207">
        <f t="shared" si="1"/>
        <v>86</v>
      </c>
      <c r="B89" s="50" t="s">
        <v>189</v>
      </c>
      <c r="C89" s="240">
        <v>14.76</v>
      </c>
      <c r="D89" s="240">
        <v>14.76</v>
      </c>
      <c r="E89" s="240">
        <v>14.76</v>
      </c>
      <c r="F89" s="240">
        <v>14.76</v>
      </c>
      <c r="G89" s="240">
        <v>14.76</v>
      </c>
      <c r="H89" s="194"/>
      <c r="I89" s="194"/>
      <c r="J89" s="194"/>
      <c r="K89" s="194"/>
      <c r="L89" s="194"/>
    </row>
    <row r="90" spans="1:12" ht="21.75" customHeight="1">
      <c r="A90" s="207">
        <f t="shared" si="1"/>
        <v>87</v>
      </c>
      <c r="B90" s="50" t="s">
        <v>104</v>
      </c>
      <c r="C90" s="240">
        <v>8.1</v>
      </c>
      <c r="D90" s="240">
        <v>9</v>
      </c>
      <c r="E90" s="240">
        <v>10</v>
      </c>
      <c r="F90" s="240">
        <v>8.85</v>
      </c>
      <c r="G90" s="240">
        <v>8.85</v>
      </c>
      <c r="H90" s="194"/>
      <c r="I90" s="194"/>
      <c r="J90" s="194"/>
      <c r="K90" s="194"/>
      <c r="L90" s="194"/>
    </row>
    <row r="91" spans="1:12" ht="21.75" customHeight="1">
      <c r="A91" s="207">
        <f t="shared" si="1"/>
        <v>88</v>
      </c>
      <c r="B91" s="50" t="s">
        <v>105</v>
      </c>
      <c r="C91" s="240">
        <v>9.27</v>
      </c>
      <c r="D91" s="240">
        <v>9.93</v>
      </c>
      <c r="E91" s="240">
        <v>10.93</v>
      </c>
      <c r="F91" s="240">
        <v>9.43</v>
      </c>
      <c r="G91" s="240">
        <v>9.43</v>
      </c>
      <c r="H91" s="194"/>
      <c r="I91" s="194"/>
      <c r="J91" s="194"/>
      <c r="K91" s="194"/>
      <c r="L91" s="194"/>
    </row>
    <row r="92" spans="1:12" ht="21.75" customHeight="1">
      <c r="A92" s="207">
        <f t="shared" si="1"/>
        <v>89</v>
      </c>
      <c r="B92" s="50" t="s">
        <v>106</v>
      </c>
      <c r="C92" s="240">
        <v>10.5</v>
      </c>
      <c r="D92" s="240">
        <v>11</v>
      </c>
      <c r="E92" s="240">
        <v>11.5</v>
      </c>
      <c r="F92" s="240">
        <v>10.5</v>
      </c>
      <c r="G92" s="240">
        <v>11</v>
      </c>
      <c r="H92" s="194"/>
      <c r="I92" s="194"/>
      <c r="J92" s="194"/>
      <c r="K92" s="194"/>
      <c r="L92" s="194"/>
    </row>
    <row r="93" spans="1:12" ht="21.75" customHeight="1">
      <c r="A93" s="207">
        <f t="shared" si="1"/>
        <v>90</v>
      </c>
      <c r="B93" s="50" t="s">
        <v>107</v>
      </c>
      <c r="C93" s="240">
        <v>8.77</v>
      </c>
      <c r="D93" s="240">
        <v>8.77</v>
      </c>
      <c r="E93" s="240">
        <v>9.77</v>
      </c>
      <c r="F93" s="240">
        <v>8.68</v>
      </c>
      <c r="G93" s="240">
        <v>8.77</v>
      </c>
      <c r="H93" s="194"/>
      <c r="I93" s="194"/>
      <c r="J93" s="194"/>
      <c r="K93" s="194"/>
      <c r="L93" s="194"/>
    </row>
    <row r="94" spans="1:12" ht="21.75" customHeight="1">
      <c r="A94" s="207">
        <f t="shared" si="1"/>
        <v>91</v>
      </c>
      <c r="B94" s="50" t="s">
        <v>108</v>
      </c>
      <c r="C94" s="241" t="s">
        <v>120</v>
      </c>
      <c r="D94" s="240">
        <v>11.88</v>
      </c>
      <c r="E94" s="240">
        <v>14.46</v>
      </c>
      <c r="F94" s="241" t="s">
        <v>120</v>
      </c>
      <c r="G94" s="240">
        <v>12.59</v>
      </c>
      <c r="H94" s="194"/>
      <c r="I94" s="194"/>
      <c r="J94" s="194"/>
      <c r="K94" s="194"/>
      <c r="L94" s="194"/>
    </row>
    <row r="95" spans="1:12" ht="21.75" customHeight="1">
      <c r="A95" s="207">
        <f t="shared" si="1"/>
        <v>92</v>
      </c>
      <c r="B95" s="50" t="s">
        <v>109</v>
      </c>
      <c r="C95" s="240">
        <v>10.68</v>
      </c>
      <c r="D95" s="240">
        <v>11.61</v>
      </c>
      <c r="E95" s="241" t="s">
        <v>120</v>
      </c>
      <c r="F95" s="240">
        <v>11.43</v>
      </c>
      <c r="G95" s="240">
        <v>12.93</v>
      </c>
      <c r="H95" s="194"/>
      <c r="I95" s="194"/>
      <c r="J95" s="194"/>
      <c r="K95" s="194"/>
      <c r="L95" s="194"/>
    </row>
    <row r="96" spans="1:12" ht="21.75" customHeight="1">
      <c r="A96" s="207">
        <f t="shared" si="1"/>
        <v>93</v>
      </c>
      <c r="B96" s="50" t="s">
        <v>110</v>
      </c>
      <c r="C96" s="240">
        <v>11.43</v>
      </c>
      <c r="D96" s="240">
        <v>11.43</v>
      </c>
      <c r="E96" s="240">
        <v>11.43</v>
      </c>
      <c r="F96" s="240">
        <v>11.43</v>
      </c>
      <c r="G96" s="240">
        <v>11.43</v>
      </c>
      <c r="H96" s="194"/>
      <c r="I96" s="194"/>
      <c r="J96" s="194"/>
      <c r="K96" s="194"/>
      <c r="L96" s="194"/>
    </row>
    <row r="97" spans="1:12" ht="21.75" customHeight="1">
      <c r="A97" s="207">
        <f t="shared" si="1"/>
        <v>94</v>
      </c>
      <c r="B97" s="50" t="s">
        <v>191</v>
      </c>
      <c r="C97" s="240">
        <v>10.84</v>
      </c>
      <c r="D97" s="240">
        <v>11.34</v>
      </c>
      <c r="E97" s="240">
        <v>13.34</v>
      </c>
      <c r="F97" s="240">
        <v>10.84</v>
      </c>
      <c r="G97" s="240">
        <v>10.84</v>
      </c>
      <c r="H97" s="194"/>
      <c r="I97" s="194"/>
      <c r="J97" s="194"/>
      <c r="K97" s="194"/>
      <c r="L97" s="194"/>
    </row>
    <row r="98" spans="1:12" ht="21.75" customHeight="1">
      <c r="A98" s="207">
        <f t="shared" si="1"/>
        <v>95</v>
      </c>
      <c r="B98" s="50" t="s">
        <v>112</v>
      </c>
      <c r="C98" s="240">
        <v>9.75</v>
      </c>
      <c r="D98" s="240">
        <v>10.75</v>
      </c>
      <c r="E98" s="241" t="s">
        <v>120</v>
      </c>
      <c r="F98" s="240">
        <v>10.75</v>
      </c>
      <c r="G98" s="241" t="s">
        <v>120</v>
      </c>
      <c r="H98" s="194"/>
      <c r="I98" s="194"/>
      <c r="J98" s="194"/>
      <c r="K98" s="194"/>
      <c r="L98" s="194"/>
    </row>
    <row r="99" spans="1:12" ht="21.75" customHeight="1">
      <c r="A99" s="207">
        <f t="shared" si="1"/>
        <v>96</v>
      </c>
      <c r="B99" s="50" t="s">
        <v>113</v>
      </c>
      <c r="C99" s="241" t="s">
        <v>120</v>
      </c>
      <c r="D99" s="240">
        <v>10.75</v>
      </c>
      <c r="E99" s="241" t="s">
        <v>120</v>
      </c>
      <c r="F99" s="240">
        <v>10.75</v>
      </c>
      <c r="G99" s="240">
        <v>11.25</v>
      </c>
      <c r="H99" s="194"/>
      <c r="I99" s="194"/>
      <c r="J99" s="194"/>
      <c r="K99" s="194"/>
      <c r="L99" s="194"/>
    </row>
    <row r="100" spans="1:12" ht="27" customHeight="1">
      <c r="A100" s="212"/>
      <c r="B100" s="634" t="s">
        <v>187</v>
      </c>
      <c r="C100" s="634"/>
      <c r="D100" s="634"/>
      <c r="E100" s="634"/>
      <c r="F100" s="634"/>
      <c r="G100" s="634"/>
    </row>
    <row r="101" spans="1:12" ht="27" customHeight="1">
      <c r="A101" s="212"/>
      <c r="B101" s="230"/>
      <c r="C101" s="230"/>
      <c r="D101" s="230"/>
      <c r="E101" s="230"/>
      <c r="F101" s="230"/>
      <c r="G101" s="230"/>
    </row>
    <row r="102" spans="1:12" ht="12" customHeight="1">
      <c r="A102" s="212"/>
      <c r="B102" s="230"/>
      <c r="C102" s="230"/>
      <c r="D102" s="230"/>
      <c r="E102" s="230"/>
      <c r="F102" s="230"/>
      <c r="G102" s="230"/>
    </row>
    <row r="103" spans="1:12" ht="27" customHeight="1">
      <c r="A103" s="212"/>
      <c r="B103" s="230"/>
      <c r="C103" s="230"/>
      <c r="D103" s="230"/>
      <c r="E103" s="230"/>
      <c r="F103" s="230"/>
      <c r="G103" s="230"/>
    </row>
    <row r="104" spans="1:12" s="233" customFormat="1" ht="21.75" customHeight="1">
      <c r="A104" s="231"/>
      <c r="B104" s="232" t="s">
        <v>178</v>
      </c>
      <c r="C104" s="242">
        <f>AVERAGE(C4:C32,C34:C73,C75:C81,C83:C93,C95:C98)</f>
        <v>9.1133333333333333</v>
      </c>
      <c r="D104" s="243">
        <f>AVERAGE(D4:D14,D18:D19,D22,D26,D30:D32,D34:D99)</f>
        <v>10.043975903614454</v>
      </c>
      <c r="E104" s="243">
        <f>AVERAGE(E4:E5,E11,E19,E26,E31,E34:E64,E66,E71,E73,E76,E78,E82:E94,E96:E97)</f>
        <v>12.11410714285714</v>
      </c>
      <c r="F104" s="243">
        <f>AVERAGE(F4:F14,F18:F19,F22,F25:F26,F31:F32,F34:F63,F65:F70,F72:F79,F81:F93,F95:F99)</f>
        <v>9.9175949367088592</v>
      </c>
      <c r="G104" s="243">
        <f>AVERAGE(G4:G12,G14,G18:G19,G26,G31,G34:G66,G68:G79,G81,G83:G97,G99:G99)</f>
        <v>10.826533333333334</v>
      </c>
    </row>
    <row r="105" spans="1:12" s="233" customFormat="1" ht="21.75" customHeight="1">
      <c r="A105" s="231"/>
      <c r="B105" s="232" t="s">
        <v>179</v>
      </c>
      <c r="C105" s="244">
        <v>3.97</v>
      </c>
      <c r="D105" s="245">
        <v>4.57</v>
      </c>
      <c r="E105" s="243">
        <v>6.18</v>
      </c>
      <c r="F105" s="244">
        <v>4.57</v>
      </c>
      <c r="G105" s="244">
        <v>4.57</v>
      </c>
    </row>
    <row r="106" spans="1:12" s="233" customFormat="1" ht="21.75" customHeight="1">
      <c r="A106" s="231"/>
      <c r="B106" s="232" t="s">
        <v>180</v>
      </c>
      <c r="C106" s="244">
        <v>14.76</v>
      </c>
      <c r="D106" s="245">
        <v>14.76</v>
      </c>
      <c r="E106" s="243">
        <v>26</v>
      </c>
      <c r="F106" s="243">
        <v>16.5</v>
      </c>
      <c r="G106" s="243">
        <v>15.75</v>
      </c>
    </row>
    <row r="107" spans="1:12" ht="21.75" customHeight="1">
      <c r="B107" s="151"/>
    </row>
    <row r="108" spans="1:12" ht="21.75" customHeight="1">
      <c r="B108" s="151"/>
    </row>
    <row r="109" spans="1:12" ht="21.75" customHeight="1">
      <c r="B109" s="151"/>
    </row>
    <row r="111" spans="1:12" s="127" customFormat="1" ht="21.75" customHeight="1">
      <c r="A111" s="84"/>
      <c r="B111" s="151"/>
      <c r="C111" s="235"/>
      <c r="D111" s="235"/>
      <c r="E111" s="235"/>
      <c r="F111" s="235"/>
      <c r="G111" s="235"/>
    </row>
    <row r="112" spans="1:12" s="127" customFormat="1" ht="21.75" customHeight="1">
      <c r="A112" s="84"/>
      <c r="B112" s="151"/>
      <c r="C112" s="235"/>
      <c r="D112" s="235"/>
      <c r="E112" s="235"/>
      <c r="F112" s="235"/>
      <c r="G112" s="235"/>
    </row>
    <row r="113" spans="1:7" s="127" customFormat="1" ht="21.75" customHeight="1">
      <c r="A113" s="84"/>
      <c r="B113" s="151"/>
      <c r="C113" s="235"/>
      <c r="D113" s="235"/>
      <c r="E113" s="235"/>
      <c r="F113" s="235"/>
      <c r="G113" s="235"/>
    </row>
    <row r="116" spans="1:7" s="127" customFormat="1" ht="21.75" customHeight="1">
      <c r="A116" s="84"/>
      <c r="B116" s="151"/>
      <c r="C116" s="235"/>
      <c r="D116" s="235"/>
      <c r="E116" s="235"/>
      <c r="F116" s="235"/>
      <c r="G116" s="235"/>
    </row>
    <row r="117" spans="1:7" s="127" customFormat="1" ht="21.75" customHeight="1">
      <c r="A117" s="84"/>
      <c r="B117" s="151"/>
      <c r="C117" s="235"/>
      <c r="D117" s="235"/>
      <c r="E117" s="235"/>
      <c r="F117" s="235"/>
      <c r="G117" s="235"/>
    </row>
    <row r="118" spans="1:7" s="127" customFormat="1" ht="21.75" customHeight="1">
      <c r="A118" s="84"/>
      <c r="B118" s="151"/>
      <c r="C118" s="235"/>
      <c r="D118" s="235"/>
      <c r="E118" s="235"/>
      <c r="F118" s="235"/>
      <c r="G118" s="235"/>
    </row>
  </sheetData>
  <autoFilter ref="C3:G106" xr:uid="{00000000-0009-0000-0000-00001C000000}"/>
  <mergeCells count="3">
    <mergeCell ref="B1:G1"/>
    <mergeCell ref="C2:G2"/>
    <mergeCell ref="B100:G100"/>
  </mergeCells>
  <pageMargins left="0.70866141732283472" right="0.94488188976377963" top="0.74803149606299213" bottom="0.74803149606299213" header="0.31496062992125984" footer="0.31496062992125984"/>
  <pageSetup paperSize="9" scale="75" orientation="portrait" horizontalDpi="90" verticalDpi="90" r:id="rId1"/>
  <customProperties>
    <customPr name="EpmWorksheetKeyString_GU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104"/>
  <sheetViews>
    <sheetView zoomScaleSheetLayoutView="100" workbookViewId="0">
      <selection activeCell="B3" sqref="B3"/>
    </sheetView>
  </sheetViews>
  <sheetFormatPr defaultColWidth="9.25" defaultRowHeight="13.8"/>
  <cols>
    <col min="1" max="1" width="6.62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25" style="1" customWidth="1"/>
    <col min="7" max="7" width="8.625" style="1" customWidth="1"/>
    <col min="8" max="8" width="8.375" style="1" customWidth="1"/>
    <col min="9" max="9" width="12.25" style="1" customWidth="1"/>
    <col min="10" max="16384" width="9.25" style="1"/>
  </cols>
  <sheetData>
    <row r="1" spans="1:9">
      <c r="A1" s="603" t="s">
        <v>116</v>
      </c>
      <c r="B1" s="603"/>
      <c r="C1" s="603"/>
      <c r="D1" s="603"/>
      <c r="E1" s="603"/>
      <c r="F1" s="603"/>
      <c r="G1" s="603"/>
      <c r="H1" s="603"/>
      <c r="I1" s="603"/>
    </row>
    <row r="2" spans="1:9" ht="14.4" thickBot="1"/>
    <row r="3" spans="1:9" ht="34.5" customHeight="1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4.4" thickBot="1">
      <c r="A4" s="6">
        <v>1</v>
      </c>
      <c r="B4" s="7" t="s">
        <v>10</v>
      </c>
      <c r="C4" s="8" t="s">
        <v>117</v>
      </c>
      <c r="D4" s="7" t="s">
        <v>12</v>
      </c>
      <c r="E4" s="9">
        <v>9.9499999999999993</v>
      </c>
      <c r="F4" s="9">
        <v>9.9499999999999993</v>
      </c>
      <c r="G4" s="9">
        <v>17.5</v>
      </c>
      <c r="H4" s="9">
        <v>9.98</v>
      </c>
      <c r="I4" s="10">
        <v>12.5</v>
      </c>
    </row>
    <row r="5" spans="1:9" ht="14.4" thickBot="1">
      <c r="A5" s="6">
        <v>2</v>
      </c>
      <c r="B5" s="7" t="s">
        <v>10</v>
      </c>
      <c r="C5" s="8" t="s">
        <v>117</v>
      </c>
      <c r="D5" s="7" t="s">
        <v>13</v>
      </c>
      <c r="E5" s="9">
        <v>9.9499999999999993</v>
      </c>
      <c r="F5" s="9">
        <v>9.9499999999999993</v>
      </c>
      <c r="G5" s="9">
        <v>17.75</v>
      </c>
      <c r="H5" s="9">
        <v>10.25</v>
      </c>
      <c r="I5" s="10">
        <v>12</v>
      </c>
    </row>
    <row r="6" spans="1:9" ht="14.4" thickBot="1">
      <c r="A6" s="6">
        <v>3</v>
      </c>
      <c r="B6" s="7" t="s">
        <v>10</v>
      </c>
      <c r="C6" s="8" t="s">
        <v>117</v>
      </c>
      <c r="D6" s="7" t="s">
        <v>14</v>
      </c>
      <c r="E6" s="9">
        <v>9.9499999999999993</v>
      </c>
      <c r="F6" s="9">
        <v>9.9499999999999993</v>
      </c>
      <c r="G6" s="9">
        <v>0</v>
      </c>
      <c r="H6" s="9">
        <v>10.5</v>
      </c>
      <c r="I6" s="10">
        <v>12.5</v>
      </c>
    </row>
    <row r="7" spans="1:9" ht="14.4" thickBot="1">
      <c r="A7" s="6">
        <v>4</v>
      </c>
      <c r="B7" s="7" t="s">
        <v>10</v>
      </c>
      <c r="C7" s="8" t="s">
        <v>117</v>
      </c>
      <c r="D7" s="7" t="s">
        <v>15</v>
      </c>
      <c r="E7" s="9">
        <v>9.75</v>
      </c>
      <c r="F7" s="9">
        <v>10.5</v>
      </c>
      <c r="G7" s="9">
        <v>17</v>
      </c>
      <c r="H7" s="9">
        <v>10.25</v>
      </c>
      <c r="I7" s="10">
        <v>12</v>
      </c>
    </row>
    <row r="8" spans="1:9" ht="14.4" thickBot="1">
      <c r="A8" s="6">
        <v>5</v>
      </c>
      <c r="B8" s="7" t="s">
        <v>10</v>
      </c>
      <c r="C8" s="8" t="s">
        <v>117</v>
      </c>
      <c r="D8" s="7" t="s">
        <v>16</v>
      </c>
      <c r="E8" s="9">
        <v>9.8000000000000007</v>
      </c>
      <c r="F8" s="9">
        <v>9.8000000000000007</v>
      </c>
      <c r="G8" s="9">
        <v>0</v>
      </c>
      <c r="H8" s="9">
        <v>10</v>
      </c>
      <c r="I8" s="10">
        <v>9.5</v>
      </c>
    </row>
    <row r="9" spans="1:9" ht="14.4" thickBot="1">
      <c r="A9" s="6">
        <v>6</v>
      </c>
      <c r="B9" s="7" t="s">
        <v>10</v>
      </c>
      <c r="C9" s="8" t="s">
        <v>117</v>
      </c>
      <c r="D9" s="7" t="s">
        <v>17</v>
      </c>
      <c r="E9" s="9">
        <v>9.75</v>
      </c>
      <c r="F9" s="9">
        <v>9.9</v>
      </c>
      <c r="G9" s="9">
        <v>0</v>
      </c>
      <c r="H9" s="9">
        <v>9.9</v>
      </c>
      <c r="I9" s="10">
        <v>8.33</v>
      </c>
    </row>
    <row r="10" spans="1:9" ht="14.4" thickBot="1">
      <c r="A10" s="6">
        <v>7</v>
      </c>
      <c r="B10" s="7" t="s">
        <v>10</v>
      </c>
      <c r="C10" s="8" t="s">
        <v>117</v>
      </c>
      <c r="D10" s="7" t="s">
        <v>18</v>
      </c>
      <c r="E10" s="9">
        <v>9</v>
      </c>
      <c r="F10" s="9">
        <v>10.75</v>
      </c>
      <c r="G10" s="9">
        <v>18.3</v>
      </c>
      <c r="H10" s="9">
        <v>9.5</v>
      </c>
      <c r="I10" s="10">
        <v>10</v>
      </c>
    </row>
    <row r="11" spans="1:9" ht="14.4" thickBot="1">
      <c r="A11" s="6">
        <v>8</v>
      </c>
      <c r="B11" s="7" t="s">
        <v>10</v>
      </c>
      <c r="C11" s="8" t="s">
        <v>117</v>
      </c>
      <c r="D11" s="7" t="s">
        <v>19</v>
      </c>
      <c r="E11" s="9">
        <v>9.8800000000000008</v>
      </c>
      <c r="F11" s="9">
        <v>10.47</v>
      </c>
      <c r="G11" s="9">
        <v>18</v>
      </c>
      <c r="H11" s="9">
        <v>9.9</v>
      </c>
      <c r="I11" s="10">
        <v>9.9</v>
      </c>
    </row>
    <row r="12" spans="1:9" ht="14.4" thickBot="1">
      <c r="A12" s="6">
        <v>9</v>
      </c>
      <c r="B12" s="7" t="s">
        <v>10</v>
      </c>
      <c r="C12" s="8" t="s">
        <v>117</v>
      </c>
      <c r="D12" s="7" t="s">
        <v>20</v>
      </c>
      <c r="E12" s="9">
        <v>9.6</v>
      </c>
      <c r="F12" s="9">
        <v>10.4</v>
      </c>
      <c r="G12" s="9">
        <v>0</v>
      </c>
      <c r="H12" s="9">
        <v>9.9</v>
      </c>
      <c r="I12" s="10">
        <v>10.25</v>
      </c>
    </row>
    <row r="13" spans="1:9" ht="14.4" thickBot="1">
      <c r="A13" s="6">
        <v>10</v>
      </c>
      <c r="B13" s="7" t="s">
        <v>10</v>
      </c>
      <c r="C13" s="8" t="s">
        <v>117</v>
      </c>
      <c r="D13" s="7" t="s">
        <v>21</v>
      </c>
      <c r="E13" s="9">
        <v>10.25</v>
      </c>
      <c r="F13" s="9">
        <v>10.75</v>
      </c>
      <c r="G13" s="9">
        <v>0</v>
      </c>
      <c r="H13" s="9">
        <v>10.5</v>
      </c>
      <c r="I13" s="10">
        <v>0</v>
      </c>
    </row>
    <row r="14" spans="1:9" ht="14.4" thickBot="1">
      <c r="A14" s="6">
        <v>11</v>
      </c>
      <c r="B14" s="7" t="s">
        <v>10</v>
      </c>
      <c r="C14" s="8" t="s">
        <v>117</v>
      </c>
      <c r="D14" s="7" t="s">
        <v>22</v>
      </c>
      <c r="E14" s="9">
        <v>10.25</v>
      </c>
      <c r="F14" s="9">
        <v>11.25</v>
      </c>
      <c r="G14" s="9">
        <v>0</v>
      </c>
      <c r="H14" s="9">
        <v>10.199999999999999</v>
      </c>
      <c r="I14" s="10">
        <v>10.75</v>
      </c>
    </row>
    <row r="15" spans="1:9" ht="14.4" thickBot="1">
      <c r="A15" s="6">
        <v>12</v>
      </c>
      <c r="B15" s="7" t="s">
        <v>10</v>
      </c>
      <c r="C15" s="8" t="s">
        <v>117</v>
      </c>
      <c r="D15" s="7" t="s">
        <v>23</v>
      </c>
      <c r="E15" s="9">
        <v>7</v>
      </c>
      <c r="F15" s="9">
        <v>8</v>
      </c>
      <c r="G15" s="9">
        <v>0</v>
      </c>
      <c r="H15" s="9">
        <v>0</v>
      </c>
      <c r="I15" s="10">
        <v>0</v>
      </c>
    </row>
    <row r="16" spans="1:9" ht="14.4" thickBot="1">
      <c r="A16" s="6">
        <v>13</v>
      </c>
      <c r="B16" s="7" t="s">
        <v>10</v>
      </c>
      <c r="C16" s="8" t="s">
        <v>117</v>
      </c>
      <c r="D16" s="7" t="s">
        <v>24</v>
      </c>
      <c r="E16" s="9">
        <v>7.72</v>
      </c>
      <c r="F16" s="9">
        <v>0</v>
      </c>
      <c r="G16" s="9">
        <v>0</v>
      </c>
      <c r="H16" s="9">
        <v>0</v>
      </c>
      <c r="I16" s="10">
        <v>0</v>
      </c>
    </row>
    <row r="17" spans="1:9" ht="14.4" thickBot="1">
      <c r="A17" s="6">
        <v>14</v>
      </c>
      <c r="B17" s="7" t="s">
        <v>10</v>
      </c>
      <c r="C17" s="8" t="s">
        <v>117</v>
      </c>
      <c r="D17" s="7" t="s">
        <v>25</v>
      </c>
      <c r="E17" s="9">
        <v>8</v>
      </c>
      <c r="F17" s="9">
        <v>0</v>
      </c>
      <c r="G17" s="9">
        <v>0</v>
      </c>
      <c r="H17" s="9">
        <v>0</v>
      </c>
      <c r="I17" s="10">
        <v>0</v>
      </c>
    </row>
    <row r="18" spans="1:9" ht="24.6" thickBot="1">
      <c r="A18" s="6">
        <v>15</v>
      </c>
      <c r="B18" s="7" t="s">
        <v>10</v>
      </c>
      <c r="C18" s="8" t="s">
        <v>117</v>
      </c>
      <c r="D18" s="7" t="s">
        <v>26</v>
      </c>
      <c r="E18" s="9">
        <v>10.86</v>
      </c>
      <c r="F18" s="9">
        <v>10.86</v>
      </c>
      <c r="G18" s="9">
        <v>0</v>
      </c>
      <c r="H18" s="9">
        <v>10.86</v>
      </c>
      <c r="I18" s="10">
        <v>10.86</v>
      </c>
    </row>
    <row r="19" spans="1:9" ht="14.4" thickBot="1">
      <c r="A19" s="6">
        <v>16</v>
      </c>
      <c r="B19" s="7" t="s">
        <v>10</v>
      </c>
      <c r="C19" s="8" t="s">
        <v>117</v>
      </c>
      <c r="D19" s="7" t="s">
        <v>27</v>
      </c>
      <c r="E19" s="9">
        <v>13.43</v>
      </c>
      <c r="F19" s="9">
        <v>13.43</v>
      </c>
      <c r="G19" s="9">
        <v>17.78</v>
      </c>
      <c r="H19" s="9">
        <v>13.43</v>
      </c>
      <c r="I19" s="10">
        <v>13.43</v>
      </c>
    </row>
    <row r="20" spans="1:9" ht="14.4" thickBot="1">
      <c r="A20" s="6">
        <v>17</v>
      </c>
      <c r="B20" s="7" t="s">
        <v>10</v>
      </c>
      <c r="C20" s="8" t="s">
        <v>117</v>
      </c>
      <c r="D20" s="7" t="s">
        <v>28</v>
      </c>
      <c r="E20" s="9">
        <v>9.68</v>
      </c>
      <c r="F20" s="9">
        <v>0</v>
      </c>
      <c r="G20" s="9">
        <v>0</v>
      </c>
      <c r="H20" s="9">
        <v>0</v>
      </c>
      <c r="I20" s="10">
        <v>0</v>
      </c>
    </row>
    <row r="21" spans="1:9" ht="14.4" thickBot="1">
      <c r="A21" s="6">
        <v>18</v>
      </c>
      <c r="B21" s="7" t="s">
        <v>10</v>
      </c>
      <c r="C21" s="8" t="s">
        <v>117</v>
      </c>
      <c r="D21" s="7" t="s">
        <v>29</v>
      </c>
      <c r="E21" s="9">
        <v>10</v>
      </c>
      <c r="F21" s="9">
        <v>10</v>
      </c>
      <c r="G21" s="9">
        <v>0</v>
      </c>
      <c r="H21" s="9">
        <v>10</v>
      </c>
      <c r="I21" s="10">
        <v>0</v>
      </c>
    </row>
    <row r="22" spans="1:9" ht="14.4" thickBot="1">
      <c r="A22" s="6">
        <v>19</v>
      </c>
      <c r="B22" s="7" t="s">
        <v>10</v>
      </c>
      <c r="C22" s="8" t="s">
        <v>117</v>
      </c>
      <c r="D22" s="7" t="s">
        <v>30</v>
      </c>
      <c r="E22" s="9">
        <v>7.54</v>
      </c>
      <c r="F22" s="9">
        <v>0</v>
      </c>
      <c r="G22" s="9">
        <v>0</v>
      </c>
      <c r="H22" s="9">
        <v>0</v>
      </c>
      <c r="I22" s="10">
        <v>0</v>
      </c>
    </row>
    <row r="23" spans="1:9" ht="14.4" thickBot="1">
      <c r="A23" s="6">
        <v>20</v>
      </c>
      <c r="B23" s="7" t="s">
        <v>10</v>
      </c>
      <c r="C23" s="8" t="s">
        <v>117</v>
      </c>
      <c r="D23" s="7" t="s">
        <v>31</v>
      </c>
      <c r="E23" s="9">
        <v>7.92</v>
      </c>
      <c r="F23" s="9">
        <v>0</v>
      </c>
      <c r="G23" s="9">
        <v>0</v>
      </c>
      <c r="H23" s="9">
        <v>0</v>
      </c>
      <c r="I23" s="10">
        <v>0</v>
      </c>
    </row>
    <row r="24" spans="1:9" ht="14.4" thickBot="1">
      <c r="A24" s="6">
        <v>21</v>
      </c>
      <c r="B24" s="7" t="s">
        <v>10</v>
      </c>
      <c r="C24" s="8" t="s">
        <v>117</v>
      </c>
      <c r="D24" s="7" t="s">
        <v>32</v>
      </c>
      <c r="E24" s="9">
        <v>9.9</v>
      </c>
      <c r="F24" s="9">
        <v>11.48</v>
      </c>
      <c r="G24" s="9">
        <v>0</v>
      </c>
      <c r="H24" s="9">
        <v>10.62</v>
      </c>
      <c r="I24" s="10">
        <v>0</v>
      </c>
    </row>
    <row r="25" spans="1:9" ht="14.4" thickBot="1">
      <c r="A25" s="6">
        <v>22</v>
      </c>
      <c r="B25" s="7" t="s">
        <v>10</v>
      </c>
      <c r="C25" s="8" t="s">
        <v>117</v>
      </c>
      <c r="D25" s="7" t="s">
        <v>33</v>
      </c>
      <c r="E25" s="9">
        <v>9.24</v>
      </c>
      <c r="F25" s="9">
        <v>0</v>
      </c>
      <c r="G25" s="9">
        <v>0</v>
      </c>
      <c r="H25" s="9">
        <v>0</v>
      </c>
      <c r="I25" s="10">
        <v>0</v>
      </c>
    </row>
    <row r="26" spans="1:9" ht="14.4" thickBot="1">
      <c r="A26" s="6">
        <v>23</v>
      </c>
      <c r="B26" s="7" t="s">
        <v>10</v>
      </c>
      <c r="C26" s="8" t="s">
        <v>117</v>
      </c>
      <c r="D26" s="7" t="s">
        <v>34</v>
      </c>
      <c r="E26" s="9">
        <v>7.95</v>
      </c>
      <c r="F26" s="9">
        <v>0</v>
      </c>
      <c r="G26" s="9">
        <v>0</v>
      </c>
      <c r="H26" s="9">
        <v>0</v>
      </c>
      <c r="I26" s="10">
        <v>0</v>
      </c>
    </row>
    <row r="27" spans="1:9" ht="14.4" thickBot="1">
      <c r="A27" s="6">
        <v>24</v>
      </c>
      <c r="B27" s="7" t="s">
        <v>10</v>
      </c>
      <c r="C27" s="8" t="s">
        <v>117</v>
      </c>
      <c r="D27" s="7" t="s">
        <v>35</v>
      </c>
      <c r="E27" s="9">
        <v>8.77</v>
      </c>
      <c r="F27" s="9">
        <v>0</v>
      </c>
      <c r="G27" s="9">
        <v>0</v>
      </c>
      <c r="H27" s="9">
        <v>9.8800000000000008</v>
      </c>
      <c r="I27" s="10">
        <v>0</v>
      </c>
    </row>
    <row r="28" spans="1:9" ht="14.4" thickBot="1">
      <c r="A28" s="6">
        <v>25</v>
      </c>
      <c r="B28" s="7" t="s">
        <v>10</v>
      </c>
      <c r="C28" s="8" t="s">
        <v>117</v>
      </c>
      <c r="D28" s="7" t="s">
        <v>36</v>
      </c>
      <c r="E28" s="9">
        <v>14.46</v>
      </c>
      <c r="F28" s="9">
        <v>13.46</v>
      </c>
      <c r="G28" s="9">
        <v>13.46</v>
      </c>
      <c r="H28" s="9">
        <v>13.46</v>
      </c>
      <c r="I28" s="10">
        <v>13.46</v>
      </c>
    </row>
    <row r="29" spans="1:9" ht="14.4" thickBot="1">
      <c r="A29" s="6">
        <v>26</v>
      </c>
      <c r="B29" s="7" t="s">
        <v>10</v>
      </c>
      <c r="C29" s="8" t="s">
        <v>117</v>
      </c>
      <c r="D29" s="7" t="s">
        <v>37</v>
      </c>
      <c r="E29" s="9">
        <v>8.4</v>
      </c>
      <c r="F29" s="9">
        <v>0</v>
      </c>
      <c r="G29" s="9">
        <v>0</v>
      </c>
      <c r="H29" s="9">
        <v>0</v>
      </c>
      <c r="I29" s="10">
        <v>0</v>
      </c>
    </row>
    <row r="30" spans="1:9" ht="14.4" thickBot="1">
      <c r="A30" s="6">
        <v>27</v>
      </c>
      <c r="B30" s="7" t="s">
        <v>10</v>
      </c>
      <c r="C30" s="8" t="s">
        <v>117</v>
      </c>
      <c r="D30" s="7" t="s">
        <v>38</v>
      </c>
      <c r="E30" s="9">
        <v>8.98</v>
      </c>
      <c r="F30" s="9">
        <v>0</v>
      </c>
      <c r="G30" s="9">
        <v>0</v>
      </c>
      <c r="H30" s="9">
        <v>0</v>
      </c>
      <c r="I30" s="10">
        <v>0</v>
      </c>
    </row>
    <row r="31" spans="1:9" ht="14.4" thickBot="1">
      <c r="A31" s="6">
        <v>28</v>
      </c>
      <c r="B31" s="7" t="s">
        <v>10</v>
      </c>
      <c r="C31" s="8" t="s">
        <v>117</v>
      </c>
      <c r="D31" s="7" t="s">
        <v>39</v>
      </c>
      <c r="E31" s="9">
        <v>8.5</v>
      </c>
      <c r="F31" s="9">
        <v>0</v>
      </c>
      <c r="G31" s="9">
        <v>0</v>
      </c>
      <c r="H31" s="9">
        <v>0</v>
      </c>
      <c r="I31" s="10">
        <v>0</v>
      </c>
    </row>
    <row r="32" spans="1:9" ht="14.4" thickBot="1">
      <c r="A32" s="6">
        <v>29</v>
      </c>
      <c r="B32" s="7" t="s">
        <v>10</v>
      </c>
      <c r="C32" s="8" t="s">
        <v>117</v>
      </c>
      <c r="D32" s="7" t="s">
        <v>40</v>
      </c>
      <c r="E32" s="9">
        <v>6.98</v>
      </c>
      <c r="F32" s="9">
        <v>6.98</v>
      </c>
      <c r="G32" s="9">
        <v>0</v>
      </c>
      <c r="H32" s="9">
        <v>0</v>
      </c>
      <c r="I32" s="10">
        <v>0</v>
      </c>
    </row>
    <row r="33" spans="1:9" ht="14.4" thickBot="1">
      <c r="A33" s="6">
        <v>30</v>
      </c>
      <c r="B33" s="7" t="s">
        <v>10</v>
      </c>
      <c r="C33" s="8" t="s">
        <v>117</v>
      </c>
      <c r="D33" s="7" t="s">
        <v>41</v>
      </c>
      <c r="E33" s="9">
        <v>9.6199999999999992</v>
      </c>
      <c r="F33" s="9">
        <v>9.8800000000000008</v>
      </c>
      <c r="G33" s="9">
        <v>14.85</v>
      </c>
      <c r="H33" s="9">
        <v>9.32</v>
      </c>
      <c r="I33" s="10">
        <v>14.24</v>
      </c>
    </row>
    <row r="34" spans="1:9" ht="14.4" thickBot="1">
      <c r="A34" s="6">
        <v>31</v>
      </c>
      <c r="B34" s="7" t="s">
        <v>10</v>
      </c>
      <c r="C34" s="8" t="s">
        <v>117</v>
      </c>
      <c r="D34" s="7" t="s">
        <v>42</v>
      </c>
      <c r="E34" s="9">
        <v>9.75</v>
      </c>
      <c r="F34" s="9">
        <v>9.99</v>
      </c>
      <c r="G34" s="9">
        <v>0</v>
      </c>
      <c r="H34" s="9">
        <v>10.75</v>
      </c>
      <c r="I34" s="10">
        <v>0</v>
      </c>
    </row>
    <row r="35" spans="1:9" ht="14.4" thickBot="1">
      <c r="A35" s="6">
        <v>32</v>
      </c>
      <c r="B35" s="7" t="s">
        <v>10</v>
      </c>
      <c r="C35" s="8" t="s">
        <v>117</v>
      </c>
      <c r="D35" s="7" t="s">
        <v>43</v>
      </c>
      <c r="E35" s="9">
        <v>11.25</v>
      </c>
      <c r="F35" s="9">
        <v>13</v>
      </c>
      <c r="G35" s="9">
        <v>0</v>
      </c>
      <c r="H35" s="9">
        <v>13</v>
      </c>
      <c r="I35" s="10">
        <v>14</v>
      </c>
    </row>
    <row r="36" spans="1:9" ht="14.4" thickBot="1">
      <c r="A36" s="6">
        <v>33</v>
      </c>
      <c r="B36" s="7" t="s">
        <v>10</v>
      </c>
      <c r="C36" s="8" t="s">
        <v>117</v>
      </c>
      <c r="D36" s="7" t="s">
        <v>44</v>
      </c>
      <c r="E36" s="9">
        <v>10.15</v>
      </c>
      <c r="F36" s="9">
        <v>10.65</v>
      </c>
      <c r="G36" s="9">
        <v>21</v>
      </c>
      <c r="H36" s="9">
        <v>13</v>
      </c>
      <c r="I36" s="10">
        <v>12</v>
      </c>
    </row>
    <row r="37" spans="1:9" ht="14.4" thickBot="1">
      <c r="A37" s="6">
        <v>34</v>
      </c>
      <c r="B37" s="7" t="s">
        <v>10</v>
      </c>
      <c r="C37" s="8" t="s">
        <v>117</v>
      </c>
      <c r="D37" s="7" t="s">
        <v>45</v>
      </c>
      <c r="E37" s="9">
        <v>9.5</v>
      </c>
      <c r="F37" s="9">
        <v>11.1</v>
      </c>
      <c r="G37" s="9">
        <v>13.1</v>
      </c>
      <c r="H37" s="9">
        <v>10.9</v>
      </c>
      <c r="I37" s="10">
        <v>10.9</v>
      </c>
    </row>
    <row r="38" spans="1:9" ht="14.4" thickBot="1">
      <c r="A38" s="6">
        <v>35</v>
      </c>
      <c r="B38" s="7" t="s">
        <v>10</v>
      </c>
      <c r="C38" s="8" t="s">
        <v>117</v>
      </c>
      <c r="D38" s="7" t="s">
        <v>46</v>
      </c>
      <c r="E38" s="9">
        <v>8.44</v>
      </c>
      <c r="F38" s="9">
        <v>9.82</v>
      </c>
      <c r="G38" s="9">
        <v>13.07</v>
      </c>
      <c r="H38" s="9">
        <v>10</v>
      </c>
      <c r="I38" s="10">
        <v>9.99</v>
      </c>
    </row>
    <row r="39" spans="1:9" ht="14.4" thickBot="1">
      <c r="A39" s="6">
        <v>36</v>
      </c>
      <c r="B39" s="7" t="s">
        <v>10</v>
      </c>
      <c r="C39" s="8" t="s">
        <v>117</v>
      </c>
      <c r="D39" s="7" t="s">
        <v>47</v>
      </c>
      <c r="E39" s="9">
        <v>10</v>
      </c>
      <c r="F39" s="9">
        <v>10.5</v>
      </c>
      <c r="G39" s="9">
        <v>15</v>
      </c>
      <c r="H39" s="9">
        <v>10.5</v>
      </c>
      <c r="I39" s="10">
        <v>11.5</v>
      </c>
    </row>
    <row r="40" spans="1:9" ht="14.4" thickBot="1">
      <c r="A40" s="6">
        <v>37</v>
      </c>
      <c r="B40" s="7" t="s">
        <v>10</v>
      </c>
      <c r="C40" s="8" t="s">
        <v>117</v>
      </c>
      <c r="D40" s="7" t="s">
        <v>48</v>
      </c>
      <c r="E40" s="9">
        <v>7.43</v>
      </c>
      <c r="F40" s="9">
        <v>7.54</v>
      </c>
      <c r="G40" s="9">
        <v>7.04</v>
      </c>
      <c r="H40" s="9">
        <v>7.01</v>
      </c>
      <c r="I40" s="10">
        <v>8.0299999999999994</v>
      </c>
    </row>
    <row r="41" spans="1:9" ht="14.4" thickBot="1">
      <c r="A41" s="6">
        <v>38</v>
      </c>
      <c r="B41" s="7" t="s">
        <v>10</v>
      </c>
      <c r="C41" s="8" t="s">
        <v>117</v>
      </c>
      <c r="D41" s="7" t="s">
        <v>49</v>
      </c>
      <c r="E41" s="9">
        <v>7.51</v>
      </c>
      <c r="F41" s="9">
        <v>8.0399999999999991</v>
      </c>
      <c r="G41" s="9">
        <v>7.16</v>
      </c>
      <c r="H41" s="9">
        <v>6.75</v>
      </c>
      <c r="I41" s="10">
        <v>10.57</v>
      </c>
    </row>
    <row r="42" spans="1:9" ht="14.4" thickBot="1">
      <c r="A42" s="6">
        <v>39</v>
      </c>
      <c r="B42" s="7" t="s">
        <v>10</v>
      </c>
      <c r="C42" s="8" t="s">
        <v>117</v>
      </c>
      <c r="D42" s="7" t="s">
        <v>50</v>
      </c>
      <c r="E42" s="9">
        <v>8.1199999999999992</v>
      </c>
      <c r="F42" s="9">
        <v>9.3800000000000008</v>
      </c>
      <c r="G42" s="9">
        <v>11.95</v>
      </c>
      <c r="H42" s="9">
        <v>7.18</v>
      </c>
      <c r="I42" s="10">
        <v>9.17</v>
      </c>
    </row>
    <row r="43" spans="1:9" ht="14.4" thickBot="1">
      <c r="A43" s="6">
        <v>40</v>
      </c>
      <c r="B43" s="7" t="s">
        <v>10</v>
      </c>
      <c r="C43" s="8" t="s">
        <v>117</v>
      </c>
      <c r="D43" s="7" t="s">
        <v>51</v>
      </c>
      <c r="E43" s="9">
        <v>8.2100000000000009</v>
      </c>
      <c r="F43" s="9">
        <v>8.17</v>
      </c>
      <c r="G43" s="9">
        <v>7.69</v>
      </c>
      <c r="H43" s="9">
        <v>8.1</v>
      </c>
      <c r="I43" s="10">
        <v>8.75</v>
      </c>
    </row>
    <row r="44" spans="1:9" ht="14.4" thickBot="1">
      <c r="A44" s="6">
        <v>41</v>
      </c>
      <c r="B44" s="7" t="s">
        <v>10</v>
      </c>
      <c r="C44" s="8" t="s">
        <v>117</v>
      </c>
      <c r="D44" s="7" t="s">
        <v>52</v>
      </c>
      <c r="E44" s="9">
        <v>9.3699999999999992</v>
      </c>
      <c r="F44" s="9">
        <v>10.01</v>
      </c>
      <c r="G44" s="9">
        <v>12.81</v>
      </c>
      <c r="H44" s="9">
        <v>10.08</v>
      </c>
      <c r="I44" s="10">
        <v>12.78</v>
      </c>
    </row>
    <row r="45" spans="1:9" ht="14.4" thickBot="1">
      <c r="A45" s="6">
        <v>42</v>
      </c>
      <c r="B45" s="7" t="s">
        <v>10</v>
      </c>
      <c r="C45" s="8" t="s">
        <v>117</v>
      </c>
      <c r="D45" s="7" t="s">
        <v>53</v>
      </c>
      <c r="E45" s="9">
        <v>10</v>
      </c>
      <c r="F45" s="9">
        <v>10.5</v>
      </c>
      <c r="G45" s="9">
        <v>12.5</v>
      </c>
      <c r="H45" s="9">
        <v>11</v>
      </c>
      <c r="I45" s="10">
        <v>11</v>
      </c>
    </row>
    <row r="46" spans="1:9" ht="14.4" thickBot="1">
      <c r="A46" s="6">
        <v>43</v>
      </c>
      <c r="B46" s="7" t="s">
        <v>10</v>
      </c>
      <c r="C46" s="8" t="s">
        <v>117</v>
      </c>
      <c r="D46" s="7" t="s">
        <v>54</v>
      </c>
      <c r="E46" s="9">
        <v>9.44</v>
      </c>
      <c r="F46" s="9">
        <v>9.2100000000000009</v>
      </c>
      <c r="G46" s="9">
        <v>9.43</v>
      </c>
      <c r="H46" s="9">
        <v>8.99</v>
      </c>
      <c r="I46" s="10">
        <v>9.26</v>
      </c>
    </row>
    <row r="47" spans="1:9" ht="24.6" thickBot="1">
      <c r="A47" s="6">
        <v>44</v>
      </c>
      <c r="B47" s="7" t="s">
        <v>10</v>
      </c>
      <c r="C47" s="8" t="s">
        <v>117</v>
      </c>
      <c r="D47" s="7" t="s">
        <v>55</v>
      </c>
      <c r="E47" s="9">
        <v>10.9</v>
      </c>
      <c r="F47" s="9">
        <v>12.65</v>
      </c>
      <c r="G47" s="9">
        <v>15</v>
      </c>
      <c r="H47" s="9">
        <v>12.12</v>
      </c>
      <c r="I47" s="10">
        <v>12.28</v>
      </c>
    </row>
    <row r="48" spans="1:9" ht="14.4" thickBot="1">
      <c r="A48" s="6">
        <v>45</v>
      </c>
      <c r="B48" s="7" t="s">
        <v>10</v>
      </c>
      <c r="C48" s="8" t="s">
        <v>117</v>
      </c>
      <c r="D48" s="7" t="s">
        <v>56</v>
      </c>
      <c r="E48" s="9">
        <v>9.93</v>
      </c>
      <c r="F48" s="9">
        <v>9.93</v>
      </c>
      <c r="G48" s="9">
        <v>9.93</v>
      </c>
      <c r="H48" s="9">
        <v>0</v>
      </c>
      <c r="I48" s="10">
        <v>9.93</v>
      </c>
    </row>
    <row r="49" spans="1:9" ht="14.4" thickBot="1">
      <c r="A49" s="6">
        <v>46</v>
      </c>
      <c r="B49" s="7" t="s">
        <v>10</v>
      </c>
      <c r="C49" s="8" t="s">
        <v>117</v>
      </c>
      <c r="D49" s="7" t="s">
        <v>57</v>
      </c>
      <c r="E49" s="9">
        <v>10.86</v>
      </c>
      <c r="F49" s="9">
        <v>12.36</v>
      </c>
      <c r="G49" s="9">
        <v>14.36</v>
      </c>
      <c r="H49" s="9">
        <v>12.86</v>
      </c>
      <c r="I49" s="10">
        <v>12.36</v>
      </c>
    </row>
    <row r="50" spans="1:9" ht="14.4" thickBot="1">
      <c r="A50" s="6">
        <v>47</v>
      </c>
      <c r="B50" s="7" t="s">
        <v>10</v>
      </c>
      <c r="C50" s="8" t="s">
        <v>117</v>
      </c>
      <c r="D50" s="7" t="s">
        <v>58</v>
      </c>
      <c r="E50" s="9">
        <v>10.42</v>
      </c>
      <c r="F50" s="9">
        <v>10.67</v>
      </c>
      <c r="G50" s="9">
        <v>12.4</v>
      </c>
      <c r="H50" s="9">
        <v>10.65</v>
      </c>
      <c r="I50" s="10">
        <v>13.4</v>
      </c>
    </row>
    <row r="51" spans="1:9" ht="24.6" thickBot="1">
      <c r="A51" s="6">
        <v>48</v>
      </c>
      <c r="B51" s="7" t="s">
        <v>10</v>
      </c>
      <c r="C51" s="8" t="s">
        <v>117</v>
      </c>
      <c r="D51" s="7" t="s">
        <v>59</v>
      </c>
      <c r="E51" s="9">
        <v>12.06</v>
      </c>
      <c r="F51" s="9">
        <v>13.06</v>
      </c>
      <c r="G51" s="9">
        <v>13.06</v>
      </c>
      <c r="H51" s="9">
        <v>12.56</v>
      </c>
      <c r="I51" s="10">
        <v>12.06</v>
      </c>
    </row>
    <row r="52" spans="1:9" ht="14.4" thickBot="1">
      <c r="A52" s="6">
        <v>49</v>
      </c>
      <c r="B52" s="7" t="s">
        <v>10</v>
      </c>
      <c r="C52" s="8" t="s">
        <v>117</v>
      </c>
      <c r="D52" s="7" t="s">
        <v>60</v>
      </c>
      <c r="E52" s="9">
        <v>9.27</v>
      </c>
      <c r="F52" s="9">
        <v>9.44</v>
      </c>
      <c r="G52" s="9">
        <v>13.53</v>
      </c>
      <c r="H52" s="9">
        <v>9.36</v>
      </c>
      <c r="I52" s="10">
        <v>11.57</v>
      </c>
    </row>
    <row r="53" spans="1:9" ht="14.4" thickBot="1">
      <c r="A53" s="6">
        <v>50</v>
      </c>
      <c r="B53" s="7" t="s">
        <v>10</v>
      </c>
      <c r="C53" s="8" t="s">
        <v>117</v>
      </c>
      <c r="D53" s="7" t="s">
        <v>61</v>
      </c>
      <c r="E53" s="9">
        <v>3.59</v>
      </c>
      <c r="F53" s="9">
        <v>4.34</v>
      </c>
      <c r="G53" s="9">
        <v>3.69</v>
      </c>
      <c r="H53" s="9">
        <v>3.32</v>
      </c>
      <c r="I53" s="10">
        <v>11.76</v>
      </c>
    </row>
    <row r="54" spans="1:9" ht="14.4" thickBot="1">
      <c r="A54" s="6">
        <v>51</v>
      </c>
      <c r="B54" s="7" t="s">
        <v>10</v>
      </c>
      <c r="C54" s="8" t="s">
        <v>117</v>
      </c>
      <c r="D54" s="7" t="s">
        <v>62</v>
      </c>
      <c r="E54" s="9">
        <v>9</v>
      </c>
      <c r="F54" s="9">
        <v>10</v>
      </c>
      <c r="G54" s="9">
        <v>10</v>
      </c>
      <c r="H54" s="9">
        <v>9</v>
      </c>
      <c r="I54" s="10">
        <v>10</v>
      </c>
    </row>
    <row r="55" spans="1:9" ht="14.4" thickBot="1">
      <c r="A55" s="6">
        <v>52</v>
      </c>
      <c r="B55" s="7" t="s">
        <v>10</v>
      </c>
      <c r="C55" s="8" t="s">
        <v>117</v>
      </c>
      <c r="D55" s="7" t="s">
        <v>64</v>
      </c>
      <c r="E55" s="9">
        <v>9.4600000000000009</v>
      </c>
      <c r="F55" s="9">
        <v>10.56</v>
      </c>
      <c r="G55" s="9">
        <v>10.18</v>
      </c>
      <c r="H55" s="9">
        <v>10.18</v>
      </c>
      <c r="I55" s="10">
        <v>12.27</v>
      </c>
    </row>
    <row r="56" spans="1:9" ht="14.4" thickBot="1">
      <c r="A56" s="6">
        <v>53</v>
      </c>
      <c r="B56" s="7" t="s">
        <v>10</v>
      </c>
      <c r="C56" s="8" t="s">
        <v>117</v>
      </c>
      <c r="D56" s="7" t="s">
        <v>65</v>
      </c>
      <c r="E56" s="9">
        <v>10.46</v>
      </c>
      <c r="F56" s="9">
        <v>11.57</v>
      </c>
      <c r="G56" s="9">
        <v>10.53</v>
      </c>
      <c r="H56" s="9">
        <v>10.48</v>
      </c>
      <c r="I56" s="10">
        <v>13.76</v>
      </c>
    </row>
    <row r="57" spans="1:9" ht="14.4" thickBot="1">
      <c r="A57" s="6">
        <v>54</v>
      </c>
      <c r="B57" s="7" t="s">
        <v>10</v>
      </c>
      <c r="C57" s="8" t="s">
        <v>117</v>
      </c>
      <c r="D57" s="7" t="s">
        <v>66</v>
      </c>
      <c r="E57" s="9">
        <v>5.76</v>
      </c>
      <c r="F57" s="9">
        <v>5.76</v>
      </c>
      <c r="G57" s="9">
        <v>5.76</v>
      </c>
      <c r="H57" s="9">
        <v>9.94</v>
      </c>
      <c r="I57" s="10">
        <v>9.94</v>
      </c>
    </row>
    <row r="58" spans="1:9" ht="14.4" thickBot="1">
      <c r="A58" s="6">
        <v>55</v>
      </c>
      <c r="B58" s="7" t="s">
        <v>10</v>
      </c>
      <c r="C58" s="8" t="s">
        <v>117</v>
      </c>
      <c r="D58" s="7" t="s">
        <v>67</v>
      </c>
      <c r="E58" s="9">
        <v>9.9</v>
      </c>
      <c r="F58" s="9">
        <v>10.41</v>
      </c>
      <c r="G58" s="9">
        <v>11.93</v>
      </c>
      <c r="H58" s="9">
        <v>10.029999999999999</v>
      </c>
      <c r="I58" s="10">
        <v>9.94</v>
      </c>
    </row>
    <row r="59" spans="1:9" ht="14.4" thickBot="1">
      <c r="A59" s="6">
        <v>56</v>
      </c>
      <c r="B59" s="7" t="s">
        <v>10</v>
      </c>
      <c r="C59" s="8" t="s">
        <v>117</v>
      </c>
      <c r="D59" s="7" t="s">
        <v>68</v>
      </c>
      <c r="E59" s="9">
        <v>7.77</v>
      </c>
      <c r="F59" s="9">
        <v>7.77</v>
      </c>
      <c r="G59" s="9">
        <v>7.77</v>
      </c>
      <c r="H59" s="9">
        <v>7.77</v>
      </c>
      <c r="I59" s="10">
        <v>7.77</v>
      </c>
    </row>
    <row r="60" spans="1:9" ht="14.4" thickBot="1">
      <c r="A60" s="6">
        <v>57</v>
      </c>
      <c r="B60" s="7" t="s">
        <v>10</v>
      </c>
      <c r="C60" s="8" t="s">
        <v>117</v>
      </c>
      <c r="D60" s="7" t="s">
        <v>69</v>
      </c>
      <c r="E60" s="9">
        <v>0</v>
      </c>
      <c r="F60" s="9">
        <v>8.5399999999999991</v>
      </c>
      <c r="G60" s="9">
        <v>0</v>
      </c>
      <c r="H60" s="9">
        <v>8.5399999999999991</v>
      </c>
      <c r="I60" s="10">
        <v>8.5399999999999991</v>
      </c>
    </row>
    <row r="61" spans="1:9" ht="14.4" thickBot="1">
      <c r="A61" s="6">
        <v>58</v>
      </c>
      <c r="B61" s="7" t="s">
        <v>10</v>
      </c>
      <c r="C61" s="8" t="s">
        <v>117</v>
      </c>
      <c r="D61" s="7" t="s">
        <v>70</v>
      </c>
      <c r="E61" s="9">
        <v>8.15</v>
      </c>
      <c r="F61" s="9">
        <v>8.31</v>
      </c>
      <c r="G61" s="9">
        <v>8.16</v>
      </c>
      <c r="H61" s="9">
        <v>8.19</v>
      </c>
      <c r="I61" s="10">
        <v>8.3000000000000007</v>
      </c>
    </row>
    <row r="62" spans="1:9" ht="14.4" thickBot="1">
      <c r="A62" s="6">
        <v>59</v>
      </c>
      <c r="B62" s="7" t="s">
        <v>10</v>
      </c>
      <c r="C62" s="8" t="s">
        <v>117</v>
      </c>
      <c r="D62" s="7" t="s">
        <v>71</v>
      </c>
      <c r="E62" s="9">
        <v>9.1199999999999992</v>
      </c>
      <c r="F62" s="9">
        <v>9.5</v>
      </c>
      <c r="G62" s="9">
        <v>11.62</v>
      </c>
      <c r="H62" s="9">
        <v>8.81</v>
      </c>
      <c r="I62" s="10">
        <v>10.88</v>
      </c>
    </row>
    <row r="63" spans="1:9" ht="14.4" thickBot="1">
      <c r="A63" s="6">
        <v>60</v>
      </c>
      <c r="B63" s="7" t="s">
        <v>10</v>
      </c>
      <c r="C63" s="8" t="s">
        <v>117</v>
      </c>
      <c r="D63" s="7" t="s">
        <v>72</v>
      </c>
      <c r="E63" s="9">
        <v>12</v>
      </c>
      <c r="F63" s="9">
        <v>10.88</v>
      </c>
      <c r="G63" s="9">
        <v>7.41</v>
      </c>
      <c r="H63" s="9">
        <v>7.68</v>
      </c>
      <c r="I63" s="10">
        <v>7.47</v>
      </c>
    </row>
    <row r="64" spans="1:9" ht="14.4" thickBot="1">
      <c r="A64" s="6">
        <v>61</v>
      </c>
      <c r="B64" s="7" t="s">
        <v>10</v>
      </c>
      <c r="C64" s="8" t="s">
        <v>117</v>
      </c>
      <c r="D64" s="7" t="s">
        <v>73</v>
      </c>
      <c r="E64" s="9">
        <v>13.5</v>
      </c>
      <c r="F64" s="9">
        <v>13.5</v>
      </c>
      <c r="G64" s="9">
        <v>13.5</v>
      </c>
      <c r="H64" s="9">
        <v>13.5</v>
      </c>
      <c r="I64" s="10">
        <v>13.5</v>
      </c>
    </row>
    <row r="65" spans="1:9" ht="14.4" thickBot="1">
      <c r="A65" s="6">
        <v>62</v>
      </c>
      <c r="B65" s="7" t="s">
        <v>10</v>
      </c>
      <c r="C65" s="8" t="s">
        <v>117</v>
      </c>
      <c r="D65" s="7" t="s">
        <v>74</v>
      </c>
      <c r="E65" s="9">
        <v>10.65</v>
      </c>
      <c r="F65" s="9">
        <v>10.95</v>
      </c>
      <c r="G65" s="9">
        <v>10.95</v>
      </c>
      <c r="H65" s="9">
        <v>10.8</v>
      </c>
      <c r="I65" s="10">
        <v>10.85</v>
      </c>
    </row>
    <row r="66" spans="1:9" ht="14.4" thickBot="1">
      <c r="A66" s="6">
        <v>63</v>
      </c>
      <c r="B66" s="7" t="s">
        <v>10</v>
      </c>
      <c r="C66" s="8" t="s">
        <v>117</v>
      </c>
      <c r="D66" s="7" t="s">
        <v>75</v>
      </c>
      <c r="E66" s="9">
        <v>11.52</v>
      </c>
      <c r="F66" s="9">
        <v>11.52</v>
      </c>
      <c r="G66" s="9">
        <v>12.57</v>
      </c>
      <c r="H66" s="9">
        <v>11.52</v>
      </c>
      <c r="I66" s="10">
        <v>11.59</v>
      </c>
    </row>
    <row r="67" spans="1:9" ht="14.4" thickBot="1">
      <c r="A67" s="6">
        <v>64</v>
      </c>
      <c r="B67" s="7" t="s">
        <v>10</v>
      </c>
      <c r="C67" s="8" t="s">
        <v>117</v>
      </c>
      <c r="D67" s="7" t="s">
        <v>76</v>
      </c>
      <c r="E67" s="9">
        <v>10.5</v>
      </c>
      <c r="F67" s="9">
        <v>11.5</v>
      </c>
      <c r="G67" s="9">
        <v>16</v>
      </c>
      <c r="H67" s="9">
        <v>0</v>
      </c>
      <c r="I67" s="10">
        <v>11</v>
      </c>
    </row>
    <row r="68" spans="1:9" ht="14.4" thickBot="1">
      <c r="A68" s="6">
        <v>65</v>
      </c>
      <c r="B68" s="7" t="s">
        <v>10</v>
      </c>
      <c r="C68" s="8" t="s">
        <v>117</v>
      </c>
      <c r="D68" s="7" t="s">
        <v>77</v>
      </c>
      <c r="E68" s="9">
        <v>0</v>
      </c>
      <c r="F68" s="9">
        <v>10.07</v>
      </c>
      <c r="G68" s="9">
        <v>0</v>
      </c>
      <c r="H68" s="9">
        <v>10.07</v>
      </c>
      <c r="I68" s="10">
        <v>10.07</v>
      </c>
    </row>
    <row r="69" spans="1:9" ht="14.4" thickBot="1">
      <c r="A69" s="6">
        <v>66</v>
      </c>
      <c r="B69" s="7" t="s">
        <v>10</v>
      </c>
      <c r="C69" s="8" t="s">
        <v>117</v>
      </c>
      <c r="D69" s="7" t="s">
        <v>78</v>
      </c>
      <c r="E69" s="9">
        <v>11</v>
      </c>
      <c r="F69" s="9">
        <v>13</v>
      </c>
      <c r="G69" s="9">
        <v>15</v>
      </c>
      <c r="H69" s="9">
        <v>12.5</v>
      </c>
      <c r="I69" s="10">
        <v>13.5</v>
      </c>
    </row>
    <row r="70" spans="1:9" ht="14.4" thickBot="1">
      <c r="A70" s="6">
        <v>67</v>
      </c>
      <c r="B70" s="7" t="s">
        <v>10</v>
      </c>
      <c r="C70" s="8" t="s">
        <v>117</v>
      </c>
      <c r="D70" s="7" t="s">
        <v>79</v>
      </c>
      <c r="E70" s="9">
        <v>10.75</v>
      </c>
      <c r="F70" s="9">
        <v>11.25</v>
      </c>
      <c r="G70" s="9">
        <v>0</v>
      </c>
      <c r="H70" s="9">
        <v>9.25</v>
      </c>
      <c r="I70" s="10">
        <v>0</v>
      </c>
    </row>
    <row r="71" spans="1:9" ht="14.4" thickBot="1">
      <c r="A71" s="6">
        <v>68</v>
      </c>
      <c r="B71" s="7" t="s">
        <v>10</v>
      </c>
      <c r="C71" s="8" t="s">
        <v>117</v>
      </c>
      <c r="D71" s="7" t="s">
        <v>80</v>
      </c>
      <c r="E71" s="9">
        <v>10.37</v>
      </c>
      <c r="F71" s="9">
        <v>11.23</v>
      </c>
      <c r="G71" s="9">
        <v>12.23</v>
      </c>
      <c r="H71" s="9">
        <v>12.23</v>
      </c>
      <c r="I71" s="10">
        <v>12.23</v>
      </c>
    </row>
    <row r="72" spans="1:9" ht="14.4" thickBot="1">
      <c r="A72" s="6">
        <v>69</v>
      </c>
      <c r="B72" s="7" t="s">
        <v>10</v>
      </c>
      <c r="C72" s="8" t="s">
        <v>117</v>
      </c>
      <c r="D72" s="7" t="s">
        <v>81</v>
      </c>
      <c r="E72" s="9">
        <v>11.25</v>
      </c>
      <c r="F72" s="9">
        <v>11.5</v>
      </c>
      <c r="G72" s="9">
        <v>0</v>
      </c>
      <c r="H72" s="9">
        <v>10.5</v>
      </c>
      <c r="I72" s="10">
        <v>11.5</v>
      </c>
    </row>
    <row r="73" spans="1:9" ht="14.4" thickBot="1">
      <c r="A73" s="6">
        <v>70</v>
      </c>
      <c r="B73" s="7" t="s">
        <v>10</v>
      </c>
      <c r="C73" s="8" t="s">
        <v>117</v>
      </c>
      <c r="D73" s="7" t="s">
        <v>82</v>
      </c>
      <c r="E73" s="9">
        <v>9</v>
      </c>
      <c r="F73" s="9">
        <v>15</v>
      </c>
      <c r="G73" s="9">
        <v>0</v>
      </c>
      <c r="H73" s="9">
        <v>11.25</v>
      </c>
      <c r="I73" s="10">
        <v>12.25</v>
      </c>
    </row>
    <row r="74" spans="1:9" ht="14.4" thickBot="1">
      <c r="A74" s="6">
        <v>71</v>
      </c>
      <c r="B74" s="7" t="s">
        <v>10</v>
      </c>
      <c r="C74" s="8" t="s">
        <v>117</v>
      </c>
      <c r="D74" s="7" t="s">
        <v>83</v>
      </c>
      <c r="E74" s="9">
        <v>0</v>
      </c>
      <c r="F74" s="9">
        <v>12.03</v>
      </c>
      <c r="G74" s="9">
        <v>15.97</v>
      </c>
      <c r="H74" s="9">
        <v>0</v>
      </c>
      <c r="I74" s="10">
        <v>13.58</v>
      </c>
    </row>
    <row r="75" spans="1:9" ht="14.4" thickBot="1">
      <c r="A75" s="6">
        <v>72</v>
      </c>
      <c r="B75" s="7" t="s">
        <v>10</v>
      </c>
      <c r="C75" s="8" t="s">
        <v>117</v>
      </c>
      <c r="D75" s="7" t="s">
        <v>84</v>
      </c>
      <c r="E75" s="9">
        <v>11.5</v>
      </c>
      <c r="F75" s="9">
        <v>11.5</v>
      </c>
      <c r="G75" s="9">
        <v>0</v>
      </c>
      <c r="H75" s="9">
        <v>11.5</v>
      </c>
      <c r="I75" s="10">
        <v>12.25</v>
      </c>
    </row>
    <row r="76" spans="1:9" ht="14.4" thickBot="1">
      <c r="A76" s="6">
        <v>73</v>
      </c>
      <c r="B76" s="7" t="s">
        <v>10</v>
      </c>
      <c r="C76" s="8" t="s">
        <v>117</v>
      </c>
      <c r="D76" s="7" t="s">
        <v>85</v>
      </c>
      <c r="E76" s="9">
        <v>8.65</v>
      </c>
      <c r="F76" s="9">
        <v>9.23</v>
      </c>
      <c r="G76" s="9">
        <v>12.95</v>
      </c>
      <c r="H76" s="9">
        <v>8.99</v>
      </c>
      <c r="I76" s="10">
        <v>9.06</v>
      </c>
    </row>
    <row r="77" spans="1:9" ht="14.4" thickBot="1">
      <c r="A77" s="6">
        <v>74</v>
      </c>
      <c r="B77" s="7" t="s">
        <v>10</v>
      </c>
      <c r="C77" s="8" t="s">
        <v>117</v>
      </c>
      <c r="D77" s="7" t="s">
        <v>86</v>
      </c>
      <c r="E77" s="9">
        <v>0</v>
      </c>
      <c r="F77" s="9">
        <v>10.07</v>
      </c>
      <c r="G77" s="9">
        <v>0</v>
      </c>
      <c r="H77" s="9">
        <v>8.34</v>
      </c>
      <c r="I77" s="10">
        <v>9.48</v>
      </c>
    </row>
    <row r="78" spans="1:9" ht="14.4" thickBot="1">
      <c r="A78" s="6">
        <v>75</v>
      </c>
      <c r="B78" s="7" t="s">
        <v>10</v>
      </c>
      <c r="C78" s="8" t="s">
        <v>117</v>
      </c>
      <c r="D78" s="7" t="s">
        <v>87</v>
      </c>
      <c r="E78" s="9">
        <v>10.99</v>
      </c>
      <c r="F78" s="9">
        <v>13.52</v>
      </c>
      <c r="G78" s="9">
        <v>0</v>
      </c>
      <c r="H78" s="9">
        <v>0</v>
      </c>
      <c r="I78" s="10">
        <v>0</v>
      </c>
    </row>
    <row r="79" spans="1:9" ht="14.4" thickBot="1">
      <c r="A79" s="6">
        <v>76</v>
      </c>
      <c r="B79" s="7" t="s">
        <v>10</v>
      </c>
      <c r="C79" s="8" t="s">
        <v>117</v>
      </c>
      <c r="D79" s="7" t="s">
        <v>88</v>
      </c>
      <c r="E79" s="9">
        <v>10.44</v>
      </c>
      <c r="F79" s="9">
        <v>10.44</v>
      </c>
      <c r="G79" s="9">
        <v>0</v>
      </c>
      <c r="H79" s="9">
        <v>10.19</v>
      </c>
      <c r="I79" s="10">
        <v>10.19</v>
      </c>
    </row>
    <row r="80" spans="1:9" ht="14.4" thickBot="1">
      <c r="A80" s="6">
        <v>77</v>
      </c>
      <c r="B80" s="7" t="s">
        <v>10</v>
      </c>
      <c r="C80" s="8" t="s">
        <v>117</v>
      </c>
      <c r="D80" s="7" t="s">
        <v>89</v>
      </c>
      <c r="E80" s="9">
        <v>8.5</v>
      </c>
      <c r="F80" s="9">
        <v>9</v>
      </c>
      <c r="G80" s="9">
        <v>9.75</v>
      </c>
      <c r="H80" s="9">
        <v>8.75</v>
      </c>
      <c r="I80" s="10">
        <v>10.5</v>
      </c>
    </row>
    <row r="81" spans="1:9" ht="14.4" thickBot="1">
      <c r="A81" s="6">
        <v>78</v>
      </c>
      <c r="B81" s="7" t="s">
        <v>10</v>
      </c>
      <c r="C81" s="8" t="s">
        <v>117</v>
      </c>
      <c r="D81" s="7" t="s">
        <v>90</v>
      </c>
      <c r="E81" s="9">
        <v>13.15</v>
      </c>
      <c r="F81" s="9">
        <v>13.06</v>
      </c>
      <c r="G81" s="9">
        <v>15.07</v>
      </c>
      <c r="H81" s="9">
        <v>13.05</v>
      </c>
      <c r="I81" s="10">
        <v>13.06</v>
      </c>
    </row>
    <row r="82" spans="1:9" ht="14.4" thickBot="1">
      <c r="A82" s="6">
        <v>79</v>
      </c>
      <c r="B82" s="7" t="s">
        <v>10</v>
      </c>
      <c r="C82" s="8" t="s">
        <v>117</v>
      </c>
      <c r="D82" s="7" t="s">
        <v>91</v>
      </c>
      <c r="E82" s="9">
        <v>12.53</v>
      </c>
      <c r="F82" s="9">
        <v>13.53</v>
      </c>
      <c r="G82" s="9">
        <v>13.53</v>
      </c>
      <c r="H82" s="9">
        <v>14.28</v>
      </c>
      <c r="I82" s="10">
        <v>14.28</v>
      </c>
    </row>
    <row r="83" spans="1:9" ht="14.4" thickBot="1">
      <c r="A83" s="6">
        <v>80</v>
      </c>
      <c r="B83" s="7" t="s">
        <v>10</v>
      </c>
      <c r="C83" s="8" t="s">
        <v>117</v>
      </c>
      <c r="D83" s="7" t="s">
        <v>92</v>
      </c>
      <c r="E83" s="9">
        <v>12.27</v>
      </c>
      <c r="F83" s="9">
        <v>12.27</v>
      </c>
      <c r="G83" s="9">
        <v>12.27</v>
      </c>
      <c r="H83" s="9">
        <v>12.27</v>
      </c>
      <c r="I83" s="10">
        <v>12.27</v>
      </c>
    </row>
    <row r="84" spans="1:9" ht="14.4" thickBot="1">
      <c r="A84" s="6">
        <v>81</v>
      </c>
      <c r="B84" s="7" t="s">
        <v>10</v>
      </c>
      <c r="C84" s="8" t="s">
        <v>117</v>
      </c>
      <c r="D84" s="7" t="s">
        <v>93</v>
      </c>
      <c r="E84" s="9">
        <v>10.050000000000001</v>
      </c>
      <c r="F84" s="9">
        <v>9.17</v>
      </c>
      <c r="G84" s="9">
        <v>0</v>
      </c>
      <c r="H84" s="9">
        <v>0</v>
      </c>
      <c r="I84" s="10">
        <v>0</v>
      </c>
    </row>
    <row r="85" spans="1:9" ht="14.4" thickBot="1">
      <c r="A85" s="6">
        <v>82</v>
      </c>
      <c r="B85" s="7" t="s">
        <v>10</v>
      </c>
      <c r="C85" s="8" t="s">
        <v>117</v>
      </c>
      <c r="D85" s="7" t="s">
        <v>94</v>
      </c>
      <c r="E85" s="9">
        <v>12.5</v>
      </c>
      <c r="F85" s="9">
        <v>13.5</v>
      </c>
      <c r="G85" s="9">
        <v>0</v>
      </c>
      <c r="H85" s="9">
        <v>0</v>
      </c>
      <c r="I85" s="10">
        <v>0</v>
      </c>
    </row>
    <row r="86" spans="1:9" ht="14.4" thickBot="1">
      <c r="A86" s="6">
        <v>83</v>
      </c>
      <c r="B86" s="7" t="s">
        <v>10</v>
      </c>
      <c r="C86" s="8" t="s">
        <v>117</v>
      </c>
      <c r="D86" s="7" t="s">
        <v>95</v>
      </c>
      <c r="E86" s="9">
        <v>9.89</v>
      </c>
      <c r="F86" s="9">
        <v>9.89</v>
      </c>
      <c r="G86" s="9">
        <v>0</v>
      </c>
      <c r="H86" s="9">
        <v>9.89</v>
      </c>
      <c r="I86" s="10">
        <v>9.89</v>
      </c>
    </row>
    <row r="87" spans="1:9" ht="14.4" thickBot="1">
      <c r="A87" s="6">
        <v>84</v>
      </c>
      <c r="B87" s="7" t="s">
        <v>10</v>
      </c>
      <c r="C87" s="8" t="s">
        <v>117</v>
      </c>
      <c r="D87" s="7" t="s">
        <v>96</v>
      </c>
      <c r="E87" s="9">
        <v>0</v>
      </c>
      <c r="F87" s="9">
        <v>11.75</v>
      </c>
      <c r="G87" s="9">
        <v>0</v>
      </c>
      <c r="H87" s="9">
        <v>9.75</v>
      </c>
      <c r="I87" s="10">
        <v>0</v>
      </c>
    </row>
    <row r="88" spans="1:9" ht="14.4" thickBot="1">
      <c r="A88" s="6">
        <v>85</v>
      </c>
      <c r="B88" s="7" t="s">
        <v>10</v>
      </c>
      <c r="C88" s="8" t="s">
        <v>117</v>
      </c>
      <c r="D88" s="7" t="s">
        <v>97</v>
      </c>
      <c r="E88" s="9">
        <v>11.29</v>
      </c>
      <c r="F88" s="9">
        <v>11.29</v>
      </c>
      <c r="G88" s="9">
        <v>13.29</v>
      </c>
      <c r="H88" s="9">
        <v>11.29</v>
      </c>
      <c r="I88" s="10">
        <v>12.79</v>
      </c>
    </row>
    <row r="89" spans="1:9" ht="14.4" thickBot="1">
      <c r="A89" s="6">
        <v>86</v>
      </c>
      <c r="B89" s="7" t="s">
        <v>10</v>
      </c>
      <c r="C89" s="8" t="s">
        <v>117</v>
      </c>
      <c r="D89" s="7" t="s">
        <v>98</v>
      </c>
      <c r="E89" s="9">
        <v>13.6</v>
      </c>
      <c r="F89" s="9">
        <v>13.85</v>
      </c>
      <c r="G89" s="9">
        <v>14.35</v>
      </c>
      <c r="H89" s="9">
        <v>13.7</v>
      </c>
      <c r="I89" s="10">
        <v>14.1</v>
      </c>
    </row>
    <row r="90" spans="1:9" ht="14.4" thickBot="1">
      <c r="A90" s="6">
        <v>87</v>
      </c>
      <c r="B90" s="7" t="s">
        <v>10</v>
      </c>
      <c r="C90" s="8" t="s">
        <v>117</v>
      </c>
      <c r="D90" s="7" t="s">
        <v>99</v>
      </c>
      <c r="E90" s="9">
        <v>14</v>
      </c>
      <c r="F90" s="9">
        <v>14.25</v>
      </c>
      <c r="G90" s="9">
        <v>16.5</v>
      </c>
      <c r="H90" s="9">
        <v>16</v>
      </c>
      <c r="I90" s="10">
        <v>15.25</v>
      </c>
    </row>
    <row r="91" spans="1:9" ht="14.4" thickBot="1">
      <c r="A91" s="6">
        <v>88</v>
      </c>
      <c r="B91" s="7" t="s">
        <v>10</v>
      </c>
      <c r="C91" s="8" t="s">
        <v>117</v>
      </c>
      <c r="D91" s="7" t="s">
        <v>100</v>
      </c>
      <c r="E91" s="9">
        <v>12.3</v>
      </c>
      <c r="F91" s="9">
        <v>12.3</v>
      </c>
      <c r="G91" s="9">
        <v>0</v>
      </c>
      <c r="H91" s="9">
        <v>12.3</v>
      </c>
      <c r="I91" s="10">
        <v>12.3</v>
      </c>
    </row>
    <row r="92" spans="1:9" ht="14.4" thickBot="1">
      <c r="A92" s="6">
        <v>89</v>
      </c>
      <c r="B92" s="7" t="s">
        <v>10</v>
      </c>
      <c r="C92" s="8" t="s">
        <v>117</v>
      </c>
      <c r="D92" s="7" t="s">
        <v>101</v>
      </c>
      <c r="E92" s="9">
        <v>10</v>
      </c>
      <c r="F92" s="9">
        <v>11.25</v>
      </c>
      <c r="G92" s="9">
        <v>17</v>
      </c>
      <c r="H92" s="9">
        <v>13</v>
      </c>
      <c r="I92" s="10">
        <v>13</v>
      </c>
    </row>
    <row r="93" spans="1:9" ht="14.4" thickBot="1">
      <c r="A93" s="6">
        <v>90</v>
      </c>
      <c r="B93" s="7" t="s">
        <v>10</v>
      </c>
      <c r="C93" s="8" t="s">
        <v>117</v>
      </c>
      <c r="D93" s="7" t="s">
        <v>102</v>
      </c>
      <c r="E93" s="9">
        <v>11.18</v>
      </c>
      <c r="F93" s="9">
        <v>11.68</v>
      </c>
      <c r="G93" s="9">
        <v>12.18</v>
      </c>
      <c r="H93" s="9">
        <v>12.18</v>
      </c>
      <c r="I93" s="10">
        <v>12.18</v>
      </c>
    </row>
    <row r="94" spans="1:9" ht="14.4" thickBot="1">
      <c r="A94" s="6">
        <v>91</v>
      </c>
      <c r="B94" s="7" t="s">
        <v>10</v>
      </c>
      <c r="C94" s="8" t="s">
        <v>117</v>
      </c>
      <c r="D94" s="7" t="s">
        <v>103</v>
      </c>
      <c r="E94" s="9">
        <v>14.26</v>
      </c>
      <c r="F94" s="9">
        <v>14.26</v>
      </c>
      <c r="G94" s="9">
        <v>14.26</v>
      </c>
      <c r="H94" s="9">
        <v>14.26</v>
      </c>
      <c r="I94" s="10">
        <v>14.26</v>
      </c>
    </row>
    <row r="95" spans="1:9" ht="14.4" thickBot="1">
      <c r="A95" s="6">
        <v>92</v>
      </c>
      <c r="B95" s="7" t="s">
        <v>10</v>
      </c>
      <c r="C95" s="8" t="s">
        <v>117</v>
      </c>
      <c r="D95" s="7" t="s">
        <v>104</v>
      </c>
      <c r="E95" s="9">
        <v>10</v>
      </c>
      <c r="F95" s="9">
        <v>11</v>
      </c>
      <c r="G95" s="9">
        <v>0</v>
      </c>
      <c r="H95" s="9">
        <v>10</v>
      </c>
      <c r="I95" s="10">
        <v>11</v>
      </c>
    </row>
    <row r="96" spans="1:9" ht="14.4" thickBot="1">
      <c r="A96" s="6">
        <v>93</v>
      </c>
      <c r="B96" s="7" t="s">
        <v>10</v>
      </c>
      <c r="C96" s="8" t="s">
        <v>117</v>
      </c>
      <c r="D96" s="7" t="s">
        <v>105</v>
      </c>
      <c r="E96" s="9">
        <v>10.66</v>
      </c>
      <c r="F96" s="9">
        <v>11.35</v>
      </c>
      <c r="G96" s="9">
        <v>12.35</v>
      </c>
      <c r="H96" s="9">
        <v>10.85</v>
      </c>
      <c r="I96" s="10">
        <v>10.85</v>
      </c>
    </row>
    <row r="97" spans="1:9" ht="14.4" thickBot="1">
      <c r="A97" s="6">
        <v>94</v>
      </c>
      <c r="B97" s="7" t="s">
        <v>10</v>
      </c>
      <c r="C97" s="8" t="s">
        <v>117</v>
      </c>
      <c r="D97" s="7" t="s">
        <v>106</v>
      </c>
      <c r="E97" s="9">
        <v>11.29</v>
      </c>
      <c r="F97" s="9">
        <v>11.79</v>
      </c>
      <c r="G97" s="9">
        <v>12.29</v>
      </c>
      <c r="H97" s="9">
        <v>11.29</v>
      </c>
      <c r="I97" s="10">
        <v>11.79</v>
      </c>
    </row>
    <row r="98" spans="1:9" ht="14.4" thickBot="1">
      <c r="A98" s="6">
        <v>95</v>
      </c>
      <c r="B98" s="7" t="s">
        <v>10</v>
      </c>
      <c r="C98" s="8" t="s">
        <v>117</v>
      </c>
      <c r="D98" s="7" t="s">
        <v>107</v>
      </c>
      <c r="E98" s="9">
        <v>11.44</v>
      </c>
      <c r="F98" s="9">
        <v>11.44</v>
      </c>
      <c r="G98" s="9">
        <v>12.44</v>
      </c>
      <c r="H98" s="9">
        <v>11.44</v>
      </c>
      <c r="I98" s="10">
        <v>11.44</v>
      </c>
    </row>
    <row r="99" spans="1:9" ht="14.4" thickBot="1">
      <c r="A99" s="6">
        <v>96</v>
      </c>
      <c r="B99" s="7" t="s">
        <v>10</v>
      </c>
      <c r="C99" s="8" t="s">
        <v>117</v>
      </c>
      <c r="D99" s="7" t="s">
        <v>108</v>
      </c>
      <c r="E99" s="9">
        <v>0</v>
      </c>
      <c r="F99" s="9">
        <v>12.68</v>
      </c>
      <c r="G99" s="9">
        <v>17.05</v>
      </c>
      <c r="H99" s="9">
        <v>0</v>
      </c>
      <c r="I99" s="10">
        <v>14.11</v>
      </c>
    </row>
    <row r="100" spans="1:9" ht="14.4" thickBot="1">
      <c r="A100" s="6">
        <v>97</v>
      </c>
      <c r="B100" s="7" t="s">
        <v>10</v>
      </c>
      <c r="C100" s="8" t="s">
        <v>117</v>
      </c>
      <c r="D100" s="7" t="s">
        <v>109</v>
      </c>
      <c r="E100" s="9">
        <v>11.38</v>
      </c>
      <c r="F100" s="9">
        <v>12.06</v>
      </c>
      <c r="G100" s="9">
        <v>0</v>
      </c>
      <c r="H100" s="9">
        <v>11.88</v>
      </c>
      <c r="I100" s="10">
        <v>13.38</v>
      </c>
    </row>
    <row r="101" spans="1:9" ht="14.4" thickBot="1">
      <c r="A101" s="6">
        <v>98</v>
      </c>
      <c r="B101" s="7" t="s">
        <v>10</v>
      </c>
      <c r="C101" s="8" t="s">
        <v>117</v>
      </c>
      <c r="D101" s="7" t="s">
        <v>110</v>
      </c>
      <c r="E101" s="9">
        <v>11.97</v>
      </c>
      <c r="F101" s="9">
        <v>11.97</v>
      </c>
      <c r="G101" s="9">
        <v>11.97</v>
      </c>
      <c r="H101" s="9">
        <v>11.97</v>
      </c>
      <c r="I101" s="10">
        <v>11.97</v>
      </c>
    </row>
    <row r="102" spans="1:9" ht="14.4" thickBot="1">
      <c r="A102" s="6">
        <v>99</v>
      </c>
      <c r="B102" s="7" t="s">
        <v>10</v>
      </c>
      <c r="C102" s="8" t="s">
        <v>117</v>
      </c>
      <c r="D102" s="7" t="s">
        <v>111</v>
      </c>
      <c r="E102" s="9">
        <v>10.54</v>
      </c>
      <c r="F102" s="9">
        <v>11.04</v>
      </c>
      <c r="G102" s="9">
        <v>13.04</v>
      </c>
      <c r="H102" s="9">
        <v>10.54</v>
      </c>
      <c r="I102" s="10">
        <v>10.54</v>
      </c>
    </row>
    <row r="103" spans="1:9" ht="14.4" thickBot="1">
      <c r="A103" s="6">
        <v>100</v>
      </c>
      <c r="B103" s="7" t="s">
        <v>10</v>
      </c>
      <c r="C103" s="8" t="s">
        <v>117</v>
      </c>
      <c r="D103" s="7" t="s">
        <v>112</v>
      </c>
      <c r="E103" s="9">
        <v>9.52</v>
      </c>
      <c r="F103" s="9">
        <v>9.15</v>
      </c>
      <c r="G103" s="9">
        <v>0</v>
      </c>
      <c r="H103" s="9">
        <v>9.15</v>
      </c>
      <c r="I103" s="10">
        <v>0</v>
      </c>
    </row>
    <row r="104" spans="1:9" ht="14.4" thickBot="1">
      <c r="A104" s="18">
        <v>101</v>
      </c>
      <c r="B104" s="13" t="s">
        <v>10</v>
      </c>
      <c r="C104" s="14" t="s">
        <v>117</v>
      </c>
      <c r="D104" s="13" t="s">
        <v>113</v>
      </c>
      <c r="E104" s="15">
        <v>0</v>
      </c>
      <c r="F104" s="15">
        <v>11</v>
      </c>
      <c r="G104" s="15">
        <v>0</v>
      </c>
      <c r="H104" s="15">
        <v>12</v>
      </c>
      <c r="I104" s="16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16"/>
  <sheetViews>
    <sheetView view="pageBreakPreview" topLeftCell="A19" zoomScale="110" zoomScaleNormal="100" zoomScaleSheetLayoutView="110" workbookViewId="0">
      <selection activeCell="J5" sqref="J5"/>
    </sheetView>
  </sheetViews>
  <sheetFormatPr defaultColWidth="9.25" defaultRowHeight="21.75" customHeight="1"/>
  <cols>
    <col min="1" max="1" width="6.25" style="84" customWidth="1"/>
    <col min="2" max="2" width="54.375" style="83" customWidth="1"/>
    <col min="3" max="3" width="10.25" style="235" customWidth="1"/>
    <col min="4" max="4" width="9.25" style="235" customWidth="1"/>
    <col min="5" max="5" width="9.25" style="248" customWidth="1"/>
    <col min="6" max="6" width="9.25" style="235" customWidth="1"/>
    <col min="7" max="7" width="10.375" style="235" customWidth="1"/>
    <col min="8" max="16384" width="9.25" style="83"/>
  </cols>
  <sheetData>
    <row r="1" spans="1:7" ht="21.75" customHeight="1">
      <c r="A1" s="206"/>
      <c r="B1" s="629" t="s">
        <v>181</v>
      </c>
      <c r="C1" s="629"/>
      <c r="D1" s="629"/>
      <c r="E1" s="635"/>
      <c r="F1" s="629"/>
      <c r="G1" s="629"/>
    </row>
    <row r="2" spans="1:7" ht="15" customHeight="1">
      <c r="C2" s="632" t="s">
        <v>198</v>
      </c>
      <c r="D2" s="633"/>
      <c r="E2" s="633"/>
      <c r="F2" s="633"/>
      <c r="G2" s="633"/>
    </row>
    <row r="3" spans="1:7" ht="26.25" customHeight="1">
      <c r="A3" s="221" t="s">
        <v>1</v>
      </c>
      <c r="B3" s="221" t="s">
        <v>4</v>
      </c>
      <c r="C3" s="234" t="s">
        <v>5</v>
      </c>
      <c r="D3" s="234" t="s">
        <v>6</v>
      </c>
      <c r="E3" s="247" t="s">
        <v>7</v>
      </c>
      <c r="F3" s="234" t="s">
        <v>8</v>
      </c>
      <c r="G3" s="234" t="s">
        <v>9</v>
      </c>
    </row>
    <row r="4" spans="1:7" ht="21.75" customHeight="1">
      <c r="A4" s="209">
        <v>1</v>
      </c>
      <c r="B4" s="50" t="s">
        <v>12</v>
      </c>
      <c r="C4" s="240">
        <v>9.9499999999999993</v>
      </c>
      <c r="D4" s="240">
        <v>9.75</v>
      </c>
      <c r="E4" s="240">
        <v>16.5</v>
      </c>
      <c r="F4" s="240">
        <v>9.9</v>
      </c>
      <c r="G4" s="240">
        <v>12</v>
      </c>
    </row>
    <row r="5" spans="1:7" ht="21.75" customHeight="1">
      <c r="A5" s="209">
        <v>2</v>
      </c>
      <c r="B5" s="50" t="s">
        <v>13</v>
      </c>
      <c r="C5" s="240">
        <v>9.85</v>
      </c>
      <c r="D5" s="240">
        <v>9.8000000000000007</v>
      </c>
      <c r="E5" s="240">
        <v>11.5</v>
      </c>
      <c r="F5" s="240">
        <v>9.75</v>
      </c>
      <c r="G5" s="240">
        <v>10.95</v>
      </c>
    </row>
    <row r="6" spans="1:7" ht="21.75" customHeight="1">
      <c r="A6" s="207">
        <f>A5+1</f>
        <v>3</v>
      </c>
      <c r="B6" s="50" t="s">
        <v>14</v>
      </c>
      <c r="C6" s="240">
        <v>9.64</v>
      </c>
      <c r="D6" s="240">
        <v>9.64</v>
      </c>
      <c r="E6" s="241" t="s">
        <v>120</v>
      </c>
      <c r="F6" s="240">
        <v>9.99</v>
      </c>
      <c r="G6" s="240">
        <v>11.82</v>
      </c>
    </row>
    <row r="7" spans="1:7" ht="21.75" customHeight="1">
      <c r="A7" s="207">
        <f t="shared" ref="A7:A70" si="0">A6+1</f>
        <v>4</v>
      </c>
      <c r="B7" s="50" t="s">
        <v>15</v>
      </c>
      <c r="C7" s="240">
        <v>9.75</v>
      </c>
      <c r="D7" s="240">
        <v>10</v>
      </c>
      <c r="E7" s="241" t="s">
        <v>120</v>
      </c>
      <c r="F7" s="240">
        <v>10</v>
      </c>
      <c r="G7" s="240">
        <v>12</v>
      </c>
    </row>
    <row r="8" spans="1:7" ht="21.75" customHeight="1">
      <c r="A8" s="207">
        <f t="shared" si="0"/>
        <v>5</v>
      </c>
      <c r="B8" s="50" t="s">
        <v>16</v>
      </c>
      <c r="C8" s="240">
        <v>9.6</v>
      </c>
      <c r="D8" s="240">
        <v>10</v>
      </c>
      <c r="E8" s="241" t="s">
        <v>120</v>
      </c>
      <c r="F8" s="240">
        <v>10</v>
      </c>
      <c r="G8" s="240">
        <v>10</v>
      </c>
    </row>
    <row r="9" spans="1:7" ht="21.75" customHeight="1">
      <c r="A9" s="207">
        <f t="shared" si="0"/>
        <v>6</v>
      </c>
      <c r="B9" s="50" t="s">
        <v>17</v>
      </c>
      <c r="C9" s="240">
        <v>8.25</v>
      </c>
      <c r="D9" s="240">
        <v>8.75</v>
      </c>
      <c r="E9" s="241" t="s">
        <v>120</v>
      </c>
      <c r="F9" s="240">
        <v>8.75</v>
      </c>
      <c r="G9" s="240">
        <v>8.61</v>
      </c>
    </row>
    <row r="10" spans="1:7" ht="21.75" customHeight="1">
      <c r="A10" s="207">
        <f t="shared" si="0"/>
        <v>7</v>
      </c>
      <c r="B10" s="50" t="s">
        <v>18</v>
      </c>
      <c r="C10" s="240">
        <v>8.75</v>
      </c>
      <c r="D10" s="240">
        <v>10</v>
      </c>
      <c r="E10" s="241" t="s">
        <v>120</v>
      </c>
      <c r="F10" s="240">
        <v>9.25</v>
      </c>
      <c r="G10" s="240">
        <v>9.5</v>
      </c>
    </row>
    <row r="11" spans="1:7" ht="21.75" customHeight="1">
      <c r="A11" s="207">
        <f t="shared" si="0"/>
        <v>8</v>
      </c>
      <c r="B11" s="50" t="s">
        <v>150</v>
      </c>
      <c r="C11" s="240">
        <v>10.23</v>
      </c>
      <c r="D11" s="240">
        <v>9.65</v>
      </c>
      <c r="E11" s="240">
        <v>16.5</v>
      </c>
      <c r="F11" s="240">
        <v>9.5</v>
      </c>
      <c r="G11" s="240">
        <v>9.08</v>
      </c>
    </row>
    <row r="12" spans="1:7" ht="21.75" customHeight="1">
      <c r="A12" s="207">
        <f t="shared" si="0"/>
        <v>9</v>
      </c>
      <c r="B12" s="50" t="s">
        <v>20</v>
      </c>
      <c r="C12" s="240">
        <v>9.4</v>
      </c>
      <c r="D12" s="240">
        <v>9.9499999999999993</v>
      </c>
      <c r="E12" s="241" t="s">
        <v>120</v>
      </c>
      <c r="F12" s="240">
        <v>9.5</v>
      </c>
      <c r="G12" s="240">
        <v>9.9499999999999993</v>
      </c>
    </row>
    <row r="13" spans="1:7" ht="21.75" customHeight="1">
      <c r="A13" s="207">
        <f t="shared" si="0"/>
        <v>10</v>
      </c>
      <c r="B13" s="50" t="s">
        <v>21</v>
      </c>
      <c r="C13" s="240">
        <v>9.9</v>
      </c>
      <c r="D13" s="240">
        <v>10.25</v>
      </c>
      <c r="E13" s="241" t="s">
        <v>120</v>
      </c>
      <c r="F13" s="240">
        <v>10</v>
      </c>
      <c r="G13" s="241" t="s">
        <v>120</v>
      </c>
    </row>
    <row r="14" spans="1:7" ht="21.75" customHeight="1">
      <c r="A14" s="207">
        <f t="shared" si="0"/>
        <v>11</v>
      </c>
      <c r="B14" s="50" t="s">
        <v>22</v>
      </c>
      <c r="C14" s="240">
        <v>9.75</v>
      </c>
      <c r="D14" s="240">
        <v>10</v>
      </c>
      <c r="E14" s="241" t="s">
        <v>120</v>
      </c>
      <c r="F14" s="240">
        <v>9.75</v>
      </c>
      <c r="G14" s="240">
        <v>10.75</v>
      </c>
    </row>
    <row r="15" spans="1:7" ht="21.75" customHeight="1">
      <c r="A15" s="207">
        <f t="shared" si="0"/>
        <v>12</v>
      </c>
      <c r="B15" s="50" t="s">
        <v>23</v>
      </c>
      <c r="C15" s="240">
        <v>6.25</v>
      </c>
      <c r="D15" s="241">
        <f>G10</f>
        <v>9.5</v>
      </c>
      <c r="E15" s="241" t="s">
        <v>120</v>
      </c>
      <c r="F15" s="241" t="s">
        <v>120</v>
      </c>
      <c r="G15" s="241" t="s">
        <v>120</v>
      </c>
    </row>
    <row r="16" spans="1:7" ht="21.75" customHeight="1">
      <c r="A16" s="207">
        <f t="shared" si="0"/>
        <v>13</v>
      </c>
      <c r="B16" s="50" t="s">
        <v>24</v>
      </c>
      <c r="C16" s="240">
        <v>3.81</v>
      </c>
      <c r="D16" s="241" t="s">
        <v>120</v>
      </c>
      <c r="E16" s="241" t="s">
        <v>120</v>
      </c>
      <c r="F16" s="241" t="s">
        <v>120</v>
      </c>
      <c r="G16" s="241" t="s">
        <v>120</v>
      </c>
    </row>
    <row r="17" spans="1:7" ht="21.75" customHeight="1">
      <c r="A17" s="207">
        <f t="shared" si="0"/>
        <v>14</v>
      </c>
      <c r="B17" s="50" t="s">
        <v>25</v>
      </c>
      <c r="C17" s="240">
        <v>6.25</v>
      </c>
      <c r="D17" s="241" t="s">
        <v>120</v>
      </c>
      <c r="E17" s="241" t="s">
        <v>120</v>
      </c>
      <c r="F17" s="241" t="s">
        <v>120</v>
      </c>
      <c r="G17" s="241" t="s">
        <v>120</v>
      </c>
    </row>
    <row r="18" spans="1:7" ht="21.75" customHeight="1">
      <c r="A18" s="207">
        <f t="shared" si="0"/>
        <v>15</v>
      </c>
      <c r="B18" s="50" t="s">
        <v>26</v>
      </c>
      <c r="C18" s="240">
        <v>7.99</v>
      </c>
      <c r="D18" s="240">
        <v>7.99</v>
      </c>
      <c r="E18" s="241" t="s">
        <v>120</v>
      </c>
      <c r="F18" s="240">
        <v>7.99</v>
      </c>
      <c r="G18" s="240">
        <v>7.99</v>
      </c>
    </row>
    <row r="19" spans="1:7" ht="21.75" customHeight="1">
      <c r="A19" s="207">
        <f t="shared" si="0"/>
        <v>16</v>
      </c>
      <c r="B19" s="50" t="s">
        <v>27</v>
      </c>
      <c r="C19" s="240">
        <v>11</v>
      </c>
      <c r="D19" s="240">
        <v>10.15</v>
      </c>
      <c r="E19" s="240">
        <v>14</v>
      </c>
      <c r="F19" s="240">
        <v>10.65</v>
      </c>
      <c r="G19" s="240">
        <v>15.6</v>
      </c>
    </row>
    <row r="20" spans="1:7" ht="21.75" customHeight="1">
      <c r="A20" s="207">
        <f t="shared" si="0"/>
        <v>17</v>
      </c>
      <c r="B20" s="50" t="s">
        <v>28</v>
      </c>
      <c r="C20" s="240">
        <v>10.33</v>
      </c>
      <c r="D20" s="241" t="s">
        <v>120</v>
      </c>
      <c r="E20" s="241" t="s">
        <v>120</v>
      </c>
      <c r="F20" s="241" t="s">
        <v>120</v>
      </c>
      <c r="G20" s="241" t="s">
        <v>120</v>
      </c>
    </row>
    <row r="21" spans="1:7" ht="21.75" customHeight="1">
      <c r="A21" s="207">
        <f t="shared" si="0"/>
        <v>18</v>
      </c>
      <c r="B21" s="50" t="s">
        <v>30</v>
      </c>
      <c r="C21" s="240">
        <v>5.71</v>
      </c>
      <c r="D21" s="241" t="s">
        <v>120</v>
      </c>
      <c r="E21" s="241" t="s">
        <v>120</v>
      </c>
      <c r="F21" s="241" t="s">
        <v>120</v>
      </c>
      <c r="G21" s="241" t="s">
        <v>120</v>
      </c>
    </row>
    <row r="22" spans="1:7" ht="21.75" customHeight="1">
      <c r="A22" s="207">
        <f t="shared" si="0"/>
        <v>19</v>
      </c>
      <c r="B22" s="50" t="s">
        <v>32</v>
      </c>
      <c r="C22" s="240">
        <v>5.52</v>
      </c>
      <c r="D22" s="240">
        <v>6.83</v>
      </c>
      <c r="E22" s="241" t="s">
        <v>120</v>
      </c>
      <c r="F22" s="240">
        <v>9.08</v>
      </c>
      <c r="G22" s="241" t="s">
        <v>120</v>
      </c>
    </row>
    <row r="23" spans="1:7" ht="21.75" customHeight="1">
      <c r="A23" s="207">
        <f t="shared" si="0"/>
        <v>20</v>
      </c>
      <c r="B23" s="50" t="s">
        <v>33</v>
      </c>
      <c r="C23" s="240">
        <v>7.39</v>
      </c>
      <c r="D23" s="241" t="s">
        <v>120</v>
      </c>
      <c r="E23" s="241" t="s">
        <v>120</v>
      </c>
      <c r="F23" s="241" t="s">
        <v>120</v>
      </c>
      <c r="G23" s="241" t="s">
        <v>120</v>
      </c>
    </row>
    <row r="24" spans="1:7" ht="21.75" customHeight="1">
      <c r="A24" s="207">
        <f t="shared" si="0"/>
        <v>21</v>
      </c>
      <c r="B24" s="50" t="s">
        <v>34</v>
      </c>
      <c r="C24" s="240">
        <v>5.25</v>
      </c>
      <c r="D24" s="241" t="s">
        <v>120</v>
      </c>
      <c r="E24" s="241" t="s">
        <v>120</v>
      </c>
      <c r="F24" s="241" t="s">
        <v>120</v>
      </c>
      <c r="G24" s="241" t="s">
        <v>120</v>
      </c>
    </row>
    <row r="25" spans="1:7" ht="21.75" customHeight="1">
      <c r="A25" s="207">
        <f t="shared" si="0"/>
        <v>22</v>
      </c>
      <c r="B25" s="50" t="s">
        <v>35</v>
      </c>
      <c r="C25" s="240">
        <v>7.61</v>
      </c>
      <c r="D25" s="241" t="s">
        <v>120</v>
      </c>
      <c r="E25" s="241" t="s">
        <v>120</v>
      </c>
      <c r="F25" s="240">
        <v>7.8</v>
      </c>
      <c r="G25" s="241" t="s">
        <v>120</v>
      </c>
    </row>
    <row r="26" spans="1:7" ht="21.75" customHeight="1">
      <c r="A26" s="207">
        <f t="shared" si="0"/>
        <v>23</v>
      </c>
      <c r="B26" s="50" t="s">
        <v>36</v>
      </c>
      <c r="C26" s="240">
        <v>14.14</v>
      </c>
      <c r="D26" s="240">
        <v>13.24</v>
      </c>
      <c r="E26" s="240">
        <v>13.24</v>
      </c>
      <c r="F26" s="240">
        <v>13.24</v>
      </c>
      <c r="G26" s="240">
        <v>13.24</v>
      </c>
    </row>
    <row r="27" spans="1:7" ht="21.75" customHeight="1">
      <c r="A27" s="207">
        <f t="shared" si="0"/>
        <v>24</v>
      </c>
      <c r="B27" s="50" t="s">
        <v>37</v>
      </c>
      <c r="C27" s="240">
        <v>6.91</v>
      </c>
      <c r="D27" s="241" t="s">
        <v>120</v>
      </c>
      <c r="E27" s="241" t="s">
        <v>120</v>
      </c>
      <c r="F27" s="241" t="s">
        <v>120</v>
      </c>
      <c r="G27" s="241" t="s">
        <v>120</v>
      </c>
    </row>
    <row r="28" spans="1:7" ht="21.75" customHeight="1">
      <c r="A28" s="207">
        <f t="shared" si="0"/>
        <v>25</v>
      </c>
      <c r="B28" s="50" t="s">
        <v>38</v>
      </c>
      <c r="C28" s="240">
        <v>7.64</v>
      </c>
      <c r="D28" s="241" t="s">
        <v>120</v>
      </c>
      <c r="E28" s="241" t="s">
        <v>120</v>
      </c>
      <c r="F28" s="241" t="s">
        <v>120</v>
      </c>
      <c r="G28" s="241" t="s">
        <v>120</v>
      </c>
    </row>
    <row r="29" spans="1:7" ht="21.75" customHeight="1">
      <c r="A29" s="207">
        <f t="shared" si="0"/>
        <v>26</v>
      </c>
      <c r="B29" s="50" t="s">
        <v>39</v>
      </c>
      <c r="C29" s="240">
        <v>6</v>
      </c>
      <c r="D29" s="241" t="s">
        <v>120</v>
      </c>
      <c r="E29" s="241" t="s">
        <v>120</v>
      </c>
      <c r="F29" s="241" t="s">
        <v>120</v>
      </c>
      <c r="G29" s="241" t="s">
        <v>120</v>
      </c>
    </row>
    <row r="30" spans="1:7" ht="21.75" customHeight="1">
      <c r="A30" s="207">
        <f t="shared" si="0"/>
        <v>27</v>
      </c>
      <c r="B30" s="50" t="s">
        <v>40</v>
      </c>
      <c r="C30" s="240">
        <v>6.2</v>
      </c>
      <c r="D30" s="240">
        <v>6.2</v>
      </c>
      <c r="E30" s="241" t="s">
        <v>120</v>
      </c>
      <c r="F30" s="241" t="s">
        <v>120</v>
      </c>
      <c r="G30" s="241" t="s">
        <v>120</v>
      </c>
    </row>
    <row r="31" spans="1:7" ht="21.75" customHeight="1">
      <c r="A31" s="207">
        <f>A30+1</f>
        <v>28</v>
      </c>
      <c r="B31" s="50" t="s">
        <v>41</v>
      </c>
      <c r="C31" s="240">
        <v>9.7899999999999991</v>
      </c>
      <c r="D31" s="240">
        <v>10.02</v>
      </c>
      <c r="E31" s="240">
        <v>15.01</v>
      </c>
      <c r="F31" s="240">
        <v>9.48</v>
      </c>
      <c r="G31" s="240">
        <v>13.87</v>
      </c>
    </row>
    <row r="32" spans="1:7" ht="21.75" customHeight="1">
      <c r="A32" s="207">
        <f t="shared" si="0"/>
        <v>29</v>
      </c>
      <c r="B32" s="50" t="s">
        <v>42</v>
      </c>
      <c r="C32" s="240">
        <v>8</v>
      </c>
      <c r="D32" s="240">
        <v>9.8000000000000007</v>
      </c>
      <c r="E32" s="241" t="s">
        <v>120</v>
      </c>
      <c r="F32" s="240">
        <v>10</v>
      </c>
      <c r="G32" s="241" t="s">
        <v>120</v>
      </c>
    </row>
    <row r="33" spans="1:7" ht="21.75" customHeight="1">
      <c r="A33" s="207">
        <f t="shared" si="0"/>
        <v>30</v>
      </c>
      <c r="B33" s="50" t="s">
        <v>44</v>
      </c>
      <c r="C33" s="240">
        <v>10.55</v>
      </c>
      <c r="D33" s="240">
        <v>11.05</v>
      </c>
      <c r="E33" s="240">
        <v>26</v>
      </c>
      <c r="F33" s="240">
        <v>12.05</v>
      </c>
      <c r="G33" s="240">
        <v>11.05</v>
      </c>
    </row>
    <row r="34" spans="1:7" ht="21.75" customHeight="1">
      <c r="A34" s="207">
        <f t="shared" si="0"/>
        <v>31</v>
      </c>
      <c r="B34" s="50" t="s">
        <v>45</v>
      </c>
      <c r="C34" s="240">
        <v>10.6</v>
      </c>
      <c r="D34" s="240">
        <v>12.2</v>
      </c>
      <c r="E34" s="240">
        <v>14.2</v>
      </c>
      <c r="F34" s="240">
        <v>11.9</v>
      </c>
      <c r="G34" s="240">
        <v>12</v>
      </c>
    </row>
    <row r="35" spans="1:7" ht="21.75" customHeight="1">
      <c r="A35" s="207">
        <f t="shared" si="0"/>
        <v>32</v>
      </c>
      <c r="B35" s="50" t="s">
        <v>46</v>
      </c>
      <c r="C35" s="240">
        <v>7.6</v>
      </c>
      <c r="D35" s="240">
        <v>9.2100000000000009</v>
      </c>
      <c r="E35" s="240">
        <v>12.32</v>
      </c>
      <c r="F35" s="240">
        <v>9.52</v>
      </c>
      <c r="G35" s="240">
        <v>9.4600000000000009</v>
      </c>
    </row>
    <row r="36" spans="1:7" ht="21.75" customHeight="1">
      <c r="A36" s="207">
        <f t="shared" si="0"/>
        <v>33</v>
      </c>
      <c r="B36" s="50" t="s">
        <v>47</v>
      </c>
      <c r="C36" s="240">
        <v>9.75</v>
      </c>
      <c r="D36" s="240">
        <v>10</v>
      </c>
      <c r="E36" s="240">
        <v>12.5</v>
      </c>
      <c r="F36" s="240">
        <v>10</v>
      </c>
      <c r="G36" s="240">
        <v>11</v>
      </c>
    </row>
    <row r="37" spans="1:7" ht="21.75" customHeight="1">
      <c r="A37" s="207">
        <f t="shared" si="0"/>
        <v>34</v>
      </c>
      <c r="B37" s="50" t="s">
        <v>48</v>
      </c>
      <c r="C37" s="240">
        <v>6.52</v>
      </c>
      <c r="D37" s="240">
        <v>6.57</v>
      </c>
      <c r="E37" s="240">
        <v>6.33</v>
      </c>
      <c r="F37" s="240">
        <v>6.31</v>
      </c>
      <c r="G37" s="240">
        <v>6.93</v>
      </c>
    </row>
    <row r="38" spans="1:7" ht="21.75" customHeight="1">
      <c r="A38" s="207">
        <f t="shared" si="0"/>
        <v>35</v>
      </c>
      <c r="B38" s="50" t="s">
        <v>49</v>
      </c>
      <c r="C38" s="240">
        <v>9.7899999999999991</v>
      </c>
      <c r="D38" s="240">
        <v>11.06</v>
      </c>
      <c r="E38" s="240">
        <v>13.97</v>
      </c>
      <c r="F38" s="240">
        <v>11.3</v>
      </c>
      <c r="G38" s="240">
        <v>13.15</v>
      </c>
    </row>
    <row r="39" spans="1:7" ht="21.75" customHeight="1">
      <c r="A39" s="207">
        <f t="shared" si="0"/>
        <v>36</v>
      </c>
      <c r="B39" s="50" t="s">
        <v>50</v>
      </c>
      <c r="C39" s="240">
        <v>6.16</v>
      </c>
      <c r="D39" s="240">
        <v>7.17</v>
      </c>
      <c r="E39" s="240">
        <v>11.82</v>
      </c>
      <c r="F39" s="240">
        <v>7.43</v>
      </c>
      <c r="G39" s="240">
        <v>8.89</v>
      </c>
    </row>
    <row r="40" spans="1:7" ht="21.75" customHeight="1">
      <c r="A40" s="207">
        <f t="shared" si="0"/>
        <v>37</v>
      </c>
      <c r="B40" s="50" t="s">
        <v>51</v>
      </c>
      <c r="C40" s="240">
        <v>9.0299999999999994</v>
      </c>
      <c r="D40" s="240">
        <v>8.8000000000000007</v>
      </c>
      <c r="E40" s="240">
        <v>8.42</v>
      </c>
      <c r="F40" s="240">
        <v>8.34</v>
      </c>
      <c r="G40" s="240">
        <v>8.6999999999999993</v>
      </c>
    </row>
    <row r="41" spans="1:7" ht="21.75" customHeight="1">
      <c r="A41" s="207">
        <f t="shared" si="0"/>
        <v>38</v>
      </c>
      <c r="B41" s="50" t="s">
        <v>52</v>
      </c>
      <c r="C41" s="240">
        <v>9.0500000000000007</v>
      </c>
      <c r="D41" s="240">
        <v>9.58</v>
      </c>
      <c r="E41" s="240">
        <v>12.52</v>
      </c>
      <c r="F41" s="240">
        <v>10.07</v>
      </c>
      <c r="G41" s="240">
        <v>11.45</v>
      </c>
    </row>
    <row r="42" spans="1:7" ht="21.75" customHeight="1">
      <c r="A42" s="207">
        <f t="shared" si="0"/>
        <v>39</v>
      </c>
      <c r="B42" s="50" t="s">
        <v>53</v>
      </c>
      <c r="C42" s="240">
        <v>9.25</v>
      </c>
      <c r="D42" s="240">
        <v>9.75</v>
      </c>
      <c r="E42" s="240">
        <v>11.75</v>
      </c>
      <c r="F42" s="240">
        <v>10.25</v>
      </c>
      <c r="G42" s="240">
        <v>10.25</v>
      </c>
    </row>
    <row r="43" spans="1:7" ht="21.75" customHeight="1">
      <c r="A43" s="207">
        <f t="shared" si="0"/>
        <v>40</v>
      </c>
      <c r="B43" s="50" t="s">
        <v>54</v>
      </c>
      <c r="C43" s="240">
        <v>7</v>
      </c>
      <c r="D43" s="240">
        <v>7.12</v>
      </c>
      <c r="E43" s="240">
        <v>7.22</v>
      </c>
      <c r="F43" s="240">
        <v>6.45</v>
      </c>
      <c r="G43" s="240">
        <v>6.81</v>
      </c>
    </row>
    <row r="44" spans="1:7" ht="21.75" customHeight="1">
      <c r="A44" s="207">
        <f t="shared" si="0"/>
        <v>41</v>
      </c>
      <c r="B44" s="50" t="s">
        <v>55</v>
      </c>
      <c r="C44" s="240">
        <v>9.85</v>
      </c>
      <c r="D44" s="240">
        <v>10.4</v>
      </c>
      <c r="E44" s="240">
        <v>12.75</v>
      </c>
      <c r="F44" s="240">
        <v>9.8699999999999992</v>
      </c>
      <c r="G44" s="240">
        <v>11.75</v>
      </c>
    </row>
    <row r="45" spans="1:7" ht="21.75" customHeight="1">
      <c r="A45" s="207">
        <f t="shared" si="0"/>
        <v>42</v>
      </c>
      <c r="B45" s="50" t="s">
        <v>56</v>
      </c>
      <c r="C45" s="240">
        <v>10.37</v>
      </c>
      <c r="D45" s="240">
        <v>10.37</v>
      </c>
      <c r="E45" s="240">
        <v>10.37</v>
      </c>
      <c r="F45" s="240">
        <v>10.37</v>
      </c>
      <c r="G45" s="240">
        <v>10.37</v>
      </c>
    </row>
    <row r="46" spans="1:7" ht="21.75" customHeight="1">
      <c r="A46" s="207">
        <f t="shared" si="0"/>
        <v>43</v>
      </c>
      <c r="B46" s="50" t="s">
        <v>57</v>
      </c>
      <c r="C46" s="240">
        <v>10.45</v>
      </c>
      <c r="D46" s="240">
        <v>10.81</v>
      </c>
      <c r="E46" s="240">
        <v>16.45</v>
      </c>
      <c r="F46" s="240">
        <v>10.82</v>
      </c>
      <c r="G46" s="240">
        <v>11.31</v>
      </c>
    </row>
    <row r="47" spans="1:7" ht="21.75" customHeight="1">
      <c r="A47" s="207">
        <f t="shared" si="0"/>
        <v>44</v>
      </c>
      <c r="B47" s="50" t="s">
        <v>58</v>
      </c>
      <c r="C47" s="240">
        <v>9.25</v>
      </c>
      <c r="D47" s="240">
        <v>9.75</v>
      </c>
      <c r="E47" s="240">
        <v>10.75</v>
      </c>
      <c r="F47" s="240">
        <v>9.75</v>
      </c>
      <c r="G47" s="240">
        <v>12.5</v>
      </c>
    </row>
    <row r="48" spans="1:7" ht="21.75" customHeight="1">
      <c r="A48" s="207">
        <f t="shared" si="0"/>
        <v>45</v>
      </c>
      <c r="B48" s="50" t="s">
        <v>59</v>
      </c>
      <c r="C48" s="240">
        <v>9.6999999999999993</v>
      </c>
      <c r="D48" s="240">
        <v>9.42</v>
      </c>
      <c r="E48" s="240">
        <v>9.42</v>
      </c>
      <c r="F48" s="240">
        <v>9.6999999999999993</v>
      </c>
      <c r="G48" s="240">
        <v>9.1300000000000008</v>
      </c>
    </row>
    <row r="49" spans="1:7" ht="21.75" customHeight="1">
      <c r="A49" s="207">
        <f t="shared" si="0"/>
        <v>46</v>
      </c>
      <c r="B49" s="50" t="s">
        <v>60</v>
      </c>
      <c r="C49" s="240">
        <v>9.77</v>
      </c>
      <c r="D49" s="240">
        <v>8.5500000000000007</v>
      </c>
      <c r="E49" s="240">
        <v>14.14</v>
      </c>
      <c r="F49" s="240">
        <v>10.4</v>
      </c>
      <c r="G49" s="240">
        <v>10.45</v>
      </c>
    </row>
    <row r="50" spans="1:7" ht="21.75" customHeight="1">
      <c r="A50" s="207">
        <f t="shared" si="0"/>
        <v>47</v>
      </c>
      <c r="B50" s="50" t="s">
        <v>61</v>
      </c>
      <c r="C50" s="240">
        <v>8.1</v>
      </c>
      <c r="D50" s="240">
        <v>8.1</v>
      </c>
      <c r="E50" s="240">
        <v>7.99</v>
      </c>
      <c r="F50" s="240">
        <v>7.95</v>
      </c>
      <c r="G50" s="240">
        <v>10.38</v>
      </c>
    </row>
    <row r="51" spans="1:7" ht="21.75" customHeight="1">
      <c r="A51" s="207">
        <f t="shared" si="0"/>
        <v>48</v>
      </c>
      <c r="B51" s="50" t="s">
        <v>62</v>
      </c>
      <c r="C51" s="240">
        <v>9.14</v>
      </c>
      <c r="D51" s="240">
        <v>9.44</v>
      </c>
      <c r="E51" s="240">
        <v>9.44</v>
      </c>
      <c r="F51" s="240">
        <v>9.14</v>
      </c>
      <c r="G51" s="240">
        <v>9.44</v>
      </c>
    </row>
    <row r="52" spans="1:7" ht="21.75" customHeight="1">
      <c r="A52" s="207">
        <f t="shared" si="0"/>
        <v>49</v>
      </c>
      <c r="B52" s="50" t="s">
        <v>64</v>
      </c>
      <c r="C52" s="240">
        <v>8.44</v>
      </c>
      <c r="D52" s="240">
        <v>9.76</v>
      </c>
      <c r="E52" s="240">
        <v>9.4600000000000009</v>
      </c>
      <c r="F52" s="240">
        <v>8.16</v>
      </c>
      <c r="G52" s="240">
        <v>11.46</v>
      </c>
    </row>
    <row r="53" spans="1:7" ht="21.75" customHeight="1">
      <c r="A53" s="207">
        <f t="shared" si="0"/>
        <v>50</v>
      </c>
      <c r="B53" s="50" t="s">
        <v>65</v>
      </c>
      <c r="C53" s="240">
        <v>10.039999999999999</v>
      </c>
      <c r="D53" s="240">
        <v>10.49</v>
      </c>
      <c r="E53" s="240">
        <v>9.7100000000000009</v>
      </c>
      <c r="F53" s="240">
        <v>9.82</v>
      </c>
      <c r="G53" s="240">
        <v>13.14</v>
      </c>
    </row>
    <row r="54" spans="1:7" ht="21.75" customHeight="1">
      <c r="A54" s="207">
        <f t="shared" si="0"/>
        <v>51</v>
      </c>
      <c r="B54" s="50" t="s">
        <v>66</v>
      </c>
      <c r="C54" s="240">
        <v>7.41</v>
      </c>
      <c r="D54" s="240">
        <v>7.41</v>
      </c>
      <c r="E54" s="240">
        <v>7.41</v>
      </c>
      <c r="F54" s="240">
        <v>9.83</v>
      </c>
      <c r="G54" s="240">
        <v>9.83</v>
      </c>
    </row>
    <row r="55" spans="1:7" s="97" customFormat="1" ht="21.75" customHeight="1">
      <c r="A55" s="207">
        <f t="shared" si="0"/>
        <v>52</v>
      </c>
      <c r="B55" s="50" t="s">
        <v>67</v>
      </c>
      <c r="C55" s="240">
        <v>10.28</v>
      </c>
      <c r="D55" s="240">
        <v>10.42</v>
      </c>
      <c r="E55" s="240">
        <v>11.96</v>
      </c>
      <c r="F55" s="240">
        <v>10.26</v>
      </c>
      <c r="G55" s="240">
        <v>10.3</v>
      </c>
    </row>
    <row r="56" spans="1:7" ht="21.75" customHeight="1">
      <c r="A56" s="207">
        <f t="shared" si="0"/>
        <v>53</v>
      </c>
      <c r="B56" s="50" t="s">
        <v>68</v>
      </c>
      <c r="C56" s="240">
        <v>8.0299999999999994</v>
      </c>
      <c r="D56" s="240">
        <v>8.0299999999999994</v>
      </c>
      <c r="E56" s="240">
        <v>8.0299999999999994</v>
      </c>
      <c r="F56" s="240">
        <v>8.0299999999999994</v>
      </c>
      <c r="G56" s="240">
        <v>8.0299999999999994</v>
      </c>
    </row>
    <row r="57" spans="1:7" ht="21.75" customHeight="1">
      <c r="A57" s="207">
        <f t="shared" si="0"/>
        <v>54</v>
      </c>
      <c r="B57" s="50" t="s">
        <v>69</v>
      </c>
      <c r="C57" s="240">
        <v>6.29</v>
      </c>
      <c r="D57" s="240">
        <v>6.28</v>
      </c>
      <c r="E57" s="240">
        <v>6.23</v>
      </c>
      <c r="F57" s="240">
        <v>6.25</v>
      </c>
      <c r="G57" s="240">
        <v>7.14</v>
      </c>
    </row>
    <row r="58" spans="1:7" ht="21.75" customHeight="1">
      <c r="A58" s="207">
        <f t="shared" si="0"/>
        <v>55</v>
      </c>
      <c r="B58" s="50" t="s">
        <v>70</v>
      </c>
      <c r="C58" s="240">
        <v>9.41</v>
      </c>
      <c r="D58" s="240">
        <v>9.4700000000000006</v>
      </c>
      <c r="E58" s="240">
        <v>9.26</v>
      </c>
      <c r="F58" s="240">
        <v>9.31</v>
      </c>
      <c r="G58" s="240">
        <v>9.3800000000000008</v>
      </c>
    </row>
    <row r="59" spans="1:7" ht="21" customHeight="1">
      <c r="A59" s="207">
        <f t="shared" si="0"/>
        <v>56</v>
      </c>
      <c r="B59" s="50" t="s">
        <v>71</v>
      </c>
      <c r="C59" s="240">
        <v>10.3</v>
      </c>
      <c r="D59" s="240">
        <v>11.11</v>
      </c>
      <c r="E59" s="240">
        <v>13.14</v>
      </c>
      <c r="F59" s="240">
        <v>10.26</v>
      </c>
      <c r="G59" s="240">
        <v>12.8</v>
      </c>
    </row>
    <row r="60" spans="1:7" ht="21.75" customHeight="1">
      <c r="A60" s="207">
        <f t="shared" si="0"/>
        <v>57</v>
      </c>
      <c r="B60" s="50" t="s">
        <v>73</v>
      </c>
      <c r="C60" s="240">
        <v>12</v>
      </c>
      <c r="D60" s="240">
        <v>12</v>
      </c>
      <c r="E60" s="240">
        <v>12</v>
      </c>
      <c r="F60" s="240">
        <v>12</v>
      </c>
      <c r="G60" s="240">
        <v>12</v>
      </c>
    </row>
    <row r="61" spans="1:7" ht="21.75" customHeight="1">
      <c r="A61" s="207">
        <f t="shared" si="0"/>
        <v>58</v>
      </c>
      <c r="B61" s="50" t="s">
        <v>74</v>
      </c>
      <c r="C61" s="240">
        <v>9.8000000000000007</v>
      </c>
      <c r="D61" s="240">
        <v>10.1</v>
      </c>
      <c r="E61" s="240">
        <v>10.1</v>
      </c>
      <c r="F61" s="240">
        <v>9.9499999999999993</v>
      </c>
      <c r="G61" s="240">
        <v>10</v>
      </c>
    </row>
    <row r="62" spans="1:7" ht="21.75" customHeight="1">
      <c r="A62" s="207">
        <f t="shared" si="0"/>
        <v>59</v>
      </c>
      <c r="B62" s="50" t="s">
        <v>75</v>
      </c>
      <c r="C62" s="240">
        <v>8.24</v>
      </c>
      <c r="D62" s="240">
        <v>8.24</v>
      </c>
      <c r="E62" s="240">
        <v>8.8800000000000008</v>
      </c>
      <c r="F62" s="240">
        <v>8.24</v>
      </c>
      <c r="G62" s="240">
        <v>8.24</v>
      </c>
    </row>
    <row r="63" spans="1:7" ht="21.75" customHeight="1">
      <c r="A63" s="207">
        <f t="shared" si="0"/>
        <v>60</v>
      </c>
      <c r="B63" s="50" t="s">
        <v>76</v>
      </c>
      <c r="C63" s="240">
        <v>10.5</v>
      </c>
      <c r="D63" s="240">
        <v>11.5</v>
      </c>
      <c r="E63" s="240">
        <v>15</v>
      </c>
      <c r="F63" s="241" t="s">
        <v>120</v>
      </c>
      <c r="G63" s="240">
        <v>10.5</v>
      </c>
    </row>
    <row r="64" spans="1:7" ht="21.75" customHeight="1">
      <c r="A64" s="207">
        <f t="shared" si="0"/>
        <v>61</v>
      </c>
      <c r="B64" s="50" t="s">
        <v>77</v>
      </c>
      <c r="C64" s="240">
        <v>9.34</v>
      </c>
      <c r="D64" s="240">
        <v>9.52</v>
      </c>
      <c r="E64" s="241" t="s">
        <v>120</v>
      </c>
      <c r="F64" s="240">
        <v>10.01</v>
      </c>
      <c r="G64" s="240">
        <v>10.01</v>
      </c>
    </row>
    <row r="65" spans="1:7" ht="21.75" customHeight="1">
      <c r="A65" s="207">
        <f t="shared" si="0"/>
        <v>62</v>
      </c>
      <c r="B65" s="50" t="s">
        <v>78</v>
      </c>
      <c r="C65" s="240">
        <v>11</v>
      </c>
      <c r="D65" s="240">
        <v>13</v>
      </c>
      <c r="E65" s="240">
        <v>15</v>
      </c>
      <c r="F65" s="240">
        <v>12</v>
      </c>
      <c r="G65" s="240">
        <v>13.5</v>
      </c>
    </row>
    <row r="66" spans="1:7" ht="21.75" customHeight="1">
      <c r="A66" s="207">
        <f t="shared" si="0"/>
        <v>63</v>
      </c>
      <c r="B66" s="50" t="s">
        <v>79</v>
      </c>
      <c r="C66" s="240">
        <v>6.92</v>
      </c>
      <c r="D66" s="240">
        <v>7.36</v>
      </c>
      <c r="E66" s="241" t="s">
        <v>120</v>
      </c>
      <c r="F66" s="240">
        <v>7.36</v>
      </c>
      <c r="G66" s="241" t="s">
        <v>120</v>
      </c>
    </row>
    <row r="67" spans="1:7" ht="21.75" customHeight="1">
      <c r="A67" s="207">
        <f t="shared" si="0"/>
        <v>64</v>
      </c>
      <c r="B67" s="50" t="s">
        <v>80</v>
      </c>
      <c r="C67" s="240">
        <v>9.5</v>
      </c>
      <c r="D67" s="240">
        <v>10.5</v>
      </c>
      <c r="E67" s="241" t="s">
        <v>120</v>
      </c>
      <c r="F67" s="240">
        <v>10.5</v>
      </c>
      <c r="G67" s="240">
        <v>10.5</v>
      </c>
    </row>
    <row r="68" spans="1:7" ht="21.75" customHeight="1">
      <c r="A68" s="207">
        <f t="shared" si="0"/>
        <v>65</v>
      </c>
      <c r="B68" s="50" t="s">
        <v>81</v>
      </c>
      <c r="C68" s="240">
        <v>9.9</v>
      </c>
      <c r="D68" s="240">
        <v>9.9</v>
      </c>
      <c r="E68" s="241" t="s">
        <v>120</v>
      </c>
      <c r="F68" s="240">
        <v>9.9499999999999993</v>
      </c>
      <c r="G68" s="240">
        <v>11.25</v>
      </c>
    </row>
    <row r="69" spans="1:7" ht="21.75" customHeight="1">
      <c r="A69" s="207">
        <f t="shared" si="0"/>
        <v>66</v>
      </c>
      <c r="B69" s="50" t="s">
        <v>82</v>
      </c>
      <c r="C69" s="240">
        <v>8</v>
      </c>
      <c r="D69" s="240">
        <v>11.5</v>
      </c>
      <c r="E69" s="241" t="s">
        <v>120</v>
      </c>
      <c r="F69" s="240">
        <v>10.25</v>
      </c>
      <c r="G69" s="240">
        <v>11.25</v>
      </c>
    </row>
    <row r="70" spans="1:7" ht="21.75" customHeight="1">
      <c r="A70" s="207">
        <f t="shared" si="0"/>
        <v>67</v>
      </c>
      <c r="B70" s="50" t="s">
        <v>131</v>
      </c>
      <c r="C70" s="240">
        <v>6.08</v>
      </c>
      <c r="D70" s="240">
        <v>9.92</v>
      </c>
      <c r="E70" s="240">
        <v>15.42</v>
      </c>
      <c r="F70" s="241" t="s">
        <v>120</v>
      </c>
      <c r="G70" s="240">
        <v>10.34</v>
      </c>
    </row>
    <row r="71" spans="1:7" ht="21.75" customHeight="1">
      <c r="A71" s="207">
        <f t="shared" ref="A71:A98" si="1">A70+1</f>
        <v>68</v>
      </c>
      <c r="B71" s="50" t="s">
        <v>84</v>
      </c>
      <c r="C71" s="240">
        <v>11.5</v>
      </c>
      <c r="D71" s="240">
        <v>11.5</v>
      </c>
      <c r="E71" s="241" t="s">
        <v>120</v>
      </c>
      <c r="F71" s="240">
        <v>11.5</v>
      </c>
      <c r="G71" s="240">
        <v>12.25</v>
      </c>
    </row>
    <row r="72" spans="1:7" ht="21.75" customHeight="1">
      <c r="A72" s="207">
        <f t="shared" si="1"/>
        <v>69</v>
      </c>
      <c r="B72" s="50" t="s">
        <v>85</v>
      </c>
      <c r="C72" s="240">
        <v>8.33</v>
      </c>
      <c r="D72" s="240">
        <v>8.9600000000000009</v>
      </c>
      <c r="E72" s="240">
        <v>13</v>
      </c>
      <c r="F72" s="240">
        <v>10.16</v>
      </c>
      <c r="G72" s="240">
        <v>10.16</v>
      </c>
    </row>
    <row r="73" spans="1:7" ht="21.75" customHeight="1">
      <c r="A73" s="207">
        <f t="shared" si="1"/>
        <v>70</v>
      </c>
      <c r="B73" s="50" t="s">
        <v>86</v>
      </c>
      <c r="C73" s="241" t="s">
        <v>120</v>
      </c>
      <c r="D73" s="240">
        <v>10.51</v>
      </c>
      <c r="E73" s="241" t="s">
        <v>120</v>
      </c>
      <c r="F73" s="240">
        <v>9.77</v>
      </c>
      <c r="G73" s="240">
        <v>11.07</v>
      </c>
    </row>
    <row r="74" spans="1:7" ht="21.75" customHeight="1">
      <c r="A74" s="207">
        <f t="shared" si="1"/>
        <v>71</v>
      </c>
      <c r="B74" s="50" t="s">
        <v>88</v>
      </c>
      <c r="C74" s="240">
        <v>8.5</v>
      </c>
      <c r="D74" s="240">
        <v>8.5</v>
      </c>
      <c r="E74" s="241" t="s">
        <v>120</v>
      </c>
      <c r="F74" s="240">
        <v>8.25</v>
      </c>
      <c r="G74" s="240">
        <v>8.25</v>
      </c>
    </row>
    <row r="75" spans="1:7" ht="21.75" customHeight="1">
      <c r="A75" s="207">
        <f t="shared" si="1"/>
        <v>72</v>
      </c>
      <c r="B75" s="50" t="s">
        <v>89</v>
      </c>
      <c r="C75" s="240">
        <v>7.75</v>
      </c>
      <c r="D75" s="240">
        <v>8.5</v>
      </c>
      <c r="E75" s="240">
        <v>9.25</v>
      </c>
      <c r="F75" s="240">
        <v>8</v>
      </c>
      <c r="G75" s="240">
        <v>10</v>
      </c>
    </row>
    <row r="76" spans="1:7" ht="21.75" customHeight="1">
      <c r="A76" s="207">
        <f t="shared" si="1"/>
        <v>73</v>
      </c>
      <c r="B76" s="50" t="s">
        <v>90</v>
      </c>
      <c r="C76" s="240">
        <v>12.48</v>
      </c>
      <c r="D76" s="240">
        <v>12.55</v>
      </c>
      <c r="E76" s="241" t="s">
        <v>120</v>
      </c>
      <c r="F76" s="240">
        <v>12.6</v>
      </c>
      <c r="G76" s="240">
        <v>13.24</v>
      </c>
    </row>
    <row r="77" spans="1:7" ht="21.75" customHeight="1">
      <c r="A77" s="207">
        <f t="shared" si="1"/>
        <v>74</v>
      </c>
      <c r="B77" s="50" t="s">
        <v>91</v>
      </c>
      <c r="C77" s="240">
        <v>13.86</v>
      </c>
      <c r="D77" s="240">
        <v>14.36</v>
      </c>
      <c r="E77" s="240">
        <v>14.36</v>
      </c>
      <c r="F77" s="240">
        <v>13.86</v>
      </c>
      <c r="G77" s="240">
        <v>15.11</v>
      </c>
    </row>
    <row r="78" spans="1:7" ht="21.75" customHeight="1">
      <c r="A78" s="207">
        <f t="shared" si="1"/>
        <v>75</v>
      </c>
      <c r="B78" s="50" t="s">
        <v>93</v>
      </c>
      <c r="C78" s="240">
        <v>9.9</v>
      </c>
      <c r="D78" s="240">
        <v>11.36</v>
      </c>
      <c r="E78" s="241" t="s">
        <v>120</v>
      </c>
      <c r="F78" s="240">
        <v>9.68</v>
      </c>
      <c r="G78" s="240">
        <v>14.62</v>
      </c>
    </row>
    <row r="79" spans="1:7" ht="21.75" customHeight="1">
      <c r="A79" s="207">
        <f t="shared" si="1"/>
        <v>76</v>
      </c>
      <c r="B79" s="50" t="s">
        <v>94</v>
      </c>
      <c r="C79" s="240">
        <v>11.5</v>
      </c>
      <c r="D79" s="240">
        <v>13.5</v>
      </c>
      <c r="E79" s="241" t="s">
        <v>120</v>
      </c>
      <c r="F79" s="241" t="s">
        <v>120</v>
      </c>
      <c r="G79" s="241" t="s">
        <v>120</v>
      </c>
    </row>
    <row r="80" spans="1:7" ht="21.75" customHeight="1">
      <c r="A80" s="207">
        <f t="shared" si="1"/>
        <v>77</v>
      </c>
      <c r="B80" s="50" t="s">
        <v>188</v>
      </c>
      <c r="C80" s="240">
        <v>3.62</v>
      </c>
      <c r="D80" s="240">
        <v>3.62</v>
      </c>
      <c r="E80" s="241" t="s">
        <v>120</v>
      </c>
      <c r="F80" s="240">
        <v>3.62</v>
      </c>
      <c r="G80" s="240">
        <v>3.62</v>
      </c>
    </row>
    <row r="81" spans="1:7" ht="21.75" customHeight="1">
      <c r="A81" s="207">
        <f t="shared" si="1"/>
        <v>78</v>
      </c>
      <c r="B81" s="50" t="s">
        <v>96</v>
      </c>
      <c r="C81" s="241" t="s">
        <v>120</v>
      </c>
      <c r="D81" s="240">
        <v>11.25</v>
      </c>
      <c r="E81" s="240">
        <v>14.5</v>
      </c>
      <c r="F81" s="240">
        <v>9.25</v>
      </c>
      <c r="G81" s="241" t="s">
        <v>120</v>
      </c>
    </row>
    <row r="82" spans="1:7" ht="21.75" customHeight="1">
      <c r="A82" s="207">
        <f t="shared" si="1"/>
        <v>79</v>
      </c>
      <c r="B82" s="50" t="s">
        <v>97</v>
      </c>
      <c r="C82" s="240">
        <v>9.69</v>
      </c>
      <c r="D82" s="240">
        <v>9.69</v>
      </c>
      <c r="E82" s="240">
        <v>11.69</v>
      </c>
      <c r="F82" s="240">
        <v>9.69</v>
      </c>
      <c r="G82" s="240">
        <v>11.19</v>
      </c>
    </row>
    <row r="83" spans="1:7" ht="21.75" customHeight="1">
      <c r="A83" s="207">
        <f t="shared" si="1"/>
        <v>80</v>
      </c>
      <c r="B83" s="50" t="s">
        <v>98</v>
      </c>
      <c r="C83" s="240">
        <v>13.01</v>
      </c>
      <c r="D83" s="240">
        <v>13.26</v>
      </c>
      <c r="E83" s="240">
        <v>13.76</v>
      </c>
      <c r="F83" s="240">
        <v>13.11</v>
      </c>
      <c r="G83" s="240">
        <v>13.51</v>
      </c>
    </row>
    <row r="84" spans="1:7" ht="21.75" customHeight="1">
      <c r="A84" s="207">
        <f t="shared" si="1"/>
        <v>81</v>
      </c>
      <c r="B84" s="50" t="s">
        <v>99</v>
      </c>
      <c r="C84" s="240">
        <v>14.5</v>
      </c>
      <c r="D84" s="240">
        <v>14.75</v>
      </c>
      <c r="E84" s="240">
        <v>17</v>
      </c>
      <c r="F84" s="240">
        <v>16.5</v>
      </c>
      <c r="G84" s="240">
        <v>15.75</v>
      </c>
    </row>
    <row r="85" spans="1:7" ht="21.75" customHeight="1">
      <c r="A85" s="207">
        <f t="shared" si="1"/>
        <v>82</v>
      </c>
      <c r="B85" s="58" t="s">
        <v>100</v>
      </c>
      <c r="C85" s="240">
        <v>9.51</v>
      </c>
      <c r="D85" s="240">
        <v>13</v>
      </c>
      <c r="E85" s="240">
        <v>14</v>
      </c>
      <c r="F85" s="240">
        <v>11</v>
      </c>
      <c r="G85" s="240">
        <v>13</v>
      </c>
    </row>
    <row r="86" spans="1:7" ht="21.75" customHeight="1">
      <c r="A86" s="207">
        <f t="shared" si="1"/>
        <v>83</v>
      </c>
      <c r="B86" s="50" t="s">
        <v>101</v>
      </c>
      <c r="C86" s="240">
        <v>11</v>
      </c>
      <c r="D86" s="240">
        <v>11</v>
      </c>
      <c r="E86" s="240">
        <v>17</v>
      </c>
      <c r="F86" s="240">
        <v>13</v>
      </c>
      <c r="G86" s="240">
        <v>13</v>
      </c>
    </row>
    <row r="87" spans="1:7" ht="21.75" customHeight="1">
      <c r="A87" s="207">
        <f t="shared" si="1"/>
        <v>84</v>
      </c>
      <c r="B87" s="50" t="s">
        <v>102</v>
      </c>
      <c r="C87" s="240">
        <v>8.68</v>
      </c>
      <c r="D87" s="240">
        <v>9.18</v>
      </c>
      <c r="E87" s="240">
        <v>9.68</v>
      </c>
      <c r="F87" s="240">
        <v>9.68</v>
      </c>
      <c r="G87" s="240">
        <v>9.68</v>
      </c>
    </row>
    <row r="88" spans="1:7" ht="21.75" customHeight="1">
      <c r="A88" s="207">
        <f t="shared" si="1"/>
        <v>85</v>
      </c>
      <c r="B88" s="50" t="s">
        <v>189</v>
      </c>
      <c r="C88" s="240">
        <v>14.75</v>
      </c>
      <c r="D88" s="240">
        <v>14.75</v>
      </c>
      <c r="E88" s="240">
        <v>14.75</v>
      </c>
      <c r="F88" s="240">
        <v>14.75</v>
      </c>
      <c r="G88" s="240">
        <v>14.75</v>
      </c>
    </row>
    <row r="89" spans="1:7" ht="21.75" customHeight="1">
      <c r="A89" s="207">
        <f t="shared" si="1"/>
        <v>86</v>
      </c>
      <c r="B89" s="50" t="s">
        <v>104</v>
      </c>
      <c r="C89" s="240">
        <v>8.1</v>
      </c>
      <c r="D89" s="240">
        <v>9</v>
      </c>
      <c r="E89" s="240">
        <v>10</v>
      </c>
      <c r="F89" s="240">
        <v>8.85</v>
      </c>
      <c r="G89" s="240">
        <v>8.85</v>
      </c>
    </row>
    <row r="90" spans="1:7" ht="21.75" customHeight="1">
      <c r="A90" s="207">
        <f t="shared" si="1"/>
        <v>87</v>
      </c>
      <c r="B90" s="50" t="s">
        <v>105</v>
      </c>
      <c r="C90" s="240">
        <v>9.2100000000000009</v>
      </c>
      <c r="D90" s="240">
        <v>9.8699999999999992</v>
      </c>
      <c r="E90" s="240">
        <v>10.87</v>
      </c>
      <c r="F90" s="240">
        <v>9.3699999999999992</v>
      </c>
      <c r="G90" s="240">
        <v>9.3699999999999992</v>
      </c>
    </row>
    <row r="91" spans="1:7" ht="21.75" customHeight="1">
      <c r="A91" s="207">
        <f t="shared" si="1"/>
        <v>88</v>
      </c>
      <c r="B91" s="50" t="s">
        <v>106</v>
      </c>
      <c r="C91" s="240">
        <v>10.49</v>
      </c>
      <c r="D91" s="240">
        <v>10.99</v>
      </c>
      <c r="E91" s="240">
        <v>11.49</v>
      </c>
      <c r="F91" s="240">
        <v>10.49</v>
      </c>
      <c r="G91" s="240">
        <v>10.99</v>
      </c>
    </row>
    <row r="92" spans="1:7" ht="21.75" customHeight="1">
      <c r="A92" s="207">
        <f t="shared" si="1"/>
        <v>89</v>
      </c>
      <c r="B92" s="50" t="s">
        <v>107</v>
      </c>
      <c r="C92" s="240">
        <v>8.5299999999999994</v>
      </c>
      <c r="D92" s="240">
        <v>8.5299999999999994</v>
      </c>
      <c r="E92" s="240">
        <v>9.5299999999999994</v>
      </c>
      <c r="F92" s="240">
        <v>8.5299999999999994</v>
      </c>
      <c r="G92" s="240">
        <v>8.5299999999999994</v>
      </c>
    </row>
    <row r="93" spans="1:7" ht="21.75" customHeight="1">
      <c r="A93" s="207">
        <f t="shared" si="1"/>
        <v>90</v>
      </c>
      <c r="B93" s="50" t="s">
        <v>108</v>
      </c>
      <c r="C93" s="241" t="s">
        <v>120</v>
      </c>
      <c r="D93" s="240">
        <v>11.88</v>
      </c>
      <c r="E93" s="240">
        <v>14.46</v>
      </c>
      <c r="F93" s="241" t="s">
        <v>120</v>
      </c>
      <c r="G93" s="240">
        <v>12.59</v>
      </c>
    </row>
    <row r="94" spans="1:7" ht="21.75" customHeight="1">
      <c r="A94" s="207">
        <f t="shared" si="1"/>
        <v>91</v>
      </c>
      <c r="B94" s="50" t="s">
        <v>109</v>
      </c>
      <c r="C94" s="240">
        <v>10.69</v>
      </c>
      <c r="D94" s="240">
        <v>11.62</v>
      </c>
      <c r="E94" s="241" t="s">
        <v>120</v>
      </c>
      <c r="F94" s="240">
        <v>11.44</v>
      </c>
      <c r="G94" s="240">
        <v>12.94</v>
      </c>
    </row>
    <row r="95" spans="1:7" ht="21.75" customHeight="1">
      <c r="A95" s="207">
        <f t="shared" si="1"/>
        <v>92</v>
      </c>
      <c r="B95" s="50" t="s">
        <v>110</v>
      </c>
      <c r="C95" s="240">
        <v>11.48</v>
      </c>
      <c r="D95" s="240">
        <v>11.48</v>
      </c>
      <c r="E95" s="240">
        <v>11.48</v>
      </c>
      <c r="F95" s="240">
        <v>11.48</v>
      </c>
      <c r="G95" s="240">
        <v>11.48</v>
      </c>
    </row>
    <row r="96" spans="1:7" ht="21.75" customHeight="1">
      <c r="A96" s="207">
        <f t="shared" si="1"/>
        <v>93</v>
      </c>
      <c r="B96" s="50" t="s">
        <v>191</v>
      </c>
      <c r="C96" s="240">
        <v>10.44</v>
      </c>
      <c r="D96" s="240">
        <v>10.94</v>
      </c>
      <c r="E96" s="240">
        <v>12.94</v>
      </c>
      <c r="F96" s="240">
        <v>10.44</v>
      </c>
      <c r="G96" s="240">
        <v>10.44</v>
      </c>
    </row>
    <row r="97" spans="1:7" ht="21.75" customHeight="1">
      <c r="A97" s="207">
        <f t="shared" si="1"/>
        <v>94</v>
      </c>
      <c r="B97" s="50" t="s">
        <v>112</v>
      </c>
      <c r="C97" s="240">
        <v>9.75</v>
      </c>
      <c r="D97" s="240">
        <v>10.75</v>
      </c>
      <c r="E97" s="241" t="s">
        <v>120</v>
      </c>
      <c r="F97" s="240">
        <v>10.75</v>
      </c>
      <c r="G97" s="241" t="s">
        <v>120</v>
      </c>
    </row>
    <row r="98" spans="1:7" ht="21.75" customHeight="1">
      <c r="A98" s="207">
        <f t="shared" si="1"/>
        <v>95</v>
      </c>
      <c r="B98" s="50" t="s">
        <v>113</v>
      </c>
      <c r="C98" s="241" t="s">
        <v>120</v>
      </c>
      <c r="D98" s="240">
        <v>10.25</v>
      </c>
      <c r="E98" s="241" t="s">
        <v>120</v>
      </c>
      <c r="F98" s="240">
        <v>10.25</v>
      </c>
      <c r="G98" s="240">
        <v>10.75</v>
      </c>
    </row>
    <row r="99" spans="1:7" ht="27" customHeight="1">
      <c r="A99" s="212"/>
      <c r="B99" s="636" t="s">
        <v>199</v>
      </c>
      <c r="C99" s="636"/>
      <c r="D99" s="636"/>
      <c r="E99" s="636"/>
      <c r="F99" s="636"/>
      <c r="G99" s="636"/>
    </row>
    <row r="100" spans="1:7" ht="27" customHeight="1">
      <c r="A100" s="212"/>
      <c r="B100" s="230"/>
      <c r="C100" s="230"/>
      <c r="D100" s="230"/>
      <c r="E100" s="230"/>
      <c r="F100" s="230"/>
      <c r="G100" s="230"/>
    </row>
    <row r="101" spans="1:7" ht="12" customHeight="1">
      <c r="A101" s="212"/>
      <c r="B101" s="230"/>
      <c r="C101" s="230"/>
      <c r="D101" s="230"/>
      <c r="E101" s="230"/>
      <c r="F101" s="230"/>
      <c r="G101" s="230"/>
    </row>
    <row r="102" spans="1:7" ht="27" customHeight="1">
      <c r="A102" s="212"/>
      <c r="B102" s="230"/>
      <c r="C102" s="230"/>
      <c r="D102" s="230"/>
      <c r="E102" s="230"/>
      <c r="F102" s="230"/>
      <c r="G102" s="230"/>
    </row>
    <row r="103" spans="1:7" s="233" customFormat="1" ht="21.75" customHeight="1">
      <c r="A103" s="231"/>
      <c r="B103" s="249" t="s">
        <v>178</v>
      </c>
      <c r="C103" s="250">
        <f>AVERAGE(C4:C72,C74:C80,C82:C92,C94:C97)</f>
        <v>9.1378021978022019</v>
      </c>
      <c r="D103" s="251">
        <f>AVERAGE(D4:D15,D18:D19,D22,D26,D30:D98)</f>
        <v>10.034470588235296</v>
      </c>
      <c r="E103" s="251">
        <f>AVERAGE(E4:E5,E11,E19,E26,E31,E33:E63,E65,E70,E72,E75,E77,E81:E93,E95:E96)</f>
        <v>12.218771929824563</v>
      </c>
      <c r="F103" s="251">
        <f>AVERAGE(F4:F14,F18:F19,F22,F25:F26,F31:F62,F64:F69,F71:F78,F80:F92,F94:F98)</f>
        <v>9.9306250000000009</v>
      </c>
      <c r="G103" s="251">
        <f>AVERAGE(G4:G12,G14,G18:G19,G26,G31,G33:G65,G67:G78,G80,G82:G96,G98)</f>
        <v>10.857763157894739</v>
      </c>
    </row>
    <row r="104" spans="1:7" s="233" customFormat="1" ht="21.75" customHeight="1">
      <c r="A104" s="231"/>
      <c r="B104" s="249" t="s">
        <v>179</v>
      </c>
      <c r="C104" s="167">
        <v>3.62</v>
      </c>
      <c r="D104" s="167">
        <v>3.62</v>
      </c>
      <c r="E104" s="254">
        <v>6.23</v>
      </c>
      <c r="F104" s="253">
        <v>3.62</v>
      </c>
      <c r="G104" s="167">
        <v>3.62</v>
      </c>
    </row>
    <row r="105" spans="1:7" s="233" customFormat="1" ht="21.75" customHeight="1">
      <c r="A105" s="231"/>
      <c r="B105" s="249" t="s">
        <v>180</v>
      </c>
      <c r="C105" s="167">
        <v>14.75</v>
      </c>
      <c r="D105" s="167">
        <v>14.75</v>
      </c>
      <c r="E105" s="252">
        <v>26</v>
      </c>
      <c r="F105" s="254">
        <v>16.5</v>
      </c>
      <c r="G105" s="167">
        <v>15.75</v>
      </c>
    </row>
    <row r="106" spans="1:7" ht="21.75" customHeight="1">
      <c r="B106" s="151"/>
    </row>
    <row r="107" spans="1:7" ht="21.75" customHeight="1">
      <c r="B107" s="151"/>
    </row>
    <row r="109" spans="1:7" s="127" customFormat="1" ht="21.75" customHeight="1">
      <c r="A109" s="84"/>
      <c r="B109" s="151"/>
      <c r="C109" s="235"/>
      <c r="D109" s="235"/>
      <c r="E109" s="248"/>
      <c r="F109" s="235"/>
      <c r="G109" s="235"/>
    </row>
    <row r="110" spans="1:7" s="127" customFormat="1" ht="21.75" customHeight="1">
      <c r="A110" s="84"/>
      <c r="B110" s="151"/>
      <c r="C110" s="235"/>
      <c r="D110" s="235"/>
      <c r="E110" s="248"/>
      <c r="F110" s="235"/>
      <c r="G110" s="235"/>
    </row>
    <row r="111" spans="1:7" s="127" customFormat="1" ht="21.75" customHeight="1">
      <c r="A111" s="84"/>
      <c r="B111" s="151"/>
      <c r="C111" s="235"/>
      <c r="D111" s="235"/>
      <c r="E111" s="248"/>
      <c r="F111" s="235"/>
      <c r="G111" s="235"/>
    </row>
    <row r="114" spans="1:7" s="127" customFormat="1" ht="21.75" customHeight="1">
      <c r="A114" s="84"/>
      <c r="B114" s="151"/>
      <c r="C114" s="235"/>
      <c r="D114" s="235"/>
      <c r="E114" s="248"/>
      <c r="F114" s="235"/>
      <c r="G114" s="235"/>
    </row>
    <row r="115" spans="1:7" s="127" customFormat="1" ht="21.75" customHeight="1">
      <c r="A115" s="84"/>
      <c r="B115" s="151"/>
      <c r="C115" s="235"/>
      <c r="D115" s="235"/>
      <c r="E115" s="248"/>
      <c r="F115" s="235"/>
      <c r="G115" s="235"/>
    </row>
    <row r="116" spans="1:7" s="127" customFormat="1" ht="21.75" customHeight="1">
      <c r="A116" s="84"/>
      <c r="B116" s="151"/>
      <c r="C116" s="235"/>
      <c r="D116" s="235"/>
      <c r="E116" s="248"/>
      <c r="F116" s="235"/>
      <c r="G116" s="235"/>
    </row>
  </sheetData>
  <mergeCells count="3">
    <mergeCell ref="B1:G1"/>
    <mergeCell ref="C2:G2"/>
    <mergeCell ref="B99:G99"/>
  </mergeCells>
  <pageMargins left="0.70866141732283472" right="0.94488188976377963" top="0.74803149606299213" bottom="0.74803149606299213" header="0.31496062992125984" footer="0.31496062992125984"/>
  <pageSetup paperSize="9" scale="75" orientation="portrait" horizontalDpi="90" verticalDpi="90" r:id="rId1"/>
  <customProperties>
    <customPr name="EpmWorksheetKeyString_GUID" r:id="rId2"/>
  </customProperties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17"/>
  <sheetViews>
    <sheetView showGridLines="0" view="pageBreakPreview" topLeftCell="A97" zoomScaleNormal="100" zoomScaleSheetLayoutView="100" workbookViewId="0">
      <selection activeCell="A103" sqref="A103:XFD107"/>
    </sheetView>
  </sheetViews>
  <sheetFormatPr defaultColWidth="9.25" defaultRowHeight="21.75" customHeight="1"/>
  <cols>
    <col min="1" max="1" width="6.25" style="274" customWidth="1"/>
    <col min="2" max="2" width="54.375" style="255" customWidth="1"/>
    <col min="3" max="3" width="11.25" style="276" customWidth="1"/>
    <col min="4" max="6" width="9.25" style="276" customWidth="1"/>
    <col min="7" max="7" width="10.375" style="276" customWidth="1"/>
    <col min="8" max="16384" width="9.25" style="255"/>
  </cols>
  <sheetData>
    <row r="1" spans="1:7" ht="21.75" customHeight="1">
      <c r="A1" s="638" t="s">
        <v>200</v>
      </c>
      <c r="B1" s="638"/>
      <c r="C1" s="638"/>
      <c r="D1" s="638"/>
      <c r="E1" s="638"/>
      <c r="F1" s="638"/>
      <c r="G1" s="638"/>
    </row>
    <row r="2" spans="1:7" ht="21.75" customHeight="1">
      <c r="A2" s="639" t="s">
        <v>201</v>
      </c>
      <c r="B2" s="639"/>
      <c r="C2" s="639"/>
      <c r="D2" s="639"/>
      <c r="E2" s="639"/>
      <c r="F2" s="639"/>
      <c r="G2" s="639"/>
    </row>
    <row r="3" spans="1:7" ht="21.75" customHeight="1" thickBot="1">
      <c r="A3" s="640" t="s">
        <v>210</v>
      </c>
      <c r="B3" s="640"/>
      <c r="C3" s="640"/>
      <c r="D3" s="640"/>
      <c r="E3" s="640"/>
      <c r="F3" s="640"/>
      <c r="G3" s="640"/>
    </row>
    <row r="4" spans="1:7" ht="26.25" customHeight="1">
      <c r="A4" s="256" t="s">
        <v>1</v>
      </c>
      <c r="B4" s="257" t="s">
        <v>4</v>
      </c>
      <c r="C4" s="258" t="s">
        <v>5</v>
      </c>
      <c r="D4" s="258" t="s">
        <v>6</v>
      </c>
      <c r="E4" s="258" t="s">
        <v>7</v>
      </c>
      <c r="F4" s="258" t="s">
        <v>8</v>
      </c>
      <c r="G4" s="259" t="s">
        <v>209</v>
      </c>
    </row>
    <row r="5" spans="1:7" ht="26.25" customHeight="1">
      <c r="A5" s="260" t="s">
        <v>202</v>
      </c>
      <c r="B5" s="261" t="s">
        <v>203</v>
      </c>
      <c r="C5" s="261" t="s">
        <v>204</v>
      </c>
      <c r="D5" s="261" t="s">
        <v>205</v>
      </c>
      <c r="E5" s="261" t="s">
        <v>206</v>
      </c>
      <c r="F5" s="261" t="s">
        <v>207</v>
      </c>
      <c r="G5" s="262" t="s">
        <v>208</v>
      </c>
    </row>
    <row r="6" spans="1:7" ht="21.75" customHeight="1">
      <c r="A6" s="286">
        <v>1</v>
      </c>
      <c r="B6" s="292" t="s">
        <v>12</v>
      </c>
      <c r="C6" s="263">
        <v>9.9499999999999993</v>
      </c>
      <c r="D6" s="263">
        <v>9.75</v>
      </c>
      <c r="E6" s="263">
        <v>16.5</v>
      </c>
      <c r="F6" s="263">
        <v>9.9</v>
      </c>
      <c r="G6" s="267">
        <v>12</v>
      </c>
    </row>
    <row r="7" spans="1:7" ht="21.75" customHeight="1">
      <c r="A7" s="287">
        <v>2</v>
      </c>
      <c r="B7" s="293" t="s">
        <v>13</v>
      </c>
      <c r="C7" s="264">
        <v>9.85</v>
      </c>
      <c r="D7" s="264">
        <v>9.8000000000000007</v>
      </c>
      <c r="E7" s="264">
        <v>11.5</v>
      </c>
      <c r="F7" s="264">
        <v>9.75</v>
      </c>
      <c r="G7" s="266">
        <v>10.95</v>
      </c>
    </row>
    <row r="8" spans="1:7" ht="21.75" customHeight="1">
      <c r="A8" s="288">
        <f>A7+1</f>
        <v>3</v>
      </c>
      <c r="B8" s="292" t="s">
        <v>14</v>
      </c>
      <c r="C8" s="263">
        <v>9.8000000000000007</v>
      </c>
      <c r="D8" s="263">
        <v>9.8000000000000007</v>
      </c>
      <c r="E8" s="263" t="s">
        <v>120</v>
      </c>
      <c r="F8" s="263">
        <v>10</v>
      </c>
      <c r="G8" s="267">
        <v>11.7</v>
      </c>
    </row>
    <row r="9" spans="1:7" ht="21.75" customHeight="1">
      <c r="A9" s="289">
        <f t="shared" ref="A9:A72" si="0">A8+1</f>
        <v>4</v>
      </c>
      <c r="B9" s="293" t="s">
        <v>15</v>
      </c>
      <c r="C9" s="264">
        <v>9.75</v>
      </c>
      <c r="D9" s="264">
        <v>10</v>
      </c>
      <c r="E9" s="264" t="s">
        <v>120</v>
      </c>
      <c r="F9" s="264">
        <v>10</v>
      </c>
      <c r="G9" s="266">
        <v>12</v>
      </c>
    </row>
    <row r="10" spans="1:7" ht="21.75" customHeight="1">
      <c r="A10" s="288">
        <f t="shared" si="0"/>
        <v>5</v>
      </c>
      <c r="B10" s="292" t="s">
        <v>16</v>
      </c>
      <c r="C10" s="263">
        <v>9.5</v>
      </c>
      <c r="D10" s="263">
        <v>9.9</v>
      </c>
      <c r="E10" s="263" t="s">
        <v>120</v>
      </c>
      <c r="F10" s="263">
        <v>9.9</v>
      </c>
      <c r="G10" s="267">
        <v>9.9</v>
      </c>
    </row>
    <row r="11" spans="1:7" ht="21.75" customHeight="1">
      <c r="A11" s="289">
        <f t="shared" si="0"/>
        <v>6</v>
      </c>
      <c r="B11" s="293" t="s">
        <v>17</v>
      </c>
      <c r="C11" s="264">
        <v>8</v>
      </c>
      <c r="D11" s="264">
        <v>8.5</v>
      </c>
      <c r="E11" s="264" t="s">
        <v>120</v>
      </c>
      <c r="F11" s="264">
        <v>8.5</v>
      </c>
      <c r="G11" s="266">
        <v>8.36</v>
      </c>
    </row>
    <row r="12" spans="1:7" ht="21.75" customHeight="1">
      <c r="A12" s="288">
        <f t="shared" si="0"/>
        <v>7</v>
      </c>
      <c r="B12" s="292" t="s">
        <v>18</v>
      </c>
      <c r="C12" s="263">
        <v>8.75</v>
      </c>
      <c r="D12" s="263">
        <v>10</v>
      </c>
      <c r="E12" s="263" t="s">
        <v>120</v>
      </c>
      <c r="F12" s="263">
        <v>9.25</v>
      </c>
      <c r="G12" s="267">
        <v>9.5</v>
      </c>
    </row>
    <row r="13" spans="1:7" ht="21.75" customHeight="1">
      <c r="A13" s="289">
        <f t="shared" si="0"/>
        <v>8</v>
      </c>
      <c r="B13" s="293" t="s">
        <v>150</v>
      </c>
      <c r="C13" s="264">
        <v>10.050000000000001</v>
      </c>
      <c r="D13" s="264">
        <v>9.15</v>
      </c>
      <c r="E13" s="264">
        <v>15.9</v>
      </c>
      <c r="F13" s="264">
        <v>9</v>
      </c>
      <c r="G13" s="266">
        <v>7.33</v>
      </c>
    </row>
    <row r="14" spans="1:7" s="265" customFormat="1" ht="21.75" customHeight="1">
      <c r="A14" s="288">
        <f t="shared" si="0"/>
        <v>9</v>
      </c>
      <c r="B14" s="292" t="s">
        <v>20</v>
      </c>
      <c r="C14" s="263">
        <v>9.35</v>
      </c>
      <c r="D14" s="263">
        <v>9.9499999999999993</v>
      </c>
      <c r="E14" s="263" t="s">
        <v>120</v>
      </c>
      <c r="F14" s="263">
        <v>9.4499999999999993</v>
      </c>
      <c r="G14" s="267">
        <v>9.9499999999999993</v>
      </c>
    </row>
    <row r="15" spans="1:7" ht="21.75" customHeight="1">
      <c r="A15" s="289">
        <f t="shared" si="0"/>
        <v>10</v>
      </c>
      <c r="B15" s="293" t="s">
        <v>21</v>
      </c>
      <c r="C15" s="264">
        <v>9.9</v>
      </c>
      <c r="D15" s="264">
        <v>10</v>
      </c>
      <c r="E15" s="264" t="s">
        <v>120</v>
      </c>
      <c r="F15" s="264">
        <v>10</v>
      </c>
      <c r="G15" s="266" t="s">
        <v>120</v>
      </c>
    </row>
    <row r="16" spans="1:7" s="265" customFormat="1" ht="21.75" customHeight="1">
      <c r="A16" s="288">
        <f t="shared" si="0"/>
        <v>11</v>
      </c>
      <c r="B16" s="292" t="s">
        <v>22</v>
      </c>
      <c r="C16" s="263">
        <v>9.75</v>
      </c>
      <c r="D16" s="263">
        <v>9.8000000000000007</v>
      </c>
      <c r="E16" s="263" t="s">
        <v>120</v>
      </c>
      <c r="F16" s="263">
        <v>9.5</v>
      </c>
      <c r="G16" s="267">
        <v>9.9499999999999993</v>
      </c>
    </row>
    <row r="17" spans="1:7" ht="21.75" customHeight="1">
      <c r="A17" s="289">
        <f t="shared" si="0"/>
        <v>12</v>
      </c>
      <c r="B17" s="293" t="s">
        <v>23</v>
      </c>
      <c r="C17" s="264">
        <v>6</v>
      </c>
      <c r="D17" s="264" t="s">
        <v>120</v>
      </c>
      <c r="E17" s="264" t="s">
        <v>120</v>
      </c>
      <c r="F17" s="264" t="s">
        <v>120</v>
      </c>
      <c r="G17" s="266" t="s">
        <v>120</v>
      </c>
    </row>
    <row r="18" spans="1:7" s="265" customFormat="1" ht="21.75" customHeight="1">
      <c r="A18" s="288">
        <f t="shared" si="0"/>
        <v>13</v>
      </c>
      <c r="B18" s="292" t="s">
        <v>24</v>
      </c>
      <c r="C18" s="263">
        <v>3.8</v>
      </c>
      <c r="D18" s="263" t="s">
        <v>120</v>
      </c>
      <c r="E18" s="263" t="s">
        <v>120</v>
      </c>
      <c r="F18" s="263" t="s">
        <v>120</v>
      </c>
      <c r="G18" s="267" t="s">
        <v>120</v>
      </c>
    </row>
    <row r="19" spans="1:7" ht="21.75" customHeight="1">
      <c r="A19" s="289">
        <f t="shared" si="0"/>
        <v>14</v>
      </c>
      <c r="B19" s="293" t="s">
        <v>25</v>
      </c>
      <c r="C19" s="264">
        <v>6.25</v>
      </c>
      <c r="D19" s="264" t="s">
        <v>120</v>
      </c>
      <c r="E19" s="264" t="s">
        <v>120</v>
      </c>
      <c r="F19" s="264" t="s">
        <v>120</v>
      </c>
      <c r="G19" s="266" t="s">
        <v>120</v>
      </c>
    </row>
    <row r="20" spans="1:7" s="265" customFormat="1" ht="33.6">
      <c r="A20" s="288">
        <f t="shared" si="0"/>
        <v>15</v>
      </c>
      <c r="B20" s="292" t="s">
        <v>26</v>
      </c>
      <c r="C20" s="263">
        <v>7.7</v>
      </c>
      <c r="D20" s="263">
        <v>7.7</v>
      </c>
      <c r="E20" s="263" t="s">
        <v>120</v>
      </c>
      <c r="F20" s="263">
        <v>7.7</v>
      </c>
      <c r="G20" s="267">
        <v>7.7</v>
      </c>
    </row>
    <row r="21" spans="1:7" ht="21.75" customHeight="1">
      <c r="A21" s="289">
        <f t="shared" si="0"/>
        <v>16</v>
      </c>
      <c r="B21" s="293" t="s">
        <v>27</v>
      </c>
      <c r="C21" s="264">
        <v>10</v>
      </c>
      <c r="D21" s="264">
        <v>12.35</v>
      </c>
      <c r="E21" s="264">
        <v>15</v>
      </c>
      <c r="F21" s="264">
        <v>9.36</v>
      </c>
      <c r="G21" s="266">
        <v>15</v>
      </c>
    </row>
    <row r="22" spans="1:7" s="265" customFormat="1" ht="21.75" customHeight="1">
      <c r="A22" s="288">
        <f t="shared" si="0"/>
        <v>17</v>
      </c>
      <c r="B22" s="292" t="s">
        <v>28</v>
      </c>
      <c r="C22" s="263">
        <v>11.39</v>
      </c>
      <c r="D22" s="263" t="s">
        <v>120</v>
      </c>
      <c r="E22" s="263" t="s">
        <v>120</v>
      </c>
      <c r="F22" s="263" t="s">
        <v>120</v>
      </c>
      <c r="G22" s="267" t="s">
        <v>120</v>
      </c>
    </row>
    <row r="23" spans="1:7" ht="21.75" customHeight="1">
      <c r="A23" s="289">
        <f t="shared" si="0"/>
        <v>18</v>
      </c>
      <c r="B23" s="293" t="s">
        <v>30</v>
      </c>
      <c r="C23" s="264">
        <v>6.78</v>
      </c>
      <c r="D23" s="264" t="s">
        <v>120</v>
      </c>
      <c r="E23" s="264" t="s">
        <v>120</v>
      </c>
      <c r="F23" s="264" t="s">
        <v>120</v>
      </c>
      <c r="G23" s="266" t="s">
        <v>120</v>
      </c>
    </row>
    <row r="24" spans="1:7" s="265" customFormat="1" ht="21.75" customHeight="1">
      <c r="A24" s="288">
        <f t="shared" si="0"/>
        <v>19</v>
      </c>
      <c r="B24" s="292" t="s">
        <v>32</v>
      </c>
      <c r="C24" s="263">
        <v>5.42</v>
      </c>
      <c r="D24" s="263">
        <v>6.78</v>
      </c>
      <c r="E24" s="263" t="s">
        <v>120</v>
      </c>
      <c r="F24" s="263">
        <v>7.79</v>
      </c>
      <c r="G24" s="267" t="s">
        <v>120</v>
      </c>
    </row>
    <row r="25" spans="1:7" ht="21.75" customHeight="1">
      <c r="A25" s="289">
        <f t="shared" si="0"/>
        <v>20</v>
      </c>
      <c r="B25" s="293" t="s">
        <v>33</v>
      </c>
      <c r="C25" s="264">
        <v>6.93</v>
      </c>
      <c r="D25" s="264" t="s">
        <v>120</v>
      </c>
      <c r="E25" s="264" t="s">
        <v>120</v>
      </c>
      <c r="F25" s="264" t="s">
        <v>120</v>
      </c>
      <c r="G25" s="266" t="s">
        <v>120</v>
      </c>
    </row>
    <row r="26" spans="1:7" s="265" customFormat="1" ht="21.75" customHeight="1">
      <c r="A26" s="288">
        <f t="shared" si="0"/>
        <v>21</v>
      </c>
      <c r="B26" s="292" t="s">
        <v>34</v>
      </c>
      <c r="C26" s="263">
        <v>4.75</v>
      </c>
      <c r="D26" s="263" t="s">
        <v>120</v>
      </c>
      <c r="E26" s="263" t="s">
        <v>120</v>
      </c>
      <c r="F26" s="263" t="s">
        <v>120</v>
      </c>
      <c r="G26" s="267" t="s">
        <v>120</v>
      </c>
    </row>
    <row r="27" spans="1:7" ht="21.75" customHeight="1">
      <c r="A27" s="289">
        <f t="shared" si="0"/>
        <v>22</v>
      </c>
      <c r="B27" s="293" t="s">
        <v>35</v>
      </c>
      <c r="C27" s="264">
        <v>7.61</v>
      </c>
      <c r="D27" s="264" t="s">
        <v>120</v>
      </c>
      <c r="E27" s="264" t="s">
        <v>120</v>
      </c>
      <c r="F27" s="264">
        <v>7.73</v>
      </c>
      <c r="G27" s="266" t="s">
        <v>120</v>
      </c>
    </row>
    <row r="28" spans="1:7" s="265" customFormat="1" ht="21.75" customHeight="1">
      <c r="A28" s="288">
        <f t="shared" si="0"/>
        <v>23</v>
      </c>
      <c r="B28" s="292" t="s">
        <v>36</v>
      </c>
      <c r="C28" s="263">
        <v>14.4</v>
      </c>
      <c r="D28" s="263">
        <v>13.4</v>
      </c>
      <c r="E28" s="263">
        <v>13.4</v>
      </c>
      <c r="F28" s="263">
        <v>13.4</v>
      </c>
      <c r="G28" s="267" t="s">
        <v>120</v>
      </c>
    </row>
    <row r="29" spans="1:7" ht="21.75" customHeight="1">
      <c r="A29" s="289">
        <f t="shared" si="0"/>
        <v>24</v>
      </c>
      <c r="B29" s="293" t="s">
        <v>37</v>
      </c>
      <c r="C29" s="264">
        <v>6.21</v>
      </c>
      <c r="D29" s="264" t="s">
        <v>120</v>
      </c>
      <c r="E29" s="264" t="s">
        <v>120</v>
      </c>
      <c r="F29" s="264" t="s">
        <v>120</v>
      </c>
      <c r="G29" s="266" t="s">
        <v>120</v>
      </c>
    </row>
    <row r="30" spans="1:7" s="265" customFormat="1" ht="21.75" customHeight="1">
      <c r="A30" s="288">
        <f t="shared" si="0"/>
        <v>25</v>
      </c>
      <c r="B30" s="292" t="s">
        <v>38</v>
      </c>
      <c r="C30" s="263">
        <v>7.63</v>
      </c>
      <c r="D30" s="263" t="s">
        <v>120</v>
      </c>
      <c r="E30" s="263" t="s">
        <v>120</v>
      </c>
      <c r="F30" s="263" t="s">
        <v>120</v>
      </c>
      <c r="G30" s="267" t="s">
        <v>120</v>
      </c>
    </row>
    <row r="31" spans="1:7" ht="21.75" customHeight="1">
      <c r="A31" s="289">
        <f t="shared" si="0"/>
        <v>26</v>
      </c>
      <c r="B31" s="293" t="s">
        <v>39</v>
      </c>
      <c r="C31" s="264">
        <v>6</v>
      </c>
      <c r="D31" s="264" t="s">
        <v>120</v>
      </c>
      <c r="E31" s="264" t="s">
        <v>120</v>
      </c>
      <c r="F31" s="264" t="s">
        <v>120</v>
      </c>
      <c r="G31" s="266" t="s">
        <v>120</v>
      </c>
    </row>
    <row r="32" spans="1:7" s="265" customFormat="1" ht="21.75" customHeight="1">
      <c r="A32" s="288">
        <f t="shared" si="0"/>
        <v>27</v>
      </c>
      <c r="B32" s="292" t="s">
        <v>40</v>
      </c>
      <c r="C32" s="263">
        <v>5.87</v>
      </c>
      <c r="D32" s="263">
        <v>5.87</v>
      </c>
      <c r="E32" s="263" t="s">
        <v>120</v>
      </c>
      <c r="F32" s="263" t="s">
        <v>120</v>
      </c>
      <c r="G32" s="267" t="s">
        <v>120</v>
      </c>
    </row>
    <row r="33" spans="1:7" ht="21.75" customHeight="1">
      <c r="A33" s="289">
        <f>A32+1</f>
        <v>28</v>
      </c>
      <c r="B33" s="293" t="s">
        <v>41</v>
      </c>
      <c r="C33" s="264">
        <v>9.23</v>
      </c>
      <c r="D33" s="264">
        <v>9.5500000000000007</v>
      </c>
      <c r="E33" s="264">
        <v>14.4</v>
      </c>
      <c r="F33" s="264">
        <v>8.8800000000000008</v>
      </c>
      <c r="G33" s="266">
        <v>14.87</v>
      </c>
    </row>
    <row r="34" spans="1:7" s="265" customFormat="1" ht="21.75" customHeight="1">
      <c r="A34" s="288">
        <f t="shared" si="0"/>
        <v>29</v>
      </c>
      <c r="B34" s="292" t="s">
        <v>42</v>
      </c>
      <c r="C34" s="263">
        <v>7.75</v>
      </c>
      <c r="D34" s="263">
        <v>9.8000000000000007</v>
      </c>
      <c r="E34" s="263" t="s">
        <v>120</v>
      </c>
      <c r="F34" s="263">
        <v>9.75</v>
      </c>
      <c r="G34" s="267" t="s">
        <v>120</v>
      </c>
    </row>
    <row r="35" spans="1:7" ht="21.75" customHeight="1">
      <c r="A35" s="289">
        <f t="shared" si="0"/>
        <v>30</v>
      </c>
      <c r="B35" s="293" t="s">
        <v>44</v>
      </c>
      <c r="C35" s="264">
        <v>10.55</v>
      </c>
      <c r="D35" s="264">
        <v>11.05</v>
      </c>
      <c r="E35" s="264">
        <v>26</v>
      </c>
      <c r="F35" s="264">
        <v>12.05</v>
      </c>
      <c r="G35" s="266">
        <v>11.05</v>
      </c>
    </row>
    <row r="36" spans="1:7" s="265" customFormat="1" ht="21.75" customHeight="1">
      <c r="A36" s="288">
        <f t="shared" si="0"/>
        <v>31</v>
      </c>
      <c r="B36" s="292" t="s">
        <v>45</v>
      </c>
      <c r="C36" s="263">
        <v>10.6</v>
      </c>
      <c r="D36" s="263">
        <v>12.2</v>
      </c>
      <c r="E36" s="263">
        <v>14.2</v>
      </c>
      <c r="F36" s="263">
        <v>11.9</v>
      </c>
      <c r="G36" s="267">
        <v>12</v>
      </c>
    </row>
    <row r="37" spans="1:7" ht="21.75" customHeight="1">
      <c r="A37" s="289">
        <f t="shared" si="0"/>
        <v>32</v>
      </c>
      <c r="B37" s="293" t="s">
        <v>46</v>
      </c>
      <c r="C37" s="264">
        <v>7.25</v>
      </c>
      <c r="D37" s="264">
        <v>8.9600000000000009</v>
      </c>
      <c r="E37" s="264">
        <v>13.1</v>
      </c>
      <c r="F37" s="264">
        <v>9.26</v>
      </c>
      <c r="G37" s="266">
        <v>9.1</v>
      </c>
    </row>
    <row r="38" spans="1:7" s="265" customFormat="1" ht="21.75" customHeight="1">
      <c r="A38" s="288">
        <f t="shared" si="0"/>
        <v>33</v>
      </c>
      <c r="B38" s="292" t="s">
        <v>47</v>
      </c>
      <c r="C38" s="263">
        <v>9.6199999999999992</v>
      </c>
      <c r="D38" s="263">
        <v>9.8699999999999992</v>
      </c>
      <c r="E38" s="263">
        <v>12.37</v>
      </c>
      <c r="F38" s="263">
        <v>9.8699999999999992</v>
      </c>
      <c r="G38" s="267">
        <v>10.87</v>
      </c>
    </row>
    <row r="39" spans="1:7" ht="21.75" customHeight="1">
      <c r="A39" s="289">
        <f t="shared" si="0"/>
        <v>34</v>
      </c>
      <c r="B39" s="293" t="s">
        <v>48</v>
      </c>
      <c r="C39" s="264">
        <v>5.83</v>
      </c>
      <c r="D39" s="264">
        <v>5.72</v>
      </c>
      <c r="E39" s="264">
        <v>5.32</v>
      </c>
      <c r="F39" s="264">
        <v>5.3</v>
      </c>
      <c r="G39" s="266">
        <v>6.27</v>
      </c>
    </row>
    <row r="40" spans="1:7" s="265" customFormat="1" ht="21.75" customHeight="1">
      <c r="A40" s="288">
        <f t="shared" si="0"/>
        <v>35</v>
      </c>
      <c r="B40" s="292" t="s">
        <v>49</v>
      </c>
      <c r="C40" s="263">
        <v>9.85</v>
      </c>
      <c r="D40" s="263">
        <v>10.87</v>
      </c>
      <c r="E40" s="263">
        <v>13.88</v>
      </c>
      <c r="F40" s="263">
        <v>11.21</v>
      </c>
      <c r="G40" s="267">
        <v>13.34</v>
      </c>
    </row>
    <row r="41" spans="1:7" ht="21.75" customHeight="1">
      <c r="A41" s="289">
        <f t="shared" si="0"/>
        <v>36</v>
      </c>
      <c r="B41" s="293" t="s">
        <v>50</v>
      </c>
      <c r="C41" s="264">
        <v>6.14</v>
      </c>
      <c r="D41" s="264">
        <v>7.02</v>
      </c>
      <c r="E41" s="264">
        <v>10.89</v>
      </c>
      <c r="F41" s="264">
        <v>6.94</v>
      </c>
      <c r="G41" s="266">
        <v>8.61</v>
      </c>
    </row>
    <row r="42" spans="1:7" s="265" customFormat="1" ht="21.75" customHeight="1">
      <c r="A42" s="288">
        <f t="shared" si="0"/>
        <v>37</v>
      </c>
      <c r="B42" s="292" t="s">
        <v>51</v>
      </c>
      <c r="C42" s="263">
        <v>8.89</v>
      </c>
      <c r="D42" s="263">
        <v>8.66</v>
      </c>
      <c r="E42" s="263">
        <v>8.27</v>
      </c>
      <c r="F42" s="263">
        <v>8.2100000000000009</v>
      </c>
      <c r="G42" s="267">
        <v>8.59</v>
      </c>
    </row>
    <row r="43" spans="1:7" ht="21.75" customHeight="1">
      <c r="A43" s="289">
        <f t="shared" si="0"/>
        <v>38</v>
      </c>
      <c r="B43" s="293" t="s">
        <v>52</v>
      </c>
      <c r="C43" s="264">
        <v>9.0299999999999994</v>
      </c>
      <c r="D43" s="264">
        <v>9.7200000000000006</v>
      </c>
      <c r="E43" s="264">
        <v>12.55</v>
      </c>
      <c r="F43" s="264">
        <v>10.09</v>
      </c>
      <c r="G43" s="266">
        <v>11.5</v>
      </c>
    </row>
    <row r="44" spans="1:7" s="265" customFormat="1" ht="21.75" customHeight="1">
      <c r="A44" s="288">
        <f t="shared" si="0"/>
        <v>39</v>
      </c>
      <c r="B44" s="292" t="s">
        <v>53</v>
      </c>
      <c r="C44" s="263">
        <v>9.25</v>
      </c>
      <c r="D44" s="263">
        <v>9.75</v>
      </c>
      <c r="E44" s="263">
        <v>11.75</v>
      </c>
      <c r="F44" s="263">
        <v>10.25</v>
      </c>
      <c r="G44" s="267">
        <v>10.25</v>
      </c>
    </row>
    <row r="45" spans="1:7" ht="21.75" customHeight="1">
      <c r="A45" s="289">
        <f t="shared" si="0"/>
        <v>40</v>
      </c>
      <c r="B45" s="293" t="s">
        <v>54</v>
      </c>
      <c r="C45" s="264">
        <v>8.07</v>
      </c>
      <c r="D45" s="264">
        <v>8.24</v>
      </c>
      <c r="E45" s="264">
        <v>8.44</v>
      </c>
      <c r="F45" s="264">
        <v>7.2</v>
      </c>
      <c r="G45" s="266">
        <v>7.92</v>
      </c>
    </row>
    <row r="46" spans="1:7" s="265" customFormat="1" ht="21.75" customHeight="1">
      <c r="A46" s="288">
        <f t="shared" si="0"/>
        <v>41</v>
      </c>
      <c r="B46" s="292" t="s">
        <v>55</v>
      </c>
      <c r="C46" s="263">
        <v>9.85</v>
      </c>
      <c r="D46" s="263">
        <v>10.4</v>
      </c>
      <c r="E46" s="263">
        <v>12.75</v>
      </c>
      <c r="F46" s="263">
        <v>9.8699999999999992</v>
      </c>
      <c r="G46" s="267">
        <v>11.75</v>
      </c>
    </row>
    <row r="47" spans="1:7" ht="21.75" customHeight="1">
      <c r="A47" s="289">
        <f t="shared" si="0"/>
        <v>42</v>
      </c>
      <c r="B47" s="293" t="s">
        <v>56</v>
      </c>
      <c r="C47" s="264">
        <v>9.76</v>
      </c>
      <c r="D47" s="264">
        <v>9.76</v>
      </c>
      <c r="E47" s="264">
        <v>9.76</v>
      </c>
      <c r="F47" s="264">
        <v>9.76</v>
      </c>
      <c r="G47" s="266">
        <v>9.76</v>
      </c>
    </row>
    <row r="48" spans="1:7" s="265" customFormat="1" ht="21.75" customHeight="1">
      <c r="A48" s="288">
        <f t="shared" si="0"/>
        <v>43</v>
      </c>
      <c r="B48" s="292" t="s">
        <v>57</v>
      </c>
      <c r="C48" s="263">
        <v>9.15</v>
      </c>
      <c r="D48" s="263">
        <v>9.52</v>
      </c>
      <c r="E48" s="263">
        <v>13.36</v>
      </c>
      <c r="F48" s="263">
        <v>9.6</v>
      </c>
      <c r="G48" s="267">
        <v>10.98</v>
      </c>
    </row>
    <row r="49" spans="1:7" ht="21.75" customHeight="1">
      <c r="A49" s="289">
        <f t="shared" si="0"/>
        <v>44</v>
      </c>
      <c r="B49" s="293" t="s">
        <v>58</v>
      </c>
      <c r="C49" s="264">
        <v>9.49</v>
      </c>
      <c r="D49" s="264">
        <v>10</v>
      </c>
      <c r="E49" s="264">
        <v>11.09</v>
      </c>
      <c r="F49" s="264">
        <v>10.41</v>
      </c>
      <c r="G49" s="266">
        <v>11.94</v>
      </c>
    </row>
    <row r="50" spans="1:7" s="265" customFormat="1" ht="43.5" customHeight="1">
      <c r="A50" s="288">
        <f t="shared" si="0"/>
        <v>45</v>
      </c>
      <c r="B50" s="292" t="s">
        <v>59</v>
      </c>
      <c r="C50" s="263">
        <v>10.02</v>
      </c>
      <c r="D50" s="263">
        <v>9.7200000000000006</v>
      </c>
      <c r="E50" s="263">
        <v>9.7200000000000006</v>
      </c>
      <c r="F50" s="263">
        <v>10.02</v>
      </c>
      <c r="G50" s="267">
        <v>9.42</v>
      </c>
    </row>
    <row r="51" spans="1:7" ht="21.75" customHeight="1">
      <c r="A51" s="289">
        <f t="shared" si="0"/>
        <v>46</v>
      </c>
      <c r="B51" s="293" t="s">
        <v>60</v>
      </c>
      <c r="C51" s="264">
        <v>9.91</v>
      </c>
      <c r="D51" s="264">
        <v>8.17</v>
      </c>
      <c r="E51" s="264">
        <v>14.17</v>
      </c>
      <c r="F51" s="264">
        <v>10.42</v>
      </c>
      <c r="G51" s="266">
        <v>10.57</v>
      </c>
    </row>
    <row r="52" spans="1:7" s="265" customFormat="1" ht="21.75" customHeight="1">
      <c r="A52" s="290">
        <f t="shared" si="0"/>
        <v>47</v>
      </c>
      <c r="B52" s="294" t="s">
        <v>61</v>
      </c>
      <c r="C52" s="283">
        <v>8.58</v>
      </c>
      <c r="D52" s="283">
        <v>8.57</v>
      </c>
      <c r="E52" s="283">
        <v>8.4600000000000009</v>
      </c>
      <c r="F52" s="283">
        <v>8.44</v>
      </c>
      <c r="G52" s="284">
        <v>10.54</v>
      </c>
    </row>
    <row r="53" spans="1:7" ht="21.75" customHeight="1">
      <c r="A53" s="289">
        <f>A52+1</f>
        <v>48</v>
      </c>
      <c r="B53" s="293" t="s">
        <v>62</v>
      </c>
      <c r="C53" s="264">
        <v>8.8699999999999992</v>
      </c>
      <c r="D53" s="264">
        <v>9.17</v>
      </c>
      <c r="E53" s="264">
        <v>9.17</v>
      </c>
      <c r="F53" s="264">
        <v>8.8699999999999992</v>
      </c>
      <c r="G53" s="266">
        <v>9.17</v>
      </c>
    </row>
    <row r="54" spans="1:7" s="265" customFormat="1" ht="21.75" customHeight="1">
      <c r="A54" s="288">
        <f t="shared" si="0"/>
        <v>49</v>
      </c>
      <c r="B54" s="292" t="s">
        <v>64</v>
      </c>
      <c r="C54" s="263">
        <v>8.8000000000000007</v>
      </c>
      <c r="D54" s="263">
        <v>10.42</v>
      </c>
      <c r="E54" s="263">
        <v>9.94</v>
      </c>
      <c r="F54" s="263">
        <v>8.4600000000000009</v>
      </c>
      <c r="G54" s="267">
        <v>11.86</v>
      </c>
    </row>
    <row r="55" spans="1:7" ht="21.75" customHeight="1">
      <c r="A55" s="289">
        <f t="shared" si="0"/>
        <v>50</v>
      </c>
      <c r="B55" s="293" t="s">
        <v>65</v>
      </c>
      <c r="C55" s="264">
        <v>10.33</v>
      </c>
      <c r="D55" s="264">
        <v>10.88</v>
      </c>
      <c r="E55" s="264">
        <v>10.02</v>
      </c>
      <c r="F55" s="264">
        <v>10.14</v>
      </c>
      <c r="G55" s="266">
        <v>13.77</v>
      </c>
    </row>
    <row r="56" spans="1:7" s="265" customFormat="1" ht="21.75" customHeight="1">
      <c r="A56" s="288">
        <f t="shared" si="0"/>
        <v>51</v>
      </c>
      <c r="B56" s="292" t="s">
        <v>66</v>
      </c>
      <c r="C56" s="263">
        <v>7.43</v>
      </c>
      <c r="D56" s="263">
        <v>7.43</v>
      </c>
      <c r="E56" s="263">
        <v>7.43</v>
      </c>
      <c r="F56" s="263">
        <v>9.89</v>
      </c>
      <c r="G56" s="267">
        <v>9.89</v>
      </c>
    </row>
    <row r="57" spans="1:7" s="268" customFormat="1" ht="21.75" customHeight="1">
      <c r="A57" s="289">
        <f t="shared" si="0"/>
        <v>52</v>
      </c>
      <c r="B57" s="293" t="s">
        <v>67</v>
      </c>
      <c r="C57" s="264">
        <v>10.96</v>
      </c>
      <c r="D57" s="264">
        <v>11.11</v>
      </c>
      <c r="E57" s="264">
        <v>11.98</v>
      </c>
      <c r="F57" s="264">
        <v>10.96</v>
      </c>
      <c r="G57" s="266">
        <v>10.99</v>
      </c>
    </row>
    <row r="58" spans="1:7" s="265" customFormat="1" ht="21.75" customHeight="1">
      <c r="A58" s="288">
        <f t="shared" si="0"/>
        <v>53</v>
      </c>
      <c r="B58" s="292" t="s">
        <v>68</v>
      </c>
      <c r="C58" s="263">
        <v>7.13</v>
      </c>
      <c r="D58" s="263">
        <v>7.13</v>
      </c>
      <c r="E58" s="263">
        <v>7.13</v>
      </c>
      <c r="F58" s="263">
        <v>7.13</v>
      </c>
      <c r="G58" s="267">
        <v>7.13</v>
      </c>
    </row>
    <row r="59" spans="1:7" ht="21.75" customHeight="1">
      <c r="A59" s="289">
        <f t="shared" si="0"/>
        <v>54</v>
      </c>
      <c r="B59" s="293" t="s">
        <v>69</v>
      </c>
      <c r="C59" s="264">
        <v>5.95</v>
      </c>
      <c r="D59" s="264">
        <v>5.95</v>
      </c>
      <c r="E59" s="264">
        <v>5.95</v>
      </c>
      <c r="F59" s="264">
        <v>5.95</v>
      </c>
      <c r="G59" s="266">
        <v>5.98</v>
      </c>
    </row>
    <row r="60" spans="1:7" s="265" customFormat="1" ht="21.75" customHeight="1">
      <c r="A60" s="288">
        <f t="shared" si="0"/>
        <v>55</v>
      </c>
      <c r="B60" s="292" t="s">
        <v>70</v>
      </c>
      <c r="C60" s="263">
        <v>10.62</v>
      </c>
      <c r="D60" s="263">
        <v>10.62</v>
      </c>
      <c r="E60" s="263">
        <v>10.44</v>
      </c>
      <c r="F60" s="263">
        <v>10.49</v>
      </c>
      <c r="G60" s="267">
        <v>10.55</v>
      </c>
    </row>
    <row r="61" spans="1:7" ht="21" customHeight="1">
      <c r="A61" s="289">
        <f t="shared" si="0"/>
        <v>56</v>
      </c>
      <c r="B61" s="293" t="s">
        <v>71</v>
      </c>
      <c r="C61" s="264">
        <v>9.07</v>
      </c>
      <c r="D61" s="264">
        <v>9.69</v>
      </c>
      <c r="E61" s="264">
        <v>12.32</v>
      </c>
      <c r="F61" s="264">
        <v>8.84</v>
      </c>
      <c r="G61" s="266">
        <v>11.94</v>
      </c>
    </row>
    <row r="62" spans="1:7" s="265" customFormat="1" ht="21.75" customHeight="1">
      <c r="A62" s="288">
        <f t="shared" si="0"/>
        <v>57</v>
      </c>
      <c r="B62" s="292" t="s">
        <v>73</v>
      </c>
      <c r="C62" s="263">
        <v>11.24</v>
      </c>
      <c r="D62" s="263">
        <v>12</v>
      </c>
      <c r="E62" s="263">
        <v>12</v>
      </c>
      <c r="F62" s="263">
        <v>12</v>
      </c>
      <c r="G62" s="267">
        <v>12</v>
      </c>
    </row>
    <row r="63" spans="1:7" ht="21.75" customHeight="1">
      <c r="A63" s="289">
        <f t="shared" si="0"/>
        <v>58</v>
      </c>
      <c r="B63" s="293" t="s">
        <v>74</v>
      </c>
      <c r="C63" s="264">
        <v>8.17</v>
      </c>
      <c r="D63" s="264">
        <v>8.4700000000000006</v>
      </c>
      <c r="E63" s="264">
        <v>8.4700000000000006</v>
      </c>
      <c r="F63" s="264">
        <v>8.32</v>
      </c>
      <c r="G63" s="266">
        <v>8.3699999999999992</v>
      </c>
    </row>
    <row r="64" spans="1:7" s="265" customFormat="1" ht="21.75" customHeight="1">
      <c r="A64" s="288">
        <f t="shared" si="0"/>
        <v>59</v>
      </c>
      <c r="B64" s="292" t="s">
        <v>75</v>
      </c>
      <c r="C64" s="263">
        <v>7.93</v>
      </c>
      <c r="D64" s="263">
        <v>7.93</v>
      </c>
      <c r="E64" s="263">
        <v>8.57</v>
      </c>
      <c r="F64" s="263">
        <v>7.93</v>
      </c>
      <c r="G64" s="267">
        <v>7.93</v>
      </c>
    </row>
    <row r="65" spans="1:7" ht="21.75" customHeight="1">
      <c r="A65" s="289">
        <f t="shared" si="0"/>
        <v>60</v>
      </c>
      <c r="B65" s="293" t="s">
        <v>76</v>
      </c>
      <c r="C65" s="264">
        <v>10.5</v>
      </c>
      <c r="D65" s="264">
        <v>11.5</v>
      </c>
      <c r="E65" s="264">
        <v>15</v>
      </c>
      <c r="F65" s="264" t="s">
        <v>120</v>
      </c>
      <c r="G65" s="266">
        <v>10.5</v>
      </c>
    </row>
    <row r="66" spans="1:7" s="265" customFormat="1" ht="21.75" customHeight="1">
      <c r="A66" s="288">
        <f t="shared" si="0"/>
        <v>61</v>
      </c>
      <c r="B66" s="292" t="s">
        <v>77</v>
      </c>
      <c r="C66" s="263">
        <v>9.34</v>
      </c>
      <c r="D66" s="263">
        <v>9.52</v>
      </c>
      <c r="E66" s="263" t="s">
        <v>120</v>
      </c>
      <c r="F66" s="263">
        <v>10.01</v>
      </c>
      <c r="G66" s="267">
        <v>10.01</v>
      </c>
    </row>
    <row r="67" spans="1:7" ht="21.75" customHeight="1">
      <c r="A67" s="289">
        <f t="shared" si="0"/>
        <v>62</v>
      </c>
      <c r="B67" s="293" t="s">
        <v>78</v>
      </c>
      <c r="C67" s="264">
        <v>11</v>
      </c>
      <c r="D67" s="264">
        <v>13</v>
      </c>
      <c r="E67" s="264">
        <v>15</v>
      </c>
      <c r="F67" s="264">
        <v>12</v>
      </c>
      <c r="G67" s="266">
        <v>13.5</v>
      </c>
    </row>
    <row r="68" spans="1:7" s="265" customFormat="1" ht="21.75" customHeight="1">
      <c r="A68" s="288">
        <f t="shared" si="0"/>
        <v>63</v>
      </c>
      <c r="B68" s="292" t="s">
        <v>79</v>
      </c>
      <c r="C68" s="263">
        <v>7</v>
      </c>
      <c r="D68" s="263">
        <v>7.24</v>
      </c>
      <c r="E68" s="263" t="s">
        <v>120</v>
      </c>
      <c r="F68" s="263">
        <v>7.24</v>
      </c>
      <c r="G68" s="267" t="s">
        <v>120</v>
      </c>
    </row>
    <row r="69" spans="1:7" ht="21.75" customHeight="1">
      <c r="A69" s="289">
        <f t="shared" si="0"/>
        <v>64</v>
      </c>
      <c r="B69" s="293" t="s">
        <v>80</v>
      </c>
      <c r="C69" s="264">
        <v>9.5</v>
      </c>
      <c r="D69" s="264">
        <v>10.5</v>
      </c>
      <c r="E69" s="264" t="s">
        <v>120</v>
      </c>
      <c r="F69" s="264">
        <v>10.5</v>
      </c>
      <c r="G69" s="266">
        <v>10.5</v>
      </c>
    </row>
    <row r="70" spans="1:7" s="265" customFormat="1" ht="21.75" customHeight="1">
      <c r="A70" s="288">
        <f t="shared" si="0"/>
        <v>65</v>
      </c>
      <c r="B70" s="292" t="s">
        <v>81</v>
      </c>
      <c r="C70" s="263">
        <v>9.9</v>
      </c>
      <c r="D70" s="263">
        <v>9.9</v>
      </c>
      <c r="E70" s="263" t="s">
        <v>120</v>
      </c>
      <c r="F70" s="263">
        <v>9.9499999999999993</v>
      </c>
      <c r="G70" s="267">
        <v>11.25</v>
      </c>
    </row>
    <row r="71" spans="1:7" ht="21.75" customHeight="1">
      <c r="A71" s="289">
        <f t="shared" si="0"/>
        <v>66</v>
      </c>
      <c r="B71" s="293" t="s">
        <v>82</v>
      </c>
      <c r="C71" s="264">
        <v>8</v>
      </c>
      <c r="D71" s="264">
        <v>11.5</v>
      </c>
      <c r="E71" s="264" t="s">
        <v>120</v>
      </c>
      <c r="F71" s="264">
        <v>10.25</v>
      </c>
      <c r="G71" s="266">
        <v>11.5</v>
      </c>
    </row>
    <row r="72" spans="1:7" s="265" customFormat="1" ht="21.75" customHeight="1">
      <c r="A72" s="288">
        <f t="shared" si="0"/>
        <v>67</v>
      </c>
      <c r="B72" s="292" t="s">
        <v>131</v>
      </c>
      <c r="C72" s="263">
        <v>6.14</v>
      </c>
      <c r="D72" s="263">
        <v>9.68</v>
      </c>
      <c r="E72" s="263">
        <v>15.71</v>
      </c>
      <c r="F72" s="263" t="s">
        <v>120</v>
      </c>
      <c r="G72" s="267">
        <v>10.32</v>
      </c>
    </row>
    <row r="73" spans="1:7" ht="21.75" customHeight="1">
      <c r="A73" s="289">
        <f t="shared" ref="A73:A100" si="1">A72+1</f>
        <v>68</v>
      </c>
      <c r="B73" s="293" t="s">
        <v>84</v>
      </c>
      <c r="C73" s="264">
        <v>10.23</v>
      </c>
      <c r="D73" s="264">
        <v>11.17</v>
      </c>
      <c r="E73" s="264" t="s">
        <v>120</v>
      </c>
      <c r="F73" s="264">
        <v>11.17</v>
      </c>
      <c r="G73" s="266">
        <v>10.49</v>
      </c>
    </row>
    <row r="74" spans="1:7" s="265" customFormat="1" ht="21.75" customHeight="1">
      <c r="A74" s="288">
        <f t="shared" si="1"/>
        <v>69</v>
      </c>
      <c r="B74" s="292" t="s">
        <v>85</v>
      </c>
      <c r="C74" s="263">
        <v>8.33</v>
      </c>
      <c r="D74" s="263">
        <v>8.9600000000000009</v>
      </c>
      <c r="E74" s="263">
        <v>13</v>
      </c>
      <c r="F74" s="263">
        <v>10.16</v>
      </c>
      <c r="G74" s="267">
        <v>10.16</v>
      </c>
    </row>
    <row r="75" spans="1:7" ht="21.75" customHeight="1">
      <c r="A75" s="289">
        <f t="shared" si="1"/>
        <v>70</v>
      </c>
      <c r="B75" s="293" t="s">
        <v>86</v>
      </c>
      <c r="C75" s="264" t="s">
        <v>120</v>
      </c>
      <c r="D75" s="264">
        <v>10.56</v>
      </c>
      <c r="E75" s="264" t="s">
        <v>120</v>
      </c>
      <c r="F75" s="264">
        <v>9.74</v>
      </c>
      <c r="G75" s="266">
        <v>10.88</v>
      </c>
    </row>
    <row r="76" spans="1:7" s="265" customFormat="1" ht="21.75" customHeight="1">
      <c r="A76" s="288">
        <f t="shared" si="1"/>
        <v>71</v>
      </c>
      <c r="B76" s="292" t="s">
        <v>88</v>
      </c>
      <c r="C76" s="263">
        <v>8.5</v>
      </c>
      <c r="D76" s="263">
        <v>8.5</v>
      </c>
      <c r="E76" s="263" t="s">
        <v>120</v>
      </c>
      <c r="F76" s="263">
        <v>8.25</v>
      </c>
      <c r="G76" s="267">
        <v>8.25</v>
      </c>
    </row>
    <row r="77" spans="1:7" ht="21.75" customHeight="1">
      <c r="A77" s="289">
        <f t="shared" si="1"/>
        <v>72</v>
      </c>
      <c r="B77" s="293" t="s">
        <v>89</v>
      </c>
      <c r="C77" s="264">
        <v>7.5</v>
      </c>
      <c r="D77" s="264">
        <v>8.25</v>
      </c>
      <c r="E77" s="264">
        <v>9</v>
      </c>
      <c r="F77" s="264">
        <v>7.75</v>
      </c>
      <c r="G77" s="266">
        <v>10</v>
      </c>
    </row>
    <row r="78" spans="1:7" s="265" customFormat="1" ht="21.75" customHeight="1">
      <c r="A78" s="288">
        <f t="shared" si="1"/>
        <v>73</v>
      </c>
      <c r="B78" s="292" t="s">
        <v>90</v>
      </c>
      <c r="C78" s="263">
        <v>12.58</v>
      </c>
      <c r="D78" s="263">
        <v>12.58</v>
      </c>
      <c r="E78" s="263" t="s">
        <v>120</v>
      </c>
      <c r="F78" s="263">
        <v>12.66</v>
      </c>
      <c r="G78" s="267">
        <v>13.21</v>
      </c>
    </row>
    <row r="79" spans="1:7" ht="21.75" customHeight="1">
      <c r="A79" s="289">
        <f t="shared" si="1"/>
        <v>74</v>
      </c>
      <c r="B79" s="293" t="s">
        <v>91</v>
      </c>
      <c r="C79" s="264">
        <v>12.44</v>
      </c>
      <c r="D79" s="264">
        <v>12.94</v>
      </c>
      <c r="E79" s="264">
        <v>12.94</v>
      </c>
      <c r="F79" s="264">
        <v>12.44</v>
      </c>
      <c r="G79" s="266">
        <v>13.69</v>
      </c>
    </row>
    <row r="80" spans="1:7" s="265" customFormat="1" ht="21.75" customHeight="1">
      <c r="A80" s="288">
        <f t="shared" si="1"/>
        <v>75</v>
      </c>
      <c r="B80" s="292" t="s">
        <v>93</v>
      </c>
      <c r="C80" s="263">
        <v>9.59</v>
      </c>
      <c r="D80" s="263">
        <v>11.05</v>
      </c>
      <c r="E80" s="263" t="s">
        <v>120</v>
      </c>
      <c r="F80" s="263">
        <v>9.3699999999999992</v>
      </c>
      <c r="G80" s="267">
        <v>14.31</v>
      </c>
    </row>
    <row r="81" spans="1:7" ht="21.75" customHeight="1">
      <c r="A81" s="289">
        <f t="shared" si="1"/>
        <v>76</v>
      </c>
      <c r="B81" s="293" t="s">
        <v>94</v>
      </c>
      <c r="C81" s="264">
        <v>11.5</v>
      </c>
      <c r="D81" s="264">
        <v>13.5</v>
      </c>
      <c r="E81" s="264" t="s">
        <v>120</v>
      </c>
      <c r="F81" s="264" t="s">
        <v>120</v>
      </c>
      <c r="G81" s="266" t="s">
        <v>120</v>
      </c>
    </row>
    <row r="82" spans="1:7" s="265" customFormat="1" ht="21.75" customHeight="1">
      <c r="A82" s="288">
        <f t="shared" si="1"/>
        <v>77</v>
      </c>
      <c r="B82" s="292" t="s">
        <v>188</v>
      </c>
      <c r="C82" s="263">
        <v>6.94</v>
      </c>
      <c r="D82" s="263">
        <v>6.94</v>
      </c>
      <c r="E82" s="263">
        <v>1.0900000000000001</v>
      </c>
      <c r="F82" s="263">
        <v>6.94</v>
      </c>
      <c r="G82" s="267">
        <v>6.94</v>
      </c>
    </row>
    <row r="83" spans="1:7" ht="21.75" customHeight="1">
      <c r="A83" s="289">
        <f t="shared" si="1"/>
        <v>78</v>
      </c>
      <c r="B83" s="293" t="s">
        <v>96</v>
      </c>
      <c r="C83" s="264" t="s">
        <v>120</v>
      </c>
      <c r="D83" s="264">
        <v>11.25</v>
      </c>
      <c r="E83" s="264">
        <v>14.5</v>
      </c>
      <c r="F83" s="264">
        <v>9.25</v>
      </c>
      <c r="G83" s="266" t="s">
        <v>120</v>
      </c>
    </row>
    <row r="84" spans="1:7" s="265" customFormat="1" ht="21.75" customHeight="1">
      <c r="A84" s="288">
        <f t="shared" si="1"/>
        <v>79</v>
      </c>
      <c r="B84" s="292" t="s">
        <v>97</v>
      </c>
      <c r="C84" s="263">
        <v>9.3000000000000007</v>
      </c>
      <c r="D84" s="263">
        <v>9.3000000000000007</v>
      </c>
      <c r="E84" s="263">
        <v>11.3</v>
      </c>
      <c r="F84" s="263">
        <v>9.3000000000000007</v>
      </c>
      <c r="G84" s="267">
        <v>10.8</v>
      </c>
    </row>
    <row r="85" spans="1:7" ht="21.75" customHeight="1">
      <c r="A85" s="289">
        <f t="shared" si="1"/>
        <v>80</v>
      </c>
      <c r="B85" s="293" t="s">
        <v>98</v>
      </c>
      <c r="C85" s="264">
        <v>12.68</v>
      </c>
      <c r="D85" s="264">
        <v>12.93</v>
      </c>
      <c r="E85" s="264">
        <v>13.43</v>
      </c>
      <c r="F85" s="264">
        <v>12.78</v>
      </c>
      <c r="G85" s="266">
        <v>13.18</v>
      </c>
    </row>
    <row r="86" spans="1:7" s="265" customFormat="1" ht="21.75" customHeight="1">
      <c r="A86" s="288">
        <f t="shared" si="1"/>
        <v>81</v>
      </c>
      <c r="B86" s="292" t="s">
        <v>99</v>
      </c>
      <c r="C86" s="263">
        <v>14.5</v>
      </c>
      <c r="D86" s="263">
        <v>14.75</v>
      </c>
      <c r="E86" s="263">
        <v>17</v>
      </c>
      <c r="F86" s="263">
        <v>16.5</v>
      </c>
      <c r="G86" s="267">
        <v>15.75</v>
      </c>
    </row>
    <row r="87" spans="1:7" ht="21.75" customHeight="1">
      <c r="A87" s="289">
        <f t="shared" si="1"/>
        <v>82</v>
      </c>
      <c r="B87" s="295" t="s">
        <v>100</v>
      </c>
      <c r="C87" s="264">
        <v>9.5</v>
      </c>
      <c r="D87" s="264">
        <v>12.99</v>
      </c>
      <c r="E87" s="264">
        <v>13.99</v>
      </c>
      <c r="F87" s="264">
        <v>10.99</v>
      </c>
      <c r="G87" s="266">
        <v>12.99</v>
      </c>
    </row>
    <row r="88" spans="1:7" s="265" customFormat="1" ht="21.75" customHeight="1">
      <c r="A88" s="288">
        <f t="shared" si="1"/>
        <v>83</v>
      </c>
      <c r="B88" s="292" t="s">
        <v>101</v>
      </c>
      <c r="C88" s="263">
        <v>11</v>
      </c>
      <c r="D88" s="263">
        <v>11</v>
      </c>
      <c r="E88" s="263">
        <v>17</v>
      </c>
      <c r="F88" s="263">
        <v>13</v>
      </c>
      <c r="G88" s="267">
        <v>13</v>
      </c>
    </row>
    <row r="89" spans="1:7" ht="21.75" customHeight="1">
      <c r="A89" s="289">
        <f t="shared" si="1"/>
        <v>84</v>
      </c>
      <c r="B89" s="293" t="s">
        <v>102</v>
      </c>
      <c r="C89" s="264">
        <v>8.76</v>
      </c>
      <c r="D89" s="264">
        <v>9.26</v>
      </c>
      <c r="E89" s="264">
        <v>9.76</v>
      </c>
      <c r="F89" s="264">
        <v>9.76</v>
      </c>
      <c r="G89" s="266">
        <v>9.76</v>
      </c>
    </row>
    <row r="90" spans="1:7" s="265" customFormat="1" ht="21.75" customHeight="1">
      <c r="A90" s="288">
        <f t="shared" si="1"/>
        <v>85</v>
      </c>
      <c r="B90" s="292" t="s">
        <v>189</v>
      </c>
      <c r="C90" s="263">
        <v>14.6</v>
      </c>
      <c r="D90" s="263">
        <v>14.6</v>
      </c>
      <c r="E90" s="263">
        <v>14.6</v>
      </c>
      <c r="F90" s="263">
        <v>14.6</v>
      </c>
      <c r="G90" s="267">
        <v>14.6</v>
      </c>
    </row>
    <row r="91" spans="1:7" ht="21.75" customHeight="1">
      <c r="A91" s="289">
        <f t="shared" si="1"/>
        <v>86</v>
      </c>
      <c r="B91" s="293" t="s">
        <v>104</v>
      </c>
      <c r="C91" s="264">
        <v>8.1</v>
      </c>
      <c r="D91" s="264">
        <v>9</v>
      </c>
      <c r="E91" s="264">
        <v>10</v>
      </c>
      <c r="F91" s="264">
        <v>8.85</v>
      </c>
      <c r="G91" s="266">
        <v>8.85</v>
      </c>
    </row>
    <row r="92" spans="1:7" s="265" customFormat="1" ht="21.75" customHeight="1">
      <c r="A92" s="288">
        <f t="shared" si="1"/>
        <v>87</v>
      </c>
      <c r="B92" s="292" t="s">
        <v>105</v>
      </c>
      <c r="C92" s="263">
        <v>9.2200000000000006</v>
      </c>
      <c r="D92" s="263">
        <v>9.8800000000000008</v>
      </c>
      <c r="E92" s="263">
        <v>10.88</v>
      </c>
      <c r="F92" s="263">
        <v>9.3800000000000008</v>
      </c>
      <c r="G92" s="267">
        <v>9.3800000000000008</v>
      </c>
    </row>
    <row r="93" spans="1:7" ht="21.75" customHeight="1">
      <c r="A93" s="289">
        <f t="shared" si="1"/>
        <v>88</v>
      </c>
      <c r="B93" s="293" t="s">
        <v>106</v>
      </c>
      <c r="C93" s="264">
        <v>10.45</v>
      </c>
      <c r="D93" s="264">
        <v>10.95</v>
      </c>
      <c r="E93" s="264">
        <v>11.45</v>
      </c>
      <c r="F93" s="264">
        <v>10.45</v>
      </c>
      <c r="G93" s="266">
        <v>10.95</v>
      </c>
    </row>
    <row r="94" spans="1:7" s="265" customFormat="1" ht="21.75" customHeight="1">
      <c r="A94" s="288">
        <f t="shared" si="1"/>
        <v>89</v>
      </c>
      <c r="B94" s="292" t="s">
        <v>107</v>
      </c>
      <c r="C94" s="263">
        <v>7.2</v>
      </c>
      <c r="D94" s="263">
        <v>7.2</v>
      </c>
      <c r="E94" s="263">
        <v>8.1999999999999993</v>
      </c>
      <c r="F94" s="263">
        <v>7.2</v>
      </c>
      <c r="G94" s="267">
        <v>7.2</v>
      </c>
    </row>
    <row r="95" spans="1:7" ht="21.75" customHeight="1">
      <c r="A95" s="289">
        <f t="shared" si="1"/>
        <v>90</v>
      </c>
      <c r="B95" s="293" t="s">
        <v>108</v>
      </c>
      <c r="C95" s="264" t="s">
        <v>120</v>
      </c>
      <c r="D95" s="264">
        <v>11.88</v>
      </c>
      <c r="E95" s="264">
        <v>14.46</v>
      </c>
      <c r="F95" s="264" t="s">
        <v>120</v>
      </c>
      <c r="G95" s="266">
        <v>12.59</v>
      </c>
    </row>
    <row r="96" spans="1:7" s="265" customFormat="1" ht="21.75" customHeight="1">
      <c r="A96" s="288">
        <f t="shared" si="1"/>
        <v>91</v>
      </c>
      <c r="B96" s="292" t="s">
        <v>109</v>
      </c>
      <c r="C96" s="263">
        <v>10.65</v>
      </c>
      <c r="D96" s="263">
        <v>11.58</v>
      </c>
      <c r="E96" s="263" t="s">
        <v>120</v>
      </c>
      <c r="F96" s="263">
        <v>11.4</v>
      </c>
      <c r="G96" s="267">
        <v>12.9</v>
      </c>
    </row>
    <row r="97" spans="1:7" ht="21.75" customHeight="1">
      <c r="A97" s="289">
        <f t="shared" si="1"/>
        <v>92</v>
      </c>
      <c r="B97" s="293" t="s">
        <v>110</v>
      </c>
      <c r="C97" s="264">
        <v>8.77</v>
      </c>
      <c r="D97" s="264">
        <v>8.77</v>
      </c>
      <c r="E97" s="264">
        <v>8.77</v>
      </c>
      <c r="F97" s="264">
        <v>8.77</v>
      </c>
      <c r="G97" s="266">
        <v>8.77</v>
      </c>
    </row>
    <row r="98" spans="1:7" s="265" customFormat="1" ht="21.75" customHeight="1">
      <c r="A98" s="288">
        <f t="shared" si="1"/>
        <v>93</v>
      </c>
      <c r="B98" s="292" t="s">
        <v>191</v>
      </c>
      <c r="C98" s="263">
        <v>6.99</v>
      </c>
      <c r="D98" s="263">
        <v>7.49</v>
      </c>
      <c r="E98" s="263">
        <v>9.49</v>
      </c>
      <c r="F98" s="263">
        <v>6.99</v>
      </c>
      <c r="G98" s="267">
        <v>6.99</v>
      </c>
    </row>
    <row r="99" spans="1:7" ht="21.75" customHeight="1">
      <c r="A99" s="289">
        <f t="shared" si="1"/>
        <v>94</v>
      </c>
      <c r="B99" s="293" t="s">
        <v>112</v>
      </c>
      <c r="C99" s="264">
        <v>9.75</v>
      </c>
      <c r="D99" s="264">
        <v>10.75</v>
      </c>
      <c r="E99" s="264" t="s">
        <v>120</v>
      </c>
      <c r="F99" s="264">
        <v>10.75</v>
      </c>
      <c r="G99" s="266" t="s">
        <v>120</v>
      </c>
    </row>
    <row r="100" spans="1:7" s="265" customFormat="1" ht="21.75" customHeight="1" thickBot="1">
      <c r="A100" s="291">
        <f t="shared" si="1"/>
        <v>95</v>
      </c>
      <c r="B100" s="296" t="s">
        <v>113</v>
      </c>
      <c r="C100" s="269" t="s">
        <v>120</v>
      </c>
      <c r="D100" s="269">
        <v>10.25</v>
      </c>
      <c r="E100" s="269" t="s">
        <v>120</v>
      </c>
      <c r="F100" s="269">
        <v>10.25</v>
      </c>
      <c r="G100" s="282">
        <v>10.75</v>
      </c>
    </row>
    <row r="101" spans="1:7" ht="36" customHeight="1">
      <c r="A101" s="270"/>
      <c r="B101" s="637" t="s">
        <v>199</v>
      </c>
      <c r="C101" s="637"/>
      <c r="D101" s="637"/>
      <c r="E101" s="637"/>
      <c r="F101" s="637"/>
      <c r="G101" s="637"/>
    </row>
    <row r="102" spans="1:7" ht="16.8">
      <c r="A102" s="270"/>
      <c r="B102" s="297"/>
      <c r="C102" s="278"/>
      <c r="D102" s="278"/>
      <c r="E102" s="278"/>
      <c r="F102" s="278"/>
      <c r="G102" s="278"/>
    </row>
    <row r="103" spans="1:7" ht="27" hidden="1" customHeight="1">
      <c r="A103" s="270"/>
      <c r="B103" s="297"/>
      <c r="C103" s="278"/>
      <c r="D103" s="278"/>
      <c r="E103" s="278"/>
      <c r="F103" s="278"/>
      <c r="G103" s="278"/>
    </row>
    <row r="104" spans="1:7" s="273" customFormat="1" ht="21.75" hidden="1" customHeight="1">
      <c r="A104" s="271"/>
      <c r="B104" s="272" t="s">
        <v>178</v>
      </c>
      <c r="C104" s="279">
        <f>AVERAGE(C6:C74,C76:C82,C84:C94,C96:C99)</f>
        <v>8.9798901098901123</v>
      </c>
      <c r="D104" s="280">
        <f>AVERAGE(D6:D16,D20:D21,D24,D28,D32:D100)</f>
        <v>9.9073809523809544</v>
      </c>
      <c r="E104" s="280">
        <f>AVERAGE(E6:E7,E13,E21,E28,E33,E35:E65,E67,E72,E74,E77,E79,E82:E95,E97:E98)</f>
        <v>11.771896551724138</v>
      </c>
      <c r="F104" s="280">
        <f>AVERAGE(F6:F16,F20:F21,F24,F27:F28,F33:F64,F66:F71,F73:F80,F82:F94,F96:F100)</f>
        <v>9.728625000000001</v>
      </c>
      <c r="G104" s="280">
        <f>AVERAGE(G6:G14,G16,G20:G21,G33,G35:G67,G69:G80,G82,G84:G98,G100)</f>
        <v>10.629600000000003</v>
      </c>
    </row>
    <row r="105" spans="1:7" s="273" customFormat="1" ht="21.75" hidden="1" customHeight="1">
      <c r="A105" s="271"/>
      <c r="B105" s="272" t="s">
        <v>179</v>
      </c>
      <c r="C105" s="281">
        <v>3.8</v>
      </c>
      <c r="D105" s="281">
        <v>5.72</v>
      </c>
      <c r="E105" s="281">
        <v>1.0900000000000001</v>
      </c>
      <c r="F105" s="281">
        <v>5.3</v>
      </c>
      <c r="G105" s="281">
        <v>5.98</v>
      </c>
    </row>
    <row r="106" spans="1:7" s="273" customFormat="1" ht="21.75" hidden="1" customHeight="1">
      <c r="A106" s="271"/>
      <c r="B106" s="272" t="s">
        <v>180</v>
      </c>
      <c r="C106" s="281">
        <v>14.6</v>
      </c>
      <c r="D106" s="281">
        <v>14.75</v>
      </c>
      <c r="E106" s="281">
        <v>26</v>
      </c>
      <c r="F106" s="281">
        <v>16.5</v>
      </c>
      <c r="G106" s="281">
        <v>15.75</v>
      </c>
    </row>
    <row r="107" spans="1:7" ht="21.75" hidden="1" customHeight="1">
      <c r="B107" s="275"/>
    </row>
    <row r="108" spans="1:7" ht="21.75" customHeight="1">
      <c r="B108" s="275"/>
    </row>
    <row r="110" spans="1:7" s="277" customFormat="1" ht="21.75" customHeight="1">
      <c r="A110" s="274"/>
      <c r="B110" s="275"/>
      <c r="C110" s="276"/>
      <c r="D110" s="276"/>
      <c r="E110" s="276"/>
      <c r="F110" s="276"/>
      <c r="G110" s="276"/>
    </row>
    <row r="111" spans="1:7" s="277" customFormat="1" ht="21.75" customHeight="1">
      <c r="A111" s="274"/>
      <c r="B111" s="275"/>
      <c r="C111" s="276"/>
      <c r="D111" s="276"/>
      <c r="E111" s="276"/>
      <c r="F111" s="276"/>
      <c r="G111" s="276"/>
    </row>
    <row r="112" spans="1:7" s="277" customFormat="1" ht="21.75" customHeight="1">
      <c r="A112" s="274"/>
      <c r="B112" s="275"/>
      <c r="C112" s="276"/>
      <c r="D112" s="276"/>
      <c r="E112" s="276"/>
      <c r="F112" s="276"/>
      <c r="G112" s="276"/>
    </row>
    <row r="115" spans="1:7" s="277" customFormat="1" ht="21.75" customHeight="1">
      <c r="A115" s="274"/>
      <c r="B115" s="275"/>
      <c r="C115" s="276"/>
      <c r="D115" s="276"/>
      <c r="E115" s="276"/>
      <c r="F115" s="276"/>
      <c r="G115" s="276"/>
    </row>
    <row r="116" spans="1:7" s="277" customFormat="1" ht="21.75" customHeight="1">
      <c r="A116" s="274"/>
      <c r="B116" s="275"/>
      <c r="C116" s="276"/>
      <c r="D116" s="276"/>
      <c r="E116" s="276"/>
      <c r="F116" s="276"/>
      <c r="G116" s="276"/>
    </row>
    <row r="117" spans="1:7" s="277" customFormat="1" ht="21.75" customHeight="1">
      <c r="A117" s="274"/>
      <c r="B117" s="275"/>
      <c r="C117" s="276"/>
      <c r="D117" s="276"/>
      <c r="E117" s="276"/>
      <c r="F117" s="276"/>
      <c r="G117" s="276"/>
    </row>
  </sheetData>
  <mergeCells count="4">
    <mergeCell ref="B101:G101"/>
    <mergeCell ref="A1:G1"/>
    <mergeCell ref="A2:G2"/>
    <mergeCell ref="A3:G3"/>
  </mergeCells>
  <pageMargins left="0.70866141732283505" right="0.94488188976377996" top="0.74803149606299202" bottom="0.74803149606299202" header="0.31496062992126" footer="0.31496062992126"/>
  <pageSetup paperSize="9" scale="72" orientation="portrait" errors="blank" horizontalDpi="90" verticalDpi="90" r:id="rId1"/>
  <rowBreaks count="1" manualBreakCount="1">
    <brk id="52" max="6" man="1"/>
  </rowBreaks>
  <customProperties>
    <customPr name="EpmWorksheetKeyString_GUID" r:id="rId2"/>
  </customProperties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119"/>
  <sheetViews>
    <sheetView showGridLines="0" view="pageBreakPreview" topLeftCell="B102" zoomScaleNormal="100" zoomScaleSheetLayoutView="100" workbookViewId="0">
      <selection activeCell="B104" sqref="A104:XFD114"/>
    </sheetView>
  </sheetViews>
  <sheetFormatPr defaultColWidth="9.25" defaultRowHeight="21" customHeight="1"/>
  <cols>
    <col min="1" max="1" width="6.25" style="274" customWidth="1"/>
    <col min="2" max="2" width="58.625" style="255" customWidth="1"/>
    <col min="3" max="3" width="12.625" style="276" customWidth="1"/>
    <col min="4" max="6" width="9.25" style="276" customWidth="1"/>
    <col min="7" max="7" width="10.375" style="276" customWidth="1"/>
    <col min="8" max="16384" width="9.25" style="255"/>
  </cols>
  <sheetData>
    <row r="1" spans="1:8" ht="21" customHeight="1">
      <c r="A1" s="638" t="s">
        <v>200</v>
      </c>
      <c r="B1" s="638"/>
      <c r="C1" s="638"/>
      <c r="D1" s="638"/>
      <c r="E1" s="638"/>
      <c r="F1" s="638"/>
      <c r="G1" s="638"/>
    </row>
    <row r="2" spans="1:8" ht="21" customHeight="1">
      <c r="A2" s="639" t="s">
        <v>212</v>
      </c>
      <c r="B2" s="639"/>
      <c r="C2" s="639"/>
      <c r="D2" s="639"/>
      <c r="E2" s="639"/>
      <c r="F2" s="639"/>
      <c r="G2" s="639"/>
    </row>
    <row r="3" spans="1:8" ht="21" customHeight="1">
      <c r="A3" s="640" t="s">
        <v>213</v>
      </c>
      <c r="B3" s="640"/>
      <c r="C3" s="640"/>
      <c r="D3" s="640"/>
      <c r="E3" s="640"/>
      <c r="F3" s="640"/>
      <c r="G3" s="640"/>
      <c r="H3" s="285"/>
    </row>
    <row r="4" spans="1:8" ht="21" customHeight="1">
      <c r="A4" s="319" t="s">
        <v>1</v>
      </c>
      <c r="B4" s="320" t="s">
        <v>4</v>
      </c>
      <c r="C4" s="321" t="s">
        <v>5</v>
      </c>
      <c r="D4" s="321" t="s">
        <v>6</v>
      </c>
      <c r="E4" s="321" t="s">
        <v>7</v>
      </c>
      <c r="F4" s="321" t="s">
        <v>8</v>
      </c>
      <c r="G4" s="322" t="s">
        <v>209</v>
      </c>
    </row>
    <row r="5" spans="1:8" ht="21" customHeight="1" thickBot="1">
      <c r="A5" s="323" t="s">
        <v>202</v>
      </c>
      <c r="B5" s="324" t="s">
        <v>203</v>
      </c>
      <c r="C5" s="324" t="s">
        <v>204</v>
      </c>
      <c r="D5" s="324" t="s">
        <v>205</v>
      </c>
      <c r="E5" s="324" t="s">
        <v>206</v>
      </c>
      <c r="F5" s="324" t="s">
        <v>207</v>
      </c>
      <c r="G5" s="325" t="s">
        <v>208</v>
      </c>
    </row>
    <row r="6" spans="1:8" ht="21" customHeight="1">
      <c r="A6" s="310">
        <v>1</v>
      </c>
      <c r="B6" s="298" t="s">
        <v>12</v>
      </c>
      <c r="C6" s="299">
        <v>8</v>
      </c>
      <c r="D6" s="299">
        <v>8.25</v>
      </c>
      <c r="E6" s="299">
        <v>14</v>
      </c>
      <c r="F6" s="299">
        <v>7.25</v>
      </c>
      <c r="G6" s="311">
        <v>8.75</v>
      </c>
    </row>
    <row r="7" spans="1:8" ht="21" customHeight="1">
      <c r="A7" s="312">
        <v>2</v>
      </c>
      <c r="B7" s="293" t="s">
        <v>13</v>
      </c>
      <c r="C7" s="300">
        <v>8</v>
      </c>
      <c r="D7" s="300">
        <v>8.25</v>
      </c>
      <c r="E7" s="300">
        <v>11.25</v>
      </c>
      <c r="F7" s="300">
        <v>7.25</v>
      </c>
      <c r="G7" s="313">
        <v>8.75</v>
      </c>
    </row>
    <row r="8" spans="1:8" ht="21" customHeight="1">
      <c r="A8" s="314">
        <f>A7+1</f>
        <v>3</v>
      </c>
      <c r="B8" s="292" t="s">
        <v>14</v>
      </c>
      <c r="C8" s="302">
        <v>8</v>
      </c>
      <c r="D8" s="302">
        <v>8.25</v>
      </c>
      <c r="E8" s="302" t="s">
        <v>120</v>
      </c>
      <c r="F8" s="302">
        <v>7.25</v>
      </c>
      <c r="G8" s="315">
        <v>8.75</v>
      </c>
    </row>
    <row r="9" spans="1:8" ht="21" customHeight="1">
      <c r="A9" s="316">
        <f t="shared" ref="A9:A73" si="0">A8+1</f>
        <v>4</v>
      </c>
      <c r="B9" s="293" t="s">
        <v>15</v>
      </c>
      <c r="C9" s="300">
        <v>9.5</v>
      </c>
      <c r="D9" s="300">
        <v>9.9</v>
      </c>
      <c r="E9" s="300" t="s">
        <v>120</v>
      </c>
      <c r="F9" s="300">
        <v>9.75</v>
      </c>
      <c r="G9" s="313">
        <v>12</v>
      </c>
    </row>
    <row r="10" spans="1:8" ht="21" customHeight="1">
      <c r="A10" s="314">
        <f t="shared" si="0"/>
        <v>5</v>
      </c>
      <c r="B10" s="292" t="s">
        <v>16</v>
      </c>
      <c r="C10" s="302">
        <v>9.5</v>
      </c>
      <c r="D10" s="302">
        <v>9.9</v>
      </c>
      <c r="E10" s="302" t="s">
        <v>120</v>
      </c>
      <c r="F10" s="302">
        <v>9.9</v>
      </c>
      <c r="G10" s="315">
        <v>9.9</v>
      </c>
    </row>
    <row r="11" spans="1:8" ht="21" customHeight="1">
      <c r="A11" s="316">
        <f t="shared" si="0"/>
        <v>6</v>
      </c>
      <c r="B11" s="293" t="s">
        <v>17</v>
      </c>
      <c r="C11" s="300">
        <v>8</v>
      </c>
      <c r="D11" s="300">
        <v>8.5</v>
      </c>
      <c r="E11" s="300" t="s">
        <v>120</v>
      </c>
      <c r="F11" s="300">
        <v>8.5</v>
      </c>
      <c r="G11" s="313">
        <v>8.36</v>
      </c>
    </row>
    <row r="12" spans="1:8" ht="21" customHeight="1">
      <c r="A12" s="314">
        <f t="shared" si="0"/>
        <v>7</v>
      </c>
      <c r="B12" s="292" t="s">
        <v>18</v>
      </c>
      <c r="C12" s="302">
        <v>8.75</v>
      </c>
      <c r="D12" s="302">
        <v>9.75</v>
      </c>
      <c r="E12" s="302" t="s">
        <v>120</v>
      </c>
      <c r="F12" s="302">
        <v>9.25</v>
      </c>
      <c r="G12" s="315">
        <v>9.5</v>
      </c>
    </row>
    <row r="13" spans="1:8" ht="21" customHeight="1">
      <c r="A13" s="316">
        <f t="shared" si="0"/>
        <v>8</v>
      </c>
      <c r="B13" s="293" t="s">
        <v>150</v>
      </c>
      <c r="C13" s="300">
        <v>9</v>
      </c>
      <c r="D13" s="300">
        <v>8.5</v>
      </c>
      <c r="E13" s="300">
        <v>14.9</v>
      </c>
      <c r="F13" s="300">
        <v>8.25</v>
      </c>
      <c r="G13" s="313">
        <v>9.09</v>
      </c>
    </row>
    <row r="14" spans="1:8" s="265" customFormat="1" ht="21" customHeight="1">
      <c r="A14" s="314">
        <f t="shared" si="0"/>
        <v>9</v>
      </c>
      <c r="B14" s="292" t="s">
        <v>20</v>
      </c>
      <c r="C14" s="302">
        <v>9.25</v>
      </c>
      <c r="D14" s="302">
        <v>9.9499999999999993</v>
      </c>
      <c r="E14" s="302" t="s">
        <v>120</v>
      </c>
      <c r="F14" s="302">
        <v>8.5</v>
      </c>
      <c r="G14" s="315">
        <v>9</v>
      </c>
    </row>
    <row r="15" spans="1:8" ht="21" customHeight="1">
      <c r="A15" s="316">
        <f t="shared" si="0"/>
        <v>10</v>
      </c>
      <c r="B15" s="293" t="s">
        <v>21</v>
      </c>
      <c r="C15" s="300">
        <v>9.75</v>
      </c>
      <c r="D15" s="300">
        <v>9.9</v>
      </c>
      <c r="E15" s="300" t="s">
        <v>120</v>
      </c>
      <c r="F15" s="300">
        <v>9.9</v>
      </c>
      <c r="G15" s="313" t="s">
        <v>120</v>
      </c>
    </row>
    <row r="16" spans="1:8" s="265" customFormat="1" ht="21" customHeight="1">
      <c r="A16" s="314">
        <f t="shared" si="0"/>
        <v>11</v>
      </c>
      <c r="B16" s="292" t="s">
        <v>22</v>
      </c>
      <c r="C16" s="302">
        <v>9.5</v>
      </c>
      <c r="D16" s="302">
        <v>9.75</v>
      </c>
      <c r="E16" s="302" t="s">
        <v>120</v>
      </c>
      <c r="F16" s="302">
        <v>9.5</v>
      </c>
      <c r="G16" s="315">
        <v>9.9499999999999993</v>
      </c>
    </row>
    <row r="17" spans="1:7" ht="21" customHeight="1">
      <c r="A17" s="316">
        <f t="shared" si="0"/>
        <v>12</v>
      </c>
      <c r="B17" s="293" t="s">
        <v>23</v>
      </c>
      <c r="C17" s="300">
        <v>6</v>
      </c>
      <c r="D17" s="300" t="s">
        <v>120</v>
      </c>
      <c r="E17" s="300" t="s">
        <v>120</v>
      </c>
      <c r="F17" s="300" t="s">
        <v>120</v>
      </c>
      <c r="G17" s="313" t="s">
        <v>120</v>
      </c>
    </row>
    <row r="18" spans="1:7" s="265" customFormat="1" ht="21" customHeight="1">
      <c r="A18" s="314">
        <f t="shared" si="0"/>
        <v>13</v>
      </c>
      <c r="B18" s="292" t="s">
        <v>24</v>
      </c>
      <c r="C18" s="302">
        <v>3.72</v>
      </c>
      <c r="D18" s="302" t="s">
        <v>120</v>
      </c>
      <c r="E18" s="302" t="s">
        <v>120</v>
      </c>
      <c r="F18" s="302" t="s">
        <v>120</v>
      </c>
      <c r="G18" s="315" t="s">
        <v>120</v>
      </c>
    </row>
    <row r="19" spans="1:7" ht="21" customHeight="1">
      <c r="A19" s="316">
        <f t="shared" si="0"/>
        <v>14</v>
      </c>
      <c r="B19" s="293" t="s">
        <v>25</v>
      </c>
      <c r="C19" s="300">
        <v>6</v>
      </c>
      <c r="D19" s="300" t="s">
        <v>120</v>
      </c>
      <c r="E19" s="300" t="s">
        <v>120</v>
      </c>
      <c r="F19" s="300" t="s">
        <v>120</v>
      </c>
      <c r="G19" s="313" t="s">
        <v>120</v>
      </c>
    </row>
    <row r="20" spans="1:7" s="265" customFormat="1" ht="21" customHeight="1">
      <c r="A20" s="314">
        <f t="shared" si="0"/>
        <v>15</v>
      </c>
      <c r="B20" s="292" t="s">
        <v>26</v>
      </c>
      <c r="C20" s="302">
        <v>7.41</v>
      </c>
      <c r="D20" s="302">
        <v>7.41</v>
      </c>
      <c r="E20" s="302" t="s">
        <v>120</v>
      </c>
      <c r="F20" s="302">
        <v>7.41</v>
      </c>
      <c r="G20" s="315">
        <v>7.41</v>
      </c>
    </row>
    <row r="21" spans="1:7" ht="21" customHeight="1">
      <c r="A21" s="316">
        <f t="shared" si="0"/>
        <v>16</v>
      </c>
      <c r="B21" s="293" t="s">
        <v>27</v>
      </c>
      <c r="C21" s="300">
        <v>10</v>
      </c>
      <c r="D21" s="300">
        <v>10.17</v>
      </c>
      <c r="E21" s="300">
        <v>15.14</v>
      </c>
      <c r="F21" s="300">
        <v>8.94</v>
      </c>
      <c r="G21" s="313">
        <v>15</v>
      </c>
    </row>
    <row r="22" spans="1:7" s="265" customFormat="1" ht="21" customHeight="1">
      <c r="A22" s="314">
        <f t="shared" si="0"/>
        <v>17</v>
      </c>
      <c r="B22" s="292" t="s">
        <v>28</v>
      </c>
      <c r="C22" s="302" t="s">
        <v>120</v>
      </c>
      <c r="D22" s="302" t="s">
        <v>120</v>
      </c>
      <c r="E22" s="302" t="s">
        <v>120</v>
      </c>
      <c r="F22" s="302" t="s">
        <v>120</v>
      </c>
      <c r="G22" s="315" t="s">
        <v>120</v>
      </c>
    </row>
    <row r="23" spans="1:7" ht="21" customHeight="1">
      <c r="A23" s="316">
        <f t="shared" si="0"/>
        <v>18</v>
      </c>
      <c r="B23" s="293" t="s">
        <v>30</v>
      </c>
      <c r="C23" s="300">
        <v>6.81</v>
      </c>
      <c r="D23" s="300" t="s">
        <v>120</v>
      </c>
      <c r="E23" s="300" t="s">
        <v>120</v>
      </c>
      <c r="F23" s="300" t="s">
        <v>120</v>
      </c>
      <c r="G23" s="313" t="s">
        <v>120</v>
      </c>
    </row>
    <row r="24" spans="1:7" s="265" customFormat="1" ht="21" customHeight="1">
      <c r="A24" s="314">
        <f t="shared" si="0"/>
        <v>19</v>
      </c>
      <c r="B24" s="292" t="s">
        <v>32</v>
      </c>
      <c r="C24" s="302">
        <v>5.17</v>
      </c>
      <c r="D24" s="302">
        <v>6.58</v>
      </c>
      <c r="E24" s="302" t="s">
        <v>120</v>
      </c>
      <c r="F24" s="302">
        <v>7.83</v>
      </c>
      <c r="G24" s="315" t="s">
        <v>120</v>
      </c>
    </row>
    <row r="25" spans="1:7" ht="21" customHeight="1">
      <c r="A25" s="316">
        <f t="shared" si="0"/>
        <v>20</v>
      </c>
      <c r="B25" s="293" t="s">
        <v>33</v>
      </c>
      <c r="C25" s="300">
        <v>6.93</v>
      </c>
      <c r="D25" s="300" t="s">
        <v>120</v>
      </c>
      <c r="E25" s="300" t="s">
        <v>120</v>
      </c>
      <c r="F25" s="300" t="s">
        <v>120</v>
      </c>
      <c r="G25" s="313" t="s">
        <v>120</v>
      </c>
    </row>
    <row r="26" spans="1:7" s="265" customFormat="1" ht="21" customHeight="1">
      <c r="A26" s="314">
        <f t="shared" si="0"/>
        <v>21</v>
      </c>
      <c r="B26" s="292" t="s">
        <v>34</v>
      </c>
      <c r="C26" s="302">
        <v>4.6500000000000004</v>
      </c>
      <c r="D26" s="302" t="s">
        <v>120</v>
      </c>
      <c r="E26" s="302" t="s">
        <v>120</v>
      </c>
      <c r="F26" s="302" t="s">
        <v>120</v>
      </c>
      <c r="G26" s="315" t="s">
        <v>120</v>
      </c>
    </row>
    <row r="27" spans="1:7" ht="21" customHeight="1">
      <c r="A27" s="316">
        <f t="shared" si="0"/>
        <v>22</v>
      </c>
      <c r="B27" s="293" t="s">
        <v>35</v>
      </c>
      <c r="C27" s="300">
        <v>7.64</v>
      </c>
      <c r="D27" s="300" t="s">
        <v>120</v>
      </c>
      <c r="E27" s="300" t="s">
        <v>120</v>
      </c>
      <c r="F27" s="300">
        <v>7.71</v>
      </c>
      <c r="G27" s="313" t="s">
        <v>120</v>
      </c>
    </row>
    <row r="28" spans="1:7" s="265" customFormat="1" ht="21" customHeight="1">
      <c r="A28" s="314">
        <f t="shared" si="0"/>
        <v>23</v>
      </c>
      <c r="B28" s="292" t="s">
        <v>36</v>
      </c>
      <c r="C28" s="302">
        <v>14.41</v>
      </c>
      <c r="D28" s="302">
        <v>14.41</v>
      </c>
      <c r="E28" s="302">
        <v>14.41</v>
      </c>
      <c r="F28" s="302">
        <v>14.41</v>
      </c>
      <c r="G28" s="315">
        <v>14.41</v>
      </c>
    </row>
    <row r="29" spans="1:7" ht="21" customHeight="1">
      <c r="A29" s="316">
        <f t="shared" si="0"/>
        <v>24</v>
      </c>
      <c r="B29" s="293" t="s">
        <v>37</v>
      </c>
      <c r="C29" s="300">
        <v>7.07</v>
      </c>
      <c r="D29" s="300" t="s">
        <v>120</v>
      </c>
      <c r="E29" s="300" t="s">
        <v>120</v>
      </c>
      <c r="F29" s="300" t="s">
        <v>120</v>
      </c>
      <c r="G29" s="313" t="s">
        <v>120</v>
      </c>
    </row>
    <row r="30" spans="1:7" s="265" customFormat="1" ht="21" customHeight="1">
      <c r="A30" s="314">
        <f t="shared" si="0"/>
        <v>25</v>
      </c>
      <c r="B30" s="292" t="s">
        <v>38</v>
      </c>
      <c r="C30" s="302">
        <v>7.62</v>
      </c>
      <c r="D30" s="302" t="s">
        <v>120</v>
      </c>
      <c r="E30" s="302" t="s">
        <v>120</v>
      </c>
      <c r="F30" s="302" t="s">
        <v>120</v>
      </c>
      <c r="G30" s="315" t="s">
        <v>120</v>
      </c>
    </row>
    <row r="31" spans="1:7" ht="21" customHeight="1">
      <c r="A31" s="316">
        <f t="shared" si="0"/>
        <v>26</v>
      </c>
      <c r="B31" s="293" t="s">
        <v>39</v>
      </c>
      <c r="C31" s="300">
        <v>5.75</v>
      </c>
      <c r="D31" s="300" t="s">
        <v>120</v>
      </c>
      <c r="E31" s="300" t="s">
        <v>120</v>
      </c>
      <c r="F31" s="300" t="s">
        <v>120</v>
      </c>
      <c r="G31" s="313" t="s">
        <v>120</v>
      </c>
    </row>
    <row r="32" spans="1:7" s="265" customFormat="1" ht="21" customHeight="1">
      <c r="A32" s="314">
        <f t="shared" si="0"/>
        <v>27</v>
      </c>
      <c r="B32" s="292" t="s">
        <v>40</v>
      </c>
      <c r="C32" s="302">
        <v>5.89</v>
      </c>
      <c r="D32" s="302">
        <v>5.89</v>
      </c>
      <c r="E32" s="302" t="s">
        <v>120</v>
      </c>
      <c r="F32" s="302" t="s">
        <v>120</v>
      </c>
      <c r="G32" s="315" t="s">
        <v>120</v>
      </c>
    </row>
    <row r="33" spans="1:14" ht="21" customHeight="1">
      <c r="A33" s="316">
        <f>A32+1</f>
        <v>28</v>
      </c>
      <c r="B33" s="293" t="s">
        <v>41</v>
      </c>
      <c r="C33" s="300">
        <v>8.9</v>
      </c>
      <c r="D33" s="300">
        <v>9.18</v>
      </c>
      <c r="E33" s="300">
        <v>14.09</v>
      </c>
      <c r="F33" s="300">
        <v>8.57</v>
      </c>
      <c r="G33" s="313">
        <v>13.79</v>
      </c>
    </row>
    <row r="34" spans="1:14" s="265" customFormat="1" ht="21" customHeight="1">
      <c r="A34" s="314">
        <f t="shared" si="0"/>
        <v>29</v>
      </c>
      <c r="B34" s="292" t="s">
        <v>42</v>
      </c>
      <c r="C34" s="302">
        <v>7.5</v>
      </c>
      <c r="D34" s="302">
        <v>9.8000000000000007</v>
      </c>
      <c r="E34" s="302" t="s">
        <v>120</v>
      </c>
      <c r="F34" s="302">
        <v>9.25</v>
      </c>
      <c r="G34" s="315" t="s">
        <v>120</v>
      </c>
    </row>
    <row r="35" spans="1:14" ht="21" customHeight="1">
      <c r="A35" s="316">
        <f t="shared" si="0"/>
        <v>30</v>
      </c>
      <c r="B35" s="293" t="s">
        <v>44</v>
      </c>
      <c r="C35" s="300">
        <v>10.55</v>
      </c>
      <c r="D35" s="300">
        <v>11.05</v>
      </c>
      <c r="E35" s="300">
        <v>26</v>
      </c>
      <c r="F35" s="300">
        <v>12.05</v>
      </c>
      <c r="G35" s="313">
        <v>11.05</v>
      </c>
    </row>
    <row r="36" spans="1:14" s="265" customFormat="1" ht="21" customHeight="1">
      <c r="A36" s="314">
        <f t="shared" si="0"/>
        <v>31</v>
      </c>
      <c r="B36" s="292" t="s">
        <v>45</v>
      </c>
      <c r="C36" s="302">
        <v>10.6</v>
      </c>
      <c r="D36" s="302">
        <v>12.2</v>
      </c>
      <c r="E36" s="302">
        <v>14.2</v>
      </c>
      <c r="F36" s="302">
        <v>11.9</v>
      </c>
      <c r="G36" s="315">
        <v>12</v>
      </c>
    </row>
    <row r="37" spans="1:14" ht="21" customHeight="1">
      <c r="A37" s="316">
        <f t="shared" si="0"/>
        <v>32</v>
      </c>
      <c r="B37" s="293" t="s">
        <v>46</v>
      </c>
      <c r="C37" s="300">
        <v>7.16</v>
      </c>
      <c r="D37" s="300">
        <v>8.93</v>
      </c>
      <c r="E37" s="300">
        <v>13.2</v>
      </c>
      <c r="F37" s="300">
        <v>9.0500000000000007</v>
      </c>
      <c r="G37" s="313">
        <v>8.85</v>
      </c>
    </row>
    <row r="38" spans="1:14" s="265" customFormat="1" ht="21" customHeight="1">
      <c r="A38" s="314">
        <f t="shared" si="0"/>
        <v>33</v>
      </c>
      <c r="B38" s="292" t="s">
        <v>47</v>
      </c>
      <c r="C38" s="302">
        <v>9.75</v>
      </c>
      <c r="D38" s="302">
        <v>10</v>
      </c>
      <c r="E38" s="302">
        <v>12.5</v>
      </c>
      <c r="F38" s="302">
        <v>10</v>
      </c>
      <c r="G38" s="315">
        <v>11</v>
      </c>
    </row>
    <row r="39" spans="1:14" ht="21" customHeight="1">
      <c r="A39" s="316">
        <f t="shared" si="0"/>
        <v>34</v>
      </c>
      <c r="B39" s="293" t="s">
        <v>48</v>
      </c>
      <c r="C39" s="300">
        <v>6.26</v>
      </c>
      <c r="D39" s="300">
        <v>6.15</v>
      </c>
      <c r="E39" s="300">
        <v>5.76</v>
      </c>
      <c r="F39" s="300">
        <v>5.74</v>
      </c>
      <c r="G39" s="313">
        <v>6.69</v>
      </c>
    </row>
    <row r="40" spans="1:14" s="265" customFormat="1" ht="21" customHeight="1">
      <c r="A40" s="314">
        <f t="shared" si="0"/>
        <v>35</v>
      </c>
      <c r="B40" s="292" t="s">
        <v>49</v>
      </c>
      <c r="C40" s="302">
        <v>8.82</v>
      </c>
      <c r="D40" s="302">
        <v>9.8699999999999992</v>
      </c>
      <c r="E40" s="302">
        <v>12.96</v>
      </c>
      <c r="F40" s="302">
        <v>10.27</v>
      </c>
      <c r="G40" s="315">
        <v>12.24</v>
      </c>
    </row>
    <row r="41" spans="1:14" ht="21" customHeight="1">
      <c r="A41" s="316">
        <f t="shared" si="0"/>
        <v>36</v>
      </c>
      <c r="B41" s="293" t="s">
        <v>50</v>
      </c>
      <c r="C41" s="300">
        <v>5.9</v>
      </c>
      <c r="D41" s="300">
        <v>6.75</v>
      </c>
      <c r="E41" s="300">
        <v>10.62</v>
      </c>
      <c r="F41" s="300">
        <v>6.78</v>
      </c>
      <c r="G41" s="313">
        <v>8.3000000000000007</v>
      </c>
    </row>
    <row r="42" spans="1:14" s="265" customFormat="1" ht="21" customHeight="1">
      <c r="A42" s="314">
        <f t="shared" si="0"/>
        <v>37</v>
      </c>
      <c r="B42" s="292" t="s">
        <v>51</v>
      </c>
      <c r="C42" s="302">
        <v>8.73</v>
      </c>
      <c r="D42" s="302">
        <v>8.52</v>
      </c>
      <c r="E42" s="302">
        <v>8.1199999999999992</v>
      </c>
      <c r="F42" s="302">
        <v>8.0399999999999991</v>
      </c>
      <c r="G42" s="315">
        <v>8.43</v>
      </c>
    </row>
    <row r="43" spans="1:14" ht="21" customHeight="1">
      <c r="A43" s="316">
        <f t="shared" si="0"/>
        <v>38</v>
      </c>
      <c r="B43" s="293" t="s">
        <v>52</v>
      </c>
      <c r="C43" s="300">
        <v>9.0299999999999994</v>
      </c>
      <c r="D43" s="300">
        <v>9.65</v>
      </c>
      <c r="E43" s="300">
        <v>12.56</v>
      </c>
      <c r="F43" s="300">
        <v>9.6999999999999993</v>
      </c>
      <c r="G43" s="313">
        <v>10.98</v>
      </c>
    </row>
    <row r="44" spans="1:14" s="265" customFormat="1" ht="21" customHeight="1">
      <c r="A44" s="314">
        <f t="shared" si="0"/>
        <v>39</v>
      </c>
      <c r="B44" s="292" t="s">
        <v>53</v>
      </c>
      <c r="C44" s="302">
        <v>9.25</v>
      </c>
      <c r="D44" s="302">
        <v>9.75</v>
      </c>
      <c r="E44" s="302">
        <v>11.75</v>
      </c>
      <c r="F44" s="302">
        <v>10.25</v>
      </c>
      <c r="G44" s="315">
        <v>10.25</v>
      </c>
    </row>
    <row r="45" spans="1:14" ht="21" customHeight="1">
      <c r="A45" s="316">
        <f t="shared" si="0"/>
        <v>40</v>
      </c>
      <c r="B45" s="293" t="s">
        <v>54</v>
      </c>
      <c r="C45" s="300">
        <v>6.92</v>
      </c>
      <c r="D45" s="300">
        <v>7.06</v>
      </c>
      <c r="E45" s="300">
        <v>7.02</v>
      </c>
      <c r="F45" s="300">
        <v>6.4</v>
      </c>
      <c r="G45" s="313">
        <v>6.77</v>
      </c>
      <c r="N45" s="265"/>
    </row>
    <row r="46" spans="1:14" s="265" customFormat="1" ht="21" customHeight="1">
      <c r="A46" s="314">
        <f t="shared" si="0"/>
        <v>41</v>
      </c>
      <c r="B46" s="292" t="s">
        <v>55</v>
      </c>
      <c r="C46" s="302">
        <v>9.85</v>
      </c>
      <c r="D46" s="302">
        <v>10.4</v>
      </c>
      <c r="E46" s="302">
        <v>12.75</v>
      </c>
      <c r="F46" s="302">
        <v>9.8699999999999992</v>
      </c>
      <c r="G46" s="315">
        <v>11.75</v>
      </c>
    </row>
    <row r="47" spans="1:14" ht="21" customHeight="1">
      <c r="A47" s="316">
        <f t="shared" si="0"/>
        <v>42</v>
      </c>
      <c r="B47" s="293" t="s">
        <v>56</v>
      </c>
      <c r="C47" s="300">
        <v>9.77</v>
      </c>
      <c r="D47" s="300">
        <v>9.77</v>
      </c>
      <c r="E47" s="300">
        <v>9.77</v>
      </c>
      <c r="F47" s="300">
        <v>9.77</v>
      </c>
      <c r="G47" s="313">
        <v>9.77</v>
      </c>
    </row>
    <row r="48" spans="1:14" s="265" customFormat="1" ht="21" customHeight="1">
      <c r="A48" s="314">
        <f t="shared" si="0"/>
        <v>43</v>
      </c>
      <c r="B48" s="292" t="s">
        <v>57</v>
      </c>
      <c r="C48" s="302">
        <v>9.19</v>
      </c>
      <c r="D48" s="302">
        <v>9.56</v>
      </c>
      <c r="E48" s="302">
        <v>13.4</v>
      </c>
      <c r="F48" s="302">
        <v>9.64</v>
      </c>
      <c r="G48" s="315">
        <v>11.02</v>
      </c>
    </row>
    <row r="49" spans="1:9" ht="21" customHeight="1">
      <c r="A49" s="316">
        <f t="shared" si="0"/>
        <v>44</v>
      </c>
      <c r="B49" s="293" t="s">
        <v>58</v>
      </c>
      <c r="C49" s="300">
        <v>9.43</v>
      </c>
      <c r="D49" s="300">
        <v>9.9</v>
      </c>
      <c r="E49" s="300">
        <v>11.03</v>
      </c>
      <c r="F49" s="300">
        <v>10.41</v>
      </c>
      <c r="G49" s="313">
        <v>11.83</v>
      </c>
    </row>
    <row r="50" spans="1:9" s="265" customFormat="1" ht="21" customHeight="1">
      <c r="A50" s="314">
        <f t="shared" si="0"/>
        <v>45</v>
      </c>
      <c r="B50" s="292" t="s">
        <v>59</v>
      </c>
      <c r="C50" s="302">
        <v>8.4499999999999993</v>
      </c>
      <c r="D50" s="302">
        <v>8.15</v>
      </c>
      <c r="E50" s="302">
        <v>8.15</v>
      </c>
      <c r="F50" s="302">
        <v>8.4499999999999993</v>
      </c>
      <c r="G50" s="315">
        <v>7.85</v>
      </c>
    </row>
    <row r="51" spans="1:9" ht="21" customHeight="1">
      <c r="A51" s="316">
        <f t="shared" si="0"/>
        <v>46</v>
      </c>
      <c r="B51" s="293" t="s">
        <v>60</v>
      </c>
      <c r="C51" s="300">
        <v>9.98</v>
      </c>
      <c r="D51" s="300">
        <v>8.25</v>
      </c>
      <c r="E51" s="300">
        <v>14.24</v>
      </c>
      <c r="F51" s="300">
        <v>10.5</v>
      </c>
      <c r="G51" s="313">
        <v>10.65</v>
      </c>
    </row>
    <row r="52" spans="1:9" s="265" customFormat="1" ht="21" customHeight="1">
      <c r="A52" s="317">
        <f t="shared" si="0"/>
        <v>47</v>
      </c>
      <c r="B52" s="294" t="s">
        <v>61</v>
      </c>
      <c r="C52" s="309">
        <v>7.83</v>
      </c>
      <c r="D52" s="309">
        <v>7.81</v>
      </c>
      <c r="E52" s="309">
        <v>7.73</v>
      </c>
      <c r="F52" s="309">
        <v>7.71</v>
      </c>
      <c r="G52" s="318">
        <v>9.7100000000000009</v>
      </c>
    </row>
    <row r="53" spans="1:9" s="265" customFormat="1" ht="21" customHeight="1" thickBot="1">
      <c r="A53" s="335"/>
      <c r="B53" s="326"/>
      <c r="C53" s="308"/>
      <c r="D53" s="308"/>
      <c r="E53" s="308"/>
      <c r="F53" s="641" t="s">
        <v>211</v>
      </c>
      <c r="G53" s="642"/>
      <c r="H53" s="255"/>
      <c r="I53" s="255"/>
    </row>
    <row r="54" spans="1:9" ht="21" customHeight="1" thickTop="1">
      <c r="A54" s="289">
        <f>A52+1</f>
        <v>48</v>
      </c>
      <c r="B54" s="293" t="s">
        <v>62</v>
      </c>
      <c r="C54" s="307">
        <v>9.23</v>
      </c>
      <c r="D54" s="300">
        <v>9.5299999999999994</v>
      </c>
      <c r="E54" s="300">
        <v>9.5299999999999994</v>
      </c>
      <c r="F54" s="300">
        <v>9.23</v>
      </c>
      <c r="G54" s="301">
        <v>9.5299999999999994</v>
      </c>
      <c r="H54" s="265"/>
      <c r="I54" s="265"/>
    </row>
    <row r="55" spans="1:9" s="265" customFormat="1" ht="21" customHeight="1">
      <c r="A55" s="288">
        <f t="shared" si="0"/>
        <v>49</v>
      </c>
      <c r="B55" s="292" t="s">
        <v>64</v>
      </c>
      <c r="C55" s="302">
        <v>8.4</v>
      </c>
      <c r="D55" s="302">
        <v>10.07</v>
      </c>
      <c r="E55" s="302">
        <v>9.39</v>
      </c>
      <c r="F55" s="302">
        <v>8.02</v>
      </c>
      <c r="G55" s="303">
        <v>11.62</v>
      </c>
      <c r="H55" s="268"/>
      <c r="I55" s="268"/>
    </row>
    <row r="56" spans="1:9" ht="21" customHeight="1">
      <c r="A56" s="289">
        <f t="shared" si="0"/>
        <v>50</v>
      </c>
      <c r="B56" s="293" t="s">
        <v>65</v>
      </c>
      <c r="C56" s="300">
        <v>9.7899999999999991</v>
      </c>
      <c r="D56" s="300">
        <v>10.27</v>
      </c>
      <c r="E56" s="300">
        <v>9.52</v>
      </c>
      <c r="F56" s="300">
        <v>9.6300000000000008</v>
      </c>
      <c r="G56" s="301">
        <v>12.75</v>
      </c>
      <c r="H56" s="265"/>
      <c r="I56" s="265"/>
    </row>
    <row r="57" spans="1:9" s="265" customFormat="1" ht="21" customHeight="1">
      <c r="A57" s="288">
        <f t="shared" si="0"/>
        <v>51</v>
      </c>
      <c r="B57" s="292" t="s">
        <v>66</v>
      </c>
      <c r="C57" s="302">
        <v>6.74</v>
      </c>
      <c r="D57" s="302">
        <v>6.74</v>
      </c>
      <c r="E57" s="302">
        <v>6.74</v>
      </c>
      <c r="F57" s="302">
        <v>9.26</v>
      </c>
      <c r="G57" s="303">
        <v>9.26</v>
      </c>
      <c r="H57" s="255"/>
      <c r="I57" s="255"/>
    </row>
    <row r="58" spans="1:9" s="268" customFormat="1" ht="21" customHeight="1">
      <c r="A58" s="289">
        <f t="shared" si="0"/>
        <v>52</v>
      </c>
      <c r="B58" s="293" t="s">
        <v>67</v>
      </c>
      <c r="C58" s="300">
        <v>10.3</v>
      </c>
      <c r="D58" s="300">
        <v>10.43</v>
      </c>
      <c r="E58" s="300">
        <v>10.98</v>
      </c>
      <c r="F58" s="300">
        <v>10.26</v>
      </c>
      <c r="G58" s="301">
        <v>10.33</v>
      </c>
      <c r="H58" s="265"/>
      <c r="I58" s="265"/>
    </row>
    <row r="59" spans="1:9" s="265" customFormat="1" ht="21" customHeight="1">
      <c r="A59" s="288">
        <f t="shared" si="0"/>
        <v>53</v>
      </c>
      <c r="B59" s="292" t="s">
        <v>68</v>
      </c>
      <c r="C59" s="302">
        <v>7.38</v>
      </c>
      <c r="D59" s="302">
        <v>7.38</v>
      </c>
      <c r="E59" s="302">
        <v>7.38</v>
      </c>
      <c r="F59" s="302">
        <v>7.38</v>
      </c>
      <c r="G59" s="303">
        <v>7.38</v>
      </c>
      <c r="H59" s="255"/>
      <c r="I59" s="255"/>
    </row>
    <row r="60" spans="1:9" ht="21" customHeight="1">
      <c r="A60" s="289">
        <f t="shared" si="0"/>
        <v>54</v>
      </c>
      <c r="B60" s="293" t="s">
        <v>69</v>
      </c>
      <c r="C60" s="300">
        <v>5.21</v>
      </c>
      <c r="D60" s="300">
        <v>5.21</v>
      </c>
      <c r="E60" s="300">
        <v>5.2</v>
      </c>
      <c r="F60" s="300">
        <v>5.21</v>
      </c>
      <c r="G60" s="301">
        <v>5.25</v>
      </c>
      <c r="H60" s="265"/>
      <c r="I60" s="265"/>
    </row>
    <row r="61" spans="1:9" s="265" customFormat="1" ht="21" customHeight="1">
      <c r="A61" s="288">
        <f t="shared" si="0"/>
        <v>55</v>
      </c>
      <c r="B61" s="292" t="s">
        <v>70</v>
      </c>
      <c r="C61" s="302">
        <v>8.67</v>
      </c>
      <c r="D61" s="302">
        <v>8.67</v>
      </c>
      <c r="E61" s="302">
        <v>8.48</v>
      </c>
      <c r="F61" s="302">
        <v>8.5399999999999991</v>
      </c>
      <c r="G61" s="303">
        <v>8.58</v>
      </c>
      <c r="H61" s="255"/>
      <c r="I61" s="255"/>
    </row>
    <row r="62" spans="1:9" ht="21" customHeight="1">
      <c r="A62" s="289">
        <f t="shared" si="0"/>
        <v>56</v>
      </c>
      <c r="B62" s="293" t="s">
        <v>71</v>
      </c>
      <c r="C62" s="300">
        <v>9.01</v>
      </c>
      <c r="D62" s="300">
        <v>9.65</v>
      </c>
      <c r="E62" s="300">
        <v>12.44</v>
      </c>
      <c r="F62" s="300">
        <v>8.77</v>
      </c>
      <c r="G62" s="301">
        <v>11.95</v>
      </c>
      <c r="H62" s="265"/>
      <c r="I62" s="265"/>
    </row>
    <row r="63" spans="1:9" s="265" customFormat="1" ht="21" customHeight="1">
      <c r="A63" s="288">
        <f t="shared" si="0"/>
        <v>57</v>
      </c>
      <c r="B63" s="292" t="s">
        <v>73</v>
      </c>
      <c r="C63" s="302">
        <v>11.5</v>
      </c>
      <c r="D63" s="302">
        <v>11.5</v>
      </c>
      <c r="E63" s="302">
        <v>11.5</v>
      </c>
      <c r="F63" s="302">
        <v>11.5</v>
      </c>
      <c r="G63" s="303">
        <v>11.5</v>
      </c>
      <c r="H63" s="255"/>
      <c r="I63" s="255"/>
    </row>
    <row r="64" spans="1:9" ht="21" customHeight="1">
      <c r="A64" s="289">
        <f t="shared" si="0"/>
        <v>58</v>
      </c>
      <c r="B64" s="293" t="s">
        <v>74</v>
      </c>
      <c r="C64" s="300">
        <v>8.26</v>
      </c>
      <c r="D64" s="300">
        <v>8.56</v>
      </c>
      <c r="E64" s="300">
        <v>8.56</v>
      </c>
      <c r="F64" s="300">
        <v>8.41</v>
      </c>
      <c r="G64" s="301">
        <v>8.4600000000000009</v>
      </c>
      <c r="H64" s="265"/>
      <c r="I64" s="265"/>
    </row>
    <row r="65" spans="1:9" s="265" customFormat="1" ht="21" customHeight="1">
      <c r="A65" s="288">
        <f t="shared" si="0"/>
        <v>59</v>
      </c>
      <c r="B65" s="292" t="s">
        <v>75</v>
      </c>
      <c r="C65" s="302">
        <v>7.99</v>
      </c>
      <c r="D65" s="302">
        <v>7.99</v>
      </c>
      <c r="E65" s="302">
        <v>8.6300000000000008</v>
      </c>
      <c r="F65" s="302">
        <v>7.99</v>
      </c>
      <c r="G65" s="303">
        <v>7.99</v>
      </c>
      <c r="H65" s="255"/>
      <c r="I65" s="255"/>
    </row>
    <row r="66" spans="1:9" ht="21" customHeight="1">
      <c r="A66" s="289">
        <f t="shared" si="0"/>
        <v>60</v>
      </c>
      <c r="B66" s="293" t="s">
        <v>76</v>
      </c>
      <c r="C66" s="300">
        <v>10.5</v>
      </c>
      <c r="D66" s="300">
        <v>11.5</v>
      </c>
      <c r="E66" s="300">
        <v>15</v>
      </c>
      <c r="F66" s="300" t="s">
        <v>120</v>
      </c>
      <c r="G66" s="301">
        <v>10.5</v>
      </c>
      <c r="H66" s="265"/>
      <c r="I66" s="265"/>
    </row>
    <row r="67" spans="1:9" s="265" customFormat="1" ht="21" customHeight="1">
      <c r="A67" s="288">
        <f t="shared" si="0"/>
        <v>61</v>
      </c>
      <c r="B67" s="292" t="s">
        <v>77</v>
      </c>
      <c r="C67" s="302">
        <v>9.32</v>
      </c>
      <c r="D67" s="302">
        <v>9.5</v>
      </c>
      <c r="E67" s="302" t="s">
        <v>120</v>
      </c>
      <c r="F67" s="302">
        <v>10</v>
      </c>
      <c r="G67" s="303">
        <v>10</v>
      </c>
      <c r="H67" s="255"/>
      <c r="I67" s="255"/>
    </row>
    <row r="68" spans="1:9" ht="21" customHeight="1">
      <c r="A68" s="289">
        <f t="shared" si="0"/>
        <v>62</v>
      </c>
      <c r="B68" s="293" t="s">
        <v>78</v>
      </c>
      <c r="C68" s="300">
        <v>11</v>
      </c>
      <c r="D68" s="300">
        <v>13</v>
      </c>
      <c r="E68" s="300">
        <v>15</v>
      </c>
      <c r="F68" s="300">
        <v>12</v>
      </c>
      <c r="G68" s="301">
        <v>13.5</v>
      </c>
      <c r="H68" s="265"/>
      <c r="I68" s="265"/>
    </row>
    <row r="69" spans="1:9" s="265" customFormat="1" ht="21" customHeight="1">
      <c r="A69" s="288">
        <f t="shared" si="0"/>
        <v>63</v>
      </c>
      <c r="B69" s="292" t="s">
        <v>79</v>
      </c>
      <c r="C69" s="302">
        <v>8.4700000000000006</v>
      </c>
      <c r="D69" s="302">
        <v>8.73</v>
      </c>
      <c r="E69" s="302" t="s">
        <v>120</v>
      </c>
      <c r="F69" s="302">
        <v>9.3000000000000007</v>
      </c>
      <c r="G69" s="303" t="s">
        <v>120</v>
      </c>
      <c r="H69" s="255"/>
      <c r="I69" s="255"/>
    </row>
    <row r="70" spans="1:9" ht="21" customHeight="1">
      <c r="A70" s="289">
        <f t="shared" si="0"/>
        <v>64</v>
      </c>
      <c r="B70" s="293" t="s">
        <v>80</v>
      </c>
      <c r="C70" s="300">
        <v>9.5</v>
      </c>
      <c r="D70" s="300">
        <v>10.5</v>
      </c>
      <c r="E70" s="300" t="s">
        <v>120</v>
      </c>
      <c r="F70" s="300">
        <v>10.5</v>
      </c>
      <c r="G70" s="301">
        <v>10.5</v>
      </c>
      <c r="H70" s="265"/>
      <c r="I70" s="265"/>
    </row>
    <row r="71" spans="1:9" s="265" customFormat="1" ht="21" customHeight="1">
      <c r="A71" s="288">
        <f t="shared" si="0"/>
        <v>65</v>
      </c>
      <c r="B71" s="292" t="s">
        <v>81</v>
      </c>
      <c r="C71" s="302">
        <v>8</v>
      </c>
      <c r="D71" s="302">
        <v>8.25</v>
      </c>
      <c r="E71" s="302" t="s">
        <v>120</v>
      </c>
      <c r="F71" s="302">
        <v>7.25</v>
      </c>
      <c r="G71" s="303">
        <v>8.75</v>
      </c>
      <c r="H71" s="255"/>
      <c r="I71" s="255"/>
    </row>
    <row r="72" spans="1:9" ht="21" customHeight="1">
      <c r="A72" s="289">
        <f t="shared" si="0"/>
        <v>66</v>
      </c>
      <c r="B72" s="293" t="s">
        <v>82</v>
      </c>
      <c r="C72" s="300">
        <v>8</v>
      </c>
      <c r="D72" s="300">
        <v>11.5</v>
      </c>
      <c r="E72" s="300" t="s">
        <v>120</v>
      </c>
      <c r="F72" s="300">
        <v>10.25</v>
      </c>
      <c r="G72" s="301">
        <v>11.25</v>
      </c>
      <c r="H72" s="265"/>
      <c r="I72" s="265"/>
    </row>
    <row r="73" spans="1:9" s="265" customFormat="1" ht="21" customHeight="1">
      <c r="A73" s="288">
        <f t="shared" si="0"/>
        <v>67</v>
      </c>
      <c r="B73" s="292" t="s">
        <v>131</v>
      </c>
      <c r="C73" s="302">
        <v>6.08</v>
      </c>
      <c r="D73" s="302">
        <v>9.65</v>
      </c>
      <c r="E73" s="302">
        <v>14.66</v>
      </c>
      <c r="F73" s="302" t="s">
        <v>120</v>
      </c>
      <c r="G73" s="303">
        <v>10.28</v>
      </c>
      <c r="H73" s="255"/>
      <c r="I73" s="255"/>
    </row>
    <row r="74" spans="1:9" ht="21" customHeight="1">
      <c r="A74" s="289">
        <f t="shared" ref="A74:A101" si="1">A73+1</f>
        <v>68</v>
      </c>
      <c r="B74" s="293" t="s">
        <v>84</v>
      </c>
      <c r="C74" s="300">
        <v>10.029999999999999</v>
      </c>
      <c r="D74" s="300">
        <v>11.16</v>
      </c>
      <c r="E74" s="300" t="s">
        <v>120</v>
      </c>
      <c r="F74" s="300">
        <v>11.05</v>
      </c>
      <c r="G74" s="301">
        <v>9.9700000000000006</v>
      </c>
      <c r="H74" s="265"/>
      <c r="I74" s="265"/>
    </row>
    <row r="75" spans="1:9" s="265" customFormat="1" ht="21" customHeight="1">
      <c r="A75" s="288">
        <f t="shared" si="1"/>
        <v>69</v>
      </c>
      <c r="B75" s="292" t="s">
        <v>85</v>
      </c>
      <c r="C75" s="302">
        <v>8.33</v>
      </c>
      <c r="D75" s="302">
        <v>10.5</v>
      </c>
      <c r="E75" s="302">
        <v>13</v>
      </c>
      <c r="F75" s="302">
        <v>10.16</v>
      </c>
      <c r="G75" s="303">
        <v>10.16</v>
      </c>
      <c r="H75" s="255"/>
      <c r="I75" s="255"/>
    </row>
    <row r="76" spans="1:9" ht="21" customHeight="1">
      <c r="A76" s="289">
        <f t="shared" si="1"/>
        <v>70</v>
      </c>
      <c r="B76" s="293" t="s">
        <v>86</v>
      </c>
      <c r="C76" s="300" t="s">
        <v>120</v>
      </c>
      <c r="D76" s="300">
        <v>10.59</v>
      </c>
      <c r="E76" s="300" t="s">
        <v>120</v>
      </c>
      <c r="F76" s="300">
        <v>9.6199999999999992</v>
      </c>
      <c r="G76" s="301">
        <v>10.69</v>
      </c>
      <c r="H76" s="265"/>
      <c r="I76" s="265"/>
    </row>
    <row r="77" spans="1:9" s="265" customFormat="1" ht="21" customHeight="1">
      <c r="A77" s="288">
        <f t="shared" si="1"/>
        <v>71</v>
      </c>
      <c r="B77" s="292" t="s">
        <v>88</v>
      </c>
      <c r="C77" s="302">
        <v>8</v>
      </c>
      <c r="D77" s="302">
        <v>8</v>
      </c>
      <c r="E77" s="302" t="s">
        <v>120</v>
      </c>
      <c r="F77" s="302">
        <v>7.75</v>
      </c>
      <c r="G77" s="303">
        <v>7.75</v>
      </c>
      <c r="H77" s="255"/>
      <c r="I77" s="255"/>
    </row>
    <row r="78" spans="1:9" ht="21" customHeight="1">
      <c r="A78" s="289">
        <f t="shared" si="1"/>
        <v>72</v>
      </c>
      <c r="B78" s="293" t="s">
        <v>89</v>
      </c>
      <c r="C78" s="300">
        <v>7</v>
      </c>
      <c r="D78" s="300">
        <v>7.75</v>
      </c>
      <c r="E78" s="300">
        <v>8.5</v>
      </c>
      <c r="F78" s="300">
        <v>7.25</v>
      </c>
      <c r="G78" s="301">
        <v>10</v>
      </c>
      <c r="H78" s="265"/>
      <c r="I78" s="265"/>
    </row>
    <row r="79" spans="1:9" s="265" customFormat="1" ht="21" customHeight="1">
      <c r="A79" s="288">
        <f t="shared" si="1"/>
        <v>73</v>
      </c>
      <c r="B79" s="292" t="s">
        <v>90</v>
      </c>
      <c r="C79" s="302">
        <v>12.03</v>
      </c>
      <c r="D79" s="302">
        <v>12.04</v>
      </c>
      <c r="E79" s="302" t="s">
        <v>120</v>
      </c>
      <c r="F79" s="302">
        <v>12.1</v>
      </c>
      <c r="G79" s="303">
        <v>12.76</v>
      </c>
      <c r="H79" s="255"/>
      <c r="I79" s="255"/>
    </row>
    <row r="80" spans="1:9" ht="21" customHeight="1">
      <c r="A80" s="289">
        <f t="shared" si="1"/>
        <v>74</v>
      </c>
      <c r="B80" s="293" t="s">
        <v>91</v>
      </c>
      <c r="C80" s="300">
        <v>11.94</v>
      </c>
      <c r="D80" s="300">
        <v>12.44</v>
      </c>
      <c r="E80" s="300">
        <v>12.44</v>
      </c>
      <c r="F80" s="300">
        <v>11.94</v>
      </c>
      <c r="G80" s="301">
        <v>13.19</v>
      </c>
      <c r="H80" s="265"/>
      <c r="I80" s="265"/>
    </row>
    <row r="81" spans="1:9" s="265" customFormat="1" ht="21" customHeight="1">
      <c r="A81" s="288">
        <f t="shared" si="1"/>
        <v>75</v>
      </c>
      <c r="B81" s="292" t="s">
        <v>93</v>
      </c>
      <c r="C81" s="302">
        <v>8.66</v>
      </c>
      <c r="D81" s="302">
        <v>10.119999999999999</v>
      </c>
      <c r="E81" s="302" t="s">
        <v>120</v>
      </c>
      <c r="F81" s="302">
        <v>8.44</v>
      </c>
      <c r="G81" s="303">
        <v>13.38</v>
      </c>
      <c r="H81" s="255"/>
      <c r="I81" s="255"/>
    </row>
    <row r="82" spans="1:9" ht="21" customHeight="1">
      <c r="A82" s="289">
        <f t="shared" si="1"/>
        <v>76</v>
      </c>
      <c r="B82" s="293" t="s">
        <v>94</v>
      </c>
      <c r="C82" s="300">
        <v>11.5</v>
      </c>
      <c r="D82" s="300">
        <v>13.5</v>
      </c>
      <c r="E82" s="300" t="s">
        <v>120</v>
      </c>
      <c r="F82" s="300" t="s">
        <v>120</v>
      </c>
      <c r="G82" s="301" t="s">
        <v>120</v>
      </c>
      <c r="H82" s="265"/>
      <c r="I82" s="265"/>
    </row>
    <row r="83" spans="1:9" s="265" customFormat="1" ht="21" customHeight="1">
      <c r="A83" s="288">
        <f t="shared" si="1"/>
        <v>77</v>
      </c>
      <c r="B83" s="292" t="s">
        <v>188</v>
      </c>
      <c r="C83" s="302">
        <v>7.11</v>
      </c>
      <c r="D83" s="302">
        <v>7.11</v>
      </c>
      <c r="E83" s="302" t="s">
        <v>120</v>
      </c>
      <c r="F83" s="302">
        <v>7.11</v>
      </c>
      <c r="G83" s="303">
        <v>7.11</v>
      </c>
      <c r="H83" s="255"/>
      <c r="I83" s="255"/>
    </row>
    <row r="84" spans="1:9" ht="21" customHeight="1">
      <c r="A84" s="289">
        <f t="shared" si="1"/>
        <v>78</v>
      </c>
      <c r="B84" s="293" t="s">
        <v>96</v>
      </c>
      <c r="C84" s="300" t="s">
        <v>120</v>
      </c>
      <c r="D84" s="300">
        <v>11</v>
      </c>
      <c r="E84" s="300">
        <v>13.99</v>
      </c>
      <c r="F84" s="300">
        <v>9.25</v>
      </c>
      <c r="G84" s="301" t="s">
        <v>120</v>
      </c>
      <c r="H84" s="265"/>
      <c r="I84" s="265"/>
    </row>
    <row r="85" spans="1:9" s="265" customFormat="1" ht="21" customHeight="1">
      <c r="A85" s="288">
        <f t="shared" si="1"/>
        <v>79</v>
      </c>
      <c r="B85" s="292" t="s">
        <v>97</v>
      </c>
      <c r="C85" s="302">
        <v>9.0500000000000007</v>
      </c>
      <c r="D85" s="302">
        <v>9.0500000000000007</v>
      </c>
      <c r="E85" s="302">
        <v>11.05</v>
      </c>
      <c r="F85" s="302">
        <v>9.0500000000000007</v>
      </c>
      <c r="G85" s="303">
        <v>10.55</v>
      </c>
      <c r="H85" s="255"/>
      <c r="I85" s="255"/>
    </row>
    <row r="86" spans="1:9" ht="21" customHeight="1">
      <c r="A86" s="289">
        <f t="shared" si="1"/>
        <v>80</v>
      </c>
      <c r="B86" s="293" t="s">
        <v>98</v>
      </c>
      <c r="C86" s="300">
        <v>12.63</v>
      </c>
      <c r="D86" s="300">
        <v>12.88</v>
      </c>
      <c r="E86" s="300">
        <v>13.38</v>
      </c>
      <c r="F86" s="300">
        <v>12.73</v>
      </c>
      <c r="G86" s="301">
        <v>13.13</v>
      </c>
      <c r="H86" s="265"/>
      <c r="I86" s="265"/>
    </row>
    <row r="87" spans="1:9" s="265" customFormat="1" ht="21" customHeight="1">
      <c r="A87" s="288">
        <f t="shared" si="1"/>
        <v>81</v>
      </c>
      <c r="B87" s="292" t="s">
        <v>99</v>
      </c>
      <c r="C87" s="302">
        <v>14.5</v>
      </c>
      <c r="D87" s="302">
        <v>14.75</v>
      </c>
      <c r="E87" s="302">
        <v>17</v>
      </c>
      <c r="F87" s="302">
        <v>16.5</v>
      </c>
      <c r="G87" s="303">
        <v>15.75</v>
      </c>
      <c r="H87" s="255"/>
      <c r="I87" s="255"/>
    </row>
    <row r="88" spans="1:9" ht="21" customHeight="1">
      <c r="A88" s="289">
        <f t="shared" si="1"/>
        <v>82</v>
      </c>
      <c r="B88" s="295" t="s">
        <v>100</v>
      </c>
      <c r="C88" s="300">
        <v>9.5</v>
      </c>
      <c r="D88" s="300">
        <v>13</v>
      </c>
      <c r="E88" s="300">
        <v>14</v>
      </c>
      <c r="F88" s="300">
        <v>11</v>
      </c>
      <c r="G88" s="301">
        <v>13</v>
      </c>
      <c r="H88" s="265"/>
      <c r="I88" s="265"/>
    </row>
    <row r="89" spans="1:9" s="265" customFormat="1" ht="21" customHeight="1">
      <c r="A89" s="288">
        <f t="shared" si="1"/>
        <v>83</v>
      </c>
      <c r="B89" s="292" t="s">
        <v>101</v>
      </c>
      <c r="C89" s="302">
        <v>11</v>
      </c>
      <c r="D89" s="302">
        <v>11</v>
      </c>
      <c r="E89" s="302">
        <v>17</v>
      </c>
      <c r="F89" s="302">
        <v>13</v>
      </c>
      <c r="G89" s="303">
        <v>13</v>
      </c>
      <c r="H89" s="255"/>
      <c r="I89" s="255"/>
    </row>
    <row r="90" spans="1:9" ht="21" customHeight="1">
      <c r="A90" s="289">
        <f t="shared" si="1"/>
        <v>84</v>
      </c>
      <c r="B90" s="293" t="s">
        <v>102</v>
      </c>
      <c r="C90" s="300">
        <v>8.82</v>
      </c>
      <c r="D90" s="300">
        <v>9.32</v>
      </c>
      <c r="E90" s="300">
        <v>9.82</v>
      </c>
      <c r="F90" s="300">
        <v>9.82</v>
      </c>
      <c r="G90" s="301">
        <v>9.82</v>
      </c>
      <c r="H90" s="265"/>
      <c r="I90" s="265"/>
    </row>
    <row r="91" spans="1:9" s="265" customFormat="1" ht="21" customHeight="1">
      <c r="A91" s="288">
        <f t="shared" si="1"/>
        <v>85</v>
      </c>
      <c r="B91" s="292" t="s">
        <v>189</v>
      </c>
      <c r="C91" s="302">
        <v>14.59</v>
      </c>
      <c r="D91" s="302">
        <v>14.59</v>
      </c>
      <c r="E91" s="302">
        <v>14.59</v>
      </c>
      <c r="F91" s="302">
        <v>14.59</v>
      </c>
      <c r="G91" s="303">
        <v>14.59</v>
      </c>
      <c r="H91" s="255"/>
      <c r="I91" s="255"/>
    </row>
    <row r="92" spans="1:9" ht="21" customHeight="1">
      <c r="A92" s="289">
        <f t="shared" si="1"/>
        <v>86</v>
      </c>
      <c r="B92" s="293" t="s">
        <v>104</v>
      </c>
      <c r="C92" s="300">
        <v>8.1</v>
      </c>
      <c r="D92" s="300">
        <v>9</v>
      </c>
      <c r="E92" s="300">
        <v>10</v>
      </c>
      <c r="F92" s="300">
        <v>8.85</v>
      </c>
      <c r="G92" s="301">
        <v>8.85</v>
      </c>
      <c r="H92" s="265"/>
      <c r="I92" s="265"/>
    </row>
    <row r="93" spans="1:9" s="265" customFormat="1" ht="21" customHeight="1">
      <c r="A93" s="288">
        <f t="shared" si="1"/>
        <v>87</v>
      </c>
      <c r="B93" s="292" t="s">
        <v>105</v>
      </c>
      <c r="C93" s="302">
        <v>9.25</v>
      </c>
      <c r="D93" s="302">
        <v>9.91</v>
      </c>
      <c r="E93" s="302">
        <v>10.91</v>
      </c>
      <c r="F93" s="302">
        <v>9.41</v>
      </c>
      <c r="G93" s="303">
        <v>9.41</v>
      </c>
      <c r="H93" s="255"/>
      <c r="I93" s="255"/>
    </row>
    <row r="94" spans="1:9" ht="21" customHeight="1">
      <c r="A94" s="289">
        <f t="shared" si="1"/>
        <v>88</v>
      </c>
      <c r="B94" s="293" t="s">
        <v>106</v>
      </c>
      <c r="C94" s="300">
        <v>10.38</v>
      </c>
      <c r="D94" s="300">
        <v>10.88</v>
      </c>
      <c r="E94" s="300">
        <v>11.38</v>
      </c>
      <c r="F94" s="300">
        <v>10.38</v>
      </c>
      <c r="G94" s="301">
        <v>10.88</v>
      </c>
      <c r="H94" s="265"/>
      <c r="I94" s="265"/>
    </row>
    <row r="95" spans="1:9" s="265" customFormat="1" ht="21" customHeight="1">
      <c r="A95" s="288">
        <f t="shared" si="1"/>
        <v>89</v>
      </c>
      <c r="B95" s="292" t="s">
        <v>107</v>
      </c>
      <c r="C95" s="302">
        <v>6.53</v>
      </c>
      <c r="D95" s="302">
        <v>6.53</v>
      </c>
      <c r="E95" s="302">
        <v>7.53</v>
      </c>
      <c r="F95" s="302">
        <v>6.53</v>
      </c>
      <c r="G95" s="303">
        <v>6.53</v>
      </c>
      <c r="H95" s="255"/>
      <c r="I95" s="255"/>
    </row>
    <row r="96" spans="1:9" ht="21" customHeight="1">
      <c r="A96" s="289">
        <f t="shared" si="1"/>
        <v>90</v>
      </c>
      <c r="B96" s="293" t="s">
        <v>108</v>
      </c>
      <c r="C96" s="300" t="s">
        <v>120</v>
      </c>
      <c r="D96" s="300">
        <v>11.88</v>
      </c>
      <c r="E96" s="300">
        <v>14.46</v>
      </c>
      <c r="F96" s="300" t="s">
        <v>120</v>
      </c>
      <c r="G96" s="301">
        <v>12.59</v>
      </c>
      <c r="H96" s="265"/>
      <c r="I96" s="265"/>
    </row>
    <row r="97" spans="1:9" s="265" customFormat="1" ht="21" customHeight="1">
      <c r="A97" s="288">
        <f t="shared" si="1"/>
        <v>91</v>
      </c>
      <c r="B97" s="292" t="s">
        <v>109</v>
      </c>
      <c r="C97" s="302">
        <v>10.63</v>
      </c>
      <c r="D97" s="302">
        <v>11.56</v>
      </c>
      <c r="E97" s="302" t="s">
        <v>120</v>
      </c>
      <c r="F97" s="302">
        <v>11.38</v>
      </c>
      <c r="G97" s="303">
        <v>12.88</v>
      </c>
      <c r="H97" s="255"/>
      <c r="I97" s="255"/>
    </row>
    <row r="98" spans="1:9" ht="21" customHeight="1">
      <c r="A98" s="289">
        <f t="shared" si="1"/>
        <v>92</v>
      </c>
      <c r="B98" s="293" t="s">
        <v>110</v>
      </c>
      <c r="C98" s="300">
        <v>8.7200000000000006</v>
      </c>
      <c r="D98" s="300">
        <v>8.7200000000000006</v>
      </c>
      <c r="E98" s="300">
        <v>8.7200000000000006</v>
      </c>
      <c r="F98" s="300">
        <v>8.7200000000000006</v>
      </c>
      <c r="G98" s="301">
        <v>8.7200000000000006</v>
      </c>
      <c r="H98" s="265"/>
      <c r="I98" s="265"/>
    </row>
    <row r="99" spans="1:9" s="265" customFormat="1" ht="21" customHeight="1">
      <c r="A99" s="288">
        <f t="shared" si="1"/>
        <v>93</v>
      </c>
      <c r="B99" s="292" t="s">
        <v>191</v>
      </c>
      <c r="C99" s="302">
        <v>6.62</v>
      </c>
      <c r="D99" s="302">
        <v>7.12</v>
      </c>
      <c r="E99" s="302">
        <v>9.1199999999999992</v>
      </c>
      <c r="F99" s="302">
        <v>6.62</v>
      </c>
      <c r="G99" s="303">
        <v>6.62</v>
      </c>
      <c r="H99" s="255"/>
      <c r="I99" s="255"/>
    </row>
    <row r="100" spans="1:9" ht="21" customHeight="1">
      <c r="A100" s="289">
        <f t="shared" si="1"/>
        <v>94</v>
      </c>
      <c r="B100" s="293" t="s">
        <v>112</v>
      </c>
      <c r="C100" s="300">
        <v>9.75</v>
      </c>
      <c r="D100" s="300">
        <v>10.75</v>
      </c>
      <c r="E100" s="300" t="s">
        <v>120</v>
      </c>
      <c r="F100" s="300">
        <v>10.75</v>
      </c>
      <c r="G100" s="301" t="s">
        <v>120</v>
      </c>
    </row>
    <row r="101" spans="1:9" s="265" customFormat="1" ht="21" customHeight="1" thickBot="1">
      <c r="A101" s="291">
        <f t="shared" si="1"/>
        <v>95</v>
      </c>
      <c r="B101" s="296" t="s">
        <v>113</v>
      </c>
      <c r="C101" s="305" t="s">
        <v>120</v>
      </c>
      <c r="D101" s="305">
        <v>10.25</v>
      </c>
      <c r="E101" s="305" t="s">
        <v>120</v>
      </c>
      <c r="F101" s="305">
        <v>10.25</v>
      </c>
      <c r="G101" s="306">
        <v>10.75</v>
      </c>
      <c r="H101" s="255"/>
      <c r="I101" s="255"/>
    </row>
    <row r="102" spans="1:9" ht="42.75" customHeight="1">
      <c r="A102" s="270"/>
      <c r="B102" s="643" t="s">
        <v>199</v>
      </c>
      <c r="C102" s="643"/>
      <c r="D102" s="643"/>
      <c r="E102" s="643"/>
      <c r="F102" s="643"/>
      <c r="G102" s="643"/>
    </row>
    <row r="103" spans="1:9" ht="21" customHeight="1">
      <c r="A103" s="270"/>
      <c r="B103" s="297"/>
      <c r="C103" s="304"/>
      <c r="D103" s="304"/>
      <c r="E103" s="304"/>
      <c r="F103" s="304"/>
      <c r="G103" s="304"/>
      <c r="H103" s="273"/>
      <c r="I103" s="273"/>
    </row>
    <row r="104" spans="1:9" ht="21" hidden="1" customHeight="1">
      <c r="A104" s="270"/>
      <c r="B104" s="297"/>
      <c r="C104" s="304"/>
      <c r="D104" s="304"/>
      <c r="E104" s="304"/>
      <c r="F104" s="304"/>
      <c r="G104" s="304"/>
      <c r="H104" s="273"/>
      <c r="I104" s="273"/>
    </row>
    <row r="105" spans="1:9" ht="21" hidden="1" customHeight="1">
      <c r="A105" s="270"/>
      <c r="B105" s="297"/>
      <c r="C105" s="334" t="s">
        <v>5</v>
      </c>
      <c r="D105" s="334" t="s">
        <v>6</v>
      </c>
      <c r="E105" s="334" t="s">
        <v>7</v>
      </c>
      <c r="F105" s="334" t="s">
        <v>8</v>
      </c>
      <c r="G105" s="334" t="s">
        <v>9</v>
      </c>
      <c r="H105" s="273"/>
      <c r="I105" s="273"/>
    </row>
    <row r="106" spans="1:9" s="273" customFormat="1" ht="21" hidden="1" customHeight="1" thickBot="1">
      <c r="A106" s="271"/>
      <c r="B106" s="327" t="s">
        <v>178</v>
      </c>
      <c r="C106" s="332">
        <f>AVERAGE(C6:C21:C23:C75:C77:C83:C85:C95:C97:C100)</f>
        <v>8.7134444444444448</v>
      </c>
      <c r="D106" s="332">
        <f>AVERAGE(D6:D16:D20:D21:D24,D28,D32:D101)</f>
        <v>9.6683333333333312</v>
      </c>
      <c r="E106" s="332">
        <f>AVERAGE(E6:E7,E13,E21,E28,E35:E66,E68,E73,E75,E78,E80,E84:E96,E98:E99,E33)</f>
        <v>11.674561403508777</v>
      </c>
      <c r="F106" s="332">
        <f>AVERAGE(F6:F16,F20:F21,F24,F27:F28,F33:F65,F67:F72,F74:F81,F83:F95,F97:F101)</f>
        <v>9.4212500000000023</v>
      </c>
      <c r="G106" s="332">
        <f>AVERAGE(G6:G14,G16,G20:G21,G28,G33,G35:G52,G54:G68,G70:G81,G83,G85:G99,G101)</f>
        <v>10.332368421052632</v>
      </c>
      <c r="H106" s="255"/>
      <c r="I106" s="255"/>
    </row>
    <row r="107" spans="1:9" s="273" customFormat="1" ht="21" hidden="1" customHeight="1" thickTop="1" thickBot="1">
      <c r="A107" s="271"/>
      <c r="B107" s="327" t="s">
        <v>179</v>
      </c>
      <c r="C107" s="333">
        <v>3.72</v>
      </c>
      <c r="D107" s="328">
        <v>5.21</v>
      </c>
      <c r="E107" s="328">
        <v>5.2</v>
      </c>
      <c r="F107" s="333">
        <v>5.21</v>
      </c>
      <c r="G107" s="328">
        <v>5.25</v>
      </c>
      <c r="H107" s="255"/>
      <c r="I107" s="255"/>
    </row>
    <row r="108" spans="1:9" s="273" customFormat="1" ht="21" hidden="1" customHeight="1" thickTop="1" thickBot="1">
      <c r="A108" s="271"/>
      <c r="B108" s="327" t="s">
        <v>180</v>
      </c>
      <c r="C108" s="329">
        <v>14.59</v>
      </c>
      <c r="D108" s="329">
        <v>14.75</v>
      </c>
      <c r="E108" s="328">
        <v>26</v>
      </c>
      <c r="F108" s="333">
        <v>16.5</v>
      </c>
      <c r="G108" s="333">
        <v>15.75</v>
      </c>
      <c r="H108" s="255"/>
      <c r="I108" s="255"/>
    </row>
    <row r="109" spans="1:9" ht="21" hidden="1" customHeight="1" thickTop="1">
      <c r="B109" s="330"/>
      <c r="C109" s="331"/>
      <c r="D109" s="331"/>
      <c r="E109" s="331"/>
      <c r="F109" s="331"/>
      <c r="G109" s="331"/>
      <c r="H109" s="277"/>
      <c r="I109" s="277"/>
    </row>
    <row r="110" spans="1:9" ht="21" hidden="1" customHeight="1">
      <c r="B110" s="275"/>
      <c r="H110" s="277"/>
      <c r="I110" s="277"/>
    </row>
    <row r="111" spans="1:9" ht="21" hidden="1" customHeight="1">
      <c r="H111" s="277"/>
      <c r="I111" s="277"/>
    </row>
    <row r="112" spans="1:9" s="277" customFormat="1" ht="21" hidden="1" customHeight="1">
      <c r="A112" s="274"/>
      <c r="B112" s="275"/>
      <c r="C112" s="276"/>
      <c r="D112" s="276"/>
      <c r="E112" s="276"/>
      <c r="F112" s="276"/>
      <c r="G112" s="276"/>
      <c r="H112" s="255"/>
      <c r="I112" s="255"/>
    </row>
    <row r="113" spans="1:9" s="277" customFormat="1" ht="21" hidden="1" customHeight="1">
      <c r="A113" s="274"/>
      <c r="B113" s="275"/>
      <c r="C113" s="276"/>
      <c r="D113" s="276"/>
      <c r="E113" s="276"/>
      <c r="F113" s="276"/>
      <c r="G113" s="276"/>
      <c r="H113" s="255"/>
      <c r="I113" s="255"/>
    </row>
    <row r="114" spans="1:9" s="277" customFormat="1" ht="21" hidden="1" customHeight="1">
      <c r="A114" s="274"/>
      <c r="B114" s="275"/>
      <c r="C114" s="276"/>
      <c r="D114" s="276"/>
      <c r="E114" s="276"/>
      <c r="F114" s="276"/>
      <c r="G114" s="276"/>
    </row>
    <row r="115" spans="1:9" ht="21" customHeight="1">
      <c r="H115" s="277"/>
      <c r="I115" s="277"/>
    </row>
    <row r="116" spans="1:9" ht="21" customHeight="1">
      <c r="H116" s="277"/>
      <c r="I116" s="277"/>
    </row>
    <row r="117" spans="1:9" s="277" customFormat="1" ht="21" customHeight="1">
      <c r="A117" s="274"/>
      <c r="B117" s="275"/>
      <c r="C117" s="276"/>
      <c r="D117" s="276"/>
      <c r="E117" s="276"/>
      <c r="F117" s="276"/>
      <c r="G117" s="276"/>
      <c r="H117" s="255"/>
      <c r="I117" s="255"/>
    </row>
    <row r="118" spans="1:9" s="277" customFormat="1" ht="21" customHeight="1">
      <c r="A118" s="274"/>
      <c r="B118" s="275"/>
      <c r="C118" s="276"/>
      <c r="D118" s="276"/>
      <c r="E118" s="276"/>
      <c r="F118" s="276"/>
      <c r="G118" s="276"/>
      <c r="H118" s="255"/>
      <c r="I118" s="255"/>
    </row>
    <row r="119" spans="1:9" s="277" customFormat="1" ht="21" customHeight="1">
      <c r="A119" s="274"/>
      <c r="B119" s="275"/>
      <c r="C119" s="276"/>
      <c r="D119" s="276"/>
      <c r="E119" s="276"/>
      <c r="F119" s="276"/>
      <c r="G119" s="276"/>
      <c r="H119" s="255"/>
      <c r="I119" s="255"/>
    </row>
  </sheetData>
  <autoFilter ref="C5:G102" xr:uid="{00000000-0009-0000-0000-00001F000000}"/>
  <mergeCells count="5">
    <mergeCell ref="F53:G53"/>
    <mergeCell ref="B102:G102"/>
    <mergeCell ref="A1:G1"/>
    <mergeCell ref="A2:G2"/>
    <mergeCell ref="A3:G3"/>
  </mergeCells>
  <conditionalFormatting sqref="C105">
    <cfRule type="dataBar" priority="10">
      <dataBar>
        <cfvo type="min"/>
        <cfvo type="max"/>
        <color rgb="FF638EC6"/>
      </dataBar>
    </cfRule>
  </conditionalFormatting>
  <conditionalFormatting sqref="C105:G105">
    <cfRule type="iconSet" priority="2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colorScale" priority="3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4">
      <colorScale>
        <cfvo type="min"/>
        <cfvo type="max"/>
        <color rgb="FFFF7128"/>
        <color rgb="FFFFEF9C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max"/>
        <color rgb="FFFF7C80"/>
        <color rgb="FFFA9986"/>
      </colorScale>
    </cfRule>
  </conditionalFormatting>
  <conditionalFormatting sqref="D105">
    <cfRule type="dataBar" priority="9">
      <dataBar>
        <cfvo type="min"/>
        <cfvo type="max"/>
        <color rgb="FF63C384"/>
      </dataBar>
    </cfRule>
  </conditionalFormatting>
  <conditionalFormatting sqref="E105">
    <cfRule type="dataBar" priority="8">
      <dataBar>
        <cfvo type="min"/>
        <cfvo type="max"/>
        <color rgb="FFD6007B"/>
      </dataBar>
    </cfRule>
  </conditionalFormatting>
  <conditionalFormatting sqref="F105">
    <cfRule type="dataBar" priority="7">
      <dataBar>
        <cfvo type="min"/>
        <cfvo type="max"/>
        <color rgb="FF008AEF"/>
      </dataBar>
    </cfRule>
  </conditionalFormatting>
  <conditionalFormatting sqref="G105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94488188976377963" top="0.74803149606299213" bottom="0.74803149606299213" header="0.31496062992125984" footer="0.31496062992125984"/>
  <pageSetup paperSize="9" scale="65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2" max="6" man="1"/>
  </rowBreaks>
  <customProperties>
    <customPr name="EpmWorksheetKeyString_GUID" r:id="rId2"/>
  </customProperties>
  <ignoredErrors>
    <ignoredError sqref="A5:G5" numberStoredAsText="1"/>
  </ignoredErrors>
  <drawing r:id="rId3"/>
  <legacy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18"/>
  <sheetViews>
    <sheetView showGridLines="0" view="pageBreakPreview" topLeftCell="A91" zoomScale="80" zoomScaleNormal="100" zoomScaleSheetLayoutView="80" workbookViewId="0">
      <selection activeCell="A103" sqref="A103:XFD111"/>
    </sheetView>
  </sheetViews>
  <sheetFormatPr defaultColWidth="9.25" defaultRowHeight="21" customHeight="1"/>
  <cols>
    <col min="1" max="1" width="6.25" style="351" customWidth="1"/>
    <col min="2" max="2" width="58.625" style="336" customWidth="1"/>
    <col min="3" max="3" width="12.625" style="355" customWidth="1"/>
    <col min="4" max="6" width="9.25" style="355" customWidth="1"/>
    <col min="7" max="7" width="10.375" style="355" customWidth="1"/>
    <col min="8" max="16384" width="9.25" style="336"/>
  </cols>
  <sheetData>
    <row r="1" spans="1:7" ht="21" customHeight="1">
      <c r="A1" s="647" t="s">
        <v>200</v>
      </c>
      <c r="B1" s="647"/>
      <c r="C1" s="647"/>
      <c r="D1" s="647"/>
      <c r="E1" s="647"/>
      <c r="F1" s="647"/>
      <c r="G1" s="647"/>
    </row>
    <row r="2" spans="1:7" ht="21" customHeight="1">
      <c r="A2" s="648" t="s">
        <v>214</v>
      </c>
      <c r="B2" s="648"/>
      <c r="C2" s="648"/>
      <c r="D2" s="648"/>
      <c r="E2" s="648"/>
      <c r="F2" s="648"/>
      <c r="G2" s="648"/>
    </row>
    <row r="3" spans="1:7" ht="21" customHeight="1" thickBot="1">
      <c r="A3" s="649" t="s">
        <v>213</v>
      </c>
      <c r="B3" s="649"/>
      <c r="C3" s="649"/>
      <c r="D3" s="649"/>
      <c r="E3" s="649"/>
      <c r="F3" s="649"/>
      <c r="G3" s="649"/>
    </row>
    <row r="4" spans="1:7" ht="30" customHeight="1">
      <c r="A4" s="365" t="s">
        <v>1</v>
      </c>
      <c r="B4" s="366" t="s">
        <v>4</v>
      </c>
      <c r="C4" s="367" t="s">
        <v>5</v>
      </c>
      <c r="D4" s="367" t="s">
        <v>6</v>
      </c>
      <c r="E4" s="367" t="s">
        <v>7</v>
      </c>
      <c r="F4" s="367" t="s">
        <v>8</v>
      </c>
      <c r="G4" s="368" t="s">
        <v>209</v>
      </c>
    </row>
    <row r="5" spans="1:7" ht="21" customHeight="1" thickBot="1">
      <c r="A5" s="369" t="s">
        <v>202</v>
      </c>
      <c r="B5" s="337" t="s">
        <v>203</v>
      </c>
      <c r="C5" s="337" t="s">
        <v>204</v>
      </c>
      <c r="D5" s="337" t="s">
        <v>205</v>
      </c>
      <c r="E5" s="337" t="s">
        <v>206</v>
      </c>
      <c r="F5" s="337" t="s">
        <v>207</v>
      </c>
      <c r="G5" s="370" t="s">
        <v>208</v>
      </c>
    </row>
    <row r="6" spans="1:7" s="342" customFormat="1" ht="21" customHeight="1">
      <c r="A6" s="371">
        <v>1</v>
      </c>
      <c r="B6" s="338" t="s">
        <v>12</v>
      </c>
      <c r="C6" s="363">
        <v>8</v>
      </c>
      <c r="D6" s="363">
        <v>8.25</v>
      </c>
      <c r="E6" s="363">
        <v>14</v>
      </c>
      <c r="F6" s="363">
        <v>7.25</v>
      </c>
      <c r="G6" s="372">
        <v>8.75</v>
      </c>
    </row>
    <row r="7" spans="1:7" ht="21" customHeight="1">
      <c r="A7" s="373">
        <v>2</v>
      </c>
      <c r="B7" s="339" t="s">
        <v>13</v>
      </c>
      <c r="C7" s="364">
        <v>8</v>
      </c>
      <c r="D7" s="364">
        <v>8.25</v>
      </c>
      <c r="E7" s="364">
        <v>11.25</v>
      </c>
      <c r="F7" s="364">
        <v>7.25</v>
      </c>
      <c r="G7" s="374">
        <v>8.75</v>
      </c>
    </row>
    <row r="8" spans="1:7" s="342" customFormat="1" ht="21" customHeight="1">
      <c r="A8" s="375">
        <f>A7+1</f>
        <v>3</v>
      </c>
      <c r="B8" s="340" t="s">
        <v>14</v>
      </c>
      <c r="C8" s="363">
        <v>8</v>
      </c>
      <c r="D8" s="363">
        <v>8.25</v>
      </c>
      <c r="E8" s="363" t="s">
        <v>120</v>
      </c>
      <c r="F8" s="363">
        <v>7.25</v>
      </c>
      <c r="G8" s="372">
        <v>8.75</v>
      </c>
    </row>
    <row r="9" spans="1:7" ht="21" customHeight="1">
      <c r="A9" s="376">
        <f t="shared" ref="A9:A72" si="0">A8+1</f>
        <v>4</v>
      </c>
      <c r="B9" s="339" t="s">
        <v>15</v>
      </c>
      <c r="C9" s="364">
        <v>9.5</v>
      </c>
      <c r="D9" s="364">
        <v>9.75</v>
      </c>
      <c r="E9" s="364" t="s">
        <v>120</v>
      </c>
      <c r="F9" s="364">
        <v>9.75</v>
      </c>
      <c r="G9" s="374">
        <v>12</v>
      </c>
    </row>
    <row r="10" spans="1:7" s="342" customFormat="1" ht="21" customHeight="1">
      <c r="A10" s="375">
        <f t="shared" si="0"/>
        <v>5</v>
      </c>
      <c r="B10" s="340" t="s">
        <v>16</v>
      </c>
      <c r="C10" s="363">
        <v>9.5</v>
      </c>
      <c r="D10" s="363">
        <v>9.9</v>
      </c>
      <c r="E10" s="363" t="s">
        <v>120</v>
      </c>
      <c r="F10" s="363">
        <v>9.9</v>
      </c>
      <c r="G10" s="372">
        <v>9.9</v>
      </c>
    </row>
    <row r="11" spans="1:7" ht="21" customHeight="1">
      <c r="A11" s="376">
        <f t="shared" si="0"/>
        <v>6</v>
      </c>
      <c r="B11" s="339" t="s">
        <v>17</v>
      </c>
      <c r="C11" s="364">
        <v>8</v>
      </c>
      <c r="D11" s="364">
        <v>8.25</v>
      </c>
      <c r="E11" s="364" t="s">
        <v>120</v>
      </c>
      <c r="F11" s="364">
        <v>7.25</v>
      </c>
      <c r="G11" s="374">
        <v>6.01</v>
      </c>
    </row>
    <row r="12" spans="1:7" s="342" customFormat="1" ht="21" customHeight="1">
      <c r="A12" s="375">
        <f t="shared" si="0"/>
        <v>7</v>
      </c>
      <c r="B12" s="340" t="s">
        <v>18</v>
      </c>
      <c r="C12" s="363">
        <v>8.5</v>
      </c>
      <c r="D12" s="363">
        <v>9.75</v>
      </c>
      <c r="E12" s="363" t="s">
        <v>120</v>
      </c>
      <c r="F12" s="363">
        <v>9</v>
      </c>
      <c r="G12" s="372">
        <v>9.5</v>
      </c>
    </row>
    <row r="13" spans="1:7" ht="21" customHeight="1">
      <c r="A13" s="376">
        <f t="shared" si="0"/>
        <v>8</v>
      </c>
      <c r="B13" s="339" t="s">
        <v>150</v>
      </c>
      <c r="C13" s="364">
        <v>9</v>
      </c>
      <c r="D13" s="364">
        <v>8.5</v>
      </c>
      <c r="E13" s="364">
        <v>14.9</v>
      </c>
      <c r="F13" s="364">
        <v>8.25</v>
      </c>
      <c r="G13" s="374">
        <v>9.09</v>
      </c>
    </row>
    <row r="14" spans="1:7" s="342" customFormat="1" ht="21" customHeight="1">
      <c r="A14" s="375">
        <f t="shared" si="0"/>
        <v>9</v>
      </c>
      <c r="B14" s="340" t="s">
        <v>20</v>
      </c>
      <c r="C14" s="363">
        <v>9.25</v>
      </c>
      <c r="D14" s="363">
        <v>9.75</v>
      </c>
      <c r="E14" s="363" t="s">
        <v>120</v>
      </c>
      <c r="F14" s="363">
        <v>7.5</v>
      </c>
      <c r="G14" s="372">
        <v>9</v>
      </c>
    </row>
    <row r="15" spans="1:7" ht="21" customHeight="1">
      <c r="A15" s="376">
        <f t="shared" si="0"/>
        <v>10</v>
      </c>
      <c r="B15" s="339" t="s">
        <v>21</v>
      </c>
      <c r="C15" s="364">
        <v>9.65</v>
      </c>
      <c r="D15" s="364">
        <v>9.9</v>
      </c>
      <c r="E15" s="364" t="s">
        <v>120</v>
      </c>
      <c r="F15" s="364">
        <v>9.75</v>
      </c>
      <c r="G15" s="374" t="s">
        <v>120</v>
      </c>
    </row>
    <row r="16" spans="1:7" s="342" customFormat="1" ht="21" customHeight="1">
      <c r="A16" s="375">
        <f t="shared" si="0"/>
        <v>11</v>
      </c>
      <c r="B16" s="340" t="s">
        <v>22</v>
      </c>
      <c r="C16" s="363">
        <v>9.25</v>
      </c>
      <c r="D16" s="363">
        <v>9.5</v>
      </c>
      <c r="E16" s="363" t="s">
        <v>120</v>
      </c>
      <c r="F16" s="363">
        <v>8.8000000000000007</v>
      </c>
      <c r="G16" s="372">
        <v>9.8000000000000007</v>
      </c>
    </row>
    <row r="17" spans="1:7" ht="21" customHeight="1">
      <c r="A17" s="376">
        <f t="shared" si="0"/>
        <v>12</v>
      </c>
      <c r="B17" s="339" t="s">
        <v>23</v>
      </c>
      <c r="C17" s="364">
        <v>5.75</v>
      </c>
      <c r="D17" s="364" t="s">
        <v>120</v>
      </c>
      <c r="E17" s="364" t="s">
        <v>120</v>
      </c>
      <c r="F17" s="364" t="s">
        <v>120</v>
      </c>
      <c r="G17" s="374" t="s">
        <v>120</v>
      </c>
    </row>
    <row r="18" spans="1:7" s="342" customFormat="1" ht="21" customHeight="1">
      <c r="A18" s="375">
        <f t="shared" si="0"/>
        <v>13</v>
      </c>
      <c r="B18" s="340" t="s">
        <v>24</v>
      </c>
      <c r="C18" s="363">
        <v>3.56</v>
      </c>
      <c r="D18" s="363" t="s">
        <v>120</v>
      </c>
      <c r="E18" s="363" t="s">
        <v>120</v>
      </c>
      <c r="F18" s="363" t="s">
        <v>120</v>
      </c>
      <c r="G18" s="372" t="s">
        <v>120</v>
      </c>
    </row>
    <row r="19" spans="1:7" ht="21" customHeight="1">
      <c r="A19" s="376">
        <f t="shared" si="0"/>
        <v>14</v>
      </c>
      <c r="B19" s="339" t="s">
        <v>25</v>
      </c>
      <c r="C19" s="364">
        <v>6</v>
      </c>
      <c r="D19" s="364" t="s">
        <v>120</v>
      </c>
      <c r="E19" s="364" t="s">
        <v>120</v>
      </c>
      <c r="F19" s="364" t="s">
        <v>120</v>
      </c>
      <c r="G19" s="374" t="s">
        <v>120</v>
      </c>
    </row>
    <row r="20" spans="1:7" s="342" customFormat="1" ht="21" customHeight="1">
      <c r="A20" s="375">
        <f t="shared" si="0"/>
        <v>15</v>
      </c>
      <c r="B20" s="340" t="s">
        <v>26</v>
      </c>
      <c r="C20" s="363">
        <v>7.48</v>
      </c>
      <c r="D20" s="363">
        <v>7.48</v>
      </c>
      <c r="E20" s="363" t="s">
        <v>120</v>
      </c>
      <c r="F20" s="363">
        <v>7.48</v>
      </c>
      <c r="G20" s="372">
        <v>7.48</v>
      </c>
    </row>
    <row r="21" spans="1:7" ht="21" customHeight="1">
      <c r="A21" s="376">
        <f t="shared" si="0"/>
        <v>16</v>
      </c>
      <c r="B21" s="339" t="s">
        <v>27</v>
      </c>
      <c r="C21" s="364">
        <v>9.93</v>
      </c>
      <c r="D21" s="364">
        <v>10.17</v>
      </c>
      <c r="E21" s="364">
        <v>15.14</v>
      </c>
      <c r="F21" s="364">
        <v>8.94</v>
      </c>
      <c r="G21" s="374">
        <v>15</v>
      </c>
    </row>
    <row r="22" spans="1:7" s="342" customFormat="1" ht="21" customHeight="1">
      <c r="A22" s="375">
        <f t="shared" si="0"/>
        <v>17</v>
      </c>
      <c r="B22" s="340" t="s">
        <v>28</v>
      </c>
      <c r="C22" s="363" t="s">
        <v>120</v>
      </c>
      <c r="D22" s="363" t="s">
        <v>120</v>
      </c>
      <c r="E22" s="363" t="s">
        <v>120</v>
      </c>
      <c r="F22" s="363" t="s">
        <v>120</v>
      </c>
      <c r="G22" s="372" t="s">
        <v>120</v>
      </c>
    </row>
    <row r="23" spans="1:7" ht="21" customHeight="1">
      <c r="A23" s="376">
        <f t="shared" si="0"/>
        <v>18</v>
      </c>
      <c r="B23" s="339" t="s">
        <v>30</v>
      </c>
      <c r="C23" s="364">
        <v>6.9</v>
      </c>
      <c r="D23" s="364" t="s">
        <v>120</v>
      </c>
      <c r="E23" s="364" t="s">
        <v>120</v>
      </c>
      <c r="F23" s="364" t="s">
        <v>120</v>
      </c>
      <c r="G23" s="374" t="s">
        <v>120</v>
      </c>
    </row>
    <row r="24" spans="1:7" s="342" customFormat="1" ht="21" customHeight="1">
      <c r="A24" s="375">
        <f t="shared" si="0"/>
        <v>19</v>
      </c>
      <c r="B24" s="340" t="s">
        <v>32</v>
      </c>
      <c r="C24" s="363">
        <v>5.05</v>
      </c>
      <c r="D24" s="363">
        <v>7.04</v>
      </c>
      <c r="E24" s="363" t="s">
        <v>120</v>
      </c>
      <c r="F24" s="363">
        <v>7.74</v>
      </c>
      <c r="G24" s="372" t="s">
        <v>120</v>
      </c>
    </row>
    <row r="25" spans="1:7" ht="21" customHeight="1">
      <c r="A25" s="376">
        <f t="shared" si="0"/>
        <v>20</v>
      </c>
      <c r="B25" s="339" t="s">
        <v>33</v>
      </c>
      <c r="C25" s="364">
        <v>6.93</v>
      </c>
      <c r="D25" s="364" t="s">
        <v>120</v>
      </c>
      <c r="E25" s="364" t="s">
        <v>120</v>
      </c>
      <c r="F25" s="364" t="s">
        <v>120</v>
      </c>
      <c r="G25" s="374" t="s">
        <v>120</v>
      </c>
    </row>
    <row r="26" spans="1:7" s="342" customFormat="1" ht="21" customHeight="1">
      <c r="A26" s="375">
        <f t="shared" si="0"/>
        <v>21</v>
      </c>
      <c r="B26" s="340" t="s">
        <v>34</v>
      </c>
      <c r="C26" s="363">
        <v>4.6500000000000004</v>
      </c>
      <c r="D26" s="363" t="s">
        <v>120</v>
      </c>
      <c r="E26" s="363" t="s">
        <v>120</v>
      </c>
      <c r="F26" s="363" t="s">
        <v>120</v>
      </c>
      <c r="G26" s="372" t="s">
        <v>120</v>
      </c>
    </row>
    <row r="27" spans="1:7" ht="21" customHeight="1">
      <c r="A27" s="376">
        <f t="shared" si="0"/>
        <v>22</v>
      </c>
      <c r="B27" s="339" t="s">
        <v>35</v>
      </c>
      <c r="C27" s="364">
        <v>7.63</v>
      </c>
      <c r="D27" s="364" t="s">
        <v>120</v>
      </c>
      <c r="E27" s="364" t="s">
        <v>120</v>
      </c>
      <c r="F27" s="364">
        <v>7.7</v>
      </c>
      <c r="G27" s="374" t="s">
        <v>120</v>
      </c>
    </row>
    <row r="28" spans="1:7" s="342" customFormat="1" ht="21" customHeight="1">
      <c r="A28" s="375">
        <f t="shared" si="0"/>
        <v>23</v>
      </c>
      <c r="B28" s="340" t="s">
        <v>36</v>
      </c>
      <c r="C28" s="363">
        <v>14.39</v>
      </c>
      <c r="D28" s="363">
        <v>13.39</v>
      </c>
      <c r="E28" s="363">
        <v>13.39</v>
      </c>
      <c r="F28" s="363">
        <v>13.39</v>
      </c>
      <c r="G28" s="372">
        <v>13.39</v>
      </c>
    </row>
    <row r="29" spans="1:7" ht="21" customHeight="1">
      <c r="A29" s="376">
        <f t="shared" si="0"/>
        <v>24</v>
      </c>
      <c r="B29" s="339" t="s">
        <v>37</v>
      </c>
      <c r="C29" s="364">
        <v>7.2</v>
      </c>
      <c r="D29" s="364" t="s">
        <v>120</v>
      </c>
      <c r="E29" s="364" t="s">
        <v>120</v>
      </c>
      <c r="F29" s="364" t="s">
        <v>120</v>
      </c>
      <c r="G29" s="374" t="s">
        <v>120</v>
      </c>
    </row>
    <row r="30" spans="1:7" s="342" customFormat="1" ht="21" customHeight="1">
      <c r="A30" s="375">
        <f t="shared" si="0"/>
        <v>25</v>
      </c>
      <c r="B30" s="340" t="s">
        <v>38</v>
      </c>
      <c r="C30" s="363">
        <v>7.62</v>
      </c>
      <c r="D30" s="363" t="s">
        <v>120</v>
      </c>
      <c r="E30" s="363" t="s">
        <v>120</v>
      </c>
      <c r="F30" s="363" t="s">
        <v>120</v>
      </c>
      <c r="G30" s="372" t="s">
        <v>120</v>
      </c>
    </row>
    <row r="31" spans="1:7" ht="21" customHeight="1">
      <c r="A31" s="376">
        <f t="shared" si="0"/>
        <v>26</v>
      </c>
      <c r="B31" s="339" t="s">
        <v>39</v>
      </c>
      <c r="C31" s="364">
        <v>5.75</v>
      </c>
      <c r="D31" s="364" t="s">
        <v>120</v>
      </c>
      <c r="E31" s="364" t="s">
        <v>120</v>
      </c>
      <c r="F31" s="364" t="s">
        <v>120</v>
      </c>
      <c r="G31" s="374" t="s">
        <v>120</v>
      </c>
    </row>
    <row r="32" spans="1:7" s="342" customFormat="1" ht="21" customHeight="1">
      <c r="A32" s="375">
        <f t="shared" si="0"/>
        <v>27</v>
      </c>
      <c r="B32" s="340" t="s">
        <v>40</v>
      </c>
      <c r="C32" s="363">
        <v>5.9</v>
      </c>
      <c r="D32" s="363">
        <v>5.9</v>
      </c>
      <c r="E32" s="363" t="s">
        <v>120</v>
      </c>
      <c r="F32" s="363" t="s">
        <v>120</v>
      </c>
      <c r="G32" s="372" t="s">
        <v>120</v>
      </c>
    </row>
    <row r="33" spans="1:7" ht="21" customHeight="1">
      <c r="A33" s="376">
        <f>A32+1</f>
        <v>28</v>
      </c>
      <c r="B33" s="339" t="s">
        <v>41</v>
      </c>
      <c r="C33" s="364">
        <v>8.85</v>
      </c>
      <c r="D33" s="364">
        <v>9.11</v>
      </c>
      <c r="E33" s="364">
        <v>14.05</v>
      </c>
      <c r="F33" s="364">
        <v>8.52</v>
      </c>
      <c r="G33" s="374">
        <v>13.54</v>
      </c>
    </row>
    <row r="34" spans="1:7" s="342" customFormat="1" ht="21" customHeight="1">
      <c r="A34" s="375">
        <f t="shared" si="0"/>
        <v>29</v>
      </c>
      <c r="B34" s="340" t="s">
        <v>42</v>
      </c>
      <c r="C34" s="363">
        <v>7.25</v>
      </c>
      <c r="D34" s="363">
        <v>9.8000000000000007</v>
      </c>
      <c r="E34" s="363" t="s">
        <v>120</v>
      </c>
      <c r="F34" s="363">
        <v>9.25</v>
      </c>
      <c r="G34" s="372" t="s">
        <v>120</v>
      </c>
    </row>
    <row r="35" spans="1:7" ht="21" customHeight="1">
      <c r="A35" s="376">
        <f t="shared" si="0"/>
        <v>30</v>
      </c>
      <c r="B35" s="339" t="s">
        <v>44</v>
      </c>
      <c r="C35" s="364">
        <v>10.55</v>
      </c>
      <c r="D35" s="364">
        <v>11.05</v>
      </c>
      <c r="E35" s="364">
        <v>26</v>
      </c>
      <c r="F35" s="364">
        <v>12.05</v>
      </c>
      <c r="G35" s="374">
        <v>11.05</v>
      </c>
    </row>
    <row r="36" spans="1:7" s="342" customFormat="1" ht="21" customHeight="1">
      <c r="A36" s="375">
        <f t="shared" si="0"/>
        <v>31</v>
      </c>
      <c r="B36" s="340" t="s">
        <v>45</v>
      </c>
      <c r="C36" s="363">
        <v>10.6</v>
      </c>
      <c r="D36" s="363">
        <v>12.2</v>
      </c>
      <c r="E36" s="363">
        <v>14.2</v>
      </c>
      <c r="F36" s="363">
        <v>11.9</v>
      </c>
      <c r="G36" s="372">
        <v>12</v>
      </c>
    </row>
    <row r="37" spans="1:7" ht="21" customHeight="1">
      <c r="A37" s="376">
        <f t="shared" si="0"/>
        <v>32</v>
      </c>
      <c r="B37" s="339" t="s">
        <v>46</v>
      </c>
      <c r="C37" s="364">
        <v>7.11</v>
      </c>
      <c r="D37" s="364">
        <v>8.82</v>
      </c>
      <c r="E37" s="364">
        <v>13.07</v>
      </c>
      <c r="F37" s="364">
        <v>9</v>
      </c>
      <c r="G37" s="374">
        <v>8.81</v>
      </c>
    </row>
    <row r="38" spans="1:7" s="342" customFormat="1" ht="21" customHeight="1">
      <c r="A38" s="375">
        <f t="shared" si="0"/>
        <v>33</v>
      </c>
      <c r="B38" s="340" t="s">
        <v>47</v>
      </c>
      <c r="C38" s="363">
        <v>9.25</v>
      </c>
      <c r="D38" s="363">
        <v>9.25</v>
      </c>
      <c r="E38" s="363">
        <v>11</v>
      </c>
      <c r="F38" s="363">
        <v>8.75</v>
      </c>
      <c r="G38" s="372">
        <v>9.5</v>
      </c>
    </row>
    <row r="39" spans="1:7" ht="21" customHeight="1">
      <c r="A39" s="376">
        <f t="shared" si="0"/>
        <v>34</v>
      </c>
      <c r="B39" s="339" t="s">
        <v>48</v>
      </c>
      <c r="C39" s="364">
        <v>6.5</v>
      </c>
      <c r="D39" s="364">
        <v>6.39</v>
      </c>
      <c r="E39" s="364">
        <v>6.01</v>
      </c>
      <c r="F39" s="364">
        <v>5.98</v>
      </c>
      <c r="G39" s="374">
        <v>6.93</v>
      </c>
    </row>
    <row r="40" spans="1:7" s="342" customFormat="1" ht="21" customHeight="1">
      <c r="A40" s="375">
        <f t="shared" si="0"/>
        <v>35</v>
      </c>
      <c r="B40" s="340" t="s">
        <v>49</v>
      </c>
      <c r="C40" s="363">
        <v>9.6999999999999993</v>
      </c>
      <c r="D40" s="363">
        <v>10.7</v>
      </c>
      <c r="E40" s="363">
        <v>13.75</v>
      </c>
      <c r="F40" s="363">
        <v>11.07</v>
      </c>
      <c r="G40" s="372">
        <v>13.43</v>
      </c>
    </row>
    <row r="41" spans="1:7" ht="21" customHeight="1">
      <c r="A41" s="376">
        <f t="shared" si="0"/>
        <v>36</v>
      </c>
      <c r="B41" s="339" t="s">
        <v>50</v>
      </c>
      <c r="C41" s="364">
        <v>5.76</v>
      </c>
      <c r="D41" s="364">
        <v>6.6</v>
      </c>
      <c r="E41" s="364">
        <v>10.39</v>
      </c>
      <c r="F41" s="364">
        <v>6.59</v>
      </c>
      <c r="G41" s="374">
        <v>8.11</v>
      </c>
    </row>
    <row r="42" spans="1:7" s="342" customFormat="1" ht="21" customHeight="1">
      <c r="A42" s="375">
        <f t="shared" si="0"/>
        <v>37</v>
      </c>
      <c r="B42" s="340" t="s">
        <v>51</v>
      </c>
      <c r="C42" s="363">
        <v>8.6199999999999992</v>
      </c>
      <c r="D42" s="363">
        <v>8.42</v>
      </c>
      <c r="E42" s="363">
        <v>8.0299999999999994</v>
      </c>
      <c r="F42" s="363">
        <v>7.96</v>
      </c>
      <c r="G42" s="372">
        <v>8.33</v>
      </c>
    </row>
    <row r="43" spans="1:7" ht="21" customHeight="1">
      <c r="A43" s="376">
        <f t="shared" si="0"/>
        <v>38</v>
      </c>
      <c r="B43" s="339" t="s">
        <v>52</v>
      </c>
      <c r="C43" s="364">
        <v>9.0299999999999994</v>
      </c>
      <c r="D43" s="364">
        <v>9.61</v>
      </c>
      <c r="E43" s="364">
        <v>12.53</v>
      </c>
      <c r="F43" s="364">
        <v>9.59</v>
      </c>
      <c r="G43" s="374">
        <v>10.98</v>
      </c>
    </row>
    <row r="44" spans="1:7" s="342" customFormat="1" ht="21" customHeight="1">
      <c r="A44" s="375">
        <f t="shared" si="0"/>
        <v>39</v>
      </c>
      <c r="B44" s="340" t="s">
        <v>53</v>
      </c>
      <c r="C44" s="363">
        <v>9.25</v>
      </c>
      <c r="D44" s="363">
        <v>9.75</v>
      </c>
      <c r="E44" s="363">
        <v>11.75</v>
      </c>
      <c r="F44" s="363">
        <v>10.25</v>
      </c>
      <c r="G44" s="372">
        <v>10.25</v>
      </c>
    </row>
    <row r="45" spans="1:7" ht="21" customHeight="1">
      <c r="A45" s="376">
        <f t="shared" si="0"/>
        <v>40</v>
      </c>
      <c r="B45" s="339" t="s">
        <v>54</v>
      </c>
      <c r="C45" s="364">
        <v>5.72</v>
      </c>
      <c r="D45" s="364">
        <v>5.86</v>
      </c>
      <c r="E45" s="364">
        <v>5.84</v>
      </c>
      <c r="F45" s="364">
        <v>5.2</v>
      </c>
      <c r="G45" s="374">
        <v>5.57</v>
      </c>
    </row>
    <row r="46" spans="1:7" s="342" customFormat="1" ht="21" customHeight="1">
      <c r="A46" s="375">
        <f t="shared" si="0"/>
        <v>41</v>
      </c>
      <c r="B46" s="340" t="s">
        <v>55</v>
      </c>
      <c r="C46" s="363">
        <v>9.85</v>
      </c>
      <c r="D46" s="363">
        <v>10.4</v>
      </c>
      <c r="E46" s="363">
        <v>12.75</v>
      </c>
      <c r="F46" s="363">
        <v>9.8699999999999992</v>
      </c>
      <c r="G46" s="372">
        <v>11.75</v>
      </c>
    </row>
    <row r="47" spans="1:7" ht="21" customHeight="1">
      <c r="A47" s="376">
        <f t="shared" si="0"/>
        <v>42</v>
      </c>
      <c r="B47" s="339" t="s">
        <v>56</v>
      </c>
      <c r="C47" s="364">
        <v>9.74</v>
      </c>
      <c r="D47" s="364">
        <v>9.74</v>
      </c>
      <c r="E47" s="364">
        <v>9.74</v>
      </c>
      <c r="F47" s="364">
        <v>9.74</v>
      </c>
      <c r="G47" s="374">
        <v>9.74</v>
      </c>
    </row>
    <row r="48" spans="1:7" s="342" customFormat="1" ht="21" customHeight="1">
      <c r="A48" s="375">
        <f t="shared" si="0"/>
        <v>43</v>
      </c>
      <c r="B48" s="340" t="s">
        <v>57</v>
      </c>
      <c r="C48" s="363">
        <v>9.15</v>
      </c>
      <c r="D48" s="363">
        <v>9.52</v>
      </c>
      <c r="E48" s="363">
        <v>13.36</v>
      </c>
      <c r="F48" s="363">
        <v>9.6</v>
      </c>
      <c r="G48" s="372">
        <v>10.98</v>
      </c>
    </row>
    <row r="49" spans="1:7" ht="21" customHeight="1">
      <c r="A49" s="376">
        <f t="shared" si="0"/>
        <v>44</v>
      </c>
      <c r="B49" s="339" t="s">
        <v>58</v>
      </c>
      <c r="C49" s="364">
        <v>9.34</v>
      </c>
      <c r="D49" s="364">
        <v>9.8699999999999992</v>
      </c>
      <c r="E49" s="364">
        <v>11.07</v>
      </c>
      <c r="F49" s="364">
        <v>10.41</v>
      </c>
      <c r="G49" s="374">
        <v>10.199999999999999</v>
      </c>
    </row>
    <row r="50" spans="1:7" s="342" customFormat="1" ht="21" customHeight="1">
      <c r="A50" s="375">
        <f t="shared" si="0"/>
        <v>45</v>
      </c>
      <c r="B50" s="340" t="s">
        <v>59</v>
      </c>
      <c r="C50" s="363">
        <v>7.85</v>
      </c>
      <c r="D50" s="363">
        <v>7.55</v>
      </c>
      <c r="E50" s="363">
        <v>7.55</v>
      </c>
      <c r="F50" s="363">
        <v>7.85</v>
      </c>
      <c r="G50" s="372">
        <v>7.25</v>
      </c>
    </row>
    <row r="51" spans="1:7" ht="21" customHeight="1">
      <c r="A51" s="376">
        <f t="shared" si="0"/>
        <v>46</v>
      </c>
      <c r="B51" s="339" t="s">
        <v>60</v>
      </c>
      <c r="C51" s="364">
        <v>9.99</v>
      </c>
      <c r="D51" s="364">
        <v>8.26</v>
      </c>
      <c r="E51" s="364">
        <v>14.25</v>
      </c>
      <c r="F51" s="364">
        <v>10.51</v>
      </c>
      <c r="G51" s="374">
        <v>10.65</v>
      </c>
    </row>
    <row r="52" spans="1:7" s="342" customFormat="1" ht="21" customHeight="1" thickBot="1">
      <c r="A52" s="377">
        <f t="shared" si="0"/>
        <v>47</v>
      </c>
      <c r="B52" s="345" t="s">
        <v>61</v>
      </c>
      <c r="C52" s="378">
        <v>7.97</v>
      </c>
      <c r="D52" s="378">
        <v>7.95</v>
      </c>
      <c r="E52" s="378">
        <v>7.86</v>
      </c>
      <c r="F52" s="378">
        <v>7.84</v>
      </c>
      <c r="G52" s="379">
        <v>9.9600000000000009</v>
      </c>
    </row>
    <row r="53" spans="1:7" s="341" customFormat="1" ht="21" customHeight="1" thickBot="1">
      <c r="A53" s="380"/>
      <c r="B53" s="381"/>
      <c r="C53" s="382"/>
      <c r="D53" s="382"/>
      <c r="E53" s="382"/>
      <c r="F53" s="650" t="s">
        <v>211</v>
      </c>
      <c r="G53" s="651"/>
    </row>
    <row r="54" spans="1:7" ht="21" customHeight="1" thickTop="1">
      <c r="A54" s="376">
        <f>A52+1</f>
        <v>48</v>
      </c>
      <c r="B54" s="339" t="s">
        <v>62</v>
      </c>
      <c r="C54" s="364">
        <v>8.31</v>
      </c>
      <c r="D54" s="364">
        <v>8.61</v>
      </c>
      <c r="E54" s="364">
        <v>8.61</v>
      </c>
      <c r="F54" s="364">
        <v>8.31</v>
      </c>
      <c r="G54" s="374">
        <v>8.61</v>
      </c>
    </row>
    <row r="55" spans="1:7" s="342" customFormat="1" ht="21" customHeight="1">
      <c r="A55" s="375">
        <f t="shared" si="0"/>
        <v>49</v>
      </c>
      <c r="B55" s="340" t="s">
        <v>64</v>
      </c>
      <c r="C55" s="363">
        <v>8.26</v>
      </c>
      <c r="D55" s="363">
        <v>9.8699999999999992</v>
      </c>
      <c r="E55" s="363">
        <v>9.3699999999999992</v>
      </c>
      <c r="F55" s="363">
        <v>7.87</v>
      </c>
      <c r="G55" s="372">
        <v>11.49</v>
      </c>
    </row>
    <row r="56" spans="1:7" ht="21" customHeight="1">
      <c r="A56" s="376">
        <f t="shared" si="0"/>
        <v>50</v>
      </c>
      <c r="B56" s="339" t="s">
        <v>65</v>
      </c>
      <c r="C56" s="364">
        <v>12.72</v>
      </c>
      <c r="D56" s="364">
        <v>12.72</v>
      </c>
      <c r="E56" s="364">
        <v>12.72</v>
      </c>
      <c r="F56" s="364">
        <v>12.72</v>
      </c>
      <c r="G56" s="374">
        <v>12.72</v>
      </c>
    </row>
    <row r="57" spans="1:7" s="342" customFormat="1" ht="21" customHeight="1">
      <c r="A57" s="375">
        <f t="shared" si="0"/>
        <v>51</v>
      </c>
      <c r="B57" s="340" t="s">
        <v>66</v>
      </c>
      <c r="C57" s="363">
        <v>7.29</v>
      </c>
      <c r="D57" s="363">
        <v>7.29</v>
      </c>
      <c r="E57" s="363">
        <v>7.29</v>
      </c>
      <c r="F57" s="363">
        <v>9.74</v>
      </c>
      <c r="G57" s="372">
        <v>9.74</v>
      </c>
    </row>
    <row r="58" spans="1:7" s="343" customFormat="1" ht="21" customHeight="1">
      <c r="A58" s="376">
        <f t="shared" si="0"/>
        <v>52</v>
      </c>
      <c r="B58" s="339" t="s">
        <v>67</v>
      </c>
      <c r="C58" s="364">
        <v>10.52</v>
      </c>
      <c r="D58" s="364">
        <v>10.65</v>
      </c>
      <c r="E58" s="364">
        <v>10.75</v>
      </c>
      <c r="F58" s="364">
        <v>10.46</v>
      </c>
      <c r="G58" s="374">
        <v>10.55</v>
      </c>
    </row>
    <row r="59" spans="1:7" s="342" customFormat="1" ht="21" customHeight="1">
      <c r="A59" s="375">
        <f t="shared" si="0"/>
        <v>53</v>
      </c>
      <c r="B59" s="340" t="s">
        <v>68</v>
      </c>
      <c r="C59" s="363">
        <v>7.56</v>
      </c>
      <c r="D59" s="363">
        <v>7.56</v>
      </c>
      <c r="E59" s="363">
        <v>7.56</v>
      </c>
      <c r="F59" s="363">
        <v>7.56</v>
      </c>
      <c r="G59" s="372">
        <v>7.56</v>
      </c>
    </row>
    <row r="60" spans="1:7" ht="21" customHeight="1">
      <c r="A60" s="376">
        <f t="shared" si="0"/>
        <v>54</v>
      </c>
      <c r="B60" s="339" t="s">
        <v>69</v>
      </c>
      <c r="C60" s="364">
        <v>5.98</v>
      </c>
      <c r="D60" s="364">
        <v>5.98</v>
      </c>
      <c r="E60" s="364">
        <v>5.98</v>
      </c>
      <c r="F60" s="364">
        <v>5.98</v>
      </c>
      <c r="G60" s="374">
        <v>6.04</v>
      </c>
    </row>
    <row r="61" spans="1:7" s="342" customFormat="1" ht="21" customHeight="1">
      <c r="A61" s="375">
        <f t="shared" si="0"/>
        <v>55</v>
      </c>
      <c r="B61" s="340" t="s">
        <v>70</v>
      </c>
      <c r="C61" s="363">
        <v>9.06</v>
      </c>
      <c r="D61" s="363">
        <v>9.08</v>
      </c>
      <c r="E61" s="363">
        <v>8.8800000000000008</v>
      </c>
      <c r="F61" s="363">
        <v>8.94</v>
      </c>
      <c r="G61" s="372">
        <v>8.99</v>
      </c>
    </row>
    <row r="62" spans="1:7" ht="21" customHeight="1">
      <c r="A62" s="376">
        <f t="shared" si="0"/>
        <v>56</v>
      </c>
      <c r="B62" s="339" t="s">
        <v>71</v>
      </c>
      <c r="C62" s="364">
        <v>9.48</v>
      </c>
      <c r="D62" s="364">
        <v>9.9600000000000009</v>
      </c>
      <c r="E62" s="364">
        <v>12.87</v>
      </c>
      <c r="F62" s="364">
        <v>9.17</v>
      </c>
      <c r="G62" s="374">
        <v>12.4</v>
      </c>
    </row>
    <row r="63" spans="1:7" s="342" customFormat="1" ht="21" customHeight="1">
      <c r="A63" s="375">
        <f t="shared" si="0"/>
        <v>57</v>
      </c>
      <c r="B63" s="340" t="s">
        <v>73</v>
      </c>
      <c r="C63" s="363">
        <v>11.5</v>
      </c>
      <c r="D63" s="363">
        <v>11.5</v>
      </c>
      <c r="E63" s="363">
        <v>11.5</v>
      </c>
      <c r="F63" s="363">
        <v>11.5</v>
      </c>
      <c r="G63" s="372">
        <v>11.5</v>
      </c>
    </row>
    <row r="64" spans="1:7" ht="21" customHeight="1">
      <c r="A64" s="376">
        <f t="shared" si="0"/>
        <v>58</v>
      </c>
      <c r="B64" s="339" t="s">
        <v>74</v>
      </c>
      <c r="C64" s="364">
        <v>8.75</v>
      </c>
      <c r="D64" s="364">
        <v>9.0500000000000007</v>
      </c>
      <c r="E64" s="364">
        <v>9.0500000000000007</v>
      </c>
      <c r="F64" s="364">
        <v>8.9</v>
      </c>
      <c r="G64" s="374">
        <v>8.9499999999999993</v>
      </c>
    </row>
    <row r="65" spans="1:7" s="342" customFormat="1" ht="21" customHeight="1">
      <c r="A65" s="375">
        <f t="shared" si="0"/>
        <v>59</v>
      </c>
      <c r="B65" s="340" t="s">
        <v>75</v>
      </c>
      <c r="C65" s="363">
        <v>7.38</v>
      </c>
      <c r="D65" s="363">
        <v>7.38</v>
      </c>
      <c r="E65" s="363">
        <v>8.02</v>
      </c>
      <c r="F65" s="363">
        <v>7.38</v>
      </c>
      <c r="G65" s="372">
        <v>7.38</v>
      </c>
    </row>
    <row r="66" spans="1:7" ht="21" customHeight="1">
      <c r="A66" s="376">
        <f t="shared" si="0"/>
        <v>60</v>
      </c>
      <c r="B66" s="339" t="s">
        <v>76</v>
      </c>
      <c r="C66" s="364">
        <v>10.5</v>
      </c>
      <c r="D66" s="364">
        <v>11.5</v>
      </c>
      <c r="E66" s="364">
        <v>15</v>
      </c>
      <c r="F66" s="364" t="s">
        <v>120</v>
      </c>
      <c r="G66" s="374">
        <v>10.5</v>
      </c>
    </row>
    <row r="67" spans="1:7" s="342" customFormat="1" ht="21" customHeight="1">
      <c r="A67" s="375">
        <f t="shared" si="0"/>
        <v>61</v>
      </c>
      <c r="B67" s="340" t="s">
        <v>77</v>
      </c>
      <c r="C67" s="363">
        <v>9</v>
      </c>
      <c r="D67" s="363">
        <v>9.5</v>
      </c>
      <c r="E67" s="363" t="s">
        <v>120</v>
      </c>
      <c r="F67" s="363">
        <v>10</v>
      </c>
      <c r="G67" s="372">
        <v>10</v>
      </c>
    </row>
    <row r="68" spans="1:7" ht="21" customHeight="1">
      <c r="A68" s="376">
        <f t="shared" si="0"/>
        <v>62</v>
      </c>
      <c r="B68" s="339" t="s">
        <v>78</v>
      </c>
      <c r="C68" s="364">
        <v>11</v>
      </c>
      <c r="D68" s="364">
        <v>13</v>
      </c>
      <c r="E68" s="364">
        <v>15</v>
      </c>
      <c r="F68" s="364">
        <v>12</v>
      </c>
      <c r="G68" s="374">
        <v>13.5</v>
      </c>
    </row>
    <row r="69" spans="1:7" s="342" customFormat="1" ht="21" customHeight="1">
      <c r="A69" s="375">
        <f t="shared" si="0"/>
        <v>63</v>
      </c>
      <c r="B69" s="340" t="s">
        <v>79</v>
      </c>
      <c r="C69" s="363">
        <v>8.3000000000000007</v>
      </c>
      <c r="D69" s="363">
        <v>9.1199999999999992</v>
      </c>
      <c r="E69" s="363" t="s">
        <v>120</v>
      </c>
      <c r="F69" s="363">
        <v>9.1999999999999993</v>
      </c>
      <c r="G69" s="372" t="s">
        <v>120</v>
      </c>
    </row>
    <row r="70" spans="1:7" ht="21" customHeight="1">
      <c r="A70" s="376">
        <f t="shared" si="0"/>
        <v>64</v>
      </c>
      <c r="B70" s="339" t="s">
        <v>80</v>
      </c>
      <c r="C70" s="364">
        <v>9.5</v>
      </c>
      <c r="D70" s="364">
        <v>10.5</v>
      </c>
      <c r="E70" s="364" t="s">
        <v>120</v>
      </c>
      <c r="F70" s="364">
        <v>10.5</v>
      </c>
      <c r="G70" s="374">
        <v>10.5</v>
      </c>
    </row>
    <row r="71" spans="1:7" s="342" customFormat="1" ht="21" customHeight="1">
      <c r="A71" s="375">
        <f t="shared" si="0"/>
        <v>65</v>
      </c>
      <c r="B71" s="340" t="s">
        <v>81</v>
      </c>
      <c r="C71" s="363">
        <v>8</v>
      </c>
      <c r="D71" s="363">
        <v>8.26</v>
      </c>
      <c r="E71" s="363" t="s">
        <v>120</v>
      </c>
      <c r="F71" s="363">
        <v>7.25</v>
      </c>
      <c r="G71" s="372">
        <v>8.75</v>
      </c>
    </row>
    <row r="72" spans="1:7" ht="21" customHeight="1">
      <c r="A72" s="376">
        <f t="shared" si="0"/>
        <v>66</v>
      </c>
      <c r="B72" s="339" t="s">
        <v>82</v>
      </c>
      <c r="C72" s="364">
        <v>8</v>
      </c>
      <c r="D72" s="364">
        <v>11.5</v>
      </c>
      <c r="E72" s="364" t="s">
        <v>120</v>
      </c>
      <c r="F72" s="364">
        <v>10.25</v>
      </c>
      <c r="G72" s="374">
        <v>11.25</v>
      </c>
    </row>
    <row r="73" spans="1:7" s="342" customFormat="1" ht="21" customHeight="1">
      <c r="A73" s="375">
        <f t="shared" ref="A73:A101" si="1">A72+1</f>
        <v>67</v>
      </c>
      <c r="B73" s="340" t="s">
        <v>131</v>
      </c>
      <c r="C73" s="363">
        <v>6.08</v>
      </c>
      <c r="D73" s="363">
        <v>9.65</v>
      </c>
      <c r="E73" s="363">
        <v>14.66</v>
      </c>
      <c r="F73" s="363" t="s">
        <v>120</v>
      </c>
      <c r="G73" s="372">
        <v>10.28</v>
      </c>
    </row>
    <row r="74" spans="1:7" ht="21" customHeight="1">
      <c r="A74" s="376">
        <f t="shared" si="1"/>
        <v>68</v>
      </c>
      <c r="B74" s="339" t="s">
        <v>84</v>
      </c>
      <c r="C74" s="364">
        <v>9.8800000000000008</v>
      </c>
      <c r="D74" s="364">
        <v>11.08</v>
      </c>
      <c r="E74" s="364" t="s">
        <v>120</v>
      </c>
      <c r="F74" s="364">
        <v>10.99</v>
      </c>
      <c r="G74" s="374">
        <v>9.7899999999999991</v>
      </c>
    </row>
    <row r="75" spans="1:7" s="342" customFormat="1" ht="21" customHeight="1">
      <c r="A75" s="375">
        <f t="shared" si="1"/>
        <v>69</v>
      </c>
      <c r="B75" s="340" t="s">
        <v>85</v>
      </c>
      <c r="C75" s="363">
        <v>8.33</v>
      </c>
      <c r="D75" s="363">
        <v>10.5</v>
      </c>
      <c r="E75" s="363">
        <v>13</v>
      </c>
      <c r="F75" s="363">
        <v>10.16</v>
      </c>
      <c r="G75" s="372">
        <v>10.16</v>
      </c>
    </row>
    <row r="76" spans="1:7" ht="21" customHeight="1">
      <c r="A76" s="376">
        <f t="shared" si="1"/>
        <v>70</v>
      </c>
      <c r="B76" s="339" t="s">
        <v>86</v>
      </c>
      <c r="C76" s="364" t="s">
        <v>120</v>
      </c>
      <c r="D76" s="364">
        <v>10.32</v>
      </c>
      <c r="E76" s="364" t="s">
        <v>120</v>
      </c>
      <c r="F76" s="364">
        <v>9.2899999999999991</v>
      </c>
      <c r="G76" s="374">
        <v>10.3</v>
      </c>
    </row>
    <row r="77" spans="1:7" s="342" customFormat="1" ht="21" customHeight="1">
      <c r="A77" s="375">
        <f t="shared" si="1"/>
        <v>71</v>
      </c>
      <c r="B77" s="340" t="s">
        <v>88</v>
      </c>
      <c r="C77" s="363">
        <v>8.6</v>
      </c>
      <c r="D77" s="363">
        <v>8.6</v>
      </c>
      <c r="E77" s="363" t="s">
        <v>120</v>
      </c>
      <c r="F77" s="363">
        <v>8.35</v>
      </c>
      <c r="G77" s="372">
        <v>8.35</v>
      </c>
    </row>
    <row r="78" spans="1:7" ht="21" customHeight="1">
      <c r="A78" s="376">
        <f t="shared" si="1"/>
        <v>72</v>
      </c>
      <c r="B78" s="339" t="s">
        <v>89</v>
      </c>
      <c r="C78" s="364">
        <v>7</v>
      </c>
      <c r="D78" s="364">
        <v>7.75</v>
      </c>
      <c r="E78" s="364">
        <v>8.5</v>
      </c>
      <c r="F78" s="364">
        <v>7.25</v>
      </c>
      <c r="G78" s="374">
        <v>10</v>
      </c>
    </row>
    <row r="79" spans="1:7" s="342" customFormat="1" ht="21" customHeight="1">
      <c r="A79" s="375">
        <f t="shared" si="1"/>
        <v>73</v>
      </c>
      <c r="B79" s="340" t="s">
        <v>90</v>
      </c>
      <c r="C79" s="363">
        <v>11.61</v>
      </c>
      <c r="D79" s="363">
        <v>11.61</v>
      </c>
      <c r="E79" s="363" t="s">
        <v>120</v>
      </c>
      <c r="F79" s="363">
        <v>11.67</v>
      </c>
      <c r="G79" s="372">
        <v>12.35</v>
      </c>
    </row>
    <row r="80" spans="1:7" ht="21" customHeight="1">
      <c r="A80" s="376">
        <f t="shared" si="1"/>
        <v>74</v>
      </c>
      <c r="B80" s="339" t="s">
        <v>91</v>
      </c>
      <c r="C80" s="364">
        <v>13.03</v>
      </c>
      <c r="D80" s="364">
        <v>13.53</v>
      </c>
      <c r="E80" s="364">
        <v>13.53</v>
      </c>
      <c r="F80" s="364">
        <v>13.03</v>
      </c>
      <c r="G80" s="374">
        <v>14.28</v>
      </c>
    </row>
    <row r="81" spans="1:7" s="342" customFormat="1" ht="21" customHeight="1">
      <c r="A81" s="375">
        <f t="shared" si="1"/>
        <v>75</v>
      </c>
      <c r="B81" s="340" t="s">
        <v>93</v>
      </c>
      <c r="C81" s="363">
        <v>8.1</v>
      </c>
      <c r="D81" s="363">
        <v>9.56</v>
      </c>
      <c r="E81" s="363" t="s">
        <v>120</v>
      </c>
      <c r="F81" s="363">
        <v>7.88</v>
      </c>
      <c r="G81" s="372">
        <v>12.82</v>
      </c>
    </row>
    <row r="82" spans="1:7" ht="21" customHeight="1">
      <c r="A82" s="376">
        <f t="shared" si="1"/>
        <v>76</v>
      </c>
      <c r="B82" s="339" t="s">
        <v>94</v>
      </c>
      <c r="C82" s="364">
        <v>11.25</v>
      </c>
      <c r="D82" s="364">
        <v>13.25</v>
      </c>
      <c r="E82" s="364" t="s">
        <v>120</v>
      </c>
      <c r="F82" s="364" t="s">
        <v>120</v>
      </c>
      <c r="G82" s="374" t="s">
        <v>120</v>
      </c>
    </row>
    <row r="83" spans="1:7" s="342" customFormat="1" ht="21" customHeight="1">
      <c r="A83" s="375">
        <f t="shared" si="1"/>
        <v>77</v>
      </c>
      <c r="B83" s="340" t="s">
        <v>188</v>
      </c>
      <c r="C83" s="363" t="s">
        <v>120</v>
      </c>
      <c r="D83" s="363" t="s">
        <v>120</v>
      </c>
      <c r="E83" s="363" t="s">
        <v>120</v>
      </c>
      <c r="F83" s="363" t="s">
        <v>120</v>
      </c>
      <c r="G83" s="372" t="s">
        <v>120</v>
      </c>
    </row>
    <row r="84" spans="1:7" ht="21" customHeight="1">
      <c r="A84" s="376">
        <f t="shared" si="1"/>
        <v>78</v>
      </c>
      <c r="B84" s="339" t="s">
        <v>96</v>
      </c>
      <c r="C84" s="364" t="s">
        <v>120</v>
      </c>
      <c r="D84" s="364">
        <v>11</v>
      </c>
      <c r="E84" s="364">
        <v>13.99</v>
      </c>
      <c r="F84" s="364">
        <v>9.25</v>
      </c>
      <c r="G84" s="374" t="s">
        <v>120</v>
      </c>
    </row>
    <row r="85" spans="1:7" s="342" customFormat="1" ht="21" customHeight="1">
      <c r="A85" s="375">
        <f t="shared" si="1"/>
        <v>79</v>
      </c>
      <c r="B85" s="340" t="s">
        <v>97</v>
      </c>
      <c r="C85" s="363">
        <v>9.14</v>
      </c>
      <c r="D85" s="363">
        <v>9.14</v>
      </c>
      <c r="E85" s="363">
        <v>11.14</v>
      </c>
      <c r="F85" s="363">
        <v>9.14</v>
      </c>
      <c r="G85" s="372">
        <v>10.64</v>
      </c>
    </row>
    <row r="86" spans="1:7" ht="21" customHeight="1">
      <c r="A86" s="376">
        <f t="shared" si="1"/>
        <v>80</v>
      </c>
      <c r="B86" s="339" t="s">
        <v>98</v>
      </c>
      <c r="C86" s="364">
        <v>12.58</v>
      </c>
      <c r="D86" s="364">
        <v>12.83</v>
      </c>
      <c r="E86" s="364">
        <v>13.33</v>
      </c>
      <c r="F86" s="364">
        <v>12.68</v>
      </c>
      <c r="G86" s="374">
        <v>13.08</v>
      </c>
    </row>
    <row r="87" spans="1:7" s="342" customFormat="1" ht="21" customHeight="1">
      <c r="A87" s="375">
        <f t="shared" si="1"/>
        <v>81</v>
      </c>
      <c r="B87" s="340" t="s">
        <v>99</v>
      </c>
      <c r="C87" s="363">
        <v>14.5</v>
      </c>
      <c r="D87" s="363">
        <v>14.75</v>
      </c>
      <c r="E87" s="363">
        <v>17</v>
      </c>
      <c r="F87" s="363">
        <v>16.5</v>
      </c>
      <c r="G87" s="372">
        <v>15.75</v>
      </c>
    </row>
    <row r="88" spans="1:7" ht="21" customHeight="1">
      <c r="A88" s="376">
        <f t="shared" si="1"/>
        <v>82</v>
      </c>
      <c r="B88" s="344" t="s">
        <v>100</v>
      </c>
      <c r="C88" s="364">
        <v>9</v>
      </c>
      <c r="D88" s="364">
        <v>12.5</v>
      </c>
      <c r="E88" s="364">
        <v>13.49</v>
      </c>
      <c r="F88" s="364">
        <v>10.49</v>
      </c>
      <c r="G88" s="374">
        <v>12.49</v>
      </c>
    </row>
    <row r="89" spans="1:7" s="342" customFormat="1" ht="21" customHeight="1">
      <c r="A89" s="375">
        <f t="shared" si="1"/>
        <v>83</v>
      </c>
      <c r="B89" s="340" t="s">
        <v>101</v>
      </c>
      <c r="C89" s="363">
        <v>11</v>
      </c>
      <c r="D89" s="363">
        <v>11</v>
      </c>
      <c r="E89" s="363">
        <v>17</v>
      </c>
      <c r="F89" s="363">
        <v>13</v>
      </c>
      <c r="G89" s="372">
        <v>13</v>
      </c>
    </row>
    <row r="90" spans="1:7" ht="21" customHeight="1">
      <c r="A90" s="376">
        <f t="shared" si="1"/>
        <v>84</v>
      </c>
      <c r="B90" s="339" t="s">
        <v>102</v>
      </c>
      <c r="C90" s="364">
        <v>8.84</v>
      </c>
      <c r="D90" s="364">
        <v>9.34</v>
      </c>
      <c r="E90" s="364">
        <v>9.84</v>
      </c>
      <c r="F90" s="364">
        <v>9.84</v>
      </c>
      <c r="G90" s="374">
        <v>9.84</v>
      </c>
    </row>
    <row r="91" spans="1:7" s="342" customFormat="1" ht="21" customHeight="1">
      <c r="A91" s="375">
        <f t="shared" si="1"/>
        <v>85</v>
      </c>
      <c r="B91" s="340" t="s">
        <v>189</v>
      </c>
      <c r="C91" s="363">
        <v>14.38</v>
      </c>
      <c r="D91" s="363">
        <v>15.97</v>
      </c>
      <c r="E91" s="363" t="s">
        <v>120</v>
      </c>
      <c r="F91" s="363" t="s">
        <v>120</v>
      </c>
      <c r="G91" s="372">
        <v>16.25</v>
      </c>
    </row>
    <row r="92" spans="1:7" ht="21" customHeight="1">
      <c r="A92" s="376">
        <f t="shared" si="1"/>
        <v>86</v>
      </c>
      <c r="B92" s="339" t="s">
        <v>104</v>
      </c>
      <c r="C92" s="364">
        <v>8.1</v>
      </c>
      <c r="D92" s="364">
        <v>9</v>
      </c>
      <c r="E92" s="364">
        <v>10</v>
      </c>
      <c r="F92" s="364">
        <v>8.85</v>
      </c>
      <c r="G92" s="374">
        <v>8.85</v>
      </c>
    </row>
    <row r="93" spans="1:7" s="342" customFormat="1" ht="21" customHeight="1">
      <c r="A93" s="375">
        <f t="shared" si="1"/>
        <v>87</v>
      </c>
      <c r="B93" s="340" t="s">
        <v>105</v>
      </c>
      <c r="C93" s="363">
        <v>9.2100000000000009</v>
      </c>
      <c r="D93" s="363">
        <v>9.8699999999999992</v>
      </c>
      <c r="E93" s="363">
        <v>10.87</v>
      </c>
      <c r="F93" s="363">
        <v>9.3699999999999992</v>
      </c>
      <c r="G93" s="372">
        <v>9.3699999999999992</v>
      </c>
    </row>
    <row r="94" spans="1:7" ht="21" customHeight="1">
      <c r="A94" s="376">
        <f t="shared" si="1"/>
        <v>88</v>
      </c>
      <c r="B94" s="339" t="s">
        <v>106</v>
      </c>
      <c r="C94" s="364">
        <v>10.31</v>
      </c>
      <c r="D94" s="364">
        <v>10.81</v>
      </c>
      <c r="E94" s="364">
        <v>11.31</v>
      </c>
      <c r="F94" s="364">
        <v>10.31</v>
      </c>
      <c r="G94" s="374">
        <v>10.81</v>
      </c>
    </row>
    <row r="95" spans="1:7" s="342" customFormat="1" ht="21" customHeight="1">
      <c r="A95" s="375">
        <f t="shared" si="1"/>
        <v>89</v>
      </c>
      <c r="B95" s="340" t="s">
        <v>107</v>
      </c>
      <c r="C95" s="363">
        <v>6.04</v>
      </c>
      <c r="D95" s="363">
        <v>6.04</v>
      </c>
      <c r="E95" s="363">
        <v>7.04</v>
      </c>
      <c r="F95" s="363">
        <v>6.04</v>
      </c>
      <c r="G95" s="372">
        <v>6.04</v>
      </c>
    </row>
    <row r="96" spans="1:7" ht="21" customHeight="1">
      <c r="A96" s="376">
        <f t="shared" si="1"/>
        <v>90</v>
      </c>
      <c r="B96" s="339" t="s">
        <v>108</v>
      </c>
      <c r="C96" s="364" t="s">
        <v>120</v>
      </c>
      <c r="D96" s="364">
        <v>11.88</v>
      </c>
      <c r="E96" s="364">
        <v>14.46</v>
      </c>
      <c r="F96" s="364" t="s">
        <v>120</v>
      </c>
      <c r="G96" s="374">
        <v>12.59</v>
      </c>
    </row>
    <row r="97" spans="1:7" s="342" customFormat="1" ht="21" customHeight="1">
      <c r="A97" s="375">
        <f t="shared" si="1"/>
        <v>91</v>
      </c>
      <c r="B97" s="340" t="s">
        <v>109</v>
      </c>
      <c r="C97" s="363">
        <v>10.56</v>
      </c>
      <c r="D97" s="363">
        <v>11.49</v>
      </c>
      <c r="E97" s="363" t="s">
        <v>120</v>
      </c>
      <c r="F97" s="363">
        <v>11.31</v>
      </c>
      <c r="G97" s="372">
        <v>12.81</v>
      </c>
    </row>
    <row r="98" spans="1:7" ht="21" customHeight="1">
      <c r="A98" s="376">
        <f t="shared" si="1"/>
        <v>92</v>
      </c>
      <c r="B98" s="339" t="s">
        <v>110</v>
      </c>
      <c r="C98" s="364">
        <v>8.44</v>
      </c>
      <c r="D98" s="364">
        <v>8.44</v>
      </c>
      <c r="E98" s="364">
        <v>8.44</v>
      </c>
      <c r="F98" s="364">
        <v>8.44</v>
      </c>
      <c r="G98" s="374">
        <v>8.44</v>
      </c>
    </row>
    <row r="99" spans="1:7" s="342" customFormat="1" ht="21" customHeight="1">
      <c r="A99" s="375">
        <f t="shared" si="1"/>
        <v>93</v>
      </c>
      <c r="B99" s="340" t="s">
        <v>191</v>
      </c>
      <c r="C99" s="363">
        <v>6.29</v>
      </c>
      <c r="D99" s="363">
        <v>6.79</v>
      </c>
      <c r="E99" s="363">
        <v>8.7899999999999991</v>
      </c>
      <c r="F99" s="363">
        <v>6.29</v>
      </c>
      <c r="G99" s="372">
        <v>6.29</v>
      </c>
    </row>
    <row r="100" spans="1:7" ht="21" customHeight="1">
      <c r="A100" s="376">
        <f t="shared" si="1"/>
        <v>94</v>
      </c>
      <c r="B100" s="339" t="s">
        <v>112</v>
      </c>
      <c r="C100" s="364">
        <v>9.5</v>
      </c>
      <c r="D100" s="364">
        <v>10.5</v>
      </c>
      <c r="E100" s="364" t="s">
        <v>120</v>
      </c>
      <c r="F100" s="364">
        <v>10.5</v>
      </c>
      <c r="G100" s="374" t="s">
        <v>120</v>
      </c>
    </row>
    <row r="101" spans="1:7" s="342" customFormat="1" ht="21" customHeight="1" thickBot="1">
      <c r="A101" s="377">
        <f t="shared" si="1"/>
        <v>95</v>
      </c>
      <c r="B101" s="345" t="s">
        <v>113</v>
      </c>
      <c r="C101" s="378" t="s">
        <v>120</v>
      </c>
      <c r="D101" s="378">
        <v>10.25</v>
      </c>
      <c r="E101" s="378" t="s">
        <v>120</v>
      </c>
      <c r="F101" s="378">
        <v>10.25</v>
      </c>
      <c r="G101" s="379">
        <v>10.75</v>
      </c>
    </row>
    <row r="102" spans="1:7" ht="33.75" customHeight="1">
      <c r="A102" s="644" t="s">
        <v>199</v>
      </c>
      <c r="B102" s="645"/>
      <c r="C102" s="645"/>
      <c r="D102" s="645"/>
      <c r="E102" s="645"/>
      <c r="F102" s="645"/>
      <c r="G102" s="646"/>
    </row>
    <row r="103" spans="1:7" ht="21" hidden="1" customHeight="1">
      <c r="A103" s="346"/>
      <c r="B103" s="347"/>
      <c r="C103" s="348"/>
      <c r="D103" s="348"/>
      <c r="E103" s="348"/>
      <c r="F103" s="348"/>
      <c r="G103" s="348"/>
    </row>
    <row r="104" spans="1:7" ht="32.25" hidden="1" customHeight="1">
      <c r="A104" s="346"/>
      <c r="B104" s="347"/>
      <c r="C104" s="358" t="s">
        <v>5</v>
      </c>
      <c r="D104" s="358" t="s">
        <v>6</v>
      </c>
      <c r="E104" s="358" t="s">
        <v>7</v>
      </c>
      <c r="F104" s="358" t="s">
        <v>8</v>
      </c>
      <c r="G104" s="358" t="s">
        <v>9</v>
      </c>
    </row>
    <row r="105" spans="1:7" s="350" customFormat="1" ht="21" hidden="1" customHeight="1" thickBot="1">
      <c r="A105" s="349"/>
      <c r="B105" s="357" t="s">
        <v>178</v>
      </c>
      <c r="C105" s="359">
        <f>AVERAGE(C6:C21,C23:C52,C54:C75,C77:C82,C85:C95,C97:C100)</f>
        <v>8.7230337078651701</v>
      </c>
      <c r="D105" s="359">
        <f>AVERAGE(D6:D16,D20:D21,D24,D28,D32:D52,D54,D55:D82,D84:D101)</f>
        <v>9.7031325301204827</v>
      </c>
      <c r="E105" s="359">
        <f>AVERAGE(E6:E7,E13,E21,E28,E33,E35:E52,E54:E66,E68,E73,E75,E78,E80,E84:E90,E92:E96,E98:E99)</f>
        <v>11.622678571428574</v>
      </c>
      <c r="F105" s="359">
        <f>AVERAGE(F6:F16,F20:F21,F24,F27:F28,F33:F52,F54:F65,F67:F72,F74:F81,F84:F90,F92:F95,F97:F101)</f>
        <v>9.3299999999999983</v>
      </c>
      <c r="G105" s="359">
        <f>AVERAGE(G6:G14,G16,G20:G21,G28,G33,G35:G52,G54:G68,G70:G81,G85:G99,G101)</f>
        <v>10.296133333333334</v>
      </c>
    </row>
    <row r="106" spans="1:7" s="350" customFormat="1" ht="21" hidden="1" customHeight="1" thickTop="1" thickBot="1">
      <c r="A106" s="349"/>
      <c r="B106" s="357" t="s">
        <v>179</v>
      </c>
      <c r="C106" s="360">
        <v>3.56</v>
      </c>
      <c r="D106" s="361">
        <v>5.86</v>
      </c>
      <c r="E106" s="361">
        <v>5.84</v>
      </c>
      <c r="F106" s="360">
        <v>5.2</v>
      </c>
      <c r="G106" s="361">
        <v>5.57</v>
      </c>
    </row>
    <row r="107" spans="1:7" s="350" customFormat="1" ht="21" hidden="1" customHeight="1" thickTop="1" thickBot="1">
      <c r="A107" s="349"/>
      <c r="B107" s="357" t="s">
        <v>180</v>
      </c>
      <c r="C107" s="362">
        <v>14.5</v>
      </c>
      <c r="D107" s="362">
        <v>15.97</v>
      </c>
      <c r="E107" s="361">
        <v>26</v>
      </c>
      <c r="F107" s="360">
        <v>16.5</v>
      </c>
      <c r="G107" s="360">
        <v>16.25</v>
      </c>
    </row>
    <row r="108" spans="1:7" ht="21" hidden="1" customHeight="1" thickTop="1">
      <c r="B108" s="352"/>
      <c r="C108" s="353"/>
      <c r="D108" s="353"/>
      <c r="E108" s="353"/>
      <c r="F108" s="353"/>
      <c r="G108" s="353"/>
    </row>
    <row r="109" spans="1:7" ht="21" hidden="1" customHeight="1">
      <c r="B109" s="354"/>
    </row>
    <row r="110" spans="1:7" ht="21" hidden="1" customHeight="1"/>
    <row r="111" spans="1:7" s="356" customFormat="1" ht="21" hidden="1" customHeight="1">
      <c r="A111" s="351"/>
      <c r="B111" s="354"/>
      <c r="C111" s="355"/>
      <c r="D111" s="355"/>
      <c r="E111" s="355"/>
      <c r="F111" s="355"/>
      <c r="G111" s="355"/>
    </row>
    <row r="112" spans="1:7" s="356" customFormat="1" ht="21" customHeight="1">
      <c r="A112" s="351"/>
      <c r="B112" s="354"/>
      <c r="C112" s="355"/>
      <c r="D112" s="355"/>
      <c r="E112" s="355"/>
      <c r="F112" s="355"/>
      <c r="G112" s="355"/>
    </row>
    <row r="113" spans="1:7" s="356" customFormat="1" ht="21" customHeight="1">
      <c r="A113" s="351"/>
      <c r="B113" s="354"/>
      <c r="C113" s="355"/>
      <c r="D113" s="355"/>
      <c r="E113" s="355"/>
      <c r="F113" s="355"/>
      <c r="G113" s="355"/>
    </row>
    <row r="116" spans="1:7" s="356" customFormat="1" ht="21" customHeight="1">
      <c r="A116" s="351"/>
      <c r="B116" s="354"/>
      <c r="C116" s="355"/>
      <c r="D116" s="355"/>
      <c r="E116" s="355"/>
      <c r="F116" s="355"/>
      <c r="G116" s="355"/>
    </row>
    <row r="117" spans="1:7" s="356" customFormat="1" ht="21" customHeight="1">
      <c r="A117" s="351"/>
      <c r="B117" s="354"/>
      <c r="C117" s="355"/>
      <c r="D117" s="355"/>
      <c r="E117" s="355"/>
      <c r="F117" s="355"/>
      <c r="G117" s="355"/>
    </row>
    <row r="118" spans="1:7" s="356" customFormat="1" ht="21" customHeight="1">
      <c r="A118" s="351"/>
      <c r="B118" s="354"/>
      <c r="C118" s="355"/>
      <c r="D118" s="355"/>
      <c r="E118" s="355"/>
      <c r="F118" s="355"/>
      <c r="G118" s="355"/>
    </row>
  </sheetData>
  <mergeCells count="5">
    <mergeCell ref="A102:G102"/>
    <mergeCell ref="A1:G1"/>
    <mergeCell ref="A2:G2"/>
    <mergeCell ref="A3:G3"/>
    <mergeCell ref="F53:G53"/>
  </mergeCells>
  <conditionalFormatting sqref="C104">
    <cfRule type="dataBar" priority="10">
      <dataBar>
        <cfvo type="min"/>
        <cfvo type="max"/>
        <color rgb="FF638EC6"/>
      </dataBar>
    </cfRule>
  </conditionalFormatting>
  <conditionalFormatting sqref="C104:G104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04">
    <cfRule type="dataBar" priority="9">
      <dataBar>
        <cfvo type="min"/>
        <cfvo type="max"/>
        <color rgb="FF63C384"/>
      </dataBar>
    </cfRule>
  </conditionalFormatting>
  <conditionalFormatting sqref="E104">
    <cfRule type="dataBar" priority="8">
      <dataBar>
        <cfvo type="min"/>
        <cfvo type="max"/>
        <color rgb="FFD6007B"/>
      </dataBar>
    </cfRule>
  </conditionalFormatting>
  <conditionalFormatting sqref="F104">
    <cfRule type="dataBar" priority="7">
      <dataBar>
        <cfvo type="min"/>
        <cfvo type="max"/>
        <color rgb="FF008AEF"/>
      </dataBar>
    </cfRule>
  </conditionalFormatting>
  <conditionalFormatting sqref="G104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35433070866141736" bottom="0.35433070866141736" header="0.31496062992125984" footer="0.31496062992125984"/>
  <pageSetup paperSize="9" scale="76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2" max="6" man="1"/>
  </rowBreaks>
  <customProperties>
    <customPr name="EpmWorksheetKeyString_GUID" r:id="rId2"/>
  </customProperties>
  <drawing r:id="rId3"/>
  <legacy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117"/>
  <sheetViews>
    <sheetView showGridLines="0" view="pageBreakPreview" topLeftCell="C94" zoomScaleNormal="100" zoomScaleSheetLayoutView="100" workbookViewId="0">
      <selection activeCell="C102" sqref="A102:XFD107"/>
    </sheetView>
  </sheetViews>
  <sheetFormatPr defaultColWidth="9.25" defaultRowHeight="21" customHeight="1"/>
  <cols>
    <col min="1" max="1" width="6.25" style="351" customWidth="1"/>
    <col min="2" max="2" width="58.625" style="336" customWidth="1"/>
    <col min="3" max="3" width="12.625" style="355" customWidth="1"/>
    <col min="4" max="6" width="9.25" style="355" customWidth="1"/>
    <col min="7" max="7" width="10.375" style="355" customWidth="1"/>
    <col min="8" max="16384" width="9.25" style="336"/>
  </cols>
  <sheetData>
    <row r="1" spans="1:7" ht="19.05" customHeight="1">
      <c r="A1" s="647" t="s">
        <v>200</v>
      </c>
      <c r="B1" s="647"/>
      <c r="C1" s="647"/>
      <c r="D1" s="647"/>
      <c r="E1" s="647"/>
      <c r="F1" s="647"/>
      <c r="G1" s="647"/>
    </row>
    <row r="2" spans="1:7" ht="19.05" customHeight="1">
      <c r="A2" s="648" t="s">
        <v>215</v>
      </c>
      <c r="B2" s="648"/>
      <c r="C2" s="648"/>
      <c r="D2" s="648"/>
      <c r="E2" s="648"/>
      <c r="F2" s="648"/>
      <c r="G2" s="648"/>
    </row>
    <row r="3" spans="1:7" ht="19.05" customHeight="1">
      <c r="A3" s="649" t="s">
        <v>213</v>
      </c>
      <c r="B3" s="649"/>
      <c r="C3" s="649"/>
      <c r="D3" s="649"/>
      <c r="E3" s="649"/>
      <c r="F3" s="649"/>
      <c r="G3" s="649"/>
    </row>
    <row r="4" spans="1:7" ht="33.6">
      <c r="A4" s="383" t="s">
        <v>1</v>
      </c>
      <c r="B4" s="384" t="s">
        <v>4</v>
      </c>
      <c r="C4" s="385" t="s">
        <v>5</v>
      </c>
      <c r="D4" s="385" t="s">
        <v>6</v>
      </c>
      <c r="E4" s="385" t="s">
        <v>7</v>
      </c>
      <c r="F4" s="385" t="s">
        <v>8</v>
      </c>
      <c r="G4" s="386" t="s">
        <v>209</v>
      </c>
    </row>
    <row r="5" spans="1:7" ht="17.399999999999999" thickBot="1">
      <c r="A5" s="387" t="s">
        <v>202</v>
      </c>
      <c r="B5" s="337" t="s">
        <v>203</v>
      </c>
      <c r="C5" s="337" t="s">
        <v>204</v>
      </c>
      <c r="D5" s="337" t="s">
        <v>205</v>
      </c>
      <c r="E5" s="337" t="s">
        <v>206</v>
      </c>
      <c r="F5" s="337" t="s">
        <v>207</v>
      </c>
      <c r="G5" s="388" t="s">
        <v>208</v>
      </c>
    </row>
    <row r="6" spans="1:7" s="342" customFormat="1" ht="21" customHeight="1">
      <c r="A6" s="389">
        <v>1</v>
      </c>
      <c r="B6" s="338" t="s">
        <v>12</v>
      </c>
      <c r="C6" s="390">
        <v>8</v>
      </c>
      <c r="D6" s="390">
        <v>8.25</v>
      </c>
      <c r="E6" s="390">
        <v>14</v>
      </c>
      <c r="F6" s="390">
        <v>7.25</v>
      </c>
      <c r="G6" s="391">
        <v>8.75</v>
      </c>
    </row>
    <row r="7" spans="1:7" ht="21" customHeight="1">
      <c r="A7" s="392">
        <v>2</v>
      </c>
      <c r="B7" s="339" t="s">
        <v>13</v>
      </c>
      <c r="C7" s="393">
        <v>8</v>
      </c>
      <c r="D7" s="393">
        <v>8.25</v>
      </c>
      <c r="E7" s="393">
        <v>11.25</v>
      </c>
      <c r="F7" s="393">
        <v>7.25</v>
      </c>
      <c r="G7" s="394">
        <v>8.75</v>
      </c>
    </row>
    <row r="8" spans="1:7" s="342" customFormat="1" ht="21" customHeight="1">
      <c r="A8" s="395">
        <f>A7+1</f>
        <v>3</v>
      </c>
      <c r="B8" s="340" t="s">
        <v>14</v>
      </c>
      <c r="C8" s="390">
        <v>8</v>
      </c>
      <c r="D8" s="390">
        <v>8.25</v>
      </c>
      <c r="E8" s="396" t="s">
        <v>120</v>
      </c>
      <c r="F8" s="390">
        <v>7.25</v>
      </c>
      <c r="G8" s="391">
        <v>8.75</v>
      </c>
    </row>
    <row r="9" spans="1:7" ht="21" customHeight="1">
      <c r="A9" s="397">
        <f t="shared" ref="A9:A72" si="0">A8+1</f>
        <v>4</v>
      </c>
      <c r="B9" s="339" t="s">
        <v>15</v>
      </c>
      <c r="C9" s="393">
        <v>9.25</v>
      </c>
      <c r="D9" s="393">
        <v>9.5</v>
      </c>
      <c r="E9" s="398" t="s">
        <v>120</v>
      </c>
      <c r="F9" s="393">
        <v>9.25</v>
      </c>
      <c r="G9" s="394">
        <v>10</v>
      </c>
    </row>
    <row r="10" spans="1:7" s="342" customFormat="1" ht="21" customHeight="1">
      <c r="A10" s="395">
        <f t="shared" si="0"/>
        <v>5</v>
      </c>
      <c r="B10" s="340" t="s">
        <v>16</v>
      </c>
      <c r="C10" s="390">
        <v>9.25</v>
      </c>
      <c r="D10" s="390">
        <v>9.75</v>
      </c>
      <c r="E10" s="396" t="s">
        <v>120</v>
      </c>
      <c r="F10" s="390">
        <v>9.75</v>
      </c>
      <c r="G10" s="391">
        <v>9.75</v>
      </c>
    </row>
    <row r="11" spans="1:7" ht="21" customHeight="1">
      <c r="A11" s="397">
        <f t="shared" si="0"/>
        <v>6</v>
      </c>
      <c r="B11" s="339" t="s">
        <v>17</v>
      </c>
      <c r="C11" s="393">
        <v>8</v>
      </c>
      <c r="D11" s="393">
        <v>8.25</v>
      </c>
      <c r="E11" s="398" t="s">
        <v>120</v>
      </c>
      <c r="F11" s="393">
        <v>7.25</v>
      </c>
      <c r="G11" s="394">
        <v>6.01</v>
      </c>
    </row>
    <row r="12" spans="1:7" s="342" customFormat="1" ht="21" customHeight="1">
      <c r="A12" s="395">
        <f t="shared" si="0"/>
        <v>7</v>
      </c>
      <c r="B12" s="340" t="s">
        <v>18</v>
      </c>
      <c r="C12" s="390">
        <v>8.5</v>
      </c>
      <c r="D12" s="390">
        <v>9.75</v>
      </c>
      <c r="E12" s="396" t="s">
        <v>120</v>
      </c>
      <c r="F12" s="390">
        <v>9</v>
      </c>
      <c r="G12" s="391">
        <v>9.5</v>
      </c>
    </row>
    <row r="13" spans="1:7" ht="21" customHeight="1">
      <c r="A13" s="397">
        <f t="shared" si="0"/>
        <v>8</v>
      </c>
      <c r="B13" s="339" t="s">
        <v>150</v>
      </c>
      <c r="C13" s="393">
        <v>9</v>
      </c>
      <c r="D13" s="393">
        <v>8.5</v>
      </c>
      <c r="E13" s="393">
        <v>14.9</v>
      </c>
      <c r="F13" s="393">
        <v>8.25</v>
      </c>
      <c r="G13" s="394">
        <v>9.09</v>
      </c>
    </row>
    <row r="14" spans="1:7" s="342" customFormat="1" ht="21" customHeight="1">
      <c r="A14" s="395">
        <f t="shared" si="0"/>
        <v>9</v>
      </c>
      <c r="B14" s="340" t="s">
        <v>20</v>
      </c>
      <c r="C14" s="390">
        <v>9.25</v>
      </c>
      <c r="D14" s="390">
        <v>9.5</v>
      </c>
      <c r="E14" s="396" t="s">
        <v>120</v>
      </c>
      <c r="F14" s="390">
        <v>7.25</v>
      </c>
      <c r="G14" s="391">
        <v>8.5</v>
      </c>
    </row>
    <row r="15" spans="1:7" ht="21" customHeight="1">
      <c r="A15" s="397">
        <f t="shared" si="0"/>
        <v>10</v>
      </c>
      <c r="B15" s="339" t="s">
        <v>21</v>
      </c>
      <c r="C15" s="393">
        <v>9.5</v>
      </c>
      <c r="D15" s="393">
        <v>9.75</v>
      </c>
      <c r="E15" s="398" t="s">
        <v>120</v>
      </c>
      <c r="F15" s="393">
        <v>8.8000000000000007</v>
      </c>
      <c r="G15" s="399" t="s">
        <v>120</v>
      </c>
    </row>
    <row r="16" spans="1:7" s="342" customFormat="1" ht="21" customHeight="1">
      <c r="A16" s="395">
        <f t="shared" si="0"/>
        <v>11</v>
      </c>
      <c r="B16" s="340" t="s">
        <v>22</v>
      </c>
      <c r="C16" s="390">
        <v>9.25</v>
      </c>
      <c r="D16" s="390">
        <v>9.5</v>
      </c>
      <c r="E16" s="396" t="s">
        <v>120</v>
      </c>
      <c r="F16" s="390">
        <v>8.8000000000000007</v>
      </c>
      <c r="G16" s="391">
        <v>9.8000000000000007</v>
      </c>
    </row>
    <row r="17" spans="1:7" ht="21" customHeight="1">
      <c r="A17" s="397">
        <f t="shared" si="0"/>
        <v>12</v>
      </c>
      <c r="B17" s="339" t="s">
        <v>23</v>
      </c>
      <c r="C17" s="393">
        <v>5.75</v>
      </c>
      <c r="D17" s="398" t="s">
        <v>120</v>
      </c>
      <c r="E17" s="398" t="s">
        <v>120</v>
      </c>
      <c r="F17" s="398" t="s">
        <v>120</v>
      </c>
      <c r="G17" s="399" t="s">
        <v>120</v>
      </c>
    </row>
    <row r="18" spans="1:7" s="342" customFormat="1" ht="21" customHeight="1">
      <c r="A18" s="395">
        <f t="shared" si="0"/>
        <v>13</v>
      </c>
      <c r="B18" s="340" t="s">
        <v>24</v>
      </c>
      <c r="C18" s="390">
        <v>3.56</v>
      </c>
      <c r="D18" s="396" t="s">
        <v>120</v>
      </c>
      <c r="E18" s="396" t="s">
        <v>120</v>
      </c>
      <c r="F18" s="396" t="s">
        <v>120</v>
      </c>
      <c r="G18" s="400" t="s">
        <v>120</v>
      </c>
    </row>
    <row r="19" spans="1:7" ht="21" customHeight="1">
      <c r="A19" s="397">
        <f t="shared" si="0"/>
        <v>14</v>
      </c>
      <c r="B19" s="339" t="s">
        <v>25</v>
      </c>
      <c r="C19" s="393">
        <v>6</v>
      </c>
      <c r="D19" s="398" t="s">
        <v>120</v>
      </c>
      <c r="E19" s="398" t="s">
        <v>120</v>
      </c>
      <c r="F19" s="398" t="s">
        <v>120</v>
      </c>
      <c r="G19" s="399" t="s">
        <v>120</v>
      </c>
    </row>
    <row r="20" spans="1:7" s="342" customFormat="1" ht="21" customHeight="1">
      <c r="A20" s="395">
        <f t="shared" si="0"/>
        <v>15</v>
      </c>
      <c r="B20" s="340" t="s">
        <v>26</v>
      </c>
      <c r="C20" s="390">
        <v>7.31</v>
      </c>
      <c r="D20" s="390">
        <v>7.31</v>
      </c>
      <c r="E20" s="396" t="s">
        <v>120</v>
      </c>
      <c r="F20" s="390">
        <v>7.31</v>
      </c>
      <c r="G20" s="391">
        <v>7.31</v>
      </c>
    </row>
    <row r="21" spans="1:7" ht="21" customHeight="1">
      <c r="A21" s="397">
        <f t="shared" si="0"/>
        <v>16</v>
      </c>
      <c r="B21" s="339" t="s">
        <v>27</v>
      </c>
      <c r="C21" s="393">
        <v>9.93</v>
      </c>
      <c r="D21" s="393">
        <v>10.17</v>
      </c>
      <c r="E21" s="393">
        <v>15.14</v>
      </c>
      <c r="F21" s="393">
        <v>8.94</v>
      </c>
      <c r="G21" s="394">
        <v>15</v>
      </c>
    </row>
    <row r="22" spans="1:7" s="342" customFormat="1" ht="21" customHeight="1">
      <c r="A22" s="395">
        <f t="shared" si="0"/>
        <v>17</v>
      </c>
      <c r="B22" s="340" t="s">
        <v>28</v>
      </c>
      <c r="C22" s="396" t="s">
        <v>120</v>
      </c>
      <c r="D22" s="396" t="s">
        <v>120</v>
      </c>
      <c r="E22" s="396" t="s">
        <v>120</v>
      </c>
      <c r="F22" s="396" t="s">
        <v>120</v>
      </c>
      <c r="G22" s="400" t="s">
        <v>120</v>
      </c>
    </row>
    <row r="23" spans="1:7" ht="21" customHeight="1">
      <c r="A23" s="397">
        <f t="shared" si="0"/>
        <v>18</v>
      </c>
      <c r="B23" s="339" t="s">
        <v>30</v>
      </c>
      <c r="C23" s="393">
        <v>7.5</v>
      </c>
      <c r="D23" s="398" t="s">
        <v>120</v>
      </c>
      <c r="E23" s="398" t="s">
        <v>120</v>
      </c>
      <c r="F23" s="398" t="s">
        <v>120</v>
      </c>
      <c r="G23" s="399" t="s">
        <v>120</v>
      </c>
    </row>
    <row r="24" spans="1:7" s="342" customFormat="1" ht="21" customHeight="1">
      <c r="A24" s="395">
        <f t="shared" si="0"/>
        <v>19</v>
      </c>
      <c r="B24" s="340" t="s">
        <v>32</v>
      </c>
      <c r="C24" s="390">
        <v>5</v>
      </c>
      <c r="D24" s="390">
        <v>7.01</v>
      </c>
      <c r="E24" s="396" t="s">
        <v>120</v>
      </c>
      <c r="F24" s="390">
        <v>7.87</v>
      </c>
      <c r="G24" s="400" t="s">
        <v>120</v>
      </c>
    </row>
    <row r="25" spans="1:7" ht="21" customHeight="1">
      <c r="A25" s="397">
        <f t="shared" si="0"/>
        <v>20</v>
      </c>
      <c r="B25" s="339" t="s">
        <v>33</v>
      </c>
      <c r="C25" s="393">
        <v>6.9</v>
      </c>
      <c r="D25" s="398" t="s">
        <v>120</v>
      </c>
      <c r="E25" s="398" t="s">
        <v>120</v>
      </c>
      <c r="F25" s="398" t="s">
        <v>120</v>
      </c>
      <c r="G25" s="399" t="s">
        <v>120</v>
      </c>
    </row>
    <row r="26" spans="1:7" s="342" customFormat="1" ht="21" customHeight="1">
      <c r="A26" s="395">
        <f t="shared" si="0"/>
        <v>21</v>
      </c>
      <c r="B26" s="340" t="s">
        <v>34</v>
      </c>
      <c r="C26" s="390">
        <v>4.6500000000000004</v>
      </c>
      <c r="D26" s="396" t="s">
        <v>120</v>
      </c>
      <c r="E26" s="396" t="s">
        <v>120</v>
      </c>
      <c r="F26" s="396" t="s">
        <v>120</v>
      </c>
      <c r="G26" s="400" t="s">
        <v>120</v>
      </c>
    </row>
    <row r="27" spans="1:7" ht="21" customHeight="1">
      <c r="A27" s="397">
        <f t="shared" si="0"/>
        <v>22</v>
      </c>
      <c r="B27" s="339" t="s">
        <v>35</v>
      </c>
      <c r="C27" s="393">
        <v>7.56</v>
      </c>
      <c r="D27" s="398" t="s">
        <v>120</v>
      </c>
      <c r="E27" s="398" t="s">
        <v>120</v>
      </c>
      <c r="F27" s="393">
        <v>7.63</v>
      </c>
      <c r="G27" s="399" t="s">
        <v>120</v>
      </c>
    </row>
    <row r="28" spans="1:7" s="342" customFormat="1" ht="21" customHeight="1">
      <c r="A28" s="395">
        <f t="shared" si="0"/>
        <v>23</v>
      </c>
      <c r="B28" s="340" t="s">
        <v>36</v>
      </c>
      <c r="C28" s="390">
        <v>14.39</v>
      </c>
      <c r="D28" s="390">
        <v>13.39</v>
      </c>
      <c r="E28" s="390">
        <v>13.39</v>
      </c>
      <c r="F28" s="390">
        <v>13.39</v>
      </c>
      <c r="G28" s="391">
        <v>13.39</v>
      </c>
    </row>
    <row r="29" spans="1:7" ht="21" customHeight="1">
      <c r="A29" s="397">
        <f t="shared" si="0"/>
        <v>24</v>
      </c>
      <c r="B29" s="339" t="s">
        <v>37</v>
      </c>
      <c r="C29" s="393">
        <v>7.51</v>
      </c>
      <c r="D29" s="398" t="s">
        <v>120</v>
      </c>
      <c r="E29" s="398" t="s">
        <v>120</v>
      </c>
      <c r="F29" s="398" t="s">
        <v>120</v>
      </c>
      <c r="G29" s="399" t="s">
        <v>120</v>
      </c>
    </row>
    <row r="30" spans="1:7" s="342" customFormat="1" ht="21" customHeight="1">
      <c r="A30" s="395">
        <f t="shared" si="0"/>
        <v>25</v>
      </c>
      <c r="B30" s="340" t="s">
        <v>38</v>
      </c>
      <c r="C30" s="390">
        <v>7.62</v>
      </c>
      <c r="D30" s="396" t="s">
        <v>120</v>
      </c>
      <c r="E30" s="396" t="s">
        <v>120</v>
      </c>
      <c r="F30" s="396" t="s">
        <v>120</v>
      </c>
      <c r="G30" s="400" t="s">
        <v>120</v>
      </c>
    </row>
    <row r="31" spans="1:7" ht="21" customHeight="1">
      <c r="A31" s="397">
        <f t="shared" si="0"/>
        <v>26</v>
      </c>
      <c r="B31" s="339" t="s">
        <v>39</v>
      </c>
      <c r="C31" s="393">
        <v>5.75</v>
      </c>
      <c r="D31" s="398" t="s">
        <v>120</v>
      </c>
      <c r="E31" s="398" t="s">
        <v>120</v>
      </c>
      <c r="F31" s="398" t="s">
        <v>120</v>
      </c>
      <c r="G31" s="399" t="s">
        <v>120</v>
      </c>
    </row>
    <row r="32" spans="1:7" s="342" customFormat="1" ht="21" customHeight="1">
      <c r="A32" s="395">
        <f t="shared" si="0"/>
        <v>27</v>
      </c>
      <c r="B32" s="340" t="s">
        <v>40</v>
      </c>
      <c r="C32" s="390">
        <v>5.9</v>
      </c>
      <c r="D32" s="390">
        <v>5.9</v>
      </c>
      <c r="E32" s="396" t="s">
        <v>120</v>
      </c>
      <c r="F32" s="396" t="s">
        <v>120</v>
      </c>
      <c r="G32" s="400" t="s">
        <v>120</v>
      </c>
    </row>
    <row r="33" spans="1:7" ht="21" customHeight="1">
      <c r="A33" s="397">
        <f>A32+1</f>
        <v>28</v>
      </c>
      <c r="B33" s="339" t="s">
        <v>41</v>
      </c>
      <c r="C33" s="393">
        <v>8.7200000000000006</v>
      </c>
      <c r="D33" s="393">
        <v>8.9700000000000006</v>
      </c>
      <c r="E33" s="393">
        <v>13.92</v>
      </c>
      <c r="F33" s="393">
        <v>8.39</v>
      </c>
      <c r="G33" s="394">
        <v>13.31</v>
      </c>
    </row>
    <row r="34" spans="1:7" s="342" customFormat="1" ht="21" customHeight="1">
      <c r="A34" s="395">
        <f t="shared" si="0"/>
        <v>29</v>
      </c>
      <c r="B34" s="340" t="s">
        <v>42</v>
      </c>
      <c r="C34" s="390">
        <v>7</v>
      </c>
      <c r="D34" s="390">
        <v>9.5</v>
      </c>
      <c r="E34" s="396" t="s">
        <v>120</v>
      </c>
      <c r="F34" s="390">
        <v>9</v>
      </c>
      <c r="G34" s="400" t="s">
        <v>120</v>
      </c>
    </row>
    <row r="35" spans="1:7" ht="21" customHeight="1">
      <c r="A35" s="397">
        <f t="shared" si="0"/>
        <v>30</v>
      </c>
      <c r="B35" s="339" t="s">
        <v>44</v>
      </c>
      <c r="C35" s="393">
        <v>10.55</v>
      </c>
      <c r="D35" s="393">
        <v>11.05</v>
      </c>
      <c r="E35" s="393">
        <v>26</v>
      </c>
      <c r="F35" s="393">
        <v>12.05</v>
      </c>
      <c r="G35" s="394">
        <v>11.05</v>
      </c>
    </row>
    <row r="36" spans="1:7" s="342" customFormat="1" ht="21" customHeight="1">
      <c r="A36" s="395">
        <f t="shared" si="0"/>
        <v>31</v>
      </c>
      <c r="B36" s="340" t="s">
        <v>45</v>
      </c>
      <c r="C36" s="390">
        <v>10.6</v>
      </c>
      <c r="D36" s="390">
        <v>12.2</v>
      </c>
      <c r="E36" s="390">
        <v>14.2</v>
      </c>
      <c r="F36" s="390">
        <v>11.9</v>
      </c>
      <c r="G36" s="391">
        <v>12</v>
      </c>
    </row>
    <row r="37" spans="1:7" ht="21" customHeight="1">
      <c r="A37" s="397">
        <f t="shared" si="0"/>
        <v>32</v>
      </c>
      <c r="B37" s="339" t="s">
        <v>46</v>
      </c>
      <c r="C37" s="393">
        <v>6.95</v>
      </c>
      <c r="D37" s="393">
        <v>8.69</v>
      </c>
      <c r="E37" s="393">
        <v>12.27</v>
      </c>
      <c r="F37" s="393">
        <v>8.76</v>
      </c>
      <c r="G37" s="394">
        <v>8.67</v>
      </c>
    </row>
    <row r="38" spans="1:7" s="342" customFormat="1" ht="21" customHeight="1">
      <c r="A38" s="395">
        <f t="shared" si="0"/>
        <v>33</v>
      </c>
      <c r="B38" s="340" t="s">
        <v>47</v>
      </c>
      <c r="C38" s="390">
        <v>9.25</v>
      </c>
      <c r="D38" s="390">
        <v>9.25</v>
      </c>
      <c r="E38" s="390">
        <v>11</v>
      </c>
      <c r="F38" s="390">
        <v>8.75</v>
      </c>
      <c r="G38" s="391">
        <v>9.5</v>
      </c>
    </row>
    <row r="39" spans="1:7" ht="21" customHeight="1">
      <c r="A39" s="397">
        <f t="shared" si="0"/>
        <v>34</v>
      </c>
      <c r="B39" s="339" t="s">
        <v>48</v>
      </c>
      <c r="C39" s="393">
        <v>6.55</v>
      </c>
      <c r="D39" s="393">
        <v>6.44</v>
      </c>
      <c r="E39" s="393">
        <v>6.06</v>
      </c>
      <c r="F39" s="393">
        <v>6.04</v>
      </c>
      <c r="G39" s="394">
        <v>6.97</v>
      </c>
    </row>
    <row r="40" spans="1:7" s="342" customFormat="1" ht="21" customHeight="1">
      <c r="A40" s="395">
        <f t="shared" si="0"/>
        <v>35</v>
      </c>
      <c r="B40" s="340" t="s">
        <v>49</v>
      </c>
      <c r="C40" s="390">
        <v>9.14</v>
      </c>
      <c r="D40" s="390">
        <v>10.39</v>
      </c>
      <c r="E40" s="390">
        <v>13.12</v>
      </c>
      <c r="F40" s="390">
        <v>10.57</v>
      </c>
      <c r="G40" s="391">
        <v>12.76</v>
      </c>
    </row>
    <row r="41" spans="1:7" ht="21" customHeight="1">
      <c r="A41" s="397">
        <f t="shared" si="0"/>
        <v>36</v>
      </c>
      <c r="B41" s="339" t="s">
        <v>50</v>
      </c>
      <c r="C41" s="393">
        <v>5.95</v>
      </c>
      <c r="D41" s="393">
        <v>6.88</v>
      </c>
      <c r="E41" s="393">
        <v>11.1</v>
      </c>
      <c r="F41" s="393">
        <v>6.97</v>
      </c>
      <c r="G41" s="394">
        <v>8.49</v>
      </c>
    </row>
    <row r="42" spans="1:7" s="342" customFormat="1" ht="21" customHeight="1">
      <c r="A42" s="395">
        <f t="shared" si="0"/>
        <v>37</v>
      </c>
      <c r="B42" s="340" t="s">
        <v>51</v>
      </c>
      <c r="C42" s="390">
        <v>8.49</v>
      </c>
      <c r="D42" s="390">
        <v>8.32</v>
      </c>
      <c r="E42" s="390">
        <v>7.91</v>
      </c>
      <c r="F42" s="390">
        <v>7.84</v>
      </c>
      <c r="G42" s="391">
        <v>8.2200000000000006</v>
      </c>
    </row>
    <row r="43" spans="1:7" ht="21" customHeight="1">
      <c r="A43" s="397">
        <f t="shared" si="0"/>
        <v>38</v>
      </c>
      <c r="B43" s="339" t="s">
        <v>52</v>
      </c>
      <c r="C43" s="393">
        <v>9.0299999999999994</v>
      </c>
      <c r="D43" s="393">
        <v>9.51</v>
      </c>
      <c r="E43" s="393">
        <v>12.45</v>
      </c>
      <c r="F43" s="393">
        <v>9.41</v>
      </c>
      <c r="G43" s="394">
        <v>10.98</v>
      </c>
    </row>
    <row r="44" spans="1:7" s="342" customFormat="1" ht="21" customHeight="1">
      <c r="A44" s="395">
        <f t="shared" si="0"/>
        <v>39</v>
      </c>
      <c r="B44" s="340" t="s">
        <v>53</v>
      </c>
      <c r="C44" s="390">
        <v>9</v>
      </c>
      <c r="D44" s="390">
        <v>9.5</v>
      </c>
      <c r="E44" s="390">
        <v>11.5</v>
      </c>
      <c r="F44" s="390">
        <v>10</v>
      </c>
      <c r="G44" s="391">
        <v>10</v>
      </c>
    </row>
    <row r="45" spans="1:7" ht="21" customHeight="1">
      <c r="A45" s="397">
        <f t="shared" si="0"/>
        <v>40</v>
      </c>
      <c r="B45" s="339" t="s">
        <v>54</v>
      </c>
      <c r="C45" s="393">
        <v>6.17</v>
      </c>
      <c r="D45" s="393">
        <v>6.33</v>
      </c>
      <c r="E45" s="393">
        <v>6.32</v>
      </c>
      <c r="F45" s="393">
        <v>5.58</v>
      </c>
      <c r="G45" s="394">
        <v>6</v>
      </c>
    </row>
    <row r="46" spans="1:7" s="342" customFormat="1" ht="21" customHeight="1">
      <c r="A46" s="395">
        <f t="shared" si="0"/>
        <v>41</v>
      </c>
      <c r="B46" s="340" t="s">
        <v>55</v>
      </c>
      <c r="C46" s="390">
        <v>9.85</v>
      </c>
      <c r="D46" s="390">
        <v>10.4</v>
      </c>
      <c r="E46" s="390">
        <v>12.75</v>
      </c>
      <c r="F46" s="390">
        <v>9.8699999999999992</v>
      </c>
      <c r="G46" s="391">
        <v>11.75</v>
      </c>
    </row>
    <row r="47" spans="1:7" ht="21" customHeight="1">
      <c r="A47" s="397">
        <f t="shared" si="0"/>
        <v>42</v>
      </c>
      <c r="B47" s="339" t="s">
        <v>56</v>
      </c>
      <c r="C47" s="393">
        <v>9.68</v>
      </c>
      <c r="D47" s="393">
        <v>9.68</v>
      </c>
      <c r="E47" s="393">
        <v>9.68</v>
      </c>
      <c r="F47" s="393">
        <v>9.68</v>
      </c>
      <c r="G47" s="394">
        <v>9.68</v>
      </c>
    </row>
    <row r="48" spans="1:7" s="342" customFormat="1" ht="21" customHeight="1">
      <c r="A48" s="395">
        <f t="shared" si="0"/>
        <v>43</v>
      </c>
      <c r="B48" s="340" t="s">
        <v>57</v>
      </c>
      <c r="C48" s="390">
        <v>10.220000000000001</v>
      </c>
      <c r="D48" s="390">
        <v>10.59</v>
      </c>
      <c r="E48" s="390">
        <v>14.43</v>
      </c>
      <c r="F48" s="390">
        <v>10.67</v>
      </c>
      <c r="G48" s="391">
        <v>12.05</v>
      </c>
    </row>
    <row r="49" spans="1:7" ht="21" customHeight="1">
      <c r="A49" s="397">
        <f t="shared" si="0"/>
        <v>44</v>
      </c>
      <c r="B49" s="339" t="s">
        <v>58</v>
      </c>
      <c r="C49" s="393">
        <v>9.33</v>
      </c>
      <c r="D49" s="393">
        <v>9.74</v>
      </c>
      <c r="E49" s="393">
        <v>11.04</v>
      </c>
      <c r="F49" s="393">
        <v>10.41</v>
      </c>
      <c r="G49" s="394">
        <v>10.14</v>
      </c>
    </row>
    <row r="50" spans="1:7" s="342" customFormat="1" ht="21" customHeight="1">
      <c r="A50" s="395">
        <f t="shared" si="0"/>
        <v>45</v>
      </c>
      <c r="B50" s="340" t="s">
        <v>59</v>
      </c>
      <c r="C50" s="390">
        <v>8.67</v>
      </c>
      <c r="D50" s="390">
        <v>8.3699999999999992</v>
      </c>
      <c r="E50" s="390">
        <v>8.3699999999999992</v>
      </c>
      <c r="F50" s="390">
        <v>8.67</v>
      </c>
      <c r="G50" s="391">
        <v>8.07</v>
      </c>
    </row>
    <row r="51" spans="1:7" ht="21" customHeight="1">
      <c r="A51" s="397">
        <f>A50+1</f>
        <v>46</v>
      </c>
      <c r="B51" s="339" t="s">
        <v>60</v>
      </c>
      <c r="C51" s="393">
        <v>10.199999999999999</v>
      </c>
      <c r="D51" s="393">
        <v>7.62</v>
      </c>
      <c r="E51" s="393">
        <v>14.29</v>
      </c>
      <c r="F51" s="393">
        <v>10.52</v>
      </c>
      <c r="G51" s="394">
        <v>10.85</v>
      </c>
    </row>
    <row r="52" spans="1:7" s="342" customFormat="1" ht="21" customHeight="1" thickBot="1">
      <c r="A52" s="401">
        <f t="shared" si="0"/>
        <v>47</v>
      </c>
      <c r="B52" s="381" t="s">
        <v>61</v>
      </c>
      <c r="C52" s="402">
        <v>7.76</v>
      </c>
      <c r="D52" s="402">
        <v>7.72</v>
      </c>
      <c r="E52" s="402">
        <v>7.63</v>
      </c>
      <c r="F52" s="402">
        <v>7.62</v>
      </c>
      <c r="G52" s="409">
        <v>9.8800000000000008</v>
      </c>
    </row>
    <row r="53" spans="1:7" ht="15" customHeight="1" thickTop="1" thickBot="1">
      <c r="A53" s="401"/>
      <c r="B53" s="381"/>
      <c r="C53" s="402"/>
      <c r="D53" s="402"/>
      <c r="E53" s="402"/>
      <c r="F53" s="402"/>
      <c r="G53" s="403" t="s">
        <v>216</v>
      </c>
    </row>
    <row r="54" spans="1:7" ht="21" customHeight="1" thickTop="1">
      <c r="A54" s="397">
        <f>A52+1</f>
        <v>48</v>
      </c>
      <c r="B54" s="339" t="s">
        <v>62</v>
      </c>
      <c r="C54" s="393">
        <v>8.2899999999999991</v>
      </c>
      <c r="D54" s="393">
        <v>8.59</v>
      </c>
      <c r="E54" s="393">
        <v>8.59</v>
      </c>
      <c r="F54" s="393">
        <v>8.2899999999999991</v>
      </c>
      <c r="G54" s="394">
        <v>8.59</v>
      </c>
    </row>
    <row r="55" spans="1:7" s="342" customFormat="1" ht="21" customHeight="1">
      <c r="A55" s="395">
        <f>A54+1</f>
        <v>49</v>
      </c>
      <c r="B55" s="340" t="s">
        <v>64</v>
      </c>
      <c r="C55" s="390">
        <v>8.14</v>
      </c>
      <c r="D55" s="390">
        <v>9.74</v>
      </c>
      <c r="E55" s="390">
        <v>9.25</v>
      </c>
      <c r="F55" s="390">
        <v>7.74</v>
      </c>
      <c r="G55" s="391">
        <v>11.38</v>
      </c>
    </row>
    <row r="56" spans="1:7" ht="21" customHeight="1">
      <c r="A56" s="397">
        <f t="shared" si="0"/>
        <v>50</v>
      </c>
      <c r="B56" s="339" t="s">
        <v>65</v>
      </c>
      <c r="C56" s="393">
        <v>13.49</v>
      </c>
      <c r="D56" s="393">
        <v>13.49</v>
      </c>
      <c r="E56" s="393">
        <v>13.49</v>
      </c>
      <c r="F56" s="393">
        <v>13.49</v>
      </c>
      <c r="G56" s="394">
        <v>13.49</v>
      </c>
    </row>
    <row r="57" spans="1:7" s="342" customFormat="1" ht="21" customHeight="1">
      <c r="A57" s="395">
        <f t="shared" si="0"/>
        <v>51</v>
      </c>
      <c r="B57" s="340" t="s">
        <v>66</v>
      </c>
      <c r="C57" s="390">
        <v>6.86</v>
      </c>
      <c r="D57" s="390">
        <v>6.86</v>
      </c>
      <c r="E57" s="390">
        <v>6.86</v>
      </c>
      <c r="F57" s="390">
        <v>9.41</v>
      </c>
      <c r="G57" s="391">
        <v>9.41</v>
      </c>
    </row>
    <row r="58" spans="1:7" s="343" customFormat="1" ht="21" customHeight="1">
      <c r="A58" s="397">
        <f t="shared" si="0"/>
        <v>52</v>
      </c>
      <c r="B58" s="339" t="s">
        <v>67</v>
      </c>
      <c r="C58" s="393">
        <v>10.55</v>
      </c>
      <c r="D58" s="393">
        <v>10.67</v>
      </c>
      <c r="E58" s="393">
        <v>10.8</v>
      </c>
      <c r="F58" s="393">
        <v>10.5</v>
      </c>
      <c r="G58" s="394">
        <v>10.59</v>
      </c>
    </row>
    <row r="59" spans="1:7" s="342" customFormat="1" ht="21" customHeight="1">
      <c r="A59" s="395">
        <f t="shared" si="0"/>
        <v>53</v>
      </c>
      <c r="B59" s="340" t="s">
        <v>68</v>
      </c>
      <c r="C59" s="390">
        <v>6.99</v>
      </c>
      <c r="D59" s="390">
        <v>6.99</v>
      </c>
      <c r="E59" s="390">
        <v>6.99</v>
      </c>
      <c r="F59" s="390">
        <v>6.99</v>
      </c>
      <c r="G59" s="391">
        <v>6.99</v>
      </c>
    </row>
    <row r="60" spans="1:7" ht="21" customHeight="1">
      <c r="A60" s="397">
        <f t="shared" si="0"/>
        <v>54</v>
      </c>
      <c r="B60" s="339" t="s">
        <v>69</v>
      </c>
      <c r="C60" s="393">
        <v>5.91</v>
      </c>
      <c r="D60" s="393">
        <v>5.91</v>
      </c>
      <c r="E60" s="393">
        <v>5.9</v>
      </c>
      <c r="F60" s="393">
        <v>5.91</v>
      </c>
      <c r="G60" s="394">
        <v>5.98</v>
      </c>
    </row>
    <row r="61" spans="1:7" s="342" customFormat="1" ht="21" customHeight="1">
      <c r="A61" s="395">
        <f t="shared" si="0"/>
        <v>55</v>
      </c>
      <c r="B61" s="340" t="s">
        <v>70</v>
      </c>
      <c r="C61" s="390">
        <v>8.41</v>
      </c>
      <c r="D61" s="390">
        <v>8.42</v>
      </c>
      <c r="E61" s="390">
        <v>8.19</v>
      </c>
      <c r="F61" s="390">
        <v>8.26</v>
      </c>
      <c r="G61" s="391">
        <v>8.32</v>
      </c>
    </row>
    <row r="62" spans="1:7" ht="21" customHeight="1">
      <c r="A62" s="397">
        <f t="shared" si="0"/>
        <v>56</v>
      </c>
      <c r="B62" s="339" t="s">
        <v>71</v>
      </c>
      <c r="C62" s="393">
        <v>8.76</v>
      </c>
      <c r="D62" s="393">
        <v>10.18</v>
      </c>
      <c r="E62" s="393">
        <v>14.31</v>
      </c>
      <c r="F62" s="393">
        <v>8.6199999999999992</v>
      </c>
      <c r="G62" s="394">
        <v>13.57</v>
      </c>
    </row>
    <row r="63" spans="1:7" s="342" customFormat="1" ht="21" customHeight="1">
      <c r="A63" s="395">
        <f>A62+1</f>
        <v>57</v>
      </c>
      <c r="B63" s="340" t="s">
        <v>73</v>
      </c>
      <c r="C63" s="390">
        <v>11.5</v>
      </c>
      <c r="D63" s="390">
        <v>11.5</v>
      </c>
      <c r="E63" s="390">
        <v>11.5</v>
      </c>
      <c r="F63" s="390">
        <v>11.5</v>
      </c>
      <c r="G63" s="391">
        <v>11.5</v>
      </c>
    </row>
    <row r="64" spans="1:7" ht="21" customHeight="1">
      <c r="A64" s="397">
        <f t="shared" si="0"/>
        <v>58</v>
      </c>
      <c r="B64" s="339" t="s">
        <v>74</v>
      </c>
      <c r="C64" s="393">
        <v>8.74</v>
      </c>
      <c r="D64" s="393">
        <v>9.0399999999999991</v>
      </c>
      <c r="E64" s="393">
        <v>9.0399999999999991</v>
      </c>
      <c r="F64" s="393">
        <v>8.89</v>
      </c>
      <c r="G64" s="394">
        <v>8.94</v>
      </c>
    </row>
    <row r="65" spans="1:7" s="342" customFormat="1" ht="21" customHeight="1">
      <c r="A65" s="395">
        <f t="shared" si="0"/>
        <v>59</v>
      </c>
      <c r="B65" s="340" t="s">
        <v>75</v>
      </c>
      <c r="C65" s="390">
        <v>6.57</v>
      </c>
      <c r="D65" s="390">
        <v>6.57</v>
      </c>
      <c r="E65" s="390">
        <v>7.21</v>
      </c>
      <c r="F65" s="390">
        <v>6.57</v>
      </c>
      <c r="G65" s="391">
        <v>6.57</v>
      </c>
    </row>
    <row r="66" spans="1:7" ht="21" customHeight="1">
      <c r="A66" s="397">
        <f t="shared" si="0"/>
        <v>60</v>
      </c>
      <c r="B66" s="339" t="s">
        <v>76</v>
      </c>
      <c r="C66" s="393">
        <v>10.5</v>
      </c>
      <c r="D66" s="393">
        <v>11.5</v>
      </c>
      <c r="E66" s="393">
        <v>15</v>
      </c>
      <c r="F66" s="398" t="s">
        <v>120</v>
      </c>
      <c r="G66" s="394">
        <v>10.5</v>
      </c>
    </row>
    <row r="67" spans="1:7" s="342" customFormat="1" ht="21" customHeight="1">
      <c r="A67" s="395">
        <f t="shared" si="0"/>
        <v>61</v>
      </c>
      <c r="B67" s="340" t="s">
        <v>77</v>
      </c>
      <c r="C67" s="390">
        <v>8.65</v>
      </c>
      <c r="D67" s="390">
        <v>9.66</v>
      </c>
      <c r="E67" s="396" t="s">
        <v>120</v>
      </c>
      <c r="F67" s="390">
        <v>10.1</v>
      </c>
      <c r="G67" s="391">
        <v>10.1</v>
      </c>
    </row>
    <row r="68" spans="1:7" ht="21" customHeight="1">
      <c r="A68" s="397">
        <f t="shared" si="0"/>
        <v>62</v>
      </c>
      <c r="B68" s="339" t="s">
        <v>78</v>
      </c>
      <c r="C68" s="393">
        <v>11</v>
      </c>
      <c r="D68" s="393">
        <v>13</v>
      </c>
      <c r="E68" s="393">
        <v>15</v>
      </c>
      <c r="F68" s="393">
        <v>12</v>
      </c>
      <c r="G68" s="394">
        <v>13.5</v>
      </c>
    </row>
    <row r="69" spans="1:7" s="342" customFormat="1" ht="21" customHeight="1">
      <c r="A69" s="395">
        <f t="shared" si="0"/>
        <v>63</v>
      </c>
      <c r="B69" s="340" t="s">
        <v>79</v>
      </c>
      <c r="C69" s="390">
        <v>7.95</v>
      </c>
      <c r="D69" s="390">
        <v>8.8800000000000008</v>
      </c>
      <c r="E69" s="396" t="s">
        <v>120</v>
      </c>
      <c r="F69" s="390">
        <v>8.69</v>
      </c>
      <c r="G69" s="400" t="s">
        <v>120</v>
      </c>
    </row>
    <row r="70" spans="1:7" ht="21" customHeight="1">
      <c r="A70" s="397">
        <f t="shared" si="0"/>
        <v>64</v>
      </c>
      <c r="B70" s="339" t="s">
        <v>80</v>
      </c>
      <c r="C70" s="393">
        <v>9.5</v>
      </c>
      <c r="D70" s="393">
        <v>10.5</v>
      </c>
      <c r="E70" s="398" t="s">
        <v>120</v>
      </c>
      <c r="F70" s="393">
        <v>10.5</v>
      </c>
      <c r="G70" s="394">
        <v>10.5</v>
      </c>
    </row>
    <row r="71" spans="1:7" s="342" customFormat="1" ht="21" customHeight="1">
      <c r="A71" s="395">
        <f t="shared" si="0"/>
        <v>65</v>
      </c>
      <c r="B71" s="340" t="s">
        <v>81</v>
      </c>
      <c r="C71" s="390">
        <v>8</v>
      </c>
      <c r="D71" s="390">
        <v>8.25</v>
      </c>
      <c r="E71" s="396" t="s">
        <v>120</v>
      </c>
      <c r="F71" s="390">
        <v>7.25</v>
      </c>
      <c r="G71" s="391">
        <v>8.75</v>
      </c>
    </row>
    <row r="72" spans="1:7" ht="21" customHeight="1">
      <c r="A72" s="397">
        <f t="shared" si="0"/>
        <v>66</v>
      </c>
      <c r="B72" s="339" t="s">
        <v>82</v>
      </c>
      <c r="C72" s="393">
        <v>8</v>
      </c>
      <c r="D72" s="393">
        <v>11.5</v>
      </c>
      <c r="E72" s="398" t="s">
        <v>120</v>
      </c>
      <c r="F72" s="393">
        <v>10.25</v>
      </c>
      <c r="G72" s="394">
        <v>11.25</v>
      </c>
    </row>
    <row r="73" spans="1:7" s="342" customFormat="1" ht="21" customHeight="1">
      <c r="A73" s="395">
        <f t="shared" ref="A73:A101" si="1">A72+1</f>
        <v>67</v>
      </c>
      <c r="B73" s="340" t="s">
        <v>131</v>
      </c>
      <c r="C73" s="390">
        <v>6.08</v>
      </c>
      <c r="D73" s="390">
        <v>9.65</v>
      </c>
      <c r="E73" s="390">
        <v>14.99</v>
      </c>
      <c r="F73" s="396" t="s">
        <v>120</v>
      </c>
      <c r="G73" s="391">
        <v>10.28</v>
      </c>
    </row>
    <row r="74" spans="1:7" ht="21" customHeight="1">
      <c r="A74" s="397">
        <f t="shared" si="1"/>
        <v>68</v>
      </c>
      <c r="B74" s="339" t="s">
        <v>84</v>
      </c>
      <c r="C74" s="393">
        <v>9.81</v>
      </c>
      <c r="D74" s="393">
        <v>10.93</v>
      </c>
      <c r="E74" s="398" t="s">
        <v>120</v>
      </c>
      <c r="F74" s="393">
        <v>10.88</v>
      </c>
      <c r="G74" s="394">
        <v>9.77</v>
      </c>
    </row>
    <row r="75" spans="1:7" s="342" customFormat="1" ht="21" customHeight="1">
      <c r="A75" s="395">
        <f t="shared" si="1"/>
        <v>69</v>
      </c>
      <c r="B75" s="340" t="s">
        <v>85</v>
      </c>
      <c r="C75" s="390">
        <v>8.32</v>
      </c>
      <c r="D75" s="390">
        <v>10.49</v>
      </c>
      <c r="E75" s="390">
        <v>13</v>
      </c>
      <c r="F75" s="390">
        <v>10.050000000000001</v>
      </c>
      <c r="G75" s="391">
        <v>10.050000000000001</v>
      </c>
    </row>
    <row r="76" spans="1:7" ht="21" customHeight="1">
      <c r="A76" s="397">
        <f t="shared" si="1"/>
        <v>70</v>
      </c>
      <c r="B76" s="339" t="s">
        <v>86</v>
      </c>
      <c r="C76" s="398" t="s">
        <v>120</v>
      </c>
      <c r="D76" s="393">
        <v>10.79</v>
      </c>
      <c r="E76" s="398" t="s">
        <v>120</v>
      </c>
      <c r="F76" s="393">
        <v>9.26</v>
      </c>
      <c r="G76" s="394">
        <v>10.23</v>
      </c>
    </row>
    <row r="77" spans="1:7" s="342" customFormat="1" ht="21" customHeight="1">
      <c r="A77" s="395">
        <f t="shared" si="1"/>
        <v>71</v>
      </c>
      <c r="B77" s="340" t="s">
        <v>88</v>
      </c>
      <c r="C77" s="390">
        <v>8.35</v>
      </c>
      <c r="D77" s="390">
        <v>8.35</v>
      </c>
      <c r="E77" s="396" t="s">
        <v>120</v>
      </c>
      <c r="F77" s="390">
        <v>8.1</v>
      </c>
      <c r="G77" s="391">
        <v>8.1</v>
      </c>
    </row>
    <row r="78" spans="1:7" ht="21" customHeight="1">
      <c r="A78" s="397">
        <f t="shared" si="1"/>
        <v>72</v>
      </c>
      <c r="B78" s="339" t="s">
        <v>89</v>
      </c>
      <c r="C78" s="393">
        <v>7</v>
      </c>
      <c r="D78" s="393">
        <v>7.75</v>
      </c>
      <c r="E78" s="393">
        <v>8.5</v>
      </c>
      <c r="F78" s="393">
        <v>7.25</v>
      </c>
      <c r="G78" s="394">
        <v>10</v>
      </c>
    </row>
    <row r="79" spans="1:7" s="342" customFormat="1" ht="21" customHeight="1">
      <c r="A79" s="395">
        <f t="shared" si="1"/>
        <v>73</v>
      </c>
      <c r="B79" s="340" t="s">
        <v>90</v>
      </c>
      <c r="C79" s="390">
        <v>11.61</v>
      </c>
      <c r="D79" s="390">
        <v>11.61</v>
      </c>
      <c r="E79" s="396" t="s">
        <v>120</v>
      </c>
      <c r="F79" s="390">
        <v>11.67</v>
      </c>
      <c r="G79" s="391">
        <v>12.35</v>
      </c>
    </row>
    <row r="80" spans="1:7" ht="21" customHeight="1">
      <c r="A80" s="397">
        <f t="shared" si="1"/>
        <v>74</v>
      </c>
      <c r="B80" s="339" t="s">
        <v>91</v>
      </c>
      <c r="C80" s="393">
        <v>12.97</v>
      </c>
      <c r="D80" s="393">
        <v>13.47</v>
      </c>
      <c r="E80" s="393">
        <v>13.47</v>
      </c>
      <c r="F80" s="393">
        <v>12.97</v>
      </c>
      <c r="G80" s="394">
        <v>14.22</v>
      </c>
    </row>
    <row r="81" spans="1:7" s="342" customFormat="1" ht="21" customHeight="1">
      <c r="A81" s="395">
        <f t="shared" si="1"/>
        <v>75</v>
      </c>
      <c r="B81" s="340" t="s">
        <v>93</v>
      </c>
      <c r="C81" s="390">
        <v>8.02</v>
      </c>
      <c r="D81" s="390">
        <v>9.48</v>
      </c>
      <c r="E81" s="396" t="s">
        <v>120</v>
      </c>
      <c r="F81" s="390">
        <v>7.8</v>
      </c>
      <c r="G81" s="391">
        <v>12.74</v>
      </c>
    </row>
    <row r="82" spans="1:7" ht="21" customHeight="1">
      <c r="A82" s="397">
        <f t="shared" si="1"/>
        <v>76</v>
      </c>
      <c r="B82" s="339" t="s">
        <v>94</v>
      </c>
      <c r="C82" s="393">
        <v>11.25</v>
      </c>
      <c r="D82" s="393">
        <v>13.25</v>
      </c>
      <c r="E82" s="398" t="s">
        <v>120</v>
      </c>
      <c r="F82" s="398" t="s">
        <v>120</v>
      </c>
      <c r="G82" s="399" t="s">
        <v>120</v>
      </c>
    </row>
    <row r="83" spans="1:7" s="342" customFormat="1" ht="21" customHeight="1">
      <c r="A83" s="395">
        <f t="shared" si="1"/>
        <v>77</v>
      </c>
      <c r="B83" s="340" t="s">
        <v>188</v>
      </c>
      <c r="C83" s="396" t="s">
        <v>120</v>
      </c>
      <c r="D83" s="396" t="s">
        <v>120</v>
      </c>
      <c r="E83" s="396" t="s">
        <v>120</v>
      </c>
      <c r="F83" s="396" t="s">
        <v>120</v>
      </c>
      <c r="G83" s="400" t="s">
        <v>120</v>
      </c>
    </row>
    <row r="84" spans="1:7" ht="21" customHeight="1">
      <c r="A84" s="397">
        <f t="shared" si="1"/>
        <v>78</v>
      </c>
      <c r="B84" s="339" t="s">
        <v>96</v>
      </c>
      <c r="C84" s="398" t="s">
        <v>120</v>
      </c>
      <c r="D84" s="393">
        <v>11</v>
      </c>
      <c r="E84" s="393">
        <v>13.99</v>
      </c>
      <c r="F84" s="393">
        <v>9.25</v>
      </c>
      <c r="G84" s="399" t="s">
        <v>120</v>
      </c>
    </row>
    <row r="85" spans="1:7" s="342" customFormat="1" ht="21" customHeight="1">
      <c r="A85" s="395">
        <f t="shared" si="1"/>
        <v>79</v>
      </c>
      <c r="B85" s="340" t="s">
        <v>97</v>
      </c>
      <c r="C85" s="390">
        <v>8.3699999999999992</v>
      </c>
      <c r="D85" s="390">
        <v>8.3699999999999992</v>
      </c>
      <c r="E85" s="390">
        <v>10.37</v>
      </c>
      <c r="F85" s="390">
        <v>8.3699999999999992</v>
      </c>
      <c r="G85" s="391">
        <v>9.8699999999999992</v>
      </c>
    </row>
    <row r="86" spans="1:7" ht="21" customHeight="1">
      <c r="A86" s="397">
        <f t="shared" si="1"/>
        <v>80</v>
      </c>
      <c r="B86" s="339" t="s">
        <v>98</v>
      </c>
      <c r="C86" s="393">
        <v>11.65</v>
      </c>
      <c r="D86" s="393">
        <v>11.9</v>
      </c>
      <c r="E86" s="393">
        <v>12.4</v>
      </c>
      <c r="F86" s="393">
        <v>11.75</v>
      </c>
      <c r="G86" s="394">
        <v>12.15</v>
      </c>
    </row>
    <row r="87" spans="1:7" s="342" customFormat="1" ht="21" customHeight="1">
      <c r="A87" s="395">
        <f t="shared" si="1"/>
        <v>81</v>
      </c>
      <c r="B87" s="340" t="s">
        <v>99</v>
      </c>
      <c r="C87" s="390">
        <v>14.5</v>
      </c>
      <c r="D87" s="390">
        <v>14.75</v>
      </c>
      <c r="E87" s="390">
        <v>17</v>
      </c>
      <c r="F87" s="390">
        <v>16.5</v>
      </c>
      <c r="G87" s="391">
        <v>15.75</v>
      </c>
    </row>
    <row r="88" spans="1:7" ht="21" customHeight="1">
      <c r="A88" s="397">
        <f t="shared" si="1"/>
        <v>82</v>
      </c>
      <c r="B88" s="344" t="s">
        <v>100</v>
      </c>
      <c r="C88" s="393">
        <v>9</v>
      </c>
      <c r="D88" s="393">
        <v>12.5</v>
      </c>
      <c r="E88" s="393">
        <v>13.5</v>
      </c>
      <c r="F88" s="393">
        <v>10.5</v>
      </c>
      <c r="G88" s="394">
        <v>12.5</v>
      </c>
    </row>
    <row r="89" spans="1:7" s="342" customFormat="1" ht="21" customHeight="1">
      <c r="A89" s="395">
        <f t="shared" si="1"/>
        <v>83</v>
      </c>
      <c r="B89" s="340" t="s">
        <v>101</v>
      </c>
      <c r="C89" s="390">
        <v>11</v>
      </c>
      <c r="D89" s="390">
        <v>11</v>
      </c>
      <c r="E89" s="390">
        <v>17</v>
      </c>
      <c r="F89" s="390">
        <v>13</v>
      </c>
      <c r="G89" s="391">
        <v>13</v>
      </c>
    </row>
    <row r="90" spans="1:7" ht="21" customHeight="1">
      <c r="A90" s="397">
        <f t="shared" si="1"/>
        <v>84</v>
      </c>
      <c r="B90" s="339" t="s">
        <v>102</v>
      </c>
      <c r="C90" s="393">
        <v>8.7799999999999994</v>
      </c>
      <c r="D90" s="393">
        <v>9.2799999999999994</v>
      </c>
      <c r="E90" s="393">
        <v>9.7799999999999994</v>
      </c>
      <c r="F90" s="393">
        <v>9.7799999999999994</v>
      </c>
      <c r="G90" s="394">
        <v>9.7799999999999994</v>
      </c>
    </row>
    <row r="91" spans="1:7" s="342" customFormat="1" ht="21" customHeight="1">
      <c r="A91" s="395">
        <f t="shared" si="1"/>
        <v>85</v>
      </c>
      <c r="B91" s="340" t="s">
        <v>189</v>
      </c>
      <c r="C91" s="390">
        <v>13.85</v>
      </c>
      <c r="D91" s="390">
        <v>15.88</v>
      </c>
      <c r="E91" s="396" t="s">
        <v>120</v>
      </c>
      <c r="F91" s="396" t="s">
        <v>120</v>
      </c>
      <c r="G91" s="391">
        <v>16.04</v>
      </c>
    </row>
    <row r="92" spans="1:7" ht="21" customHeight="1">
      <c r="A92" s="397">
        <f t="shared" si="1"/>
        <v>86</v>
      </c>
      <c r="B92" s="339" t="s">
        <v>104</v>
      </c>
      <c r="C92" s="393">
        <v>8.1</v>
      </c>
      <c r="D92" s="393">
        <v>9</v>
      </c>
      <c r="E92" s="398" t="s">
        <v>120</v>
      </c>
      <c r="F92" s="393">
        <v>8.85</v>
      </c>
      <c r="G92" s="394">
        <v>8.85</v>
      </c>
    </row>
    <row r="93" spans="1:7" s="342" customFormat="1" ht="21" customHeight="1">
      <c r="A93" s="395">
        <f t="shared" si="1"/>
        <v>87</v>
      </c>
      <c r="B93" s="340" t="s">
        <v>105</v>
      </c>
      <c r="C93" s="390">
        <v>9.17</v>
      </c>
      <c r="D93" s="390">
        <v>9.83</v>
      </c>
      <c r="E93" s="390">
        <v>10.83</v>
      </c>
      <c r="F93" s="390">
        <v>9.33</v>
      </c>
      <c r="G93" s="391">
        <v>9.33</v>
      </c>
    </row>
    <row r="94" spans="1:7" ht="21" customHeight="1">
      <c r="A94" s="397">
        <f t="shared" si="1"/>
        <v>88</v>
      </c>
      <c r="B94" s="339" t="s">
        <v>106</v>
      </c>
      <c r="C94" s="393">
        <v>10.25</v>
      </c>
      <c r="D94" s="393">
        <v>10.75</v>
      </c>
      <c r="E94" s="393">
        <v>11.25</v>
      </c>
      <c r="F94" s="393">
        <v>10.25</v>
      </c>
      <c r="G94" s="394">
        <v>10.75</v>
      </c>
    </row>
    <row r="95" spans="1:7" s="342" customFormat="1" ht="21" customHeight="1">
      <c r="A95" s="395">
        <f t="shared" si="1"/>
        <v>89</v>
      </c>
      <c r="B95" s="340" t="s">
        <v>107</v>
      </c>
      <c r="C95" s="390">
        <v>6.26</v>
      </c>
      <c r="D95" s="390">
        <v>6.26</v>
      </c>
      <c r="E95" s="390">
        <v>7.26</v>
      </c>
      <c r="F95" s="390">
        <v>6.26</v>
      </c>
      <c r="G95" s="391">
        <v>6.26</v>
      </c>
    </row>
    <row r="96" spans="1:7" ht="21" customHeight="1">
      <c r="A96" s="397">
        <f t="shared" si="1"/>
        <v>90</v>
      </c>
      <c r="B96" s="339" t="s">
        <v>108</v>
      </c>
      <c r="C96" s="398" t="s">
        <v>120</v>
      </c>
      <c r="D96" s="393">
        <v>11.88</v>
      </c>
      <c r="E96" s="393">
        <v>14.46</v>
      </c>
      <c r="F96" s="398" t="s">
        <v>120</v>
      </c>
      <c r="G96" s="394">
        <v>12.59</v>
      </c>
    </row>
    <row r="97" spans="1:7" s="342" customFormat="1" ht="21" customHeight="1">
      <c r="A97" s="395">
        <f t="shared" si="1"/>
        <v>91</v>
      </c>
      <c r="B97" s="340" t="s">
        <v>109</v>
      </c>
      <c r="C97" s="390">
        <v>10.53</v>
      </c>
      <c r="D97" s="390">
        <v>11.46</v>
      </c>
      <c r="E97" s="396" t="s">
        <v>120</v>
      </c>
      <c r="F97" s="390">
        <v>11.28</v>
      </c>
      <c r="G97" s="391">
        <v>12.78</v>
      </c>
    </row>
    <row r="98" spans="1:7" ht="21" customHeight="1">
      <c r="A98" s="397">
        <f t="shared" si="1"/>
        <v>92</v>
      </c>
      <c r="B98" s="339" t="s">
        <v>110</v>
      </c>
      <c r="C98" s="393">
        <v>8.24</v>
      </c>
      <c r="D98" s="393">
        <v>8.24</v>
      </c>
      <c r="E98" s="393">
        <v>8.24</v>
      </c>
      <c r="F98" s="393">
        <v>8.24</v>
      </c>
      <c r="G98" s="394">
        <v>8.24</v>
      </c>
    </row>
    <row r="99" spans="1:7" s="342" customFormat="1" ht="21" customHeight="1">
      <c r="A99" s="395">
        <f t="shared" si="1"/>
        <v>93</v>
      </c>
      <c r="B99" s="340" t="s">
        <v>191</v>
      </c>
      <c r="C99" s="390">
        <v>6.25</v>
      </c>
      <c r="D99" s="390">
        <v>6.75</v>
      </c>
      <c r="E99" s="390">
        <v>8.75</v>
      </c>
      <c r="F99" s="390">
        <v>6.25</v>
      </c>
      <c r="G99" s="391">
        <v>6.25</v>
      </c>
    </row>
    <row r="100" spans="1:7" ht="21" customHeight="1">
      <c r="A100" s="397">
        <f t="shared" si="1"/>
        <v>94</v>
      </c>
      <c r="B100" s="339" t="s">
        <v>112</v>
      </c>
      <c r="C100" s="393">
        <v>9.5</v>
      </c>
      <c r="D100" s="393">
        <v>10.5</v>
      </c>
      <c r="E100" s="398" t="s">
        <v>120</v>
      </c>
      <c r="F100" s="393">
        <v>10.5</v>
      </c>
      <c r="G100" s="399" t="s">
        <v>120</v>
      </c>
    </row>
    <row r="101" spans="1:7" s="342" customFormat="1" ht="21" customHeight="1">
      <c r="A101" s="404">
        <f t="shared" si="1"/>
        <v>95</v>
      </c>
      <c r="B101" s="405" t="s">
        <v>113</v>
      </c>
      <c r="C101" s="406" t="s">
        <v>120</v>
      </c>
      <c r="D101" s="407">
        <v>10</v>
      </c>
      <c r="E101" s="406" t="s">
        <v>120</v>
      </c>
      <c r="F101" s="407">
        <v>10</v>
      </c>
      <c r="G101" s="408">
        <v>10.5</v>
      </c>
    </row>
    <row r="102" spans="1:7" ht="21" hidden="1" customHeight="1">
      <c r="A102" s="346"/>
      <c r="B102" s="347"/>
      <c r="C102" s="348"/>
      <c r="D102" s="348"/>
      <c r="E102" s="348"/>
      <c r="F102" s="348"/>
      <c r="G102" s="348"/>
    </row>
    <row r="103" spans="1:7" ht="32.25" hidden="1" customHeight="1">
      <c r="A103" s="346"/>
      <c r="B103" s="347"/>
      <c r="C103" s="358" t="s">
        <v>5</v>
      </c>
      <c r="D103" s="358" t="s">
        <v>6</v>
      </c>
      <c r="E103" s="358" t="s">
        <v>7</v>
      </c>
      <c r="F103" s="358" t="s">
        <v>8</v>
      </c>
      <c r="G103" s="358" t="s">
        <v>9</v>
      </c>
    </row>
    <row r="104" spans="1:7" s="350" customFormat="1" ht="21" hidden="1" customHeight="1" thickBot="1">
      <c r="A104" s="349"/>
      <c r="B104" s="357" t="s">
        <v>178</v>
      </c>
      <c r="C104" s="359">
        <f>AVERAGE(C6:C21,C23:C52,C54:C75,C77:C82,C85:C95,C97:C100)</f>
        <v>8.6641573033707875</v>
      </c>
      <c r="D104" s="359">
        <f>AVERAGE(D6:D16,D20:D21,D24,D28,D32:D52,D54:D65,D66:D82,D84:D101)</f>
        <v>9.6451807228915669</v>
      </c>
      <c r="E104" s="359">
        <f>AVERAGE(E6:E7,E13,E21,E28,E33,E35:E52,E54:E66,E68,E73,E75,E78,E80,E84:E90,E93:E96,E98:E99)</f>
        <v>11.629818181818184</v>
      </c>
      <c r="F104" s="359">
        <f>AVERAGE(F6:F16,F20:F21,F24,F27:F28,F33:F52,F54:F65,F67:F72,F74:F81,F84:F90,F92:F95,F97:F101)</f>
        <v>9.2434615384615402</v>
      </c>
      <c r="G104" s="359">
        <f>AVERAGE(G6:G14,G16,G20:G21,G28,G33,G35:G52,G54:G68,G70:G81,G85:G99,G101)</f>
        <v>10.230399999999999</v>
      </c>
    </row>
    <row r="105" spans="1:7" s="350" customFormat="1" ht="21" hidden="1" customHeight="1" thickTop="1" thickBot="1">
      <c r="A105" s="349"/>
      <c r="B105" s="357" t="s">
        <v>179</v>
      </c>
      <c r="C105" s="360">
        <v>3.56</v>
      </c>
      <c r="D105" s="361">
        <v>5.9</v>
      </c>
      <c r="E105" s="361">
        <v>5.9</v>
      </c>
      <c r="F105" s="360">
        <v>5.58</v>
      </c>
      <c r="G105" s="361">
        <v>5.98</v>
      </c>
    </row>
    <row r="106" spans="1:7" s="350" customFormat="1" ht="21" hidden="1" customHeight="1" thickTop="1" thickBot="1">
      <c r="A106" s="349"/>
      <c r="B106" s="357" t="s">
        <v>180</v>
      </c>
      <c r="C106" s="362">
        <v>14.5</v>
      </c>
      <c r="D106" s="362">
        <v>15.88</v>
      </c>
      <c r="E106" s="361">
        <v>26</v>
      </c>
      <c r="F106" s="360">
        <v>16.5</v>
      </c>
      <c r="G106" s="360">
        <v>16.04</v>
      </c>
    </row>
    <row r="107" spans="1:7" ht="21" hidden="1" customHeight="1" thickTop="1">
      <c r="B107" s="352"/>
      <c r="C107" s="353"/>
      <c r="D107" s="353"/>
      <c r="E107" s="353"/>
      <c r="F107" s="353"/>
      <c r="G107" s="353"/>
    </row>
    <row r="108" spans="1:7" ht="21" customHeight="1">
      <c r="B108" s="354"/>
    </row>
    <row r="110" spans="1:7" s="356" customFormat="1" ht="21" customHeight="1">
      <c r="A110" s="351"/>
      <c r="B110" s="354"/>
      <c r="C110" s="355"/>
      <c r="D110" s="355"/>
      <c r="E110" s="355"/>
      <c r="F110" s="355"/>
      <c r="G110" s="355"/>
    </row>
    <row r="111" spans="1:7" s="356" customFormat="1" ht="21" customHeight="1">
      <c r="A111" s="351"/>
      <c r="B111" s="354"/>
      <c r="C111" s="355"/>
      <c r="D111" s="355"/>
      <c r="E111" s="355"/>
      <c r="F111" s="355"/>
      <c r="G111" s="355"/>
    </row>
    <row r="112" spans="1:7" s="356" customFormat="1" ht="21" customHeight="1">
      <c r="A112" s="351"/>
      <c r="B112" s="354"/>
      <c r="C112" s="355"/>
      <c r="D112" s="355"/>
      <c r="E112" s="355"/>
      <c r="F112" s="355"/>
      <c r="G112" s="355"/>
    </row>
    <row r="115" spans="1:7" s="356" customFormat="1" ht="21" customHeight="1">
      <c r="A115" s="351"/>
      <c r="B115" s="354"/>
      <c r="C115" s="355"/>
      <c r="D115" s="355"/>
      <c r="E115" s="355"/>
      <c r="F115" s="355"/>
      <c r="G115" s="355"/>
    </row>
    <row r="116" spans="1:7" s="356" customFormat="1" ht="21" customHeight="1">
      <c r="A116" s="351"/>
      <c r="B116" s="354"/>
      <c r="C116" s="355"/>
      <c r="D116" s="355"/>
      <c r="E116" s="355"/>
      <c r="F116" s="355"/>
      <c r="G116" s="355"/>
    </row>
    <row r="117" spans="1:7" s="356" customFormat="1" ht="21" customHeight="1">
      <c r="A117" s="351"/>
      <c r="B117" s="354"/>
      <c r="C117" s="355"/>
      <c r="D117" s="355"/>
      <c r="E117" s="355"/>
      <c r="F117" s="355"/>
      <c r="G117" s="355"/>
    </row>
  </sheetData>
  <mergeCells count="3">
    <mergeCell ref="A1:G1"/>
    <mergeCell ref="A2:G2"/>
    <mergeCell ref="A3:G3"/>
  </mergeCells>
  <conditionalFormatting sqref="C103">
    <cfRule type="dataBar" priority="10">
      <dataBar>
        <cfvo type="min"/>
        <cfvo type="max"/>
        <color rgb="FF638EC6"/>
      </dataBar>
    </cfRule>
  </conditionalFormatting>
  <conditionalFormatting sqref="C103:G103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03">
    <cfRule type="dataBar" priority="9">
      <dataBar>
        <cfvo type="min"/>
        <cfvo type="max"/>
        <color rgb="FF63C384"/>
      </dataBar>
    </cfRule>
  </conditionalFormatting>
  <conditionalFormatting sqref="E103">
    <cfRule type="dataBar" priority="8">
      <dataBar>
        <cfvo type="min"/>
        <cfvo type="max"/>
        <color rgb="FFD6007B"/>
      </dataBar>
    </cfRule>
  </conditionalFormatting>
  <conditionalFormatting sqref="F103">
    <cfRule type="dataBar" priority="7">
      <dataBar>
        <cfvo type="min"/>
        <cfvo type="max"/>
        <color rgb="FF008AEF"/>
      </dataBar>
    </cfRule>
  </conditionalFormatting>
  <conditionalFormatting sqref="G103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35433070866141736" bottom="0.15748031496062992" header="0.31496062992125984" footer="0.31496062992125984"/>
  <pageSetup paperSize="9" scale="80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2" max="6" man="1"/>
  </rowBreaks>
  <customProperties>
    <customPr name="EpmWorksheetKeyString_GUID" r:id="rId2"/>
  </customProperties>
  <drawing r:id="rId3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117"/>
  <sheetViews>
    <sheetView showGridLines="0" view="pageBreakPreview" topLeftCell="A91" zoomScale="90" zoomScaleNormal="100" zoomScaleSheetLayoutView="90" workbookViewId="0">
      <selection activeCell="A102" sqref="A102:XFD108"/>
    </sheetView>
  </sheetViews>
  <sheetFormatPr defaultColWidth="9.25" defaultRowHeight="21" customHeight="1"/>
  <cols>
    <col min="1" max="1" width="5.625" style="351" customWidth="1"/>
    <col min="2" max="2" width="64" style="336" customWidth="1"/>
    <col min="3" max="3" width="12.625" style="434" customWidth="1"/>
    <col min="4" max="6" width="9.25" style="435" customWidth="1"/>
    <col min="7" max="7" width="10.375" style="435" customWidth="1"/>
    <col min="8" max="16384" width="9.25" style="336"/>
  </cols>
  <sheetData>
    <row r="1" spans="1:7" ht="21" customHeight="1">
      <c r="A1" s="647" t="s">
        <v>200</v>
      </c>
      <c r="B1" s="647"/>
      <c r="C1" s="647"/>
      <c r="D1" s="652"/>
      <c r="E1" s="647"/>
      <c r="F1" s="652"/>
      <c r="G1" s="652"/>
    </row>
    <row r="2" spans="1:7" ht="21" customHeight="1">
      <c r="A2" s="648" t="s">
        <v>217</v>
      </c>
      <c r="B2" s="648"/>
      <c r="C2" s="648"/>
      <c r="D2" s="653"/>
      <c r="E2" s="648"/>
      <c r="F2" s="653"/>
      <c r="G2" s="653"/>
    </row>
    <row r="3" spans="1:7" ht="21" customHeight="1" thickBot="1">
      <c r="A3" s="649" t="s">
        <v>213</v>
      </c>
      <c r="B3" s="649"/>
      <c r="C3" s="649"/>
      <c r="D3" s="654"/>
      <c r="E3" s="649"/>
      <c r="F3" s="654"/>
      <c r="G3" s="654"/>
    </row>
    <row r="4" spans="1:7" ht="25.5" customHeight="1">
      <c r="A4" s="365" t="s">
        <v>1</v>
      </c>
      <c r="B4" s="366" t="s">
        <v>4</v>
      </c>
      <c r="C4" s="437" t="s">
        <v>5</v>
      </c>
      <c r="D4" s="438" t="s">
        <v>6</v>
      </c>
      <c r="E4" s="438" t="s">
        <v>7</v>
      </c>
      <c r="F4" s="438" t="s">
        <v>8</v>
      </c>
      <c r="G4" s="439" t="s">
        <v>209</v>
      </c>
    </row>
    <row r="5" spans="1:7" ht="21" customHeight="1" thickBot="1">
      <c r="A5" s="369" t="s">
        <v>202</v>
      </c>
      <c r="B5" s="337" t="s">
        <v>203</v>
      </c>
      <c r="C5" s="412" t="s">
        <v>204</v>
      </c>
      <c r="D5" s="413" t="s">
        <v>205</v>
      </c>
      <c r="E5" s="413" t="s">
        <v>206</v>
      </c>
      <c r="F5" s="413" t="s">
        <v>207</v>
      </c>
      <c r="G5" s="440" t="s">
        <v>208</v>
      </c>
    </row>
    <row r="6" spans="1:7" s="342" customFormat="1" ht="21" customHeight="1">
      <c r="A6" s="441">
        <v>1</v>
      </c>
      <c r="B6" s="414" t="s">
        <v>12</v>
      </c>
      <c r="C6" s="415">
        <v>8</v>
      </c>
      <c r="D6" s="415">
        <v>8.25</v>
      </c>
      <c r="E6" s="420">
        <v>14</v>
      </c>
      <c r="F6" s="415">
        <v>7.25</v>
      </c>
      <c r="G6" s="442">
        <v>8.75</v>
      </c>
    </row>
    <row r="7" spans="1:7" ht="21" customHeight="1">
      <c r="A7" s="373">
        <v>2</v>
      </c>
      <c r="B7" s="339" t="s">
        <v>13</v>
      </c>
      <c r="C7" s="416">
        <v>8</v>
      </c>
      <c r="D7" s="416">
        <v>8.25</v>
      </c>
      <c r="E7" s="421">
        <v>11.25</v>
      </c>
      <c r="F7" s="416">
        <v>7.25</v>
      </c>
      <c r="G7" s="443">
        <v>8.75</v>
      </c>
    </row>
    <row r="8" spans="1:7" s="342" customFormat="1" ht="21" customHeight="1">
      <c r="A8" s="444">
        <f>A7+1</f>
        <v>3</v>
      </c>
      <c r="B8" s="417" t="s">
        <v>14</v>
      </c>
      <c r="C8" s="415">
        <v>8</v>
      </c>
      <c r="D8" s="415">
        <v>8.25</v>
      </c>
      <c r="E8" s="419" t="s">
        <v>120</v>
      </c>
      <c r="F8" s="415">
        <v>7.25</v>
      </c>
      <c r="G8" s="442">
        <v>8.75</v>
      </c>
    </row>
    <row r="9" spans="1:7" ht="21" customHeight="1">
      <c r="A9" s="376">
        <f t="shared" ref="A9:A72" si="0">A8+1</f>
        <v>4</v>
      </c>
      <c r="B9" s="339" t="s">
        <v>15</v>
      </c>
      <c r="C9" s="416">
        <v>9.25</v>
      </c>
      <c r="D9" s="416">
        <v>9.5</v>
      </c>
      <c r="E9" s="418" t="s">
        <v>120</v>
      </c>
      <c r="F9" s="416">
        <v>9.25</v>
      </c>
      <c r="G9" s="443">
        <v>10</v>
      </c>
    </row>
    <row r="10" spans="1:7" s="342" customFormat="1" ht="21" customHeight="1">
      <c r="A10" s="444">
        <f t="shared" si="0"/>
        <v>5</v>
      </c>
      <c r="B10" s="417" t="s">
        <v>16</v>
      </c>
      <c r="C10" s="415">
        <v>9.25</v>
      </c>
      <c r="D10" s="415">
        <v>9.75</v>
      </c>
      <c r="E10" s="419" t="s">
        <v>120</v>
      </c>
      <c r="F10" s="415">
        <v>9.75</v>
      </c>
      <c r="G10" s="442">
        <v>9.75</v>
      </c>
    </row>
    <row r="11" spans="1:7" ht="21" customHeight="1">
      <c r="A11" s="376">
        <f t="shared" si="0"/>
        <v>6</v>
      </c>
      <c r="B11" s="339" t="s">
        <v>17</v>
      </c>
      <c r="C11" s="416">
        <v>8</v>
      </c>
      <c r="D11" s="416">
        <v>8.25</v>
      </c>
      <c r="E11" s="418" t="s">
        <v>120</v>
      </c>
      <c r="F11" s="416">
        <v>7.25</v>
      </c>
      <c r="G11" s="443">
        <v>6.01</v>
      </c>
    </row>
    <row r="12" spans="1:7" s="342" customFormat="1" ht="21" customHeight="1">
      <c r="A12" s="444">
        <f t="shared" si="0"/>
        <v>7</v>
      </c>
      <c r="B12" s="417" t="s">
        <v>18</v>
      </c>
      <c r="C12" s="415">
        <v>8.5</v>
      </c>
      <c r="D12" s="415">
        <v>9.75</v>
      </c>
      <c r="E12" s="419" t="s">
        <v>120</v>
      </c>
      <c r="F12" s="415">
        <v>9</v>
      </c>
      <c r="G12" s="442">
        <v>9.5</v>
      </c>
    </row>
    <row r="13" spans="1:7" ht="21" customHeight="1">
      <c r="A13" s="376">
        <f t="shared" si="0"/>
        <v>8</v>
      </c>
      <c r="B13" s="339" t="s">
        <v>150</v>
      </c>
      <c r="C13" s="416">
        <v>9</v>
      </c>
      <c r="D13" s="416">
        <v>8.5</v>
      </c>
      <c r="E13" s="421">
        <v>14.9</v>
      </c>
      <c r="F13" s="416">
        <v>8.25</v>
      </c>
      <c r="G13" s="443">
        <v>9.09</v>
      </c>
    </row>
    <row r="14" spans="1:7" s="342" customFormat="1" ht="21" customHeight="1">
      <c r="A14" s="444">
        <f t="shared" si="0"/>
        <v>9</v>
      </c>
      <c r="B14" s="417" t="s">
        <v>20</v>
      </c>
      <c r="C14" s="415">
        <v>9.25</v>
      </c>
      <c r="D14" s="415">
        <v>9.5</v>
      </c>
      <c r="E14" s="419" t="s">
        <v>120</v>
      </c>
      <c r="F14" s="415">
        <v>7.25</v>
      </c>
      <c r="G14" s="442">
        <v>8.5</v>
      </c>
    </row>
    <row r="15" spans="1:7" ht="21" customHeight="1">
      <c r="A15" s="376">
        <f t="shared" si="0"/>
        <v>10</v>
      </c>
      <c r="B15" s="339" t="s">
        <v>21</v>
      </c>
      <c r="C15" s="416">
        <v>9.25</v>
      </c>
      <c r="D15" s="416">
        <v>9.5</v>
      </c>
      <c r="E15" s="418" t="s">
        <v>120</v>
      </c>
      <c r="F15" s="416">
        <v>8.8000000000000007</v>
      </c>
      <c r="G15" s="445" t="s">
        <v>120</v>
      </c>
    </row>
    <row r="16" spans="1:7" s="342" customFormat="1" ht="21" customHeight="1">
      <c r="A16" s="444">
        <f t="shared" si="0"/>
        <v>11</v>
      </c>
      <c r="B16" s="417" t="s">
        <v>22</v>
      </c>
      <c r="C16" s="415">
        <v>9.25</v>
      </c>
      <c r="D16" s="415">
        <v>9.5</v>
      </c>
      <c r="E16" s="419" t="s">
        <v>120</v>
      </c>
      <c r="F16" s="415">
        <v>8.8000000000000007</v>
      </c>
      <c r="G16" s="442">
        <v>9.8000000000000007</v>
      </c>
    </row>
    <row r="17" spans="1:7" ht="21" customHeight="1">
      <c r="A17" s="376">
        <f t="shared" si="0"/>
        <v>12</v>
      </c>
      <c r="B17" s="339" t="s">
        <v>23</v>
      </c>
      <c r="C17" s="416">
        <v>5.75</v>
      </c>
      <c r="D17" s="418" t="s">
        <v>120</v>
      </c>
      <c r="E17" s="418" t="s">
        <v>120</v>
      </c>
      <c r="F17" s="418" t="s">
        <v>120</v>
      </c>
      <c r="G17" s="445" t="s">
        <v>120</v>
      </c>
    </row>
    <row r="18" spans="1:7" s="342" customFormat="1" ht="21" customHeight="1">
      <c r="A18" s="444">
        <f t="shared" si="0"/>
        <v>13</v>
      </c>
      <c r="B18" s="417" t="s">
        <v>24</v>
      </c>
      <c r="C18" s="415">
        <v>3.56</v>
      </c>
      <c r="D18" s="419" t="s">
        <v>120</v>
      </c>
      <c r="E18" s="419" t="s">
        <v>120</v>
      </c>
      <c r="F18" s="419" t="s">
        <v>120</v>
      </c>
      <c r="G18" s="446" t="s">
        <v>120</v>
      </c>
    </row>
    <row r="19" spans="1:7" ht="21" customHeight="1">
      <c r="A19" s="376">
        <f t="shared" si="0"/>
        <v>14</v>
      </c>
      <c r="B19" s="339" t="s">
        <v>25</v>
      </c>
      <c r="C19" s="416">
        <v>6</v>
      </c>
      <c r="D19" s="418" t="s">
        <v>120</v>
      </c>
      <c r="E19" s="418" t="s">
        <v>120</v>
      </c>
      <c r="F19" s="418" t="s">
        <v>120</v>
      </c>
      <c r="G19" s="445" t="s">
        <v>120</v>
      </c>
    </row>
    <row r="20" spans="1:7" s="342" customFormat="1" ht="21" customHeight="1">
      <c r="A20" s="444">
        <f t="shared" si="0"/>
        <v>15</v>
      </c>
      <c r="B20" s="417" t="s">
        <v>26</v>
      </c>
      <c r="C20" s="415">
        <v>7.21</v>
      </c>
      <c r="D20" s="415">
        <v>7.21</v>
      </c>
      <c r="E20" s="419" t="s">
        <v>120</v>
      </c>
      <c r="F20" s="415">
        <v>7.21</v>
      </c>
      <c r="G20" s="442">
        <v>7.21</v>
      </c>
    </row>
    <row r="21" spans="1:7" ht="21" customHeight="1">
      <c r="A21" s="376">
        <f t="shared" si="0"/>
        <v>16</v>
      </c>
      <c r="B21" s="339" t="s">
        <v>27</v>
      </c>
      <c r="C21" s="416">
        <v>9.93</v>
      </c>
      <c r="D21" s="416">
        <v>10.17</v>
      </c>
      <c r="E21" s="421">
        <v>15.14</v>
      </c>
      <c r="F21" s="416">
        <v>8.94</v>
      </c>
      <c r="G21" s="443">
        <v>15</v>
      </c>
    </row>
    <row r="22" spans="1:7" s="342" customFormat="1" ht="21" customHeight="1">
      <c r="A22" s="444">
        <f t="shared" si="0"/>
        <v>17</v>
      </c>
      <c r="B22" s="417" t="s">
        <v>28</v>
      </c>
      <c r="C22" s="447">
        <v>0</v>
      </c>
      <c r="D22" s="419" t="s">
        <v>120</v>
      </c>
      <c r="E22" s="419" t="s">
        <v>120</v>
      </c>
      <c r="F22" s="419" t="s">
        <v>120</v>
      </c>
      <c r="G22" s="446" t="s">
        <v>120</v>
      </c>
    </row>
    <row r="23" spans="1:7" ht="21" customHeight="1">
      <c r="A23" s="376">
        <f t="shared" si="0"/>
        <v>18</v>
      </c>
      <c r="B23" s="339" t="s">
        <v>30</v>
      </c>
      <c r="C23" s="416">
        <v>7.48</v>
      </c>
      <c r="D23" s="418" t="s">
        <v>120</v>
      </c>
      <c r="E23" s="418" t="s">
        <v>120</v>
      </c>
      <c r="F23" s="418" t="s">
        <v>120</v>
      </c>
      <c r="G23" s="445" t="s">
        <v>120</v>
      </c>
    </row>
    <row r="24" spans="1:7" s="342" customFormat="1" ht="21" customHeight="1">
      <c r="A24" s="444">
        <f t="shared" si="0"/>
        <v>19</v>
      </c>
      <c r="B24" s="417" t="s">
        <v>32</v>
      </c>
      <c r="C24" s="415">
        <v>4.99</v>
      </c>
      <c r="D24" s="415">
        <v>7.02</v>
      </c>
      <c r="E24" s="419" t="s">
        <v>120</v>
      </c>
      <c r="F24" s="415">
        <v>7.81</v>
      </c>
      <c r="G24" s="446" t="s">
        <v>120</v>
      </c>
    </row>
    <row r="25" spans="1:7" ht="21" customHeight="1">
      <c r="A25" s="376">
        <f t="shared" si="0"/>
        <v>20</v>
      </c>
      <c r="B25" s="339" t="s">
        <v>33</v>
      </c>
      <c r="C25" s="416">
        <v>6.9</v>
      </c>
      <c r="D25" s="418" t="s">
        <v>120</v>
      </c>
      <c r="E25" s="418" t="s">
        <v>120</v>
      </c>
      <c r="F25" s="418" t="s">
        <v>120</v>
      </c>
      <c r="G25" s="445" t="s">
        <v>120</v>
      </c>
    </row>
    <row r="26" spans="1:7" s="342" customFormat="1" ht="21" customHeight="1">
      <c r="A26" s="444">
        <f t="shared" si="0"/>
        <v>21</v>
      </c>
      <c r="B26" s="417" t="s">
        <v>34</v>
      </c>
      <c r="C26" s="415">
        <v>4.6500000000000004</v>
      </c>
      <c r="D26" s="419" t="s">
        <v>120</v>
      </c>
      <c r="E26" s="419" t="s">
        <v>120</v>
      </c>
      <c r="F26" s="419" t="s">
        <v>120</v>
      </c>
      <c r="G26" s="446" t="s">
        <v>120</v>
      </c>
    </row>
    <row r="27" spans="1:7" ht="21" customHeight="1">
      <c r="A27" s="376">
        <f t="shared" si="0"/>
        <v>22</v>
      </c>
      <c r="B27" s="339" t="s">
        <v>35</v>
      </c>
      <c r="C27" s="416">
        <v>7.49</v>
      </c>
      <c r="D27" s="418" t="s">
        <v>120</v>
      </c>
      <c r="E27" s="418" t="s">
        <v>120</v>
      </c>
      <c r="F27" s="416">
        <v>7.63</v>
      </c>
      <c r="G27" s="445" t="s">
        <v>120</v>
      </c>
    </row>
    <row r="28" spans="1:7" s="342" customFormat="1" ht="21" customHeight="1">
      <c r="A28" s="444">
        <f t="shared" si="0"/>
        <v>23</v>
      </c>
      <c r="B28" s="417" t="s">
        <v>36</v>
      </c>
      <c r="C28" s="415">
        <v>14.43</v>
      </c>
      <c r="D28" s="415">
        <v>13.43</v>
      </c>
      <c r="E28" s="420">
        <v>13.43</v>
      </c>
      <c r="F28" s="415">
        <v>13.43</v>
      </c>
      <c r="G28" s="442">
        <v>13.43</v>
      </c>
    </row>
    <row r="29" spans="1:7" ht="21" customHeight="1">
      <c r="A29" s="376">
        <f t="shared" si="0"/>
        <v>24</v>
      </c>
      <c r="B29" s="339" t="s">
        <v>37</v>
      </c>
      <c r="C29" s="416">
        <v>7.4</v>
      </c>
      <c r="D29" s="418" t="s">
        <v>120</v>
      </c>
      <c r="E29" s="418" t="s">
        <v>120</v>
      </c>
      <c r="F29" s="418" t="s">
        <v>120</v>
      </c>
      <c r="G29" s="445" t="s">
        <v>120</v>
      </c>
    </row>
    <row r="30" spans="1:7" s="342" customFormat="1" ht="21" customHeight="1">
      <c r="A30" s="444">
        <f t="shared" si="0"/>
        <v>25</v>
      </c>
      <c r="B30" s="417" t="s">
        <v>38</v>
      </c>
      <c r="C30" s="415">
        <v>7.61</v>
      </c>
      <c r="D30" s="419" t="s">
        <v>120</v>
      </c>
      <c r="E30" s="419" t="s">
        <v>120</v>
      </c>
      <c r="F30" s="419" t="s">
        <v>120</v>
      </c>
      <c r="G30" s="446" t="s">
        <v>120</v>
      </c>
    </row>
    <row r="31" spans="1:7" ht="21" customHeight="1">
      <c r="A31" s="376">
        <f t="shared" si="0"/>
        <v>26</v>
      </c>
      <c r="B31" s="339" t="s">
        <v>39</v>
      </c>
      <c r="C31" s="416">
        <v>5.75</v>
      </c>
      <c r="D31" s="418" t="s">
        <v>120</v>
      </c>
      <c r="E31" s="418" t="s">
        <v>120</v>
      </c>
      <c r="F31" s="418" t="s">
        <v>120</v>
      </c>
      <c r="G31" s="445" t="s">
        <v>120</v>
      </c>
    </row>
    <row r="32" spans="1:7" s="342" customFormat="1" ht="21" customHeight="1">
      <c r="A32" s="444">
        <f t="shared" si="0"/>
        <v>27</v>
      </c>
      <c r="B32" s="417" t="s">
        <v>40</v>
      </c>
      <c r="C32" s="415">
        <v>5.87</v>
      </c>
      <c r="D32" s="415">
        <v>5.87</v>
      </c>
      <c r="E32" s="419" t="s">
        <v>120</v>
      </c>
      <c r="F32" s="419" t="s">
        <v>120</v>
      </c>
      <c r="G32" s="446" t="s">
        <v>120</v>
      </c>
    </row>
    <row r="33" spans="1:7" ht="21" customHeight="1">
      <c r="A33" s="376">
        <f>A32+1</f>
        <v>28</v>
      </c>
      <c r="B33" s="339" t="s">
        <v>41</v>
      </c>
      <c r="C33" s="416">
        <v>8.7100000000000009</v>
      </c>
      <c r="D33" s="416">
        <v>8.9600000000000009</v>
      </c>
      <c r="E33" s="421">
        <v>13.92</v>
      </c>
      <c r="F33" s="416">
        <v>8.39</v>
      </c>
      <c r="G33" s="443">
        <v>13.26</v>
      </c>
    </row>
    <row r="34" spans="1:7" s="342" customFormat="1" ht="21" customHeight="1">
      <c r="A34" s="444">
        <f t="shared" si="0"/>
        <v>29</v>
      </c>
      <c r="B34" s="417" t="s">
        <v>42</v>
      </c>
      <c r="C34" s="415">
        <v>7</v>
      </c>
      <c r="D34" s="415">
        <v>9.5</v>
      </c>
      <c r="E34" s="419" t="s">
        <v>120</v>
      </c>
      <c r="F34" s="415">
        <v>9</v>
      </c>
      <c r="G34" s="446" t="s">
        <v>120</v>
      </c>
    </row>
    <row r="35" spans="1:7" ht="21" customHeight="1">
      <c r="A35" s="376">
        <f t="shared" si="0"/>
        <v>30</v>
      </c>
      <c r="B35" s="339" t="s">
        <v>44</v>
      </c>
      <c r="C35" s="416">
        <v>10.55</v>
      </c>
      <c r="D35" s="416">
        <v>11.05</v>
      </c>
      <c r="E35" s="421">
        <v>26</v>
      </c>
      <c r="F35" s="416">
        <v>12.05</v>
      </c>
      <c r="G35" s="443">
        <v>11.05</v>
      </c>
    </row>
    <row r="36" spans="1:7" s="342" customFormat="1" ht="21" customHeight="1">
      <c r="A36" s="444">
        <f t="shared" si="0"/>
        <v>31</v>
      </c>
      <c r="B36" s="417" t="s">
        <v>45</v>
      </c>
      <c r="C36" s="415">
        <v>10.6</v>
      </c>
      <c r="D36" s="415">
        <v>12.2</v>
      </c>
      <c r="E36" s="420">
        <v>14.2</v>
      </c>
      <c r="F36" s="415">
        <v>11.9</v>
      </c>
      <c r="G36" s="442">
        <v>12</v>
      </c>
    </row>
    <row r="37" spans="1:7" ht="21" customHeight="1">
      <c r="A37" s="376">
        <f t="shared" si="0"/>
        <v>32</v>
      </c>
      <c r="B37" s="339" t="s">
        <v>46</v>
      </c>
      <c r="C37" s="416">
        <v>6.77</v>
      </c>
      <c r="D37" s="416">
        <v>8.48</v>
      </c>
      <c r="E37" s="421">
        <v>12.06</v>
      </c>
      <c r="F37" s="416">
        <v>8.6</v>
      </c>
      <c r="G37" s="443">
        <v>8.5</v>
      </c>
    </row>
    <row r="38" spans="1:7" s="342" customFormat="1" ht="21" customHeight="1">
      <c r="A38" s="444">
        <f t="shared" si="0"/>
        <v>33</v>
      </c>
      <c r="B38" s="417" t="s">
        <v>47</v>
      </c>
      <c r="C38" s="415">
        <v>9.25</v>
      </c>
      <c r="D38" s="415">
        <v>9.25</v>
      </c>
      <c r="E38" s="420">
        <v>11</v>
      </c>
      <c r="F38" s="415">
        <v>8.75</v>
      </c>
      <c r="G38" s="442">
        <v>9.5</v>
      </c>
    </row>
    <row r="39" spans="1:7" ht="21" customHeight="1">
      <c r="A39" s="376">
        <f t="shared" si="0"/>
        <v>34</v>
      </c>
      <c r="B39" s="339" t="s">
        <v>48</v>
      </c>
      <c r="C39" s="416">
        <v>6.4</v>
      </c>
      <c r="D39" s="416">
        <v>6.29</v>
      </c>
      <c r="E39" s="421">
        <v>5.92</v>
      </c>
      <c r="F39" s="416">
        <v>5.9</v>
      </c>
      <c r="G39" s="443">
        <v>6.82</v>
      </c>
    </row>
    <row r="40" spans="1:7" s="342" customFormat="1" ht="21" customHeight="1">
      <c r="A40" s="444">
        <f t="shared" si="0"/>
        <v>35</v>
      </c>
      <c r="B40" s="417" t="s">
        <v>49</v>
      </c>
      <c r="C40" s="415">
        <v>9.57</v>
      </c>
      <c r="D40" s="415">
        <v>10.81</v>
      </c>
      <c r="E40" s="420">
        <v>13.59</v>
      </c>
      <c r="F40" s="415">
        <v>10.98</v>
      </c>
      <c r="G40" s="442">
        <v>13.44</v>
      </c>
    </row>
    <row r="41" spans="1:7" ht="21" customHeight="1">
      <c r="A41" s="376">
        <f t="shared" si="0"/>
        <v>36</v>
      </c>
      <c r="B41" s="339" t="s">
        <v>50</v>
      </c>
      <c r="C41" s="416">
        <v>6.04</v>
      </c>
      <c r="D41" s="416">
        <v>6.96</v>
      </c>
      <c r="E41" s="421">
        <v>11.19</v>
      </c>
      <c r="F41" s="416">
        <v>7.06</v>
      </c>
      <c r="G41" s="443">
        <v>8.58</v>
      </c>
    </row>
    <row r="42" spans="1:7" s="342" customFormat="1" ht="21" customHeight="1">
      <c r="A42" s="444">
        <f t="shared" si="0"/>
        <v>37</v>
      </c>
      <c r="B42" s="417" t="s">
        <v>51</v>
      </c>
      <c r="C42" s="415">
        <v>8.44</v>
      </c>
      <c r="D42" s="415">
        <v>8.3000000000000007</v>
      </c>
      <c r="E42" s="420">
        <v>7.86</v>
      </c>
      <c r="F42" s="415">
        <v>7.82</v>
      </c>
      <c r="G42" s="442">
        <v>8.17</v>
      </c>
    </row>
    <row r="43" spans="1:7" ht="21" customHeight="1">
      <c r="A43" s="376">
        <f t="shared" si="0"/>
        <v>38</v>
      </c>
      <c r="B43" s="339" t="s">
        <v>52</v>
      </c>
      <c r="C43" s="416">
        <v>9.02</v>
      </c>
      <c r="D43" s="416">
        <v>9.5500000000000007</v>
      </c>
      <c r="E43" s="421">
        <v>12.42</v>
      </c>
      <c r="F43" s="416">
        <v>9.32</v>
      </c>
      <c r="G43" s="443">
        <v>10.98</v>
      </c>
    </row>
    <row r="44" spans="1:7" s="342" customFormat="1" ht="21" customHeight="1">
      <c r="A44" s="444">
        <f t="shared" si="0"/>
        <v>39</v>
      </c>
      <c r="B44" s="417" t="s">
        <v>53</v>
      </c>
      <c r="C44" s="415">
        <v>9</v>
      </c>
      <c r="D44" s="415">
        <v>9.5</v>
      </c>
      <c r="E44" s="420">
        <v>11.5</v>
      </c>
      <c r="F44" s="415">
        <v>10</v>
      </c>
      <c r="G44" s="442">
        <v>10</v>
      </c>
    </row>
    <row r="45" spans="1:7" ht="21" customHeight="1">
      <c r="A45" s="376">
        <f t="shared" si="0"/>
        <v>40</v>
      </c>
      <c r="B45" s="339" t="s">
        <v>54</v>
      </c>
      <c r="C45" s="416">
        <v>6.35</v>
      </c>
      <c r="D45" s="416">
        <v>6.51</v>
      </c>
      <c r="E45" s="421">
        <v>6.51</v>
      </c>
      <c r="F45" s="416">
        <v>5.76</v>
      </c>
      <c r="G45" s="443">
        <v>6.18</v>
      </c>
    </row>
    <row r="46" spans="1:7" s="342" customFormat="1" ht="21" customHeight="1">
      <c r="A46" s="444">
        <f t="shared" si="0"/>
        <v>41</v>
      </c>
      <c r="B46" s="417" t="s">
        <v>55</v>
      </c>
      <c r="C46" s="415">
        <v>9.85</v>
      </c>
      <c r="D46" s="415">
        <v>10.4</v>
      </c>
      <c r="E46" s="420">
        <v>12.75</v>
      </c>
      <c r="F46" s="415">
        <v>9.8699999999999992</v>
      </c>
      <c r="G46" s="442">
        <v>11.75</v>
      </c>
    </row>
    <row r="47" spans="1:7" ht="21" customHeight="1">
      <c r="A47" s="376">
        <f t="shared" si="0"/>
        <v>42</v>
      </c>
      <c r="B47" s="339" t="s">
        <v>56</v>
      </c>
      <c r="C47" s="416">
        <v>9.6199999999999992</v>
      </c>
      <c r="D47" s="416">
        <v>9.6199999999999992</v>
      </c>
      <c r="E47" s="421">
        <v>9.6199999999999992</v>
      </c>
      <c r="F47" s="416">
        <v>9.6199999999999992</v>
      </c>
      <c r="G47" s="443">
        <v>9.6199999999999992</v>
      </c>
    </row>
    <row r="48" spans="1:7" s="342" customFormat="1" ht="21" customHeight="1">
      <c r="A48" s="444">
        <f t="shared" si="0"/>
        <v>43</v>
      </c>
      <c r="B48" s="417" t="s">
        <v>57</v>
      </c>
      <c r="C48" s="415">
        <v>10.130000000000001</v>
      </c>
      <c r="D48" s="415">
        <v>10.5</v>
      </c>
      <c r="E48" s="420">
        <v>14.34</v>
      </c>
      <c r="F48" s="415">
        <v>10.58</v>
      </c>
      <c r="G48" s="442">
        <v>11.96</v>
      </c>
    </row>
    <row r="49" spans="1:7" ht="21" customHeight="1">
      <c r="A49" s="376">
        <f t="shared" si="0"/>
        <v>44</v>
      </c>
      <c r="B49" s="339" t="s">
        <v>58</v>
      </c>
      <c r="C49" s="416">
        <v>9.33</v>
      </c>
      <c r="D49" s="416">
        <v>9.68</v>
      </c>
      <c r="E49" s="421">
        <v>12.88</v>
      </c>
      <c r="F49" s="416">
        <v>10.41</v>
      </c>
      <c r="G49" s="443">
        <v>10.09</v>
      </c>
    </row>
    <row r="50" spans="1:7" s="342" customFormat="1" ht="21" customHeight="1">
      <c r="A50" s="444">
        <f t="shared" si="0"/>
        <v>45</v>
      </c>
      <c r="B50" s="417" t="s">
        <v>59</v>
      </c>
      <c r="C50" s="415">
        <v>8.7100000000000009</v>
      </c>
      <c r="D50" s="415">
        <v>8.41</v>
      </c>
      <c r="E50" s="420">
        <v>8.41</v>
      </c>
      <c r="F50" s="415">
        <v>8.7100000000000009</v>
      </c>
      <c r="G50" s="442">
        <v>8.11</v>
      </c>
    </row>
    <row r="51" spans="1:7" ht="21" customHeight="1">
      <c r="A51" s="376">
        <f t="shared" si="0"/>
        <v>46</v>
      </c>
      <c r="B51" s="339" t="s">
        <v>60</v>
      </c>
      <c r="C51" s="416">
        <v>10.199999999999999</v>
      </c>
      <c r="D51" s="416">
        <v>7.62</v>
      </c>
      <c r="E51" s="421">
        <v>14.29</v>
      </c>
      <c r="F51" s="416">
        <v>10.52</v>
      </c>
      <c r="G51" s="443">
        <v>10.85</v>
      </c>
    </row>
    <row r="52" spans="1:7" s="342" customFormat="1" ht="21" customHeight="1">
      <c r="A52" s="448">
        <f t="shared" si="0"/>
        <v>47</v>
      </c>
      <c r="B52" s="422" t="s">
        <v>61</v>
      </c>
      <c r="C52" s="423">
        <v>7.94</v>
      </c>
      <c r="D52" s="423">
        <v>7.92</v>
      </c>
      <c r="E52" s="436">
        <v>7.82</v>
      </c>
      <c r="F52" s="423">
        <v>7.81</v>
      </c>
      <c r="G52" s="449">
        <v>10.07</v>
      </c>
    </row>
    <row r="53" spans="1:7" ht="21" customHeight="1" thickBot="1">
      <c r="A53" s="380"/>
      <c r="B53" s="381"/>
      <c r="C53" s="382"/>
      <c r="D53" s="382"/>
      <c r="E53" s="382"/>
      <c r="F53" s="650" t="s">
        <v>211</v>
      </c>
      <c r="G53" s="651"/>
    </row>
    <row r="54" spans="1:7" ht="21" customHeight="1" thickTop="1">
      <c r="A54" s="376">
        <f>A52+1</f>
        <v>48</v>
      </c>
      <c r="B54" s="339" t="s">
        <v>62</v>
      </c>
      <c r="C54" s="416">
        <v>8.26</v>
      </c>
      <c r="D54" s="416">
        <v>8.56</v>
      </c>
      <c r="E54" s="421">
        <v>8.56</v>
      </c>
      <c r="F54" s="416">
        <v>8.26</v>
      </c>
      <c r="G54" s="443">
        <v>8.56</v>
      </c>
    </row>
    <row r="55" spans="1:7" s="342" customFormat="1" ht="21" customHeight="1">
      <c r="A55" s="444">
        <f t="shared" si="0"/>
        <v>49</v>
      </c>
      <c r="B55" s="417" t="s">
        <v>64</v>
      </c>
      <c r="C55" s="415">
        <v>8.06</v>
      </c>
      <c r="D55" s="415">
        <v>9.6300000000000008</v>
      </c>
      <c r="E55" s="420">
        <v>9.18</v>
      </c>
      <c r="F55" s="415">
        <v>7.68</v>
      </c>
      <c r="G55" s="442">
        <v>11.28</v>
      </c>
    </row>
    <row r="56" spans="1:7" ht="21" customHeight="1">
      <c r="A56" s="376">
        <f t="shared" si="0"/>
        <v>50</v>
      </c>
      <c r="B56" s="339" t="s">
        <v>65</v>
      </c>
      <c r="C56" s="416">
        <v>14.7</v>
      </c>
      <c r="D56" s="416">
        <v>14.7</v>
      </c>
      <c r="E56" s="421">
        <v>14.7</v>
      </c>
      <c r="F56" s="416">
        <v>14.7</v>
      </c>
      <c r="G56" s="443">
        <v>14.7</v>
      </c>
    </row>
    <row r="57" spans="1:7" s="342" customFormat="1" ht="21" customHeight="1">
      <c r="A57" s="444">
        <f t="shared" si="0"/>
        <v>51</v>
      </c>
      <c r="B57" s="417" t="s">
        <v>66</v>
      </c>
      <c r="C57" s="415">
        <v>6.93</v>
      </c>
      <c r="D57" s="415">
        <v>6.93</v>
      </c>
      <c r="E57" s="420">
        <v>6.93</v>
      </c>
      <c r="F57" s="415">
        <v>9.4700000000000006</v>
      </c>
      <c r="G57" s="442">
        <v>9.4700000000000006</v>
      </c>
    </row>
    <row r="58" spans="1:7" s="343" customFormat="1" ht="21" customHeight="1">
      <c r="A58" s="376">
        <f t="shared" si="0"/>
        <v>52</v>
      </c>
      <c r="B58" s="339" t="s">
        <v>67</v>
      </c>
      <c r="C58" s="416">
        <v>10.86</v>
      </c>
      <c r="D58" s="416">
        <v>10.98</v>
      </c>
      <c r="E58" s="421">
        <v>10.98</v>
      </c>
      <c r="F58" s="416">
        <v>10.82</v>
      </c>
      <c r="G58" s="443">
        <v>10.91</v>
      </c>
    </row>
    <row r="59" spans="1:7" s="342" customFormat="1" ht="21" customHeight="1">
      <c r="A59" s="444">
        <f t="shared" si="0"/>
        <v>53</v>
      </c>
      <c r="B59" s="417" t="s">
        <v>68</v>
      </c>
      <c r="C59" s="415">
        <v>6.56</v>
      </c>
      <c r="D59" s="415">
        <v>6.56</v>
      </c>
      <c r="E59" s="420">
        <v>6.56</v>
      </c>
      <c r="F59" s="415">
        <v>6.56</v>
      </c>
      <c r="G59" s="442">
        <v>6.56</v>
      </c>
    </row>
    <row r="60" spans="1:7" ht="21" customHeight="1">
      <c r="A60" s="376">
        <f t="shared" si="0"/>
        <v>54</v>
      </c>
      <c r="B60" s="339" t="s">
        <v>69</v>
      </c>
      <c r="C60" s="416">
        <v>5.87</v>
      </c>
      <c r="D60" s="416">
        <v>5.86</v>
      </c>
      <c r="E60" s="421">
        <v>5.86</v>
      </c>
      <c r="F60" s="416">
        <v>5.86</v>
      </c>
      <c r="G60" s="443">
        <v>5.96</v>
      </c>
    </row>
    <row r="61" spans="1:7" s="342" customFormat="1" ht="21" customHeight="1">
      <c r="A61" s="444">
        <f t="shared" si="0"/>
        <v>55</v>
      </c>
      <c r="B61" s="417" t="s">
        <v>70</v>
      </c>
      <c r="C61" s="415">
        <v>8.6300000000000008</v>
      </c>
      <c r="D61" s="415">
        <v>8.5500000000000007</v>
      </c>
      <c r="E61" s="420">
        <v>8.32</v>
      </c>
      <c r="F61" s="415">
        <v>8.3699999999999992</v>
      </c>
      <c r="G61" s="442">
        <v>8.44</v>
      </c>
    </row>
    <row r="62" spans="1:7" ht="21" customHeight="1">
      <c r="A62" s="376">
        <f t="shared" si="0"/>
        <v>56</v>
      </c>
      <c r="B62" s="339" t="s">
        <v>71</v>
      </c>
      <c r="C62" s="416">
        <v>8.69</v>
      </c>
      <c r="D62" s="416">
        <v>10.029999999999999</v>
      </c>
      <c r="E62" s="421">
        <v>14.45</v>
      </c>
      <c r="F62" s="416">
        <v>8.56</v>
      </c>
      <c r="G62" s="443">
        <v>13.44</v>
      </c>
    </row>
    <row r="63" spans="1:7" s="342" customFormat="1" ht="21" customHeight="1">
      <c r="A63" s="444">
        <f>A62+1</f>
        <v>57</v>
      </c>
      <c r="B63" s="417" t="s">
        <v>73</v>
      </c>
      <c r="C63" s="415">
        <v>11.5</v>
      </c>
      <c r="D63" s="415">
        <v>11.5</v>
      </c>
      <c r="E63" s="420">
        <v>11.5</v>
      </c>
      <c r="F63" s="415">
        <v>11.5</v>
      </c>
      <c r="G63" s="442">
        <v>11.5</v>
      </c>
    </row>
    <row r="64" spans="1:7" ht="21" customHeight="1">
      <c r="A64" s="376">
        <f t="shared" si="0"/>
        <v>58</v>
      </c>
      <c r="B64" s="339" t="s">
        <v>74</v>
      </c>
      <c r="C64" s="416">
        <v>8.64</v>
      </c>
      <c r="D64" s="416">
        <v>8.94</v>
      </c>
      <c r="E64" s="421">
        <v>8.94</v>
      </c>
      <c r="F64" s="416">
        <v>8.7899999999999991</v>
      </c>
      <c r="G64" s="443">
        <v>8.84</v>
      </c>
    </row>
    <row r="65" spans="1:7" s="342" customFormat="1" ht="21" customHeight="1">
      <c r="A65" s="444">
        <f t="shared" si="0"/>
        <v>59</v>
      </c>
      <c r="B65" s="417" t="s">
        <v>75</v>
      </c>
      <c r="C65" s="415">
        <v>6.09</v>
      </c>
      <c r="D65" s="415">
        <v>6.09</v>
      </c>
      <c r="E65" s="420">
        <v>6.73</v>
      </c>
      <c r="F65" s="415">
        <v>6.09</v>
      </c>
      <c r="G65" s="442">
        <v>6.09</v>
      </c>
    </row>
    <row r="66" spans="1:7" ht="21" customHeight="1">
      <c r="A66" s="376">
        <f t="shared" si="0"/>
        <v>60</v>
      </c>
      <c r="B66" s="339" t="s">
        <v>76</v>
      </c>
      <c r="C66" s="416">
        <v>10.5</v>
      </c>
      <c r="D66" s="416">
        <v>11.5</v>
      </c>
      <c r="E66" s="421">
        <v>15</v>
      </c>
      <c r="F66" s="418" t="s">
        <v>120</v>
      </c>
      <c r="G66" s="443">
        <v>10.5</v>
      </c>
    </row>
    <row r="67" spans="1:7" s="342" customFormat="1" ht="21" customHeight="1">
      <c r="A67" s="444">
        <f>A66+1</f>
        <v>61</v>
      </c>
      <c r="B67" s="417" t="s">
        <v>77</v>
      </c>
      <c r="C67" s="415">
        <v>8.77</v>
      </c>
      <c r="D67" s="415">
        <v>9.7200000000000006</v>
      </c>
      <c r="E67" s="419" t="s">
        <v>120</v>
      </c>
      <c r="F67" s="415">
        <v>10.14</v>
      </c>
      <c r="G67" s="442">
        <v>10.14</v>
      </c>
    </row>
    <row r="68" spans="1:7" ht="21" customHeight="1">
      <c r="A68" s="376">
        <f t="shared" si="0"/>
        <v>62</v>
      </c>
      <c r="B68" s="339" t="s">
        <v>78</v>
      </c>
      <c r="C68" s="416">
        <v>11</v>
      </c>
      <c r="D68" s="416">
        <v>13</v>
      </c>
      <c r="E68" s="421">
        <v>15</v>
      </c>
      <c r="F68" s="416">
        <v>12</v>
      </c>
      <c r="G68" s="443">
        <v>13.5</v>
      </c>
    </row>
    <row r="69" spans="1:7" s="342" customFormat="1" ht="21" customHeight="1">
      <c r="A69" s="444">
        <f t="shared" si="0"/>
        <v>63</v>
      </c>
      <c r="B69" s="417" t="s">
        <v>79</v>
      </c>
      <c r="C69" s="415">
        <v>7.89</v>
      </c>
      <c r="D69" s="415">
        <v>8.8800000000000008</v>
      </c>
      <c r="E69" s="419" t="s">
        <v>120</v>
      </c>
      <c r="F69" s="415">
        <v>8.6</v>
      </c>
      <c r="G69" s="446" t="s">
        <v>120</v>
      </c>
    </row>
    <row r="70" spans="1:7" ht="21" customHeight="1">
      <c r="A70" s="376">
        <f t="shared" si="0"/>
        <v>64</v>
      </c>
      <c r="B70" s="339" t="s">
        <v>80</v>
      </c>
      <c r="C70" s="416">
        <v>7.85</v>
      </c>
      <c r="D70" s="418" t="s">
        <v>120</v>
      </c>
      <c r="E70" s="418" t="s">
        <v>120</v>
      </c>
      <c r="F70" s="418" t="s">
        <v>120</v>
      </c>
      <c r="G70" s="445" t="s">
        <v>120</v>
      </c>
    </row>
    <row r="71" spans="1:7" s="342" customFormat="1" ht="21" customHeight="1">
      <c r="A71" s="444">
        <f t="shared" si="0"/>
        <v>65</v>
      </c>
      <c r="B71" s="417" t="s">
        <v>81</v>
      </c>
      <c r="C71" s="415">
        <v>8</v>
      </c>
      <c r="D71" s="415">
        <v>8.25</v>
      </c>
      <c r="E71" s="419" t="s">
        <v>120</v>
      </c>
      <c r="F71" s="415">
        <v>7.25</v>
      </c>
      <c r="G71" s="442">
        <v>8.75</v>
      </c>
    </row>
    <row r="72" spans="1:7" ht="21" customHeight="1">
      <c r="A72" s="376">
        <f t="shared" si="0"/>
        <v>66</v>
      </c>
      <c r="B72" s="339" t="s">
        <v>82</v>
      </c>
      <c r="C72" s="416">
        <v>8</v>
      </c>
      <c r="D72" s="416">
        <v>11.5</v>
      </c>
      <c r="E72" s="418" t="s">
        <v>120</v>
      </c>
      <c r="F72" s="416">
        <v>10.25</v>
      </c>
      <c r="G72" s="443">
        <v>11.25</v>
      </c>
    </row>
    <row r="73" spans="1:7" s="342" customFormat="1" ht="21" customHeight="1">
      <c r="A73" s="444">
        <f t="shared" ref="A73:A101" si="1">A72+1</f>
        <v>67</v>
      </c>
      <c r="B73" s="417" t="s">
        <v>131</v>
      </c>
      <c r="C73" s="415">
        <v>6.08</v>
      </c>
      <c r="D73" s="415">
        <v>9.6300000000000008</v>
      </c>
      <c r="E73" s="420">
        <v>15.33</v>
      </c>
      <c r="F73" s="419" t="s">
        <v>120</v>
      </c>
      <c r="G73" s="442">
        <v>10.28</v>
      </c>
    </row>
    <row r="74" spans="1:7" ht="21" customHeight="1">
      <c r="A74" s="376">
        <f t="shared" si="1"/>
        <v>68</v>
      </c>
      <c r="B74" s="339" t="s">
        <v>84</v>
      </c>
      <c r="C74" s="416">
        <v>9.85</v>
      </c>
      <c r="D74" s="416">
        <v>10.96</v>
      </c>
      <c r="E74" s="418" t="s">
        <v>120</v>
      </c>
      <c r="F74" s="416">
        <v>10.66</v>
      </c>
      <c r="G74" s="443">
        <v>9.7200000000000006</v>
      </c>
    </row>
    <row r="75" spans="1:7" s="342" customFormat="1" ht="21" customHeight="1">
      <c r="A75" s="444">
        <f t="shared" si="1"/>
        <v>69</v>
      </c>
      <c r="B75" s="417" t="s">
        <v>85</v>
      </c>
      <c r="C75" s="415">
        <v>8.32</v>
      </c>
      <c r="D75" s="415">
        <v>10.49</v>
      </c>
      <c r="E75" s="420">
        <v>13</v>
      </c>
      <c r="F75" s="415">
        <v>10.050000000000001</v>
      </c>
      <c r="G75" s="442">
        <v>10.050000000000001</v>
      </c>
    </row>
    <row r="76" spans="1:7" ht="21" customHeight="1">
      <c r="A76" s="376">
        <f t="shared" si="1"/>
        <v>70</v>
      </c>
      <c r="B76" s="339" t="s">
        <v>86</v>
      </c>
      <c r="C76">
        <v>0</v>
      </c>
      <c r="D76" s="416">
        <v>10.45</v>
      </c>
      <c r="E76" s="418" t="s">
        <v>120</v>
      </c>
      <c r="F76" s="416">
        <v>9.57</v>
      </c>
      <c r="G76" s="443">
        <v>10.76</v>
      </c>
    </row>
    <row r="77" spans="1:7" s="342" customFormat="1" ht="21" customHeight="1">
      <c r="A77" s="444">
        <f t="shared" si="1"/>
        <v>71</v>
      </c>
      <c r="B77" s="417" t="s">
        <v>88</v>
      </c>
      <c r="C77" s="415">
        <v>8.5500000000000007</v>
      </c>
      <c r="D77" s="415">
        <v>8.5500000000000007</v>
      </c>
      <c r="E77" s="419" t="s">
        <v>120</v>
      </c>
      <c r="F77" s="415">
        <v>8.3000000000000007</v>
      </c>
      <c r="G77" s="442">
        <v>8.3000000000000007</v>
      </c>
    </row>
    <row r="78" spans="1:7" ht="21" customHeight="1">
      <c r="A78" s="376">
        <f t="shared" si="1"/>
        <v>72</v>
      </c>
      <c r="B78" s="339" t="s">
        <v>89</v>
      </c>
      <c r="C78" s="416">
        <v>7</v>
      </c>
      <c r="D78" s="416">
        <v>7.75</v>
      </c>
      <c r="E78" s="421">
        <v>8.5</v>
      </c>
      <c r="F78" s="416">
        <v>7.25</v>
      </c>
      <c r="G78" s="443">
        <v>10</v>
      </c>
    </row>
    <row r="79" spans="1:7" s="342" customFormat="1" ht="21" customHeight="1">
      <c r="A79" s="444">
        <f t="shared" si="1"/>
        <v>73</v>
      </c>
      <c r="B79" s="417" t="s">
        <v>90</v>
      </c>
      <c r="C79" s="415">
        <v>11.35</v>
      </c>
      <c r="D79" s="415">
        <v>11.35</v>
      </c>
      <c r="E79" s="419" t="s">
        <v>120</v>
      </c>
      <c r="F79" s="415">
        <v>11.45</v>
      </c>
      <c r="G79" s="442">
        <v>12.15</v>
      </c>
    </row>
    <row r="80" spans="1:7" ht="21" customHeight="1">
      <c r="A80" s="376">
        <f t="shared" si="1"/>
        <v>74</v>
      </c>
      <c r="B80" s="339" t="s">
        <v>91</v>
      </c>
      <c r="C80" s="416">
        <v>13.57</v>
      </c>
      <c r="D80" s="416">
        <v>14.07</v>
      </c>
      <c r="E80" s="421">
        <v>14.07</v>
      </c>
      <c r="F80" s="416">
        <v>13.57</v>
      </c>
      <c r="G80" s="443">
        <v>14.82</v>
      </c>
    </row>
    <row r="81" spans="1:7" s="342" customFormat="1" ht="21" customHeight="1">
      <c r="A81" s="444">
        <f t="shared" si="1"/>
        <v>75</v>
      </c>
      <c r="B81" s="417" t="s">
        <v>93</v>
      </c>
      <c r="C81" s="415">
        <v>7.86</v>
      </c>
      <c r="D81" s="415">
        <v>9.32</v>
      </c>
      <c r="E81" s="419" t="s">
        <v>120</v>
      </c>
      <c r="F81" s="415">
        <v>7.64</v>
      </c>
      <c r="G81" s="442">
        <v>12.58</v>
      </c>
    </row>
    <row r="82" spans="1:7" ht="21" customHeight="1">
      <c r="A82" s="376">
        <f t="shared" si="1"/>
        <v>76</v>
      </c>
      <c r="B82" s="339" t="s">
        <v>94</v>
      </c>
      <c r="C82" s="416">
        <v>11.25</v>
      </c>
      <c r="D82" s="416">
        <v>13.25</v>
      </c>
      <c r="E82" s="418" t="s">
        <v>120</v>
      </c>
      <c r="F82" s="418" t="s">
        <v>120</v>
      </c>
      <c r="G82" s="445" t="s">
        <v>120</v>
      </c>
    </row>
    <row r="83" spans="1:7" s="342" customFormat="1" ht="21" customHeight="1">
      <c r="A83" s="444">
        <f t="shared" si="1"/>
        <v>77</v>
      </c>
      <c r="B83" s="417" t="s">
        <v>188</v>
      </c>
      <c r="C83" s="447">
        <v>0</v>
      </c>
      <c r="D83" s="419" t="s">
        <v>120</v>
      </c>
      <c r="E83" s="419" t="s">
        <v>120</v>
      </c>
      <c r="F83" s="419" t="s">
        <v>120</v>
      </c>
      <c r="G83" s="446" t="s">
        <v>120</v>
      </c>
    </row>
    <row r="84" spans="1:7" ht="21" customHeight="1">
      <c r="A84" s="376">
        <f t="shared" si="1"/>
        <v>78</v>
      </c>
      <c r="B84" s="339" t="s">
        <v>96</v>
      </c>
      <c r="C84">
        <v>0</v>
      </c>
      <c r="D84" s="416">
        <v>11</v>
      </c>
      <c r="E84" s="421">
        <v>13.99</v>
      </c>
      <c r="F84" s="416">
        <v>9.25</v>
      </c>
      <c r="G84" s="445" t="s">
        <v>120</v>
      </c>
    </row>
    <row r="85" spans="1:7" s="342" customFormat="1" ht="21" customHeight="1">
      <c r="A85" s="444">
        <f t="shared" si="1"/>
        <v>79</v>
      </c>
      <c r="B85" s="417" t="s">
        <v>97</v>
      </c>
      <c r="C85" s="415">
        <v>8.36</v>
      </c>
      <c r="D85" s="415">
        <v>8.36</v>
      </c>
      <c r="E85" s="420">
        <v>10.36</v>
      </c>
      <c r="F85" s="415">
        <v>8.36</v>
      </c>
      <c r="G85" s="442">
        <v>9.86</v>
      </c>
    </row>
    <row r="86" spans="1:7" ht="21" customHeight="1">
      <c r="A86" s="376">
        <f t="shared" si="1"/>
        <v>80</v>
      </c>
      <c r="B86" s="339" t="s">
        <v>98</v>
      </c>
      <c r="C86" s="416">
        <v>11.58</v>
      </c>
      <c r="D86" s="416">
        <v>11.83</v>
      </c>
      <c r="E86" s="421">
        <v>12.33</v>
      </c>
      <c r="F86" s="416">
        <v>11.68</v>
      </c>
      <c r="G86" s="443">
        <v>12.08</v>
      </c>
    </row>
    <row r="87" spans="1:7" s="342" customFormat="1" ht="21" customHeight="1">
      <c r="A87" s="444">
        <f t="shared" si="1"/>
        <v>81</v>
      </c>
      <c r="B87" s="417" t="s">
        <v>99</v>
      </c>
      <c r="C87" s="415">
        <v>14.5</v>
      </c>
      <c r="D87" s="415">
        <v>14.75</v>
      </c>
      <c r="E87" s="420">
        <v>17</v>
      </c>
      <c r="F87" s="415">
        <v>16.5</v>
      </c>
      <c r="G87" s="442">
        <v>15.75</v>
      </c>
    </row>
    <row r="88" spans="1:7" ht="21" customHeight="1">
      <c r="A88" s="376">
        <f t="shared" si="1"/>
        <v>82</v>
      </c>
      <c r="B88" s="344" t="s">
        <v>100</v>
      </c>
      <c r="C88" s="416">
        <v>9</v>
      </c>
      <c r="D88" s="416">
        <v>12.5</v>
      </c>
      <c r="E88" s="421">
        <v>13.5</v>
      </c>
      <c r="F88" s="416">
        <v>10.45</v>
      </c>
      <c r="G88" s="443">
        <v>12.5</v>
      </c>
    </row>
    <row r="89" spans="1:7" s="342" customFormat="1" ht="21" customHeight="1">
      <c r="A89" s="444">
        <f t="shared" si="1"/>
        <v>83</v>
      </c>
      <c r="B89" s="417" t="s">
        <v>101</v>
      </c>
      <c r="C89" s="415">
        <v>11</v>
      </c>
      <c r="D89" s="415">
        <v>11</v>
      </c>
      <c r="E89" s="420">
        <v>17</v>
      </c>
      <c r="F89" s="415">
        <v>13</v>
      </c>
      <c r="G89" s="442">
        <v>13</v>
      </c>
    </row>
    <row r="90" spans="1:7" ht="21" customHeight="1">
      <c r="A90" s="376">
        <f t="shared" si="1"/>
        <v>84</v>
      </c>
      <c r="B90" s="339" t="s">
        <v>102</v>
      </c>
      <c r="C90" s="416">
        <v>8.57</v>
      </c>
      <c r="D90" s="416">
        <v>9.07</v>
      </c>
      <c r="E90" s="421">
        <v>9.57</v>
      </c>
      <c r="F90" s="416">
        <v>9.57</v>
      </c>
      <c r="G90" s="443">
        <v>9.57</v>
      </c>
    </row>
    <row r="91" spans="1:7" s="342" customFormat="1" ht="21" customHeight="1">
      <c r="A91" s="444">
        <f t="shared" si="1"/>
        <v>85</v>
      </c>
      <c r="B91" s="417" t="s">
        <v>189</v>
      </c>
      <c r="C91" s="415">
        <v>12.43</v>
      </c>
      <c r="D91" s="415">
        <v>14.2</v>
      </c>
      <c r="E91" s="419" t="s">
        <v>120</v>
      </c>
      <c r="F91" s="419" t="s">
        <v>120</v>
      </c>
      <c r="G91" s="442">
        <v>16.09</v>
      </c>
    </row>
    <row r="92" spans="1:7" ht="21" customHeight="1">
      <c r="A92" s="376">
        <f t="shared" si="1"/>
        <v>86</v>
      </c>
      <c r="B92" s="339" t="s">
        <v>104</v>
      </c>
      <c r="C92" s="416">
        <v>8.1</v>
      </c>
      <c r="D92" s="416">
        <v>9</v>
      </c>
      <c r="E92" s="421">
        <v>10</v>
      </c>
      <c r="F92" s="416">
        <v>8.85</v>
      </c>
      <c r="G92" s="443">
        <v>8.85</v>
      </c>
    </row>
    <row r="93" spans="1:7" s="342" customFormat="1" ht="21" customHeight="1">
      <c r="A93" s="444">
        <f t="shared" si="1"/>
        <v>87</v>
      </c>
      <c r="B93" s="417" t="s">
        <v>105</v>
      </c>
      <c r="C93" s="415">
        <v>9.1300000000000008</v>
      </c>
      <c r="D93" s="415">
        <v>9.7899999999999991</v>
      </c>
      <c r="E93" s="420">
        <v>10.79</v>
      </c>
      <c r="F93" s="415">
        <v>9.2899999999999991</v>
      </c>
      <c r="G93" s="442">
        <v>9.2899999999999991</v>
      </c>
    </row>
    <row r="94" spans="1:7" ht="21" customHeight="1">
      <c r="A94" s="376">
        <f t="shared" si="1"/>
        <v>88</v>
      </c>
      <c r="B94" s="339" t="s">
        <v>106</v>
      </c>
      <c r="C94" s="416">
        <v>10.199999999999999</v>
      </c>
      <c r="D94" s="416">
        <v>10.7</v>
      </c>
      <c r="E94" s="421">
        <v>11.2</v>
      </c>
      <c r="F94" s="416">
        <v>10.199999999999999</v>
      </c>
      <c r="G94" s="443">
        <v>10.7</v>
      </c>
    </row>
    <row r="95" spans="1:7" s="342" customFormat="1" ht="21" customHeight="1">
      <c r="A95" s="444">
        <f t="shared" si="1"/>
        <v>89</v>
      </c>
      <c r="B95" s="417" t="s">
        <v>107</v>
      </c>
      <c r="C95" s="415">
        <v>6.51</v>
      </c>
      <c r="D95" s="415">
        <v>6.51</v>
      </c>
      <c r="E95" s="420">
        <v>7.51</v>
      </c>
      <c r="F95" s="415">
        <v>6.51</v>
      </c>
      <c r="G95" s="442">
        <v>6.51</v>
      </c>
    </row>
    <row r="96" spans="1:7" ht="21" customHeight="1">
      <c r="A96" s="376">
        <f t="shared" si="1"/>
        <v>90</v>
      </c>
      <c r="B96" s="339" t="s">
        <v>108</v>
      </c>
      <c r="C96">
        <v>0</v>
      </c>
      <c r="D96" s="416">
        <v>11.88</v>
      </c>
      <c r="E96" s="421">
        <v>14.46</v>
      </c>
      <c r="F96" s="418" t="s">
        <v>120</v>
      </c>
      <c r="G96" s="443">
        <v>12.59</v>
      </c>
    </row>
    <row r="97" spans="1:7" s="342" customFormat="1" ht="21" customHeight="1">
      <c r="A97" s="444">
        <f t="shared" si="1"/>
        <v>91</v>
      </c>
      <c r="B97" s="417" t="s">
        <v>109</v>
      </c>
      <c r="C97" s="415">
        <v>10.43</v>
      </c>
      <c r="D97" s="415">
        <v>11.46</v>
      </c>
      <c r="E97" s="419" t="s">
        <v>120</v>
      </c>
      <c r="F97" s="415">
        <v>11.28</v>
      </c>
      <c r="G97" s="442">
        <v>12.78</v>
      </c>
    </row>
    <row r="98" spans="1:7" ht="21" customHeight="1">
      <c r="A98" s="376">
        <f t="shared" si="1"/>
        <v>92</v>
      </c>
      <c r="B98" s="339" t="s">
        <v>110</v>
      </c>
      <c r="C98" s="416">
        <v>8.07</v>
      </c>
      <c r="D98" s="416">
        <v>8.07</v>
      </c>
      <c r="E98" s="421">
        <v>8.07</v>
      </c>
      <c r="F98" s="416">
        <v>8.07</v>
      </c>
      <c r="G98" s="443">
        <v>8.07</v>
      </c>
    </row>
    <row r="99" spans="1:7" s="342" customFormat="1" ht="21" customHeight="1">
      <c r="A99" s="444">
        <f t="shared" si="1"/>
        <v>93</v>
      </c>
      <c r="B99" s="417" t="s">
        <v>191</v>
      </c>
      <c r="C99" s="415">
        <v>6.11</v>
      </c>
      <c r="D99" s="415">
        <v>6.61</v>
      </c>
      <c r="E99" s="420">
        <v>8.61</v>
      </c>
      <c r="F99" s="415">
        <v>6.11</v>
      </c>
      <c r="G99" s="442">
        <v>6.11</v>
      </c>
    </row>
    <row r="100" spans="1:7" ht="21" customHeight="1">
      <c r="A100" s="376">
        <f t="shared" si="1"/>
        <v>94</v>
      </c>
      <c r="B100" s="339" t="s">
        <v>112</v>
      </c>
      <c r="C100" s="416">
        <v>9.5</v>
      </c>
      <c r="D100" s="416">
        <v>10.5</v>
      </c>
      <c r="E100" s="418" t="s">
        <v>120</v>
      </c>
      <c r="F100" s="416">
        <v>10.5</v>
      </c>
      <c r="G100" s="445" t="s">
        <v>120</v>
      </c>
    </row>
    <row r="101" spans="1:7" s="342" customFormat="1" ht="21" customHeight="1" thickBot="1">
      <c r="A101" s="450">
        <f t="shared" si="1"/>
        <v>95</v>
      </c>
      <c r="B101" s="451" t="s">
        <v>113</v>
      </c>
      <c r="C101" s="452" t="s">
        <v>120</v>
      </c>
      <c r="D101" s="453">
        <v>10</v>
      </c>
      <c r="E101" s="454" t="s">
        <v>120</v>
      </c>
      <c r="F101" s="453">
        <v>10</v>
      </c>
      <c r="G101" s="455">
        <v>10.5</v>
      </c>
    </row>
    <row r="102" spans="1:7" ht="21" hidden="1" customHeight="1">
      <c r="A102" s="346"/>
      <c r="B102" s="347"/>
      <c r="C102" s="424"/>
      <c r="D102" s="425"/>
      <c r="E102" s="425"/>
      <c r="F102" s="425"/>
      <c r="G102" s="425"/>
    </row>
    <row r="103" spans="1:7" ht="32.25" hidden="1" customHeight="1">
      <c r="A103" s="346"/>
      <c r="B103" s="347"/>
      <c r="C103" s="426" t="s">
        <v>5</v>
      </c>
      <c r="D103" s="427" t="s">
        <v>6</v>
      </c>
      <c r="E103" s="427" t="s">
        <v>7</v>
      </c>
      <c r="F103" s="427" t="s">
        <v>8</v>
      </c>
      <c r="G103" s="427" t="s">
        <v>9</v>
      </c>
    </row>
    <row r="104" spans="1:7" s="350" customFormat="1" ht="21" hidden="1" customHeight="1" thickBot="1">
      <c r="A104" s="349"/>
      <c r="B104" s="357" t="s">
        <v>178</v>
      </c>
      <c r="C104" s="359">
        <f>AVERAGE(C6:C21,C23:C75,C77:C82,C85:C95,C97:C100)</f>
        <v>8.6333707865168581</v>
      </c>
      <c r="D104" s="428">
        <f>AVERAGE(D6:D16,D20:D21,D24,D28,D32:D69,D71:D82,D84:D101)</f>
        <v>9.6151219512195176</v>
      </c>
      <c r="E104" s="428">
        <f>AVERAGE(E6:E7,E13,E21,E28,E33,E35:E66,E68,E73,E75,E78,E80,E84:E90,E92:E96,E98:E99)</f>
        <v>11.66071428571429</v>
      </c>
      <c r="F104" s="428">
        <f>AVERAGE(F6:F16,F20:F21,F24,F27:F28,F33:F65,F67:F69,F71:F72,F74:F81,F84:F90,F92:F95,F97:F101)</f>
        <v>9.2361038961039004</v>
      </c>
      <c r="G104" s="428">
        <f>AVERAGE(G6:G14,G16,G20:G21,G28,G33,G35:G68,G71:G81,G85:G99,G101)</f>
        <v>10.246891891891893</v>
      </c>
    </row>
    <row r="105" spans="1:7" s="350" customFormat="1" ht="21" hidden="1" customHeight="1" thickTop="1" thickBot="1">
      <c r="A105" s="349"/>
      <c r="B105" s="357" t="s">
        <v>179</v>
      </c>
      <c r="C105" s="360">
        <v>3.56</v>
      </c>
      <c r="D105" s="429" t="s">
        <v>218</v>
      </c>
      <c r="E105" s="429" t="s">
        <v>218</v>
      </c>
      <c r="F105" s="430" t="s">
        <v>219</v>
      </c>
      <c r="G105" s="429">
        <v>5.96</v>
      </c>
    </row>
    <row r="106" spans="1:7" s="350" customFormat="1" ht="21" hidden="1" customHeight="1" thickTop="1" thickBot="1">
      <c r="A106" s="349"/>
      <c r="B106" s="357" t="s">
        <v>180</v>
      </c>
      <c r="C106" s="362" t="s">
        <v>220</v>
      </c>
      <c r="D106" s="431" t="s">
        <v>221</v>
      </c>
      <c r="E106" s="429">
        <v>26</v>
      </c>
      <c r="F106" s="430">
        <v>16.5</v>
      </c>
      <c r="G106" s="430">
        <v>16.09</v>
      </c>
    </row>
    <row r="107" spans="1:7" ht="21" hidden="1" customHeight="1" thickTop="1">
      <c r="B107" s="352"/>
      <c r="C107" s="432"/>
      <c r="D107" s="433"/>
      <c r="E107" s="433"/>
      <c r="F107" s="433"/>
      <c r="G107" s="433"/>
    </row>
    <row r="108" spans="1:7" ht="21" hidden="1" customHeight="1">
      <c r="B108" s="354"/>
    </row>
    <row r="110" spans="1:7" s="356" customFormat="1" ht="21" customHeight="1">
      <c r="A110" s="351"/>
      <c r="B110" s="354"/>
      <c r="C110" s="434"/>
      <c r="D110" s="435"/>
      <c r="E110" s="435"/>
      <c r="F110" s="435"/>
      <c r="G110" s="435"/>
    </row>
    <row r="111" spans="1:7" s="356" customFormat="1" ht="21" customHeight="1">
      <c r="A111" s="351"/>
      <c r="B111" s="354"/>
      <c r="C111" s="434"/>
      <c r="D111" s="435"/>
      <c r="E111" s="435"/>
      <c r="F111" s="435"/>
      <c r="G111" s="435"/>
    </row>
    <row r="112" spans="1:7" s="356" customFormat="1" ht="21" customHeight="1">
      <c r="A112" s="351"/>
      <c r="B112" s="354"/>
      <c r="C112" s="434"/>
      <c r="D112" s="435"/>
      <c r="E112" s="435"/>
      <c r="F112" s="435"/>
      <c r="G112" s="435"/>
    </row>
    <row r="115" spans="1:7" s="356" customFormat="1" ht="21" customHeight="1">
      <c r="A115" s="351"/>
      <c r="B115" s="354"/>
      <c r="C115" s="434"/>
      <c r="D115" s="435"/>
      <c r="E115" s="435"/>
      <c r="F115" s="435"/>
      <c r="G115" s="435"/>
    </row>
    <row r="116" spans="1:7" s="356" customFormat="1" ht="21" customHeight="1">
      <c r="A116" s="351"/>
      <c r="B116" s="354"/>
      <c r="C116" s="434"/>
      <c r="D116" s="435"/>
      <c r="E116" s="435"/>
      <c r="F116" s="435"/>
      <c r="G116" s="435"/>
    </row>
    <row r="117" spans="1:7" s="356" customFormat="1" ht="21" customHeight="1">
      <c r="A117" s="351"/>
      <c r="B117" s="354"/>
      <c r="C117" s="434"/>
      <c r="D117" s="435"/>
      <c r="E117" s="435"/>
      <c r="F117" s="435"/>
      <c r="G117" s="435"/>
    </row>
  </sheetData>
  <mergeCells count="4">
    <mergeCell ref="A1:G1"/>
    <mergeCell ref="A2:G2"/>
    <mergeCell ref="A3:G3"/>
    <mergeCell ref="F53:G53"/>
  </mergeCells>
  <conditionalFormatting sqref="C103">
    <cfRule type="dataBar" priority="10">
      <dataBar>
        <cfvo type="min"/>
        <cfvo type="max"/>
        <color rgb="FF638EC6"/>
      </dataBar>
    </cfRule>
  </conditionalFormatting>
  <conditionalFormatting sqref="C103:G103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03">
    <cfRule type="dataBar" priority="9">
      <dataBar>
        <cfvo type="min"/>
        <cfvo type="max"/>
        <color rgb="FF63C384"/>
      </dataBar>
    </cfRule>
  </conditionalFormatting>
  <conditionalFormatting sqref="E103">
    <cfRule type="dataBar" priority="8">
      <dataBar>
        <cfvo type="min"/>
        <cfvo type="max"/>
        <color rgb="FFD6007B"/>
      </dataBar>
    </cfRule>
  </conditionalFormatting>
  <conditionalFormatting sqref="F103">
    <cfRule type="dataBar" priority="7">
      <dataBar>
        <cfvo type="min"/>
        <cfvo type="max"/>
        <color rgb="FF008AEF"/>
      </dataBar>
    </cfRule>
  </conditionalFormatting>
  <conditionalFormatting sqref="G103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51181102362204722" right="0.15748031496062992" top="0.35433070866141736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2" max="6" man="1"/>
  </rowBreaks>
  <customProperties>
    <customPr name="EpmWorksheetKeyString_GUID" r:id="rId2"/>
  </customProperties>
  <drawing r:id="rId3"/>
  <legacyDrawing r:id="rId4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116"/>
  <sheetViews>
    <sheetView showGridLines="0" view="pageBreakPreview" topLeftCell="A97" zoomScale="80" zoomScaleNormal="100" zoomScaleSheetLayoutView="80" workbookViewId="0">
      <selection activeCell="A106" sqref="A106:XFD116"/>
    </sheetView>
  </sheetViews>
  <sheetFormatPr defaultColWidth="9.25" defaultRowHeight="21" customHeight="1"/>
  <cols>
    <col min="1" max="1" width="5.625" style="351" customWidth="1"/>
    <col min="2" max="2" width="58.625" style="336" customWidth="1"/>
    <col min="3" max="3" width="12.625" style="434" customWidth="1"/>
    <col min="4" max="4" width="10.625" style="435" customWidth="1"/>
    <col min="5" max="6" width="9.25" style="435" customWidth="1"/>
    <col min="7" max="7" width="10.375" style="435" customWidth="1"/>
    <col min="8" max="16384" width="9.25" style="336"/>
  </cols>
  <sheetData>
    <row r="1" spans="1:7" ht="21" customHeight="1">
      <c r="A1" s="647" t="s">
        <v>200</v>
      </c>
      <c r="B1" s="647"/>
      <c r="C1" s="647"/>
      <c r="D1" s="652"/>
      <c r="E1" s="647"/>
      <c r="F1" s="652"/>
      <c r="G1" s="652"/>
    </row>
    <row r="2" spans="1:7" ht="21" customHeight="1">
      <c r="A2" s="648" t="s">
        <v>222</v>
      </c>
      <c r="B2" s="648"/>
      <c r="C2" s="648"/>
      <c r="D2" s="653"/>
      <c r="E2" s="648"/>
      <c r="F2" s="653"/>
      <c r="G2" s="653"/>
    </row>
    <row r="3" spans="1:7" ht="21" customHeight="1">
      <c r="A3" s="649" t="s">
        <v>213</v>
      </c>
      <c r="B3" s="649"/>
      <c r="C3" s="649"/>
      <c r="D3" s="654"/>
      <c r="E3" s="649"/>
      <c r="F3" s="654"/>
      <c r="G3" s="654"/>
    </row>
    <row r="4" spans="1:7" ht="21" customHeight="1" thickBot="1">
      <c r="A4" s="410"/>
      <c r="B4" s="410"/>
      <c r="C4" s="410"/>
      <c r="D4" s="411"/>
      <c r="E4" s="410"/>
      <c r="F4" s="411"/>
      <c r="G4" s="411"/>
    </row>
    <row r="5" spans="1:7" ht="25.5" customHeight="1">
      <c r="A5" s="365" t="s">
        <v>1</v>
      </c>
      <c r="B5" s="366" t="s">
        <v>4</v>
      </c>
      <c r="C5" s="437" t="s">
        <v>5</v>
      </c>
      <c r="D5" s="438" t="s">
        <v>6</v>
      </c>
      <c r="E5" s="438" t="s">
        <v>7</v>
      </c>
      <c r="F5" s="438" t="s">
        <v>8</v>
      </c>
      <c r="G5" s="439" t="s">
        <v>209</v>
      </c>
    </row>
    <row r="6" spans="1:7" ht="21" customHeight="1" thickBot="1">
      <c r="A6" s="369" t="s">
        <v>202</v>
      </c>
      <c r="B6" s="337" t="s">
        <v>203</v>
      </c>
      <c r="C6" s="412" t="s">
        <v>204</v>
      </c>
      <c r="D6" s="413" t="s">
        <v>205</v>
      </c>
      <c r="E6" s="413" t="s">
        <v>206</v>
      </c>
      <c r="F6" s="413" t="s">
        <v>207</v>
      </c>
      <c r="G6" s="440" t="s">
        <v>208</v>
      </c>
    </row>
    <row r="7" spans="1:7" s="342" customFormat="1" ht="21" customHeight="1">
      <c r="A7" s="441">
        <v>1</v>
      </c>
      <c r="B7" s="414" t="s">
        <v>12</v>
      </c>
      <c r="C7" s="456">
        <v>8</v>
      </c>
      <c r="D7" s="456">
        <v>8.25</v>
      </c>
      <c r="E7" s="456">
        <v>14</v>
      </c>
      <c r="F7" s="456">
        <v>7.25</v>
      </c>
      <c r="G7" s="466">
        <v>8.75</v>
      </c>
    </row>
    <row r="8" spans="1:7" ht="21" customHeight="1">
      <c r="A8" s="373">
        <v>2</v>
      </c>
      <c r="B8" s="339" t="s">
        <v>13</v>
      </c>
      <c r="C8" s="457">
        <v>8</v>
      </c>
      <c r="D8" s="457">
        <v>8.25</v>
      </c>
      <c r="E8" s="457">
        <v>11.25</v>
      </c>
      <c r="F8" s="457">
        <v>7.25</v>
      </c>
      <c r="G8" s="467">
        <v>8.75</v>
      </c>
    </row>
    <row r="9" spans="1:7" s="342" customFormat="1" ht="21" customHeight="1">
      <c r="A9" s="444">
        <f>A8+1</f>
        <v>3</v>
      </c>
      <c r="B9" s="417" t="s">
        <v>14</v>
      </c>
      <c r="C9" s="456">
        <v>8</v>
      </c>
      <c r="D9" s="456">
        <v>8.25</v>
      </c>
      <c r="E9" s="456">
        <v>0</v>
      </c>
      <c r="F9" s="456">
        <v>7.25</v>
      </c>
      <c r="G9" s="466">
        <v>8.75</v>
      </c>
    </row>
    <row r="10" spans="1:7" ht="21" customHeight="1">
      <c r="A10" s="376">
        <f t="shared" ref="A10:A73" si="0">A9+1</f>
        <v>4</v>
      </c>
      <c r="B10" s="339" t="s">
        <v>15</v>
      </c>
      <c r="C10" s="457">
        <v>9.25</v>
      </c>
      <c r="D10" s="457">
        <v>9.5</v>
      </c>
      <c r="E10" s="457">
        <v>0</v>
      </c>
      <c r="F10" s="457">
        <v>9</v>
      </c>
      <c r="G10" s="467">
        <v>10</v>
      </c>
    </row>
    <row r="11" spans="1:7" s="342" customFormat="1" ht="21" customHeight="1">
      <c r="A11" s="444">
        <f t="shared" si="0"/>
        <v>5</v>
      </c>
      <c r="B11" s="417" t="s">
        <v>16</v>
      </c>
      <c r="C11" s="456">
        <v>9.25</v>
      </c>
      <c r="D11" s="456">
        <v>9.75</v>
      </c>
      <c r="E11" s="456">
        <v>0</v>
      </c>
      <c r="F11" s="456">
        <v>9.75</v>
      </c>
      <c r="G11" s="466">
        <v>9.75</v>
      </c>
    </row>
    <row r="12" spans="1:7" ht="21" customHeight="1">
      <c r="A12" s="376">
        <f t="shared" si="0"/>
        <v>6</v>
      </c>
      <c r="B12" s="339" t="s">
        <v>17</v>
      </c>
      <c r="C12" s="457">
        <v>7.95</v>
      </c>
      <c r="D12" s="457">
        <v>8.1999999999999993</v>
      </c>
      <c r="E12" s="457">
        <v>0</v>
      </c>
      <c r="F12" s="457">
        <v>7.2</v>
      </c>
      <c r="G12" s="467">
        <v>5.96</v>
      </c>
    </row>
    <row r="13" spans="1:7" s="342" customFormat="1" ht="21" customHeight="1">
      <c r="A13" s="444">
        <f t="shared" si="0"/>
        <v>7</v>
      </c>
      <c r="B13" s="417" t="s">
        <v>18</v>
      </c>
      <c r="C13" s="456">
        <v>8.5</v>
      </c>
      <c r="D13" s="456">
        <v>9.5</v>
      </c>
      <c r="E13" s="456">
        <v>0</v>
      </c>
      <c r="F13" s="456">
        <v>9</v>
      </c>
      <c r="G13" s="466">
        <v>9.5</v>
      </c>
    </row>
    <row r="14" spans="1:7" ht="21" customHeight="1">
      <c r="A14" s="376">
        <f t="shared" si="0"/>
        <v>8</v>
      </c>
      <c r="B14" s="339" t="s">
        <v>150</v>
      </c>
      <c r="C14" s="457">
        <v>8.9700000000000006</v>
      </c>
      <c r="D14" s="457">
        <v>8.5</v>
      </c>
      <c r="E14" s="457">
        <v>14.9</v>
      </c>
      <c r="F14" s="457">
        <v>8.25</v>
      </c>
      <c r="G14" s="467">
        <v>9.09</v>
      </c>
    </row>
    <row r="15" spans="1:7" s="342" customFormat="1" ht="21" customHeight="1">
      <c r="A15" s="444">
        <f t="shared" si="0"/>
        <v>9</v>
      </c>
      <c r="B15" s="417" t="s">
        <v>20</v>
      </c>
      <c r="C15" s="456">
        <v>9.25</v>
      </c>
      <c r="D15" s="456">
        <v>9.5</v>
      </c>
      <c r="E15" s="456">
        <v>0</v>
      </c>
      <c r="F15" s="456">
        <v>7.25</v>
      </c>
      <c r="G15" s="466">
        <v>8.5</v>
      </c>
    </row>
    <row r="16" spans="1:7" ht="21" customHeight="1">
      <c r="A16" s="376">
        <f t="shared" si="0"/>
        <v>10</v>
      </c>
      <c r="B16" s="339" t="s">
        <v>21</v>
      </c>
      <c r="C16" s="457">
        <v>9.25</v>
      </c>
      <c r="D16" s="457">
        <v>9.5</v>
      </c>
      <c r="E16" s="457">
        <v>0</v>
      </c>
      <c r="F16" s="457">
        <v>8.8000000000000007</v>
      </c>
      <c r="G16" s="467">
        <v>0</v>
      </c>
    </row>
    <row r="17" spans="1:7" s="342" customFormat="1" ht="21" customHeight="1">
      <c r="A17" s="444">
        <f t="shared" si="0"/>
        <v>11</v>
      </c>
      <c r="B17" s="417" t="s">
        <v>22</v>
      </c>
      <c r="C17" s="456">
        <v>9.25</v>
      </c>
      <c r="D17" s="456">
        <v>9.5</v>
      </c>
      <c r="E17" s="456">
        <v>0</v>
      </c>
      <c r="F17" s="456">
        <v>8.8000000000000007</v>
      </c>
      <c r="G17" s="466">
        <v>9.8000000000000007</v>
      </c>
    </row>
    <row r="18" spans="1:7" ht="21" customHeight="1">
      <c r="A18" s="376">
        <f t="shared" si="0"/>
        <v>12</v>
      </c>
      <c r="B18" s="339" t="s">
        <v>23</v>
      </c>
      <c r="C18" s="457">
        <v>5.25</v>
      </c>
      <c r="D18" s="457">
        <v>0</v>
      </c>
      <c r="E18" s="457">
        <v>0</v>
      </c>
      <c r="F18" s="457">
        <v>0</v>
      </c>
      <c r="G18" s="467">
        <v>0</v>
      </c>
    </row>
    <row r="19" spans="1:7" s="342" customFormat="1" ht="21" customHeight="1">
      <c r="A19" s="444">
        <f t="shared" si="0"/>
        <v>13</v>
      </c>
      <c r="B19" s="417" t="s">
        <v>24</v>
      </c>
      <c r="C19" s="456">
        <v>3.56</v>
      </c>
      <c r="D19" s="456">
        <v>0</v>
      </c>
      <c r="E19" s="456">
        <v>0</v>
      </c>
      <c r="F19" s="456">
        <v>0</v>
      </c>
      <c r="G19" s="466">
        <v>0</v>
      </c>
    </row>
    <row r="20" spans="1:7" ht="21" customHeight="1">
      <c r="A20" s="376">
        <f t="shared" si="0"/>
        <v>14</v>
      </c>
      <c r="B20" s="339" t="s">
        <v>25</v>
      </c>
      <c r="C20" s="457">
        <v>6</v>
      </c>
      <c r="D20" s="457">
        <v>0</v>
      </c>
      <c r="E20" s="457">
        <v>0</v>
      </c>
      <c r="F20" s="457">
        <v>0</v>
      </c>
      <c r="G20" s="467">
        <v>0</v>
      </c>
    </row>
    <row r="21" spans="1:7" s="342" customFormat="1" ht="21" customHeight="1">
      <c r="A21" s="444">
        <f t="shared" si="0"/>
        <v>15</v>
      </c>
      <c r="B21" s="417" t="s">
        <v>26</v>
      </c>
      <c r="C21" s="456">
        <v>6.92</v>
      </c>
      <c r="D21" s="456">
        <v>6.92</v>
      </c>
      <c r="E21" s="456">
        <v>0</v>
      </c>
      <c r="F21" s="456">
        <v>6.92</v>
      </c>
      <c r="G21" s="466">
        <v>6.92</v>
      </c>
    </row>
    <row r="22" spans="1:7" ht="21" customHeight="1">
      <c r="A22" s="376">
        <f t="shared" si="0"/>
        <v>16</v>
      </c>
      <c r="B22" s="339" t="s">
        <v>27</v>
      </c>
      <c r="C22" s="457">
        <v>3.51</v>
      </c>
      <c r="D22" s="457">
        <v>3.4</v>
      </c>
      <c r="E22" s="457">
        <v>4.28</v>
      </c>
      <c r="F22" s="457">
        <v>7.71</v>
      </c>
      <c r="G22" s="467">
        <v>3.62</v>
      </c>
    </row>
    <row r="23" spans="1:7" s="342" customFormat="1" ht="21" customHeight="1">
      <c r="A23" s="444">
        <f t="shared" si="0"/>
        <v>17</v>
      </c>
      <c r="B23" s="417" t="s">
        <v>28</v>
      </c>
      <c r="C23" s="456">
        <v>0</v>
      </c>
      <c r="D23" s="456">
        <v>0</v>
      </c>
      <c r="E23" s="456">
        <v>0</v>
      </c>
      <c r="F23" s="456">
        <v>0</v>
      </c>
      <c r="G23" s="466">
        <v>0</v>
      </c>
    </row>
    <row r="24" spans="1:7" ht="21" customHeight="1">
      <c r="A24" s="376">
        <f t="shared" si="0"/>
        <v>18</v>
      </c>
      <c r="B24" s="339" t="s">
        <v>30</v>
      </c>
      <c r="C24" s="457">
        <v>7.45</v>
      </c>
      <c r="D24" s="457">
        <v>0</v>
      </c>
      <c r="E24" s="457">
        <v>0</v>
      </c>
      <c r="F24" s="457">
        <v>0</v>
      </c>
      <c r="G24" s="467">
        <v>0</v>
      </c>
    </row>
    <row r="25" spans="1:7" s="342" customFormat="1" ht="21" customHeight="1">
      <c r="A25" s="444">
        <f t="shared" si="0"/>
        <v>19</v>
      </c>
      <c r="B25" s="417" t="s">
        <v>32</v>
      </c>
      <c r="C25" s="456">
        <v>4.99</v>
      </c>
      <c r="D25" s="456">
        <v>6.85</v>
      </c>
      <c r="E25" s="456">
        <v>0</v>
      </c>
      <c r="F25" s="456">
        <v>7.79</v>
      </c>
      <c r="G25" s="466">
        <v>0</v>
      </c>
    </row>
    <row r="26" spans="1:7" ht="21" customHeight="1">
      <c r="A26" s="376">
        <f t="shared" si="0"/>
        <v>20</v>
      </c>
      <c r="B26" s="339" t="s">
        <v>33</v>
      </c>
      <c r="C26" s="457">
        <v>6.9</v>
      </c>
      <c r="D26" s="457">
        <v>0</v>
      </c>
      <c r="E26" s="457">
        <v>0</v>
      </c>
      <c r="F26" s="457">
        <v>0</v>
      </c>
      <c r="G26" s="467">
        <v>0</v>
      </c>
    </row>
    <row r="27" spans="1:7" s="342" customFormat="1" ht="21" customHeight="1">
      <c r="A27" s="444">
        <f t="shared" si="0"/>
        <v>21</v>
      </c>
      <c r="B27" s="417" t="s">
        <v>34</v>
      </c>
      <c r="C27" s="456">
        <v>4.5999999999999996</v>
      </c>
      <c r="D27" s="456">
        <v>0</v>
      </c>
      <c r="E27" s="456">
        <v>0</v>
      </c>
      <c r="F27" s="456">
        <v>0</v>
      </c>
      <c r="G27" s="466">
        <v>0</v>
      </c>
    </row>
    <row r="28" spans="1:7" ht="21" customHeight="1">
      <c r="A28" s="376">
        <f t="shared" si="0"/>
        <v>22</v>
      </c>
      <c r="B28" s="339" t="s">
        <v>35</v>
      </c>
      <c r="C28" s="457">
        <v>7.49</v>
      </c>
      <c r="D28" s="457">
        <v>0</v>
      </c>
      <c r="E28" s="457">
        <v>0</v>
      </c>
      <c r="F28" s="457">
        <v>7.63</v>
      </c>
      <c r="G28" s="467">
        <v>0</v>
      </c>
    </row>
    <row r="29" spans="1:7" s="342" customFormat="1" ht="21" customHeight="1">
      <c r="A29" s="444">
        <f t="shared" si="0"/>
        <v>23</v>
      </c>
      <c r="B29" s="417" t="s">
        <v>36</v>
      </c>
      <c r="C29" s="456">
        <v>14.37</v>
      </c>
      <c r="D29" s="456">
        <v>13.37</v>
      </c>
      <c r="E29" s="456">
        <v>13.37</v>
      </c>
      <c r="F29" s="456">
        <v>13.37</v>
      </c>
      <c r="G29" s="466">
        <v>13.37</v>
      </c>
    </row>
    <row r="30" spans="1:7" ht="21" customHeight="1">
      <c r="A30" s="376">
        <f t="shared" si="0"/>
        <v>24</v>
      </c>
      <c r="B30" s="339" t="s">
        <v>37</v>
      </c>
      <c r="C30" s="457">
        <v>6.95</v>
      </c>
      <c r="D30" s="457">
        <v>0</v>
      </c>
      <c r="E30" s="457">
        <v>0</v>
      </c>
      <c r="F30" s="457">
        <v>0</v>
      </c>
      <c r="G30" s="467">
        <v>0</v>
      </c>
    </row>
    <row r="31" spans="1:7" s="342" customFormat="1" ht="21" customHeight="1">
      <c r="A31" s="444">
        <f t="shared" si="0"/>
        <v>25</v>
      </c>
      <c r="B31" s="417" t="s">
        <v>38</v>
      </c>
      <c r="C31" s="456">
        <v>7.59</v>
      </c>
      <c r="D31" s="456">
        <v>0</v>
      </c>
      <c r="E31" s="456">
        <v>0</v>
      </c>
      <c r="F31" s="456">
        <v>0</v>
      </c>
      <c r="G31" s="466">
        <v>0</v>
      </c>
    </row>
    <row r="32" spans="1:7" ht="21" customHeight="1">
      <c r="A32" s="376">
        <f t="shared" si="0"/>
        <v>26</v>
      </c>
      <c r="B32" s="339" t="s">
        <v>39</v>
      </c>
      <c r="C32" s="457">
        <v>5.75</v>
      </c>
      <c r="D32" s="457">
        <v>0</v>
      </c>
      <c r="E32" s="457">
        <v>0</v>
      </c>
      <c r="F32" s="457">
        <v>0</v>
      </c>
      <c r="G32" s="467">
        <v>0</v>
      </c>
    </row>
    <row r="33" spans="1:7" s="342" customFormat="1" ht="21" customHeight="1">
      <c r="A33" s="444">
        <f t="shared" si="0"/>
        <v>27</v>
      </c>
      <c r="B33" s="417" t="s">
        <v>40</v>
      </c>
      <c r="C33" s="456">
        <v>5.84</v>
      </c>
      <c r="D33" s="456">
        <v>5.84</v>
      </c>
      <c r="E33" s="456">
        <v>0</v>
      </c>
      <c r="F33" s="456">
        <v>0</v>
      </c>
      <c r="G33" s="466">
        <v>0</v>
      </c>
    </row>
    <row r="34" spans="1:7" ht="21" customHeight="1">
      <c r="A34" s="376">
        <f>A33+1</f>
        <v>28</v>
      </c>
      <c r="B34" s="339" t="s">
        <v>41</v>
      </c>
      <c r="C34" s="457">
        <v>8.51</v>
      </c>
      <c r="D34" s="457">
        <v>8.76</v>
      </c>
      <c r="E34" s="457">
        <v>13.72</v>
      </c>
      <c r="F34" s="457">
        <v>8.19</v>
      </c>
      <c r="G34" s="467">
        <v>13.05</v>
      </c>
    </row>
    <row r="35" spans="1:7" s="342" customFormat="1" ht="21" customHeight="1">
      <c r="A35" s="444">
        <f t="shared" si="0"/>
        <v>29</v>
      </c>
      <c r="B35" s="417" t="s">
        <v>42</v>
      </c>
      <c r="C35" s="456">
        <v>7</v>
      </c>
      <c r="D35" s="456">
        <v>9.5</v>
      </c>
      <c r="E35" s="456">
        <v>0</v>
      </c>
      <c r="F35" s="456">
        <v>9</v>
      </c>
      <c r="G35" s="466">
        <v>0</v>
      </c>
    </row>
    <row r="36" spans="1:7" ht="21" customHeight="1">
      <c r="A36" s="376">
        <f t="shared" si="0"/>
        <v>30</v>
      </c>
      <c r="B36" s="339" t="s">
        <v>44</v>
      </c>
      <c r="C36" s="457">
        <v>10.55</v>
      </c>
      <c r="D36" s="457">
        <v>11.05</v>
      </c>
      <c r="E36" s="457">
        <v>26</v>
      </c>
      <c r="F36" s="457">
        <v>12.05</v>
      </c>
      <c r="G36" s="467">
        <v>11.05</v>
      </c>
    </row>
    <row r="37" spans="1:7" s="342" customFormat="1" ht="21" customHeight="1">
      <c r="A37" s="444">
        <f t="shared" si="0"/>
        <v>31</v>
      </c>
      <c r="B37" s="417" t="s">
        <v>45</v>
      </c>
      <c r="C37" s="456">
        <v>10.6</v>
      </c>
      <c r="D37" s="456">
        <v>12.2</v>
      </c>
      <c r="E37" s="456">
        <v>14.2</v>
      </c>
      <c r="F37" s="456">
        <v>11.9</v>
      </c>
      <c r="G37" s="466">
        <v>12</v>
      </c>
    </row>
    <row r="38" spans="1:7" ht="21" customHeight="1">
      <c r="A38" s="376">
        <f t="shared" si="0"/>
        <v>32</v>
      </c>
      <c r="B38" s="339" t="s">
        <v>46</v>
      </c>
      <c r="C38" s="457">
        <v>6.66</v>
      </c>
      <c r="D38" s="457">
        <v>8.44</v>
      </c>
      <c r="E38" s="457">
        <v>12.09</v>
      </c>
      <c r="F38" s="457">
        <v>8.59</v>
      </c>
      <c r="G38" s="467">
        <v>8.51</v>
      </c>
    </row>
    <row r="39" spans="1:7" s="342" customFormat="1" ht="21" customHeight="1">
      <c r="A39" s="444">
        <f t="shared" si="0"/>
        <v>33</v>
      </c>
      <c r="B39" s="417" t="s">
        <v>47</v>
      </c>
      <c r="C39" s="456">
        <v>9.25</v>
      </c>
      <c r="D39" s="456">
        <v>9.25</v>
      </c>
      <c r="E39" s="456">
        <v>11</v>
      </c>
      <c r="F39" s="456">
        <v>8.75</v>
      </c>
      <c r="G39" s="466">
        <v>9.5</v>
      </c>
    </row>
    <row r="40" spans="1:7" ht="21" customHeight="1">
      <c r="A40" s="376">
        <f t="shared" si="0"/>
        <v>34</v>
      </c>
      <c r="B40" s="339" t="s">
        <v>48</v>
      </c>
      <c r="C40" s="457">
        <v>6.39</v>
      </c>
      <c r="D40" s="457">
        <v>6.28</v>
      </c>
      <c r="E40" s="457">
        <v>5.91</v>
      </c>
      <c r="F40" s="457">
        <v>5.89</v>
      </c>
      <c r="G40" s="467">
        <v>6.8</v>
      </c>
    </row>
    <row r="41" spans="1:7" s="342" customFormat="1" ht="21" customHeight="1">
      <c r="A41" s="444">
        <f t="shared" si="0"/>
        <v>35</v>
      </c>
      <c r="B41" s="417" t="s">
        <v>49</v>
      </c>
      <c r="C41" s="456">
        <v>9.4700000000000006</v>
      </c>
      <c r="D41" s="456">
        <v>10.58</v>
      </c>
      <c r="E41" s="456">
        <v>13.36</v>
      </c>
      <c r="F41" s="456">
        <v>10.96</v>
      </c>
      <c r="G41" s="466">
        <v>13.15</v>
      </c>
    </row>
    <row r="42" spans="1:7" ht="21" customHeight="1">
      <c r="A42" s="376">
        <f t="shared" si="0"/>
        <v>36</v>
      </c>
      <c r="B42" s="339" t="s">
        <v>50</v>
      </c>
      <c r="C42" s="457">
        <v>5.97</v>
      </c>
      <c r="D42" s="457">
        <v>6.91</v>
      </c>
      <c r="E42" s="457">
        <v>11.21</v>
      </c>
      <c r="F42" s="457">
        <v>7.03</v>
      </c>
      <c r="G42" s="467">
        <v>8.5500000000000007</v>
      </c>
    </row>
    <row r="43" spans="1:7" s="342" customFormat="1" ht="21" customHeight="1">
      <c r="A43" s="444">
        <f t="shared" si="0"/>
        <v>37</v>
      </c>
      <c r="B43" s="417" t="s">
        <v>51</v>
      </c>
      <c r="C43" s="456">
        <v>8.4700000000000006</v>
      </c>
      <c r="D43" s="456">
        <v>8.35</v>
      </c>
      <c r="E43" s="456">
        <v>7.9</v>
      </c>
      <c r="F43" s="456">
        <v>7.86</v>
      </c>
      <c r="G43" s="466">
        <v>8.1999999999999993</v>
      </c>
    </row>
    <row r="44" spans="1:7" ht="21" customHeight="1">
      <c r="A44" s="376">
        <f t="shared" si="0"/>
        <v>38</v>
      </c>
      <c r="B44" s="339" t="s">
        <v>52</v>
      </c>
      <c r="C44" s="457">
        <v>9.01</v>
      </c>
      <c r="D44" s="457">
        <v>9.56</v>
      </c>
      <c r="E44" s="457">
        <v>12.44</v>
      </c>
      <c r="F44" s="457">
        <v>9.32</v>
      </c>
      <c r="G44" s="467">
        <v>10.96</v>
      </c>
    </row>
    <row r="45" spans="1:7" s="342" customFormat="1" ht="21" customHeight="1">
      <c r="A45" s="444">
        <f t="shared" si="0"/>
        <v>39</v>
      </c>
      <c r="B45" s="417" t="s">
        <v>53</v>
      </c>
      <c r="C45" s="456">
        <v>9</v>
      </c>
      <c r="D45" s="456">
        <v>9.5</v>
      </c>
      <c r="E45" s="456">
        <v>11.5</v>
      </c>
      <c r="F45" s="456">
        <v>10</v>
      </c>
      <c r="G45" s="466">
        <v>10</v>
      </c>
    </row>
    <row r="46" spans="1:7" ht="21" customHeight="1">
      <c r="A46" s="376">
        <f t="shared" si="0"/>
        <v>40</v>
      </c>
      <c r="B46" s="339" t="s">
        <v>54</v>
      </c>
      <c r="C46" s="457">
        <v>6.18</v>
      </c>
      <c r="D46" s="457">
        <v>6.41</v>
      </c>
      <c r="E46" s="457">
        <v>6.42</v>
      </c>
      <c r="F46" s="457">
        <v>5.67</v>
      </c>
      <c r="G46" s="467">
        <v>6.06</v>
      </c>
    </row>
    <row r="47" spans="1:7" s="342" customFormat="1" ht="21" customHeight="1">
      <c r="A47" s="444">
        <f t="shared" si="0"/>
        <v>41</v>
      </c>
      <c r="B47" s="417" t="s">
        <v>55</v>
      </c>
      <c r="C47" s="456">
        <v>8.9499999999999993</v>
      </c>
      <c r="D47" s="456">
        <v>9.4</v>
      </c>
      <c r="E47" s="456">
        <v>11.75</v>
      </c>
      <c r="F47" s="456">
        <v>8.9700000000000006</v>
      </c>
      <c r="G47" s="466">
        <v>10.75</v>
      </c>
    </row>
    <row r="48" spans="1:7" ht="21" customHeight="1">
      <c r="A48" s="376">
        <f t="shared" si="0"/>
        <v>42</v>
      </c>
      <c r="B48" s="339" t="s">
        <v>56</v>
      </c>
      <c r="C48" s="457">
        <v>9.5399999999999991</v>
      </c>
      <c r="D48" s="457">
        <v>9.5399999999999991</v>
      </c>
      <c r="E48" s="457">
        <v>9.5399999999999991</v>
      </c>
      <c r="F48" s="457">
        <v>9.5399999999999991</v>
      </c>
      <c r="G48" s="467">
        <v>9.5399999999999991</v>
      </c>
    </row>
    <row r="49" spans="1:7" s="342" customFormat="1" ht="21" customHeight="1">
      <c r="A49" s="444">
        <f t="shared" si="0"/>
        <v>43</v>
      </c>
      <c r="B49" s="417" t="s">
        <v>57</v>
      </c>
      <c r="C49" s="456">
        <v>10.39</v>
      </c>
      <c r="D49" s="456">
        <v>10.76</v>
      </c>
      <c r="E49" s="456">
        <v>14.6</v>
      </c>
      <c r="F49" s="456">
        <v>10.84</v>
      </c>
      <c r="G49" s="466">
        <v>12.22</v>
      </c>
    </row>
    <row r="50" spans="1:7" ht="21" customHeight="1">
      <c r="A50" s="376">
        <f t="shared" si="0"/>
        <v>44</v>
      </c>
      <c r="B50" s="339" t="s">
        <v>58</v>
      </c>
      <c r="C50" s="457">
        <v>9.33</v>
      </c>
      <c r="D50" s="457">
        <v>11.55</v>
      </c>
      <c r="E50" s="457">
        <v>11</v>
      </c>
      <c r="F50" s="457">
        <v>10.41</v>
      </c>
      <c r="G50" s="467">
        <v>10</v>
      </c>
    </row>
    <row r="51" spans="1:7" s="342" customFormat="1" ht="21" customHeight="1">
      <c r="A51" s="444">
        <f t="shared" si="0"/>
        <v>45</v>
      </c>
      <c r="B51" s="417" t="s">
        <v>59</v>
      </c>
      <c r="C51" s="456">
        <v>8.6300000000000008</v>
      </c>
      <c r="D51" s="456">
        <v>8.33</v>
      </c>
      <c r="E51" s="456">
        <v>8.33</v>
      </c>
      <c r="F51" s="456">
        <v>8.6300000000000008</v>
      </c>
      <c r="G51" s="466">
        <v>8.0299999999999994</v>
      </c>
    </row>
    <row r="52" spans="1:7" ht="21" customHeight="1">
      <c r="A52" s="376">
        <f t="shared" si="0"/>
        <v>46</v>
      </c>
      <c r="B52" s="339" t="s">
        <v>60</v>
      </c>
      <c r="C52" s="457">
        <v>9.3699999999999992</v>
      </c>
      <c r="D52" s="457">
        <v>7.49</v>
      </c>
      <c r="E52" s="457">
        <v>11.43</v>
      </c>
      <c r="F52" s="457">
        <v>10.52</v>
      </c>
      <c r="G52" s="467">
        <v>10.81</v>
      </c>
    </row>
    <row r="53" spans="1:7" s="342" customFormat="1" ht="21" customHeight="1">
      <c r="A53" s="448">
        <f t="shared" si="0"/>
        <v>47</v>
      </c>
      <c r="B53" s="422" t="s">
        <v>61</v>
      </c>
      <c r="C53" s="458">
        <v>7.84</v>
      </c>
      <c r="D53" s="458">
        <v>7.82</v>
      </c>
      <c r="E53" s="458">
        <v>7.72</v>
      </c>
      <c r="F53" s="458">
        <v>7.7</v>
      </c>
      <c r="G53" s="468">
        <v>9.9600000000000009</v>
      </c>
    </row>
    <row r="54" spans="1:7" ht="21" customHeight="1" thickBot="1">
      <c r="A54" s="380"/>
      <c r="B54" s="381"/>
      <c r="C54" s="382"/>
      <c r="D54" s="382"/>
      <c r="E54" s="382"/>
      <c r="F54" s="650" t="s">
        <v>211</v>
      </c>
      <c r="G54" s="651"/>
    </row>
    <row r="55" spans="1:7" ht="21" customHeight="1" thickTop="1">
      <c r="A55" s="376">
        <f>A53+1</f>
        <v>48</v>
      </c>
      <c r="B55" s="339" t="s">
        <v>62</v>
      </c>
      <c r="C55" s="457">
        <v>8.1999999999999993</v>
      </c>
      <c r="D55" s="457">
        <v>8.5</v>
      </c>
      <c r="E55" s="457">
        <v>8.5</v>
      </c>
      <c r="F55" s="457">
        <v>8.1999999999999993</v>
      </c>
      <c r="G55" s="467">
        <v>8.5</v>
      </c>
    </row>
    <row r="56" spans="1:7" s="342" customFormat="1" ht="21" customHeight="1">
      <c r="A56" s="444">
        <f t="shared" si="0"/>
        <v>49</v>
      </c>
      <c r="B56" s="417" t="s">
        <v>64</v>
      </c>
      <c r="C56" s="456">
        <v>7.8</v>
      </c>
      <c r="D56" s="456">
        <v>9.57</v>
      </c>
      <c r="E56" s="456">
        <v>8.89</v>
      </c>
      <c r="F56" s="456">
        <v>7.21</v>
      </c>
      <c r="G56" s="466">
        <v>10.91</v>
      </c>
    </row>
    <row r="57" spans="1:7" ht="21" customHeight="1">
      <c r="A57" s="376">
        <f t="shared" si="0"/>
        <v>50</v>
      </c>
      <c r="B57" s="339" t="s">
        <v>65</v>
      </c>
      <c r="C57" s="457">
        <v>13.95</v>
      </c>
      <c r="D57" s="457">
        <v>13.95</v>
      </c>
      <c r="E57" s="457">
        <v>13.95</v>
      </c>
      <c r="F57" s="457">
        <v>13.95</v>
      </c>
      <c r="G57" s="467">
        <v>13.95</v>
      </c>
    </row>
    <row r="58" spans="1:7" s="342" customFormat="1" ht="21" customHeight="1">
      <c r="A58" s="444">
        <f t="shared" si="0"/>
        <v>51</v>
      </c>
      <c r="B58" s="417" t="s">
        <v>66</v>
      </c>
      <c r="C58" s="456">
        <v>6.45</v>
      </c>
      <c r="D58" s="456">
        <v>6.45</v>
      </c>
      <c r="E58" s="456">
        <v>6.45</v>
      </c>
      <c r="F58" s="456">
        <v>9.1199999999999992</v>
      </c>
      <c r="G58" s="466">
        <v>9.1199999999999992</v>
      </c>
    </row>
    <row r="59" spans="1:7" s="343" customFormat="1" ht="21" customHeight="1">
      <c r="A59" s="376">
        <f t="shared" si="0"/>
        <v>52</v>
      </c>
      <c r="B59" s="339" t="s">
        <v>67</v>
      </c>
      <c r="C59" s="457">
        <v>10.3</v>
      </c>
      <c r="D59" s="457">
        <v>10.43</v>
      </c>
      <c r="E59" s="457">
        <v>10.68</v>
      </c>
      <c r="F59" s="457">
        <v>10.28</v>
      </c>
      <c r="G59" s="467">
        <v>10.35</v>
      </c>
    </row>
    <row r="60" spans="1:7" s="342" customFormat="1" ht="21" customHeight="1">
      <c r="A60" s="444">
        <f t="shared" si="0"/>
        <v>53</v>
      </c>
      <c r="B60" s="417" t="s">
        <v>68</v>
      </c>
      <c r="C60" s="456">
        <v>6.53</v>
      </c>
      <c r="D60" s="456">
        <v>6.53</v>
      </c>
      <c r="E60" s="456">
        <v>6.53</v>
      </c>
      <c r="F60" s="456">
        <v>6.53</v>
      </c>
      <c r="G60" s="466">
        <v>6.53</v>
      </c>
    </row>
    <row r="61" spans="1:7" ht="21" customHeight="1">
      <c r="A61" s="376">
        <f t="shared" si="0"/>
        <v>54</v>
      </c>
      <c r="B61" s="339" t="s">
        <v>69</v>
      </c>
      <c r="C61" s="457">
        <v>5.78</v>
      </c>
      <c r="D61" s="457">
        <v>5.78</v>
      </c>
      <c r="E61" s="457">
        <v>5.77</v>
      </c>
      <c r="F61" s="457">
        <v>5.77</v>
      </c>
      <c r="G61" s="467">
        <v>5.89</v>
      </c>
    </row>
    <row r="62" spans="1:7" s="342" customFormat="1" ht="21" customHeight="1">
      <c r="A62" s="444">
        <f t="shared" si="0"/>
        <v>55</v>
      </c>
      <c r="B62" s="417" t="s">
        <v>70</v>
      </c>
      <c r="C62" s="456">
        <v>8.5299999999999994</v>
      </c>
      <c r="D62" s="456">
        <v>8.61</v>
      </c>
      <c r="E62" s="456">
        <v>8.3000000000000007</v>
      </c>
      <c r="F62" s="456">
        <v>8.35</v>
      </c>
      <c r="G62" s="466">
        <v>8.42</v>
      </c>
    </row>
    <row r="63" spans="1:7" ht="21" customHeight="1">
      <c r="A63" s="376">
        <f t="shared" si="0"/>
        <v>56</v>
      </c>
      <c r="B63" s="339" t="s">
        <v>71</v>
      </c>
      <c r="C63" s="457">
        <v>7.96</v>
      </c>
      <c r="D63" s="457">
        <v>9.2899999999999991</v>
      </c>
      <c r="E63" s="457">
        <v>13.73</v>
      </c>
      <c r="F63" s="457">
        <v>7.81</v>
      </c>
      <c r="G63" s="467">
        <v>12.67</v>
      </c>
    </row>
    <row r="64" spans="1:7" s="342" customFormat="1" ht="21" customHeight="1">
      <c r="A64" s="444">
        <f>A63+1</f>
        <v>57</v>
      </c>
      <c r="B64" s="417" t="s">
        <v>73</v>
      </c>
      <c r="C64" s="456">
        <v>11.5</v>
      </c>
      <c r="D64" s="456">
        <v>11.5</v>
      </c>
      <c r="E64" s="456">
        <v>11.5</v>
      </c>
      <c r="F64" s="456">
        <v>11.5</v>
      </c>
      <c r="G64" s="466">
        <v>11.5</v>
      </c>
    </row>
    <row r="65" spans="1:7" ht="21" customHeight="1">
      <c r="A65" s="376">
        <f t="shared" si="0"/>
        <v>58</v>
      </c>
      <c r="B65" s="339" t="s">
        <v>74</v>
      </c>
      <c r="C65" s="457">
        <v>8.92</v>
      </c>
      <c r="D65" s="457">
        <v>9.2200000000000006</v>
      </c>
      <c r="E65" s="457">
        <v>9.2200000000000006</v>
      </c>
      <c r="F65" s="457">
        <v>9.07</v>
      </c>
      <c r="G65" s="467">
        <v>9.1199999999999992</v>
      </c>
    </row>
    <row r="66" spans="1:7" s="342" customFormat="1" ht="21" customHeight="1">
      <c r="A66" s="444">
        <f t="shared" si="0"/>
        <v>59</v>
      </c>
      <c r="B66" s="417" t="s">
        <v>75</v>
      </c>
      <c r="C66" s="456">
        <v>6.76</v>
      </c>
      <c r="D66" s="456">
        <v>6.76</v>
      </c>
      <c r="E66" s="456">
        <v>7.4</v>
      </c>
      <c r="F66" s="456">
        <v>6.76</v>
      </c>
      <c r="G66" s="466">
        <v>6.76</v>
      </c>
    </row>
    <row r="67" spans="1:7" ht="21" customHeight="1">
      <c r="A67" s="376">
        <f t="shared" si="0"/>
        <v>60</v>
      </c>
      <c r="B67" s="339" t="s">
        <v>76</v>
      </c>
      <c r="C67" s="457">
        <v>10.5</v>
      </c>
      <c r="D67" s="457">
        <v>11.5</v>
      </c>
      <c r="E67" s="457">
        <v>15</v>
      </c>
      <c r="F67" s="457">
        <v>0</v>
      </c>
      <c r="G67" s="467">
        <v>10.5</v>
      </c>
    </row>
    <row r="68" spans="1:7" s="342" customFormat="1" ht="21" customHeight="1">
      <c r="A68" s="444">
        <f>A67+1</f>
        <v>61</v>
      </c>
      <c r="B68" s="417" t="s">
        <v>77</v>
      </c>
      <c r="C68" s="456">
        <v>8.73</v>
      </c>
      <c r="D68" s="456">
        <v>9.69</v>
      </c>
      <c r="E68" s="456">
        <v>0</v>
      </c>
      <c r="F68" s="456">
        <v>10.1</v>
      </c>
      <c r="G68" s="466">
        <v>10.1</v>
      </c>
    </row>
    <row r="69" spans="1:7" ht="21" customHeight="1">
      <c r="A69" s="376">
        <f t="shared" si="0"/>
        <v>62</v>
      </c>
      <c r="B69" s="339" t="s">
        <v>78</v>
      </c>
      <c r="C69" s="457">
        <v>11</v>
      </c>
      <c r="D69" s="457">
        <v>13</v>
      </c>
      <c r="E69" s="457">
        <v>15</v>
      </c>
      <c r="F69" s="457">
        <v>12</v>
      </c>
      <c r="G69" s="467">
        <v>13.5</v>
      </c>
    </row>
    <row r="70" spans="1:7" s="342" customFormat="1" ht="21" customHeight="1">
      <c r="A70" s="444">
        <f t="shared" si="0"/>
        <v>63</v>
      </c>
      <c r="B70" s="417" t="s">
        <v>79</v>
      </c>
      <c r="C70" s="456">
        <v>7.87</v>
      </c>
      <c r="D70" s="456">
        <v>8.81</v>
      </c>
      <c r="E70" s="456">
        <v>0</v>
      </c>
      <c r="F70" s="456">
        <v>8.42</v>
      </c>
      <c r="G70" s="466">
        <v>0</v>
      </c>
    </row>
    <row r="71" spans="1:7" ht="21" customHeight="1">
      <c r="A71" s="376">
        <f t="shared" si="0"/>
        <v>64</v>
      </c>
      <c r="B71" s="339" t="s">
        <v>80</v>
      </c>
      <c r="C71" s="457">
        <v>7.85</v>
      </c>
      <c r="D71" s="457">
        <v>0</v>
      </c>
      <c r="E71" s="457">
        <v>0</v>
      </c>
      <c r="F71" s="457">
        <v>0</v>
      </c>
      <c r="G71" s="467">
        <v>0</v>
      </c>
    </row>
    <row r="72" spans="1:7" s="342" customFormat="1" ht="21" customHeight="1">
      <c r="A72" s="444">
        <f t="shared" si="0"/>
        <v>65</v>
      </c>
      <c r="B72" s="417" t="s">
        <v>81</v>
      </c>
      <c r="C72" s="456">
        <v>8</v>
      </c>
      <c r="D72" s="456">
        <v>8.25</v>
      </c>
      <c r="E72" s="456">
        <v>0</v>
      </c>
      <c r="F72" s="456">
        <v>7.25</v>
      </c>
      <c r="G72" s="466">
        <v>8.75</v>
      </c>
    </row>
    <row r="73" spans="1:7" ht="21" customHeight="1">
      <c r="A73" s="376">
        <f t="shared" si="0"/>
        <v>66</v>
      </c>
      <c r="B73" s="339" t="s">
        <v>82</v>
      </c>
      <c r="C73" s="457">
        <v>8</v>
      </c>
      <c r="D73" s="457">
        <v>11.5</v>
      </c>
      <c r="E73" s="457">
        <v>0</v>
      </c>
      <c r="F73" s="457">
        <v>10.25</v>
      </c>
      <c r="G73" s="467">
        <v>11.25</v>
      </c>
    </row>
    <row r="74" spans="1:7" s="342" customFormat="1" ht="21" customHeight="1">
      <c r="A74" s="444">
        <f t="shared" ref="A74:A102" si="1">A73+1</f>
        <v>67</v>
      </c>
      <c r="B74" s="417" t="s">
        <v>131</v>
      </c>
      <c r="C74" s="456">
        <v>6.08</v>
      </c>
      <c r="D74" s="456">
        <v>9.6300000000000008</v>
      </c>
      <c r="E74" s="456">
        <v>15.42</v>
      </c>
      <c r="F74" s="456">
        <v>0</v>
      </c>
      <c r="G74" s="466">
        <v>10.29</v>
      </c>
    </row>
    <row r="75" spans="1:7" ht="21" customHeight="1">
      <c r="A75" s="376">
        <f t="shared" si="1"/>
        <v>68</v>
      </c>
      <c r="B75" s="339" t="s">
        <v>84</v>
      </c>
      <c r="C75" s="457">
        <v>9.83</v>
      </c>
      <c r="D75" s="457">
        <v>10.9</v>
      </c>
      <c r="E75" s="457">
        <v>0</v>
      </c>
      <c r="F75" s="457">
        <v>10.89</v>
      </c>
      <c r="G75" s="467">
        <v>9.67</v>
      </c>
    </row>
    <row r="76" spans="1:7" s="342" customFormat="1" ht="21" customHeight="1">
      <c r="A76" s="444">
        <f t="shared" si="1"/>
        <v>69</v>
      </c>
      <c r="B76" s="417" t="s">
        <v>223</v>
      </c>
      <c r="C76" s="456">
        <v>8.32</v>
      </c>
      <c r="D76" s="456">
        <v>9.1</v>
      </c>
      <c r="E76" s="456">
        <v>13</v>
      </c>
      <c r="F76" s="456">
        <v>10.050000000000001</v>
      </c>
      <c r="G76" s="466">
        <v>10.050000000000001</v>
      </c>
    </row>
    <row r="77" spans="1:7" ht="21" customHeight="1">
      <c r="A77" s="376">
        <f t="shared" si="1"/>
        <v>70</v>
      </c>
      <c r="B77" s="339" t="s">
        <v>86</v>
      </c>
      <c r="C77" s="457">
        <v>0</v>
      </c>
      <c r="D77" s="457">
        <v>9.85</v>
      </c>
      <c r="E77" s="457">
        <v>0</v>
      </c>
      <c r="F77" s="457">
        <v>9.1199999999999992</v>
      </c>
      <c r="G77" s="467">
        <v>10.29</v>
      </c>
    </row>
    <row r="78" spans="1:7" s="342" customFormat="1" ht="21" customHeight="1">
      <c r="A78" s="444">
        <f t="shared" si="1"/>
        <v>71</v>
      </c>
      <c r="B78" s="417" t="s">
        <v>88</v>
      </c>
      <c r="C78" s="456">
        <v>8.1</v>
      </c>
      <c r="D78" s="456">
        <v>8.1</v>
      </c>
      <c r="E78" s="456">
        <v>0</v>
      </c>
      <c r="F78" s="456">
        <v>7.85</v>
      </c>
      <c r="G78" s="466">
        <v>7.85</v>
      </c>
    </row>
    <row r="79" spans="1:7" ht="21" customHeight="1">
      <c r="A79" s="376">
        <f t="shared" si="1"/>
        <v>72</v>
      </c>
      <c r="B79" s="339" t="s">
        <v>89</v>
      </c>
      <c r="C79" s="457">
        <v>7</v>
      </c>
      <c r="D79" s="457">
        <v>7.75</v>
      </c>
      <c r="E79" s="457">
        <v>8.5</v>
      </c>
      <c r="F79" s="457">
        <v>7.25</v>
      </c>
      <c r="G79" s="467">
        <v>10</v>
      </c>
    </row>
    <row r="80" spans="1:7" s="342" customFormat="1" ht="21" customHeight="1">
      <c r="A80" s="444">
        <f t="shared" si="1"/>
        <v>73</v>
      </c>
      <c r="B80" s="417" t="s">
        <v>90</v>
      </c>
      <c r="C80" s="456">
        <v>11.25</v>
      </c>
      <c r="D80" s="456">
        <v>11.25</v>
      </c>
      <c r="E80" s="456">
        <v>0</v>
      </c>
      <c r="F80" s="456">
        <v>11.32</v>
      </c>
      <c r="G80" s="466">
        <v>12.01</v>
      </c>
    </row>
    <row r="81" spans="1:7" ht="21" customHeight="1">
      <c r="A81" s="376">
        <f t="shared" si="1"/>
        <v>74</v>
      </c>
      <c r="B81" s="339" t="s">
        <v>91</v>
      </c>
      <c r="C81" s="457">
        <v>16.63</v>
      </c>
      <c r="D81" s="457">
        <v>17.13</v>
      </c>
      <c r="E81" s="457">
        <v>17.13</v>
      </c>
      <c r="F81" s="457">
        <v>16.63</v>
      </c>
      <c r="G81" s="467">
        <v>17.88</v>
      </c>
    </row>
    <row r="82" spans="1:7" s="342" customFormat="1" ht="21" customHeight="1">
      <c r="A82" s="444">
        <f t="shared" si="1"/>
        <v>75</v>
      </c>
      <c r="B82" s="417" t="s">
        <v>93</v>
      </c>
      <c r="C82" s="456">
        <v>7.86</v>
      </c>
      <c r="D82" s="456">
        <v>9.32</v>
      </c>
      <c r="E82" s="456">
        <v>0</v>
      </c>
      <c r="F82" s="456">
        <v>7.64</v>
      </c>
      <c r="G82" s="466">
        <v>12.58</v>
      </c>
    </row>
    <row r="83" spans="1:7" ht="21" customHeight="1">
      <c r="A83" s="376">
        <f t="shared" si="1"/>
        <v>76</v>
      </c>
      <c r="B83" s="339" t="s">
        <v>94</v>
      </c>
      <c r="C83" s="457">
        <v>11.25</v>
      </c>
      <c r="D83" s="457">
        <v>13.25</v>
      </c>
      <c r="E83" s="457">
        <v>0</v>
      </c>
      <c r="F83" s="457">
        <v>0</v>
      </c>
      <c r="G83" s="467">
        <v>0</v>
      </c>
    </row>
    <row r="84" spans="1:7" s="342" customFormat="1" ht="21" customHeight="1">
      <c r="A84" s="444">
        <f t="shared" si="1"/>
        <v>77</v>
      </c>
      <c r="B84" s="417" t="s">
        <v>188</v>
      </c>
      <c r="C84" s="456">
        <v>0</v>
      </c>
      <c r="D84" s="456">
        <v>0</v>
      </c>
      <c r="E84" s="456">
        <v>0</v>
      </c>
      <c r="F84" s="456">
        <v>0</v>
      </c>
      <c r="G84" s="466">
        <v>0</v>
      </c>
    </row>
    <row r="85" spans="1:7" ht="21" customHeight="1">
      <c r="A85" s="376">
        <f t="shared" si="1"/>
        <v>78</v>
      </c>
      <c r="B85" s="339" t="s">
        <v>96</v>
      </c>
      <c r="C85" s="457">
        <v>0</v>
      </c>
      <c r="D85" s="457">
        <v>11</v>
      </c>
      <c r="E85" s="457">
        <v>13.99</v>
      </c>
      <c r="F85" s="457">
        <v>9.25</v>
      </c>
      <c r="G85" s="467">
        <v>0</v>
      </c>
    </row>
    <row r="86" spans="1:7" s="342" customFormat="1" ht="21" customHeight="1">
      <c r="A86" s="444">
        <f t="shared" si="1"/>
        <v>79</v>
      </c>
      <c r="B86" s="417" t="s">
        <v>97</v>
      </c>
      <c r="C86" s="456">
        <v>8.34</v>
      </c>
      <c r="D86" s="456">
        <v>8.34</v>
      </c>
      <c r="E86" s="456">
        <v>10.34</v>
      </c>
      <c r="F86" s="456">
        <v>8.34</v>
      </c>
      <c r="G86" s="466">
        <v>9.84</v>
      </c>
    </row>
    <row r="87" spans="1:7" ht="21" customHeight="1">
      <c r="A87" s="376">
        <f t="shared" si="1"/>
        <v>80</v>
      </c>
      <c r="B87" s="339" t="s">
        <v>98</v>
      </c>
      <c r="C87" s="457">
        <v>11.27</v>
      </c>
      <c r="D87" s="457">
        <v>11.52</v>
      </c>
      <c r="E87" s="457">
        <v>12.02</v>
      </c>
      <c r="F87" s="457">
        <v>11.37</v>
      </c>
      <c r="G87" s="467">
        <v>11.77</v>
      </c>
    </row>
    <row r="88" spans="1:7" s="342" customFormat="1" ht="21" customHeight="1">
      <c r="A88" s="444">
        <f t="shared" si="1"/>
        <v>81</v>
      </c>
      <c r="B88" s="417" t="s">
        <v>99</v>
      </c>
      <c r="C88" s="456">
        <v>14.5</v>
      </c>
      <c r="D88" s="456">
        <v>14.75</v>
      </c>
      <c r="E88" s="456">
        <v>17</v>
      </c>
      <c r="F88" s="456">
        <v>16.5</v>
      </c>
      <c r="G88" s="466">
        <v>15.75</v>
      </c>
    </row>
    <row r="89" spans="1:7" ht="21" customHeight="1">
      <c r="A89" s="376">
        <f t="shared" si="1"/>
        <v>82</v>
      </c>
      <c r="B89" s="344" t="s">
        <v>100</v>
      </c>
      <c r="C89" s="457">
        <v>8.75</v>
      </c>
      <c r="D89" s="457">
        <v>12.25</v>
      </c>
      <c r="E89" s="457">
        <v>13.26</v>
      </c>
      <c r="F89" s="457">
        <v>8.9</v>
      </c>
      <c r="G89" s="467">
        <v>12.25</v>
      </c>
    </row>
    <row r="90" spans="1:7" s="342" customFormat="1" ht="21" customHeight="1">
      <c r="A90" s="444">
        <f t="shared" si="1"/>
        <v>83</v>
      </c>
      <c r="B90" s="417" t="s">
        <v>101</v>
      </c>
      <c r="C90" s="456">
        <v>11</v>
      </c>
      <c r="D90" s="456">
        <v>11</v>
      </c>
      <c r="E90" s="456">
        <v>17</v>
      </c>
      <c r="F90" s="456">
        <v>13</v>
      </c>
      <c r="G90" s="466">
        <v>13</v>
      </c>
    </row>
    <row r="91" spans="1:7" ht="21" customHeight="1">
      <c r="A91" s="376">
        <f t="shared" si="1"/>
        <v>84</v>
      </c>
      <c r="B91" s="339" t="s">
        <v>224</v>
      </c>
      <c r="C91" s="457">
        <v>8.2799999999999994</v>
      </c>
      <c r="D91" s="457">
        <v>8.7799999999999994</v>
      </c>
      <c r="E91" s="457">
        <v>9.2799999999999994</v>
      </c>
      <c r="F91" s="457">
        <v>9.2799999999999994</v>
      </c>
      <c r="G91" s="467">
        <v>9.2799999999999994</v>
      </c>
    </row>
    <row r="92" spans="1:7" s="342" customFormat="1" ht="21" customHeight="1">
      <c r="A92" s="444">
        <f t="shared" si="1"/>
        <v>85</v>
      </c>
      <c r="B92" s="417" t="s">
        <v>189</v>
      </c>
      <c r="C92" s="456">
        <v>12.2</v>
      </c>
      <c r="D92" s="456">
        <v>13.61</v>
      </c>
      <c r="E92" s="456">
        <v>0</v>
      </c>
      <c r="F92" s="456">
        <v>0</v>
      </c>
      <c r="G92" s="466">
        <v>16</v>
      </c>
    </row>
    <row r="93" spans="1:7" ht="21" customHeight="1">
      <c r="A93" s="376">
        <f t="shared" si="1"/>
        <v>86</v>
      </c>
      <c r="B93" s="339" t="s">
        <v>104</v>
      </c>
      <c r="C93" s="457">
        <v>8.1</v>
      </c>
      <c r="D93" s="457">
        <v>9</v>
      </c>
      <c r="E93" s="457">
        <v>10</v>
      </c>
      <c r="F93" s="457">
        <v>8.85</v>
      </c>
      <c r="G93" s="467">
        <v>8.85</v>
      </c>
    </row>
    <row r="94" spans="1:7" s="342" customFormat="1" ht="21" customHeight="1">
      <c r="A94" s="444">
        <f t="shared" si="1"/>
        <v>87</v>
      </c>
      <c r="B94" s="417" t="s">
        <v>105</v>
      </c>
      <c r="C94" s="456">
        <v>8.56</v>
      </c>
      <c r="D94" s="456">
        <v>9.2200000000000006</v>
      </c>
      <c r="E94" s="456">
        <v>10.220000000000001</v>
      </c>
      <c r="F94" s="456">
        <v>8.7200000000000006</v>
      </c>
      <c r="G94" s="466">
        <v>8.7200000000000006</v>
      </c>
    </row>
    <row r="95" spans="1:7" ht="21" customHeight="1">
      <c r="A95" s="376">
        <f t="shared" si="1"/>
        <v>88</v>
      </c>
      <c r="B95" s="339" t="s">
        <v>106</v>
      </c>
      <c r="C95" s="457">
        <v>10.19</v>
      </c>
      <c r="D95" s="457">
        <v>10.69</v>
      </c>
      <c r="E95" s="457">
        <v>11.19</v>
      </c>
      <c r="F95" s="457">
        <v>10.19</v>
      </c>
      <c r="G95" s="467">
        <v>10.69</v>
      </c>
    </row>
    <row r="96" spans="1:7" s="342" customFormat="1" ht="21" customHeight="1">
      <c r="A96" s="444">
        <f t="shared" si="1"/>
        <v>89</v>
      </c>
      <c r="B96" s="417" t="s">
        <v>107</v>
      </c>
      <c r="C96" s="456">
        <v>5.99</v>
      </c>
      <c r="D96" s="456">
        <v>5.99</v>
      </c>
      <c r="E96" s="456">
        <v>6.99</v>
      </c>
      <c r="F96" s="456">
        <v>5.99</v>
      </c>
      <c r="G96" s="466">
        <v>5.99</v>
      </c>
    </row>
    <row r="97" spans="1:7" ht="21" customHeight="1">
      <c r="A97" s="376">
        <f t="shared" si="1"/>
        <v>90</v>
      </c>
      <c r="B97" s="339" t="s">
        <v>108</v>
      </c>
      <c r="C97" s="457">
        <v>0</v>
      </c>
      <c r="D97" s="457">
        <v>11.88</v>
      </c>
      <c r="E97" s="457">
        <v>14.46</v>
      </c>
      <c r="F97" s="457">
        <v>0</v>
      </c>
      <c r="G97" s="467">
        <v>12.59</v>
      </c>
    </row>
    <row r="98" spans="1:7" s="342" customFormat="1" ht="21" customHeight="1">
      <c r="A98" s="444">
        <f t="shared" si="1"/>
        <v>91</v>
      </c>
      <c r="B98" s="417" t="s">
        <v>109</v>
      </c>
      <c r="C98" s="456">
        <v>10.38</v>
      </c>
      <c r="D98" s="456">
        <v>11.31</v>
      </c>
      <c r="E98" s="456">
        <v>0</v>
      </c>
      <c r="F98" s="456">
        <v>11.13</v>
      </c>
      <c r="G98" s="466">
        <v>12.63</v>
      </c>
    </row>
    <row r="99" spans="1:7" ht="21" customHeight="1">
      <c r="A99" s="376">
        <f t="shared" si="1"/>
        <v>92</v>
      </c>
      <c r="B99" s="339" t="s">
        <v>225</v>
      </c>
      <c r="C99" s="457">
        <v>7.92</v>
      </c>
      <c r="D99" s="457">
        <v>7.92</v>
      </c>
      <c r="E99" s="457">
        <v>7.92</v>
      </c>
      <c r="F99" s="457">
        <v>7.92</v>
      </c>
      <c r="G99" s="467">
        <v>7.92</v>
      </c>
    </row>
    <row r="100" spans="1:7" s="342" customFormat="1" ht="21" customHeight="1">
      <c r="A100" s="444">
        <f t="shared" si="1"/>
        <v>93</v>
      </c>
      <c r="B100" s="417" t="s">
        <v>191</v>
      </c>
      <c r="C100" s="456">
        <v>5.96</v>
      </c>
      <c r="D100" s="456">
        <v>6.46</v>
      </c>
      <c r="E100" s="456">
        <v>8.4600000000000009</v>
      </c>
      <c r="F100" s="456">
        <v>5.96</v>
      </c>
      <c r="G100" s="466">
        <v>5.96</v>
      </c>
    </row>
    <row r="101" spans="1:7" ht="21" customHeight="1">
      <c r="A101" s="376">
        <f t="shared" si="1"/>
        <v>94</v>
      </c>
      <c r="B101" s="339" t="s">
        <v>112</v>
      </c>
      <c r="C101" s="457">
        <v>9.5</v>
      </c>
      <c r="D101" s="457">
        <v>10.5</v>
      </c>
      <c r="E101" s="457">
        <v>0</v>
      </c>
      <c r="F101" s="457">
        <v>10.5</v>
      </c>
      <c r="G101" s="467">
        <v>0</v>
      </c>
    </row>
    <row r="102" spans="1:7" s="342" customFormat="1" ht="21" customHeight="1" thickBot="1">
      <c r="A102" s="450">
        <f t="shared" si="1"/>
        <v>95</v>
      </c>
      <c r="B102" s="451" t="s">
        <v>113</v>
      </c>
      <c r="C102" s="469">
        <v>0</v>
      </c>
      <c r="D102" s="469">
        <v>10</v>
      </c>
      <c r="E102" s="469">
        <v>0</v>
      </c>
      <c r="F102" s="469">
        <v>10</v>
      </c>
      <c r="G102" s="470">
        <v>10.5</v>
      </c>
    </row>
    <row r="103" spans="1:7" s="462" customFormat="1" ht="18" customHeight="1">
      <c r="A103" s="459" t="s">
        <v>226</v>
      </c>
      <c r="B103" s="459"/>
      <c r="C103" s="460"/>
      <c r="D103" s="461"/>
      <c r="E103" s="461"/>
      <c r="F103" s="461"/>
      <c r="G103" s="461"/>
    </row>
    <row r="104" spans="1:7" s="462" customFormat="1" ht="18" customHeight="1">
      <c r="A104" s="459" t="s">
        <v>227</v>
      </c>
      <c r="B104" s="463"/>
      <c r="C104" s="460"/>
      <c r="D104" s="461"/>
      <c r="E104" s="461"/>
      <c r="F104" s="461"/>
      <c r="G104" s="461"/>
    </row>
    <row r="105" spans="1:7" s="356" customFormat="1" ht="21" customHeight="1">
      <c r="A105" s="459" t="s">
        <v>228</v>
      </c>
      <c r="B105" s="354"/>
      <c r="C105" s="434"/>
      <c r="D105" s="435"/>
      <c r="E105" s="435"/>
      <c r="F105" s="435"/>
      <c r="G105" s="435"/>
    </row>
    <row r="106" spans="1:7" ht="21" hidden="1" customHeight="1">
      <c r="B106" s="354"/>
    </row>
    <row r="107" spans="1:7" ht="21" hidden="1" customHeight="1"/>
    <row r="108" spans="1:7" s="356" customFormat="1" ht="21" hidden="1" customHeight="1">
      <c r="A108" s="351"/>
      <c r="B108" s="417"/>
      <c r="C108" s="464"/>
      <c r="D108" s="464"/>
      <c r="E108" s="464"/>
      <c r="F108" s="464"/>
      <c r="G108" s="464"/>
    </row>
    <row r="109" spans="1:7" s="356" customFormat="1" ht="27" hidden="1" customHeight="1">
      <c r="A109" s="351"/>
      <c r="B109" s="347"/>
      <c r="C109" s="426" t="s">
        <v>5</v>
      </c>
      <c r="D109" s="426" t="s">
        <v>6</v>
      </c>
      <c r="E109" s="426" t="s">
        <v>7</v>
      </c>
      <c r="F109" s="426" t="s">
        <v>8</v>
      </c>
      <c r="G109" s="426" t="s">
        <v>9</v>
      </c>
    </row>
    <row r="110" spans="1:7" s="356" customFormat="1" ht="21" hidden="1" customHeight="1" thickBot="1">
      <c r="A110" s="351"/>
      <c r="B110" s="357" t="s">
        <v>178</v>
      </c>
      <c r="C110" s="359">
        <f>AVERAGE(C7:C22,C24:C63,C64:C76,C78:C83,C86:C96,C98:C101)</f>
        <v>8.4925842696629221</v>
      </c>
      <c r="D110" s="359">
        <f>AVERAGE(D7:D17,D21:D22,D25,D29,D33:D63,D64:D70,D72:D83,D85:D102)</f>
        <v>9.4707317073170731</v>
      </c>
      <c r="E110" s="359">
        <f>AVERAGE(E7:E8,E14,E22,E29,E34,E36:E63,E64:E67,E69,E74,E76,E79,E81,E85:E91,E93:E97,E99:E100)</f>
        <v>11.339642857142859</v>
      </c>
      <c r="F110" s="359">
        <f>AVERAGE(F7:F17,F21:F22,F25,F28:F29,F34:F63,F64:F66,F68:F70,F72:F73,F75:F82,F85:F91,F93:F96,F98:F102)</f>
        <v>9.1462337662337667</v>
      </c>
      <c r="G110" s="359">
        <f>AVERAGE(G7:G15,G17,G21:G22,G29,G34,G36:G63,G64:G69,G72:G82,G86:G100,G102)</f>
        <v>10.028108108108112</v>
      </c>
    </row>
    <row r="111" spans="1:7" ht="21" hidden="1" customHeight="1" thickTop="1" thickBot="1">
      <c r="B111" s="357" t="s">
        <v>179</v>
      </c>
      <c r="C111" s="360">
        <v>3.51</v>
      </c>
      <c r="D111" s="361">
        <v>3.4</v>
      </c>
      <c r="E111" s="465">
        <v>4.28</v>
      </c>
      <c r="F111" s="360">
        <v>5.67</v>
      </c>
      <c r="G111" s="361">
        <v>3.62</v>
      </c>
    </row>
    <row r="112" spans="1:7" ht="21" hidden="1" customHeight="1" thickTop="1" thickBot="1">
      <c r="A112" s="351">
        <v>16.63</v>
      </c>
      <c r="B112" s="357" t="s">
        <v>180</v>
      </c>
      <c r="C112" s="362">
        <v>16.63</v>
      </c>
      <c r="D112" s="362">
        <v>17.13</v>
      </c>
      <c r="E112" s="361">
        <v>26</v>
      </c>
      <c r="F112" s="360">
        <v>16.63</v>
      </c>
      <c r="G112" s="360">
        <v>17.88</v>
      </c>
    </row>
    <row r="113" spans="2:7" ht="21" hidden="1" customHeight="1" thickTop="1">
      <c r="B113" s="357"/>
      <c r="C113" s="432"/>
      <c r="D113" s="433"/>
      <c r="E113" s="433"/>
      <c r="F113" s="433"/>
      <c r="G113" s="433"/>
    </row>
    <row r="114" spans="2:7" ht="21" hidden="1" customHeight="1">
      <c r="B114" s="434"/>
      <c r="C114" s="435"/>
      <c r="G114" s="336"/>
    </row>
    <row r="115" spans="2:7" ht="21" hidden="1" customHeight="1"/>
    <row r="116" spans="2:7" ht="21" hidden="1" customHeight="1"/>
  </sheetData>
  <mergeCells count="4">
    <mergeCell ref="A1:G1"/>
    <mergeCell ref="A2:G2"/>
    <mergeCell ref="A3:G3"/>
    <mergeCell ref="F54:G54"/>
  </mergeCells>
  <conditionalFormatting sqref="C109">
    <cfRule type="dataBar" priority="10">
      <dataBar>
        <cfvo type="min"/>
        <cfvo type="max"/>
        <color rgb="FF638EC6"/>
      </dataBar>
    </cfRule>
  </conditionalFormatting>
  <conditionalFormatting sqref="C109:G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09">
    <cfRule type="dataBar" priority="9">
      <dataBar>
        <cfvo type="min"/>
        <cfvo type="max"/>
        <color rgb="FF63C384"/>
      </dataBar>
    </cfRule>
  </conditionalFormatting>
  <conditionalFormatting sqref="E109">
    <cfRule type="dataBar" priority="8">
      <dataBar>
        <cfvo type="min"/>
        <cfvo type="max"/>
        <color rgb="FFD6007B"/>
      </dataBar>
    </cfRule>
  </conditionalFormatting>
  <conditionalFormatting sqref="F109">
    <cfRule type="dataBar" priority="7">
      <dataBar>
        <cfvo type="min"/>
        <cfvo type="max"/>
        <color rgb="FF008AEF"/>
      </dataBar>
    </cfRule>
  </conditionalFormatting>
  <conditionalFormatting sqref="G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51181102362204722" right="0.15748031496062992" top="0.35433070866141736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6" man="1"/>
  </rowBreaks>
  <customProperties>
    <customPr name="EpmWorksheetKeyString_GUID" r:id="rId2"/>
  </customProperties>
  <drawing r:id="rId3"/>
  <legacy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14"/>
  <sheetViews>
    <sheetView showGridLines="0" view="pageBreakPreview" topLeftCell="A97" zoomScale="85" zoomScaleNormal="100" zoomScaleSheetLayoutView="85" workbookViewId="0">
      <selection activeCell="A106" sqref="A106:XFD114"/>
    </sheetView>
  </sheetViews>
  <sheetFormatPr defaultColWidth="9.25" defaultRowHeight="21" customHeight="1"/>
  <cols>
    <col min="1" max="1" width="5.625" style="351" customWidth="1"/>
    <col min="2" max="2" width="58.625" style="336" customWidth="1"/>
    <col min="3" max="3" width="12.625" style="434" customWidth="1"/>
    <col min="4" max="4" width="10.625" style="435" customWidth="1"/>
    <col min="5" max="6" width="9.25" style="435" customWidth="1"/>
    <col min="7" max="7" width="12" style="435" customWidth="1"/>
    <col min="8" max="8" width="5.25" style="471" customWidth="1"/>
    <col min="9" max="13" width="9.25" style="472"/>
    <col min="14" max="16384" width="9.25" style="336"/>
  </cols>
  <sheetData>
    <row r="1" spans="1:13" ht="21" customHeight="1">
      <c r="A1" s="647" t="s">
        <v>200</v>
      </c>
      <c r="B1" s="647"/>
      <c r="C1" s="647"/>
      <c r="D1" s="652"/>
      <c r="E1" s="647"/>
      <c r="F1" s="652"/>
      <c r="G1" s="652"/>
    </row>
    <row r="2" spans="1:13" ht="21" customHeight="1">
      <c r="A2" s="648" t="s">
        <v>229</v>
      </c>
      <c r="B2" s="648"/>
      <c r="C2" s="648"/>
      <c r="D2" s="653"/>
      <c r="E2" s="648"/>
      <c r="F2" s="653"/>
      <c r="G2" s="653"/>
    </row>
    <row r="3" spans="1:13" ht="21" customHeight="1">
      <c r="A3" s="649" t="s">
        <v>213</v>
      </c>
      <c r="B3" s="649"/>
      <c r="C3" s="649"/>
      <c r="D3" s="654"/>
      <c r="E3" s="649"/>
      <c r="F3" s="654"/>
      <c r="G3" s="654"/>
    </row>
    <row r="4" spans="1:13" ht="21" customHeight="1">
      <c r="A4" s="501"/>
      <c r="B4" s="501"/>
      <c r="C4" s="501"/>
      <c r="D4" s="502"/>
      <c r="E4" s="501"/>
      <c r="F4" s="502"/>
      <c r="G4" s="502"/>
    </row>
    <row r="5" spans="1:13" ht="25.5" customHeight="1">
      <c r="A5" s="473" t="s">
        <v>1</v>
      </c>
      <c r="B5" s="474" t="s">
        <v>4</v>
      </c>
      <c r="C5" s="475" t="s">
        <v>5</v>
      </c>
      <c r="D5" s="476" t="s">
        <v>6</v>
      </c>
      <c r="E5" s="476" t="s">
        <v>7</v>
      </c>
      <c r="F5" s="476" t="s">
        <v>8</v>
      </c>
      <c r="G5" s="477" t="s">
        <v>209</v>
      </c>
    </row>
    <row r="6" spans="1:13" ht="21" customHeight="1" thickBot="1">
      <c r="A6" s="369" t="s">
        <v>202</v>
      </c>
      <c r="B6" s="337" t="s">
        <v>203</v>
      </c>
      <c r="C6" s="412" t="s">
        <v>204</v>
      </c>
      <c r="D6" s="413" t="s">
        <v>205</v>
      </c>
      <c r="E6" s="413" t="s">
        <v>206</v>
      </c>
      <c r="F6" s="413" t="s">
        <v>207</v>
      </c>
      <c r="G6" s="440" t="s">
        <v>208</v>
      </c>
    </row>
    <row r="7" spans="1:13" s="342" customFormat="1" ht="21" customHeight="1">
      <c r="A7" s="441">
        <v>1</v>
      </c>
      <c r="B7" s="414" t="s">
        <v>12</v>
      </c>
      <c r="C7" s="478">
        <v>8</v>
      </c>
      <c r="D7" s="478">
        <v>8.25</v>
      </c>
      <c r="E7" s="478">
        <v>14</v>
      </c>
      <c r="F7" s="478">
        <v>7.25</v>
      </c>
      <c r="G7" s="479">
        <v>8.75</v>
      </c>
      <c r="H7" s="471"/>
      <c r="I7" s="480"/>
      <c r="J7" s="480"/>
      <c r="K7" s="480"/>
      <c r="L7" s="480"/>
      <c r="M7" s="480"/>
    </row>
    <row r="8" spans="1:13" ht="21" customHeight="1">
      <c r="A8" s="373">
        <v>2</v>
      </c>
      <c r="B8" s="339" t="s">
        <v>13</v>
      </c>
      <c r="C8" s="457">
        <v>8</v>
      </c>
      <c r="D8" s="457">
        <v>8.25</v>
      </c>
      <c r="E8" s="457">
        <v>11.25</v>
      </c>
      <c r="F8" s="457">
        <v>7.25</v>
      </c>
      <c r="G8" s="467">
        <v>8.75</v>
      </c>
      <c r="I8" s="480"/>
      <c r="J8" s="480"/>
      <c r="K8" s="480"/>
      <c r="L8" s="480"/>
      <c r="M8" s="480"/>
    </row>
    <row r="9" spans="1:13" s="342" customFormat="1" ht="21" customHeight="1">
      <c r="A9" s="444">
        <f>A8+1</f>
        <v>3</v>
      </c>
      <c r="B9" s="417" t="s">
        <v>14</v>
      </c>
      <c r="C9" s="456">
        <v>8</v>
      </c>
      <c r="D9" s="456">
        <v>8.25</v>
      </c>
      <c r="E9" s="456">
        <v>0</v>
      </c>
      <c r="F9" s="456">
        <v>7.25</v>
      </c>
      <c r="G9" s="466">
        <v>8.75</v>
      </c>
      <c r="H9" s="471"/>
      <c r="I9" s="480"/>
      <c r="J9" s="480"/>
      <c r="K9" s="480"/>
      <c r="L9" s="480"/>
      <c r="M9" s="480"/>
    </row>
    <row r="10" spans="1:13" ht="21" customHeight="1">
      <c r="A10" s="376">
        <f t="shared" ref="A10:A73" si="0">A9+1</f>
        <v>4</v>
      </c>
      <c r="B10" s="339" t="s">
        <v>15</v>
      </c>
      <c r="C10" s="457">
        <v>9.25</v>
      </c>
      <c r="D10" s="457">
        <v>9.5</v>
      </c>
      <c r="E10" s="457">
        <v>0</v>
      </c>
      <c r="F10" s="457">
        <v>9</v>
      </c>
      <c r="G10" s="467">
        <v>10</v>
      </c>
      <c r="I10" s="480"/>
      <c r="J10" s="480"/>
      <c r="K10" s="480"/>
      <c r="L10" s="480"/>
      <c r="M10" s="480"/>
    </row>
    <row r="11" spans="1:13" s="342" customFormat="1" ht="21" customHeight="1">
      <c r="A11" s="444">
        <f t="shared" si="0"/>
        <v>5</v>
      </c>
      <c r="B11" s="417" t="s">
        <v>16</v>
      </c>
      <c r="C11" s="456">
        <v>8.5</v>
      </c>
      <c r="D11" s="456">
        <v>8.75</v>
      </c>
      <c r="E11" s="456">
        <v>0</v>
      </c>
      <c r="F11" s="456">
        <v>8.25</v>
      </c>
      <c r="G11" s="466">
        <v>8.25</v>
      </c>
      <c r="H11" s="471"/>
      <c r="I11" s="480"/>
      <c r="J11" s="480"/>
      <c r="K11" s="480"/>
      <c r="L11" s="480"/>
      <c r="M11" s="480"/>
    </row>
    <row r="12" spans="1:13" ht="21" customHeight="1">
      <c r="A12" s="376">
        <f t="shared" si="0"/>
        <v>6</v>
      </c>
      <c r="B12" s="339" t="s">
        <v>17</v>
      </c>
      <c r="C12" s="457">
        <v>7.95</v>
      </c>
      <c r="D12" s="457">
        <v>8.1999999999999993</v>
      </c>
      <c r="E12" s="457">
        <v>0</v>
      </c>
      <c r="F12" s="457">
        <v>7.2</v>
      </c>
      <c r="G12" s="467">
        <v>5.96</v>
      </c>
      <c r="I12" s="480"/>
      <c r="J12" s="480"/>
      <c r="K12" s="480"/>
      <c r="L12" s="480"/>
      <c r="M12" s="480"/>
    </row>
    <row r="13" spans="1:13" s="342" customFormat="1" ht="21" customHeight="1">
      <c r="A13" s="444">
        <f t="shared" si="0"/>
        <v>7</v>
      </c>
      <c r="B13" s="417" t="s">
        <v>18</v>
      </c>
      <c r="C13" s="456">
        <v>8.5</v>
      </c>
      <c r="D13" s="456">
        <v>9.5</v>
      </c>
      <c r="E13" s="456">
        <v>0</v>
      </c>
      <c r="F13" s="456">
        <v>8.75</v>
      </c>
      <c r="G13" s="466">
        <v>9.5</v>
      </c>
      <c r="H13" s="471"/>
      <c r="I13" s="480"/>
      <c r="J13" s="480"/>
      <c r="K13" s="480"/>
      <c r="L13" s="480"/>
      <c r="M13" s="480"/>
    </row>
    <row r="14" spans="1:13" ht="21" customHeight="1">
      <c r="A14" s="376">
        <f t="shared" si="0"/>
        <v>8</v>
      </c>
      <c r="B14" s="339" t="s">
        <v>150</v>
      </c>
      <c r="C14" s="457">
        <v>8.9700000000000006</v>
      </c>
      <c r="D14" s="457">
        <v>8.5</v>
      </c>
      <c r="E14" s="457">
        <v>14.9</v>
      </c>
      <c r="F14" s="457">
        <v>8.25</v>
      </c>
      <c r="G14" s="467">
        <v>9.09</v>
      </c>
      <c r="I14" s="480"/>
      <c r="J14" s="480"/>
      <c r="K14" s="480"/>
      <c r="L14" s="480"/>
      <c r="M14" s="480"/>
    </row>
    <row r="15" spans="1:13" s="342" customFormat="1" ht="21" customHeight="1">
      <c r="A15" s="444">
        <f t="shared" si="0"/>
        <v>9</v>
      </c>
      <c r="B15" s="417" t="s">
        <v>20</v>
      </c>
      <c r="C15" s="456">
        <v>9.1</v>
      </c>
      <c r="D15" s="456">
        <v>9.35</v>
      </c>
      <c r="E15" s="456">
        <v>0</v>
      </c>
      <c r="F15" s="456">
        <v>7.25</v>
      </c>
      <c r="G15" s="466">
        <v>8.5</v>
      </c>
      <c r="H15" s="471"/>
      <c r="I15" s="480"/>
      <c r="J15" s="480"/>
      <c r="K15" s="480"/>
      <c r="L15" s="480"/>
      <c r="M15" s="480"/>
    </row>
    <row r="16" spans="1:13" ht="21" customHeight="1">
      <c r="A16" s="376">
        <f t="shared" si="0"/>
        <v>10</v>
      </c>
      <c r="B16" s="339" t="s">
        <v>21</v>
      </c>
      <c r="C16" s="457">
        <v>9.25</v>
      </c>
      <c r="D16" s="457">
        <v>9.5</v>
      </c>
      <c r="E16" s="457">
        <v>0</v>
      </c>
      <c r="F16" s="457">
        <v>8.8000000000000007</v>
      </c>
      <c r="G16" s="467">
        <v>0</v>
      </c>
      <c r="I16" s="480"/>
      <c r="J16" s="480"/>
      <c r="K16" s="480"/>
      <c r="L16" s="480"/>
      <c r="M16" s="480"/>
    </row>
    <row r="17" spans="1:13" s="342" customFormat="1" ht="21" customHeight="1">
      <c r="A17" s="444">
        <f t="shared" si="0"/>
        <v>11</v>
      </c>
      <c r="B17" s="417" t="s">
        <v>22</v>
      </c>
      <c r="C17" s="456">
        <v>9</v>
      </c>
      <c r="D17" s="456">
        <v>9.25</v>
      </c>
      <c r="E17" s="456">
        <v>0</v>
      </c>
      <c r="F17" s="456">
        <v>8.8000000000000007</v>
      </c>
      <c r="G17" s="466">
        <v>9.8000000000000007</v>
      </c>
      <c r="H17" s="471"/>
      <c r="I17" s="480"/>
      <c r="J17" s="480"/>
      <c r="K17" s="480"/>
      <c r="L17" s="480"/>
      <c r="M17" s="480"/>
    </row>
    <row r="18" spans="1:13" ht="21" customHeight="1">
      <c r="A18" s="376">
        <f t="shared" si="0"/>
        <v>12</v>
      </c>
      <c r="B18" s="339" t="s">
        <v>23</v>
      </c>
      <c r="C18" s="457">
        <v>5</v>
      </c>
      <c r="D18" s="457">
        <v>0</v>
      </c>
      <c r="E18" s="457">
        <v>0</v>
      </c>
      <c r="F18" s="457">
        <v>0</v>
      </c>
      <c r="G18" s="467">
        <v>0</v>
      </c>
      <c r="I18" s="480"/>
      <c r="J18" s="480"/>
      <c r="K18" s="480"/>
      <c r="L18" s="480"/>
      <c r="M18" s="480"/>
    </row>
    <row r="19" spans="1:13" s="342" customFormat="1" ht="21" customHeight="1">
      <c r="A19" s="444">
        <f t="shared" si="0"/>
        <v>13</v>
      </c>
      <c r="B19" s="417" t="s">
        <v>24</v>
      </c>
      <c r="C19" s="456">
        <v>3.55</v>
      </c>
      <c r="D19" s="456">
        <v>0</v>
      </c>
      <c r="E19" s="456">
        <v>0</v>
      </c>
      <c r="F19" s="456">
        <v>0</v>
      </c>
      <c r="G19" s="466">
        <v>0</v>
      </c>
      <c r="H19" s="471"/>
      <c r="I19" s="480"/>
      <c r="J19" s="480"/>
      <c r="K19" s="480"/>
      <c r="L19" s="480"/>
      <c r="M19" s="480"/>
    </row>
    <row r="20" spans="1:13" ht="21" customHeight="1">
      <c r="A20" s="376">
        <f t="shared" si="0"/>
        <v>14</v>
      </c>
      <c r="B20" s="339" t="s">
        <v>25</v>
      </c>
      <c r="C20" s="457">
        <v>6</v>
      </c>
      <c r="D20" s="457">
        <v>0</v>
      </c>
      <c r="E20" s="457">
        <v>0</v>
      </c>
      <c r="F20" s="457">
        <v>0</v>
      </c>
      <c r="G20" s="467">
        <v>0</v>
      </c>
      <c r="I20" s="480"/>
      <c r="J20" s="480"/>
      <c r="K20" s="480"/>
      <c r="L20" s="480"/>
      <c r="M20" s="480"/>
    </row>
    <row r="21" spans="1:13" s="342" customFormat="1" ht="21" customHeight="1">
      <c r="A21" s="444">
        <f t="shared" si="0"/>
        <v>15</v>
      </c>
      <c r="B21" s="417" t="s">
        <v>26</v>
      </c>
      <c r="C21" s="456">
        <v>7.06</v>
      </c>
      <c r="D21" s="456">
        <v>7.06</v>
      </c>
      <c r="E21" s="456">
        <v>0</v>
      </c>
      <c r="F21" s="456">
        <v>7.06</v>
      </c>
      <c r="G21" s="466">
        <v>7.06</v>
      </c>
      <c r="H21" s="471"/>
      <c r="I21" s="480"/>
      <c r="J21" s="480"/>
      <c r="K21" s="480"/>
      <c r="L21" s="480"/>
      <c r="M21" s="480"/>
    </row>
    <row r="22" spans="1:13" ht="21" customHeight="1">
      <c r="A22" s="376">
        <f t="shared" si="0"/>
        <v>16</v>
      </c>
      <c r="B22" s="339" t="s">
        <v>27</v>
      </c>
      <c r="C22" s="457">
        <v>9.57</v>
      </c>
      <c r="D22" s="457">
        <v>10.17</v>
      </c>
      <c r="E22" s="457">
        <v>15.14</v>
      </c>
      <c r="F22" s="457">
        <v>8.94</v>
      </c>
      <c r="G22" s="467">
        <v>15</v>
      </c>
      <c r="I22" s="480"/>
      <c r="J22" s="480"/>
      <c r="K22" s="480"/>
      <c r="L22" s="480"/>
      <c r="M22" s="480"/>
    </row>
    <row r="23" spans="1:13" s="342" customFormat="1" ht="21" customHeight="1">
      <c r="A23" s="444">
        <f t="shared" si="0"/>
        <v>17</v>
      </c>
      <c r="B23" s="417" t="s">
        <v>28</v>
      </c>
      <c r="C23" s="456">
        <v>0</v>
      </c>
      <c r="D23" s="456">
        <v>0</v>
      </c>
      <c r="E23" s="456">
        <v>0</v>
      </c>
      <c r="F23" s="456">
        <v>0</v>
      </c>
      <c r="G23" s="466">
        <v>0</v>
      </c>
      <c r="H23" s="471"/>
      <c r="I23" s="480"/>
      <c r="J23" s="480"/>
      <c r="K23" s="480"/>
      <c r="L23" s="480"/>
      <c r="M23" s="480"/>
    </row>
    <row r="24" spans="1:13" ht="21" customHeight="1">
      <c r="A24" s="376">
        <f t="shared" si="0"/>
        <v>18</v>
      </c>
      <c r="B24" s="339" t="s">
        <v>30</v>
      </c>
      <c r="C24" s="457">
        <v>7.53</v>
      </c>
      <c r="D24" s="457">
        <v>0</v>
      </c>
      <c r="E24" s="457">
        <v>0</v>
      </c>
      <c r="F24" s="457">
        <v>0</v>
      </c>
      <c r="G24" s="467">
        <v>0</v>
      </c>
      <c r="I24" s="480"/>
      <c r="J24" s="480"/>
      <c r="K24" s="480"/>
      <c r="L24" s="480"/>
      <c r="M24" s="480"/>
    </row>
    <row r="25" spans="1:13" s="342" customFormat="1" ht="21" customHeight="1">
      <c r="A25" s="444">
        <f t="shared" si="0"/>
        <v>19</v>
      </c>
      <c r="B25" s="417" t="s">
        <v>32</v>
      </c>
      <c r="C25" s="456">
        <v>4.9400000000000004</v>
      </c>
      <c r="D25" s="456">
        <v>6.8</v>
      </c>
      <c r="E25" s="456">
        <v>0</v>
      </c>
      <c r="F25" s="456">
        <v>7.8</v>
      </c>
      <c r="G25" s="466">
        <v>0</v>
      </c>
      <c r="H25" s="471"/>
      <c r="I25" s="480"/>
      <c r="J25" s="480"/>
      <c r="K25" s="480"/>
      <c r="L25" s="480"/>
      <c r="M25" s="480"/>
    </row>
    <row r="26" spans="1:13" ht="21" customHeight="1">
      <c r="A26" s="376">
        <f t="shared" si="0"/>
        <v>20</v>
      </c>
      <c r="B26" s="339" t="s">
        <v>33</v>
      </c>
      <c r="C26" s="457">
        <v>6.9</v>
      </c>
      <c r="D26" s="457">
        <v>0</v>
      </c>
      <c r="E26" s="457">
        <v>0</v>
      </c>
      <c r="F26" s="457">
        <v>0</v>
      </c>
      <c r="G26" s="467">
        <v>0</v>
      </c>
      <c r="I26" s="480"/>
      <c r="J26" s="480"/>
      <c r="K26" s="480"/>
      <c r="L26" s="480"/>
      <c r="M26" s="480"/>
    </row>
    <row r="27" spans="1:13" s="342" customFormat="1" ht="21" customHeight="1">
      <c r="A27" s="444">
        <f t="shared" si="0"/>
        <v>21</v>
      </c>
      <c r="B27" s="417" t="s">
        <v>34</v>
      </c>
      <c r="C27" s="456">
        <v>4.5999999999999996</v>
      </c>
      <c r="D27" s="456">
        <v>0</v>
      </c>
      <c r="E27" s="456">
        <v>0</v>
      </c>
      <c r="F27" s="456">
        <v>0</v>
      </c>
      <c r="G27" s="466">
        <v>0</v>
      </c>
      <c r="H27" s="471"/>
      <c r="I27" s="480"/>
      <c r="J27" s="480"/>
      <c r="K27" s="480"/>
      <c r="L27" s="480"/>
      <c r="M27" s="480"/>
    </row>
    <row r="28" spans="1:13" ht="21" customHeight="1">
      <c r="A28" s="376">
        <f t="shared" si="0"/>
        <v>22</v>
      </c>
      <c r="B28" s="339" t="s">
        <v>35</v>
      </c>
      <c r="C28" s="457">
        <v>7.45</v>
      </c>
      <c r="D28" s="457">
        <v>0</v>
      </c>
      <c r="E28" s="457">
        <v>0</v>
      </c>
      <c r="F28" s="457">
        <v>7.59</v>
      </c>
      <c r="G28" s="467">
        <v>0</v>
      </c>
      <c r="I28" s="480"/>
      <c r="J28" s="480"/>
      <c r="K28" s="480"/>
      <c r="L28" s="480"/>
      <c r="M28" s="480"/>
    </row>
    <row r="29" spans="1:13" s="342" customFormat="1" ht="21" customHeight="1">
      <c r="A29" s="444">
        <f t="shared" si="0"/>
        <v>23</v>
      </c>
      <c r="B29" s="417" t="s">
        <v>36</v>
      </c>
      <c r="C29" s="456">
        <v>14.4</v>
      </c>
      <c r="D29" s="456">
        <v>13.4</v>
      </c>
      <c r="E29" s="456">
        <v>13.4</v>
      </c>
      <c r="F29" s="456">
        <v>13.4</v>
      </c>
      <c r="G29" s="466">
        <v>13.4</v>
      </c>
      <c r="H29" s="471"/>
      <c r="I29" s="480"/>
      <c r="J29" s="480"/>
      <c r="K29" s="480"/>
      <c r="L29" s="480"/>
      <c r="M29" s="480"/>
    </row>
    <row r="30" spans="1:13" ht="21" customHeight="1">
      <c r="A30" s="376">
        <f t="shared" si="0"/>
        <v>24</v>
      </c>
      <c r="B30" s="339" t="s">
        <v>37</v>
      </c>
      <c r="C30" s="457">
        <v>7.29</v>
      </c>
      <c r="D30" s="457">
        <v>0</v>
      </c>
      <c r="E30" s="457">
        <v>0</v>
      </c>
      <c r="F30" s="457">
        <v>0</v>
      </c>
      <c r="G30" s="467">
        <v>0</v>
      </c>
      <c r="I30" s="480"/>
      <c r="J30" s="480"/>
      <c r="K30" s="480"/>
      <c r="L30" s="480"/>
      <c r="M30" s="480"/>
    </row>
    <row r="31" spans="1:13" s="342" customFormat="1" ht="21" customHeight="1">
      <c r="A31" s="444">
        <f t="shared" si="0"/>
        <v>25</v>
      </c>
      <c r="B31" s="417" t="s">
        <v>38</v>
      </c>
      <c r="C31" s="456">
        <v>7.59</v>
      </c>
      <c r="D31" s="456">
        <v>0</v>
      </c>
      <c r="E31" s="456">
        <v>0</v>
      </c>
      <c r="F31" s="456">
        <v>0</v>
      </c>
      <c r="G31" s="466">
        <v>0</v>
      </c>
      <c r="H31" s="471"/>
      <c r="I31" s="480"/>
      <c r="J31" s="480"/>
      <c r="K31" s="480"/>
      <c r="L31" s="480"/>
      <c r="M31" s="480"/>
    </row>
    <row r="32" spans="1:13" ht="21" customHeight="1">
      <c r="A32" s="376">
        <f t="shared" si="0"/>
        <v>26</v>
      </c>
      <c r="B32" s="339" t="s">
        <v>39</v>
      </c>
      <c r="C32" s="457">
        <v>5.75</v>
      </c>
      <c r="D32" s="457">
        <v>0</v>
      </c>
      <c r="E32" s="457">
        <v>0</v>
      </c>
      <c r="F32" s="457">
        <v>0</v>
      </c>
      <c r="G32" s="467">
        <v>0</v>
      </c>
      <c r="I32" s="480"/>
      <c r="J32" s="480"/>
      <c r="K32" s="480"/>
      <c r="L32" s="480"/>
      <c r="M32" s="480"/>
    </row>
    <row r="33" spans="1:13" s="342" customFormat="1" ht="21" customHeight="1">
      <c r="A33" s="444">
        <f t="shared" si="0"/>
        <v>27</v>
      </c>
      <c r="B33" s="417" t="s">
        <v>40</v>
      </c>
      <c r="C33" s="456">
        <v>5.82</v>
      </c>
      <c r="D33" s="456">
        <v>5.82</v>
      </c>
      <c r="E33" s="456">
        <v>0</v>
      </c>
      <c r="F33" s="456">
        <v>0</v>
      </c>
      <c r="G33" s="466">
        <v>0</v>
      </c>
      <c r="H33" s="471"/>
      <c r="I33" s="480"/>
      <c r="J33" s="480"/>
      <c r="K33" s="480"/>
      <c r="L33" s="480"/>
      <c r="M33" s="480"/>
    </row>
    <row r="34" spans="1:13" ht="21" customHeight="1">
      <c r="A34" s="376">
        <f>A33+1</f>
        <v>28</v>
      </c>
      <c r="B34" s="339" t="s">
        <v>41</v>
      </c>
      <c r="C34" s="457">
        <v>8.4499999999999993</v>
      </c>
      <c r="D34" s="457">
        <v>8.69</v>
      </c>
      <c r="E34" s="457">
        <v>13.66</v>
      </c>
      <c r="F34" s="457">
        <v>8.1300000000000008</v>
      </c>
      <c r="G34" s="467">
        <v>12.96</v>
      </c>
      <c r="I34" s="480"/>
      <c r="J34" s="480"/>
      <c r="K34" s="480"/>
      <c r="L34" s="480"/>
      <c r="M34" s="480"/>
    </row>
    <row r="35" spans="1:13" s="342" customFormat="1" ht="21" customHeight="1">
      <c r="A35" s="444">
        <f t="shared" si="0"/>
        <v>29</v>
      </c>
      <c r="B35" s="417" t="s">
        <v>42</v>
      </c>
      <c r="C35" s="456">
        <v>7</v>
      </c>
      <c r="D35" s="456">
        <v>9.5</v>
      </c>
      <c r="E35" s="456">
        <v>0</v>
      </c>
      <c r="F35" s="456">
        <v>9</v>
      </c>
      <c r="G35" s="466">
        <v>0</v>
      </c>
      <c r="H35" s="471"/>
      <c r="I35" s="480"/>
      <c r="J35" s="480"/>
      <c r="K35" s="480"/>
      <c r="L35" s="480"/>
      <c r="M35" s="480"/>
    </row>
    <row r="36" spans="1:13" ht="21" customHeight="1">
      <c r="A36" s="376">
        <f t="shared" si="0"/>
        <v>30</v>
      </c>
      <c r="B36" s="339" t="s">
        <v>230</v>
      </c>
      <c r="C36" s="457">
        <v>10.55</v>
      </c>
      <c r="D36" s="457">
        <v>11.05</v>
      </c>
      <c r="E36" s="457">
        <v>26</v>
      </c>
      <c r="F36" s="457">
        <v>12.05</v>
      </c>
      <c r="G36" s="467">
        <v>11.05</v>
      </c>
      <c r="I36" s="480"/>
      <c r="J36" s="480"/>
      <c r="K36" s="480"/>
      <c r="L36" s="480"/>
      <c r="M36" s="480"/>
    </row>
    <row r="37" spans="1:13" s="342" customFormat="1" ht="21" customHeight="1">
      <c r="A37" s="444">
        <f t="shared" si="0"/>
        <v>31</v>
      </c>
      <c r="B37" s="417" t="s">
        <v>45</v>
      </c>
      <c r="C37" s="456">
        <v>10.6</v>
      </c>
      <c r="D37" s="456">
        <v>12.2</v>
      </c>
      <c r="E37" s="456">
        <v>14.2</v>
      </c>
      <c r="F37" s="456">
        <v>11.9</v>
      </c>
      <c r="G37" s="466">
        <v>12</v>
      </c>
      <c r="H37" s="471"/>
      <c r="I37" s="480"/>
      <c r="J37" s="480"/>
      <c r="K37" s="480"/>
      <c r="L37" s="480"/>
      <c r="M37" s="480"/>
    </row>
    <row r="38" spans="1:13" ht="21" customHeight="1">
      <c r="A38" s="376">
        <f t="shared" si="0"/>
        <v>32</v>
      </c>
      <c r="B38" s="339" t="s">
        <v>46</v>
      </c>
      <c r="C38" s="457">
        <v>6.57</v>
      </c>
      <c r="D38" s="457">
        <v>8.41</v>
      </c>
      <c r="E38" s="457">
        <v>12.12</v>
      </c>
      <c r="F38" s="457">
        <v>8.57</v>
      </c>
      <c r="G38" s="467">
        <v>8.5</v>
      </c>
      <c r="I38" s="480"/>
      <c r="J38" s="480"/>
      <c r="K38" s="480"/>
      <c r="L38" s="480"/>
      <c r="M38" s="480"/>
    </row>
    <row r="39" spans="1:13" s="342" customFormat="1" ht="21" customHeight="1">
      <c r="A39" s="444">
        <f t="shared" si="0"/>
        <v>33</v>
      </c>
      <c r="B39" s="417" t="s">
        <v>47</v>
      </c>
      <c r="C39" s="456">
        <v>9.25</v>
      </c>
      <c r="D39" s="456">
        <v>9.25</v>
      </c>
      <c r="E39" s="456">
        <v>11</v>
      </c>
      <c r="F39" s="456">
        <v>8.75</v>
      </c>
      <c r="G39" s="466">
        <v>9.5</v>
      </c>
      <c r="H39" s="471"/>
      <c r="I39" s="480"/>
      <c r="J39" s="480"/>
      <c r="K39" s="480"/>
      <c r="L39" s="480"/>
      <c r="M39" s="480"/>
    </row>
    <row r="40" spans="1:13" ht="21" customHeight="1">
      <c r="A40" s="376">
        <f t="shared" si="0"/>
        <v>34</v>
      </c>
      <c r="B40" s="339" t="s">
        <v>48</v>
      </c>
      <c r="C40" s="457">
        <v>6.34</v>
      </c>
      <c r="D40" s="457">
        <v>6.24</v>
      </c>
      <c r="E40" s="457">
        <v>5.87</v>
      </c>
      <c r="F40" s="457">
        <v>5.85</v>
      </c>
      <c r="G40" s="481">
        <v>6.75</v>
      </c>
      <c r="I40" s="480"/>
      <c r="J40" s="480"/>
      <c r="K40" s="480"/>
      <c r="L40" s="480"/>
      <c r="M40" s="480"/>
    </row>
    <row r="41" spans="1:13" s="342" customFormat="1" ht="21" customHeight="1">
      <c r="A41" s="444">
        <f t="shared" si="0"/>
        <v>35</v>
      </c>
      <c r="B41" s="417" t="s">
        <v>49</v>
      </c>
      <c r="C41" s="456">
        <v>9.4499999999999993</v>
      </c>
      <c r="D41" s="456">
        <v>10.45</v>
      </c>
      <c r="E41" s="456">
        <v>13.32</v>
      </c>
      <c r="F41" s="456">
        <v>10.9</v>
      </c>
      <c r="G41" s="466">
        <v>13.11</v>
      </c>
      <c r="H41" s="471"/>
      <c r="I41" s="480"/>
      <c r="J41" s="480"/>
      <c r="K41" s="480"/>
      <c r="L41" s="480"/>
      <c r="M41" s="480"/>
    </row>
    <row r="42" spans="1:13" ht="21" customHeight="1">
      <c r="A42" s="376">
        <f t="shared" si="0"/>
        <v>36</v>
      </c>
      <c r="B42" s="339" t="s">
        <v>50</v>
      </c>
      <c r="C42" s="457">
        <v>5.98</v>
      </c>
      <c r="D42" s="457">
        <v>6.94</v>
      </c>
      <c r="E42" s="457">
        <v>11.41</v>
      </c>
      <c r="F42" s="457">
        <v>7.1</v>
      </c>
      <c r="G42" s="467">
        <v>8.6199999999999992</v>
      </c>
      <c r="I42" s="480"/>
      <c r="J42" s="480"/>
      <c r="K42" s="480"/>
      <c r="L42" s="480"/>
      <c r="M42" s="480"/>
    </row>
    <row r="43" spans="1:13" s="342" customFormat="1" ht="21" customHeight="1">
      <c r="A43" s="444">
        <f t="shared" si="0"/>
        <v>37</v>
      </c>
      <c r="B43" s="417" t="s">
        <v>51</v>
      </c>
      <c r="C43" s="456">
        <v>8.61</v>
      </c>
      <c r="D43" s="456">
        <v>8.52</v>
      </c>
      <c r="E43" s="456">
        <v>8.0500000000000007</v>
      </c>
      <c r="F43" s="456">
        <v>8.01</v>
      </c>
      <c r="G43" s="466">
        <v>8.34</v>
      </c>
      <c r="H43" s="471"/>
      <c r="I43" s="480"/>
      <c r="J43" s="480"/>
      <c r="K43" s="480"/>
      <c r="L43" s="480"/>
      <c r="M43" s="480"/>
    </row>
    <row r="44" spans="1:13" ht="21" customHeight="1">
      <c r="A44" s="376">
        <f t="shared" si="0"/>
        <v>38</v>
      </c>
      <c r="B44" s="339" t="s">
        <v>52</v>
      </c>
      <c r="C44" s="457">
        <v>8.99</v>
      </c>
      <c r="D44" s="457">
        <v>9.59</v>
      </c>
      <c r="E44" s="457">
        <v>12.45</v>
      </c>
      <c r="F44" s="457">
        <v>9.31</v>
      </c>
      <c r="G44" s="467">
        <v>10.96</v>
      </c>
      <c r="I44" s="480"/>
      <c r="J44" s="480"/>
      <c r="K44" s="480"/>
      <c r="L44" s="480"/>
      <c r="M44" s="480"/>
    </row>
    <row r="45" spans="1:13" s="342" customFormat="1" ht="21" customHeight="1">
      <c r="A45" s="444">
        <f t="shared" si="0"/>
        <v>39</v>
      </c>
      <c r="B45" s="417" t="s">
        <v>53</v>
      </c>
      <c r="C45" s="456">
        <v>9</v>
      </c>
      <c r="D45" s="456">
        <v>9.5</v>
      </c>
      <c r="E45" s="456">
        <v>11.5</v>
      </c>
      <c r="F45" s="456">
        <v>10</v>
      </c>
      <c r="G45" s="466">
        <v>10</v>
      </c>
      <c r="H45" s="471"/>
      <c r="I45" s="480"/>
      <c r="J45" s="480"/>
      <c r="K45" s="480"/>
      <c r="L45" s="480"/>
      <c r="M45" s="480"/>
    </row>
    <row r="46" spans="1:13" ht="21" customHeight="1">
      <c r="A46" s="376">
        <f t="shared" si="0"/>
        <v>40</v>
      </c>
      <c r="B46" s="339" t="s">
        <v>54</v>
      </c>
      <c r="C46" s="457">
        <v>6.2</v>
      </c>
      <c r="D46" s="457">
        <v>6.43</v>
      </c>
      <c r="E46" s="457">
        <v>6.46</v>
      </c>
      <c r="F46" s="457">
        <v>5.69</v>
      </c>
      <c r="G46" s="467">
        <v>6.08</v>
      </c>
      <c r="I46" s="480"/>
      <c r="J46" s="480"/>
      <c r="K46" s="480"/>
      <c r="L46" s="480"/>
      <c r="M46" s="480"/>
    </row>
    <row r="47" spans="1:13" s="342" customFormat="1" ht="21" customHeight="1">
      <c r="A47" s="444">
        <f t="shared" si="0"/>
        <v>41</v>
      </c>
      <c r="B47" s="417" t="s">
        <v>55</v>
      </c>
      <c r="C47" s="456">
        <v>8.9499999999999993</v>
      </c>
      <c r="D47" s="456">
        <v>9.4</v>
      </c>
      <c r="E47" s="456">
        <v>11.75</v>
      </c>
      <c r="F47" s="456">
        <v>8.9700000000000006</v>
      </c>
      <c r="G47" s="466">
        <v>10.75</v>
      </c>
      <c r="H47" s="471"/>
      <c r="I47" s="480"/>
      <c r="J47" s="480"/>
      <c r="K47" s="480"/>
      <c r="L47" s="480"/>
      <c r="M47" s="480"/>
    </row>
    <row r="48" spans="1:13" ht="21" customHeight="1">
      <c r="A48" s="376">
        <f t="shared" si="0"/>
        <v>42</v>
      </c>
      <c r="B48" s="339" t="s">
        <v>56</v>
      </c>
      <c r="C48" s="457">
        <v>9.4499999999999993</v>
      </c>
      <c r="D48" s="457">
        <v>9.4499999999999993</v>
      </c>
      <c r="E48" s="457">
        <v>9.4499999999999993</v>
      </c>
      <c r="F48" s="457">
        <v>9.4499999999999993</v>
      </c>
      <c r="G48" s="467">
        <v>9.4499999999999993</v>
      </c>
      <c r="I48" s="480"/>
      <c r="J48" s="480"/>
      <c r="K48" s="480"/>
      <c r="L48" s="480"/>
      <c r="M48" s="480"/>
    </row>
    <row r="49" spans="1:13" s="342" customFormat="1" ht="21" customHeight="1">
      <c r="A49" s="444">
        <f t="shared" si="0"/>
        <v>43</v>
      </c>
      <c r="B49" s="417" t="s">
        <v>57</v>
      </c>
      <c r="C49" s="456">
        <v>9.2899999999999991</v>
      </c>
      <c r="D49" s="456">
        <v>10.029999999999999</v>
      </c>
      <c r="E49" s="456">
        <v>12.33</v>
      </c>
      <c r="F49" s="456">
        <v>9.83</v>
      </c>
      <c r="G49" s="466">
        <v>10.14</v>
      </c>
      <c r="H49" s="471"/>
      <c r="I49" s="480"/>
      <c r="J49" s="480"/>
      <c r="K49" s="480"/>
      <c r="L49" s="480"/>
      <c r="M49" s="480"/>
    </row>
    <row r="50" spans="1:13" ht="21" customHeight="1">
      <c r="A50" s="376">
        <f t="shared" si="0"/>
        <v>44</v>
      </c>
      <c r="B50" s="339" t="s">
        <v>58</v>
      </c>
      <c r="C50" s="457">
        <v>9.32</v>
      </c>
      <c r="D50" s="457">
        <v>11.41</v>
      </c>
      <c r="E50" s="457">
        <v>11</v>
      </c>
      <c r="F50" s="457">
        <v>10.41</v>
      </c>
      <c r="G50" s="467">
        <v>9.93</v>
      </c>
      <c r="I50" s="480"/>
      <c r="J50" s="480"/>
      <c r="K50" s="480"/>
      <c r="L50" s="480"/>
      <c r="M50" s="480"/>
    </row>
    <row r="51" spans="1:13" s="342" customFormat="1" ht="21" customHeight="1">
      <c r="A51" s="444">
        <f t="shared" si="0"/>
        <v>45</v>
      </c>
      <c r="B51" s="417" t="s">
        <v>59</v>
      </c>
      <c r="C51" s="456">
        <v>8.36</v>
      </c>
      <c r="D51" s="456">
        <v>8.11</v>
      </c>
      <c r="E51" s="456">
        <v>8.11</v>
      </c>
      <c r="F51" s="456">
        <v>8.36</v>
      </c>
      <c r="G51" s="466">
        <v>7.86</v>
      </c>
      <c r="H51" s="471"/>
      <c r="I51" s="480"/>
      <c r="J51" s="480"/>
      <c r="K51" s="480"/>
      <c r="L51" s="480"/>
      <c r="M51" s="480"/>
    </row>
    <row r="52" spans="1:13" ht="21" customHeight="1">
      <c r="A52" s="376">
        <f t="shared" si="0"/>
        <v>46</v>
      </c>
      <c r="B52" s="339" t="s">
        <v>60</v>
      </c>
      <c r="C52" s="457">
        <v>9.49</v>
      </c>
      <c r="D52" s="457">
        <v>7.81</v>
      </c>
      <c r="E52" s="457">
        <v>8.85</v>
      </c>
      <c r="F52" s="457">
        <v>8.6300000000000008</v>
      </c>
      <c r="G52" s="467">
        <v>8.9</v>
      </c>
      <c r="I52" s="480"/>
      <c r="J52" s="480"/>
      <c r="K52" s="480"/>
      <c r="L52" s="480"/>
      <c r="M52" s="480"/>
    </row>
    <row r="53" spans="1:13" s="342" customFormat="1" ht="21" customHeight="1">
      <c r="A53" s="448">
        <f>A52+1</f>
        <v>47</v>
      </c>
      <c r="B53" s="422" t="s">
        <v>61</v>
      </c>
      <c r="C53" s="458">
        <v>7.29</v>
      </c>
      <c r="D53" s="458">
        <v>7.14</v>
      </c>
      <c r="E53" s="458">
        <v>7.1</v>
      </c>
      <c r="F53" s="458">
        <v>7.09</v>
      </c>
      <c r="G53" s="468">
        <v>9.34</v>
      </c>
      <c r="H53" s="471"/>
      <c r="I53" s="480"/>
      <c r="J53" s="480"/>
      <c r="K53" s="480"/>
      <c r="L53" s="480"/>
      <c r="M53" s="480"/>
    </row>
    <row r="54" spans="1:13" ht="21" customHeight="1" thickBot="1">
      <c r="A54" s="483"/>
      <c r="B54" s="484"/>
      <c r="C54" s="485"/>
      <c r="D54" s="485"/>
      <c r="E54" s="485"/>
      <c r="F54" s="655" t="s">
        <v>211</v>
      </c>
      <c r="G54" s="656"/>
      <c r="I54" s="480"/>
      <c r="J54" s="480"/>
      <c r="K54" s="480"/>
      <c r="L54" s="480"/>
      <c r="M54" s="480"/>
    </row>
    <row r="55" spans="1:13" ht="21" customHeight="1" thickTop="1">
      <c r="A55" s="376">
        <f>A53+1</f>
        <v>48</v>
      </c>
      <c r="B55" s="339" t="s">
        <v>62</v>
      </c>
      <c r="C55" s="457">
        <v>8.11</v>
      </c>
      <c r="D55" s="457">
        <v>8.41</v>
      </c>
      <c r="E55" s="457">
        <v>8.41</v>
      </c>
      <c r="F55" s="457">
        <v>8.11</v>
      </c>
      <c r="G55" s="467">
        <v>8.41</v>
      </c>
      <c r="I55" s="480"/>
      <c r="J55" s="480"/>
      <c r="K55" s="480"/>
      <c r="L55" s="480"/>
      <c r="M55" s="480"/>
    </row>
    <row r="56" spans="1:13" s="342" customFormat="1" ht="21" customHeight="1">
      <c r="A56" s="444">
        <f t="shared" si="0"/>
        <v>49</v>
      </c>
      <c r="B56" s="417" t="s">
        <v>64</v>
      </c>
      <c r="C56" s="456">
        <v>7.94</v>
      </c>
      <c r="D56" s="456">
        <v>9.74</v>
      </c>
      <c r="E56" s="456">
        <v>9.0500000000000007</v>
      </c>
      <c r="F56" s="456">
        <v>7.37</v>
      </c>
      <c r="G56" s="466">
        <v>11.08</v>
      </c>
      <c r="H56" s="471"/>
      <c r="I56" s="480"/>
      <c r="J56" s="480"/>
      <c r="K56" s="480"/>
      <c r="L56" s="480"/>
      <c r="M56" s="480"/>
    </row>
    <row r="57" spans="1:13" ht="21" customHeight="1">
      <c r="A57" s="376">
        <f t="shared" si="0"/>
        <v>50</v>
      </c>
      <c r="B57" s="339" t="s">
        <v>65</v>
      </c>
      <c r="C57" s="457">
        <v>14.91</v>
      </c>
      <c r="D57" s="457">
        <v>14.91</v>
      </c>
      <c r="E57" s="457">
        <v>14.91</v>
      </c>
      <c r="F57" s="457">
        <v>14.91</v>
      </c>
      <c r="G57" s="467">
        <v>14.91</v>
      </c>
      <c r="I57" s="480"/>
      <c r="J57" s="480"/>
      <c r="K57" s="480"/>
      <c r="L57" s="480"/>
      <c r="M57" s="480"/>
    </row>
    <row r="58" spans="1:13" s="342" customFormat="1" ht="21" customHeight="1">
      <c r="A58" s="444">
        <f t="shared" si="0"/>
        <v>51</v>
      </c>
      <c r="B58" s="417" t="s">
        <v>66</v>
      </c>
      <c r="C58" s="456">
        <v>6.74</v>
      </c>
      <c r="D58" s="456">
        <v>6.74</v>
      </c>
      <c r="E58" s="456">
        <v>6.74</v>
      </c>
      <c r="F58" s="456">
        <v>9.4499999999999993</v>
      </c>
      <c r="G58" s="466">
        <v>9.4499999999999993</v>
      </c>
      <c r="H58" s="471"/>
      <c r="I58" s="480"/>
      <c r="J58" s="480"/>
      <c r="K58" s="480"/>
      <c r="L58" s="480"/>
      <c r="M58" s="480"/>
    </row>
    <row r="59" spans="1:13" s="343" customFormat="1" ht="21" customHeight="1">
      <c r="A59" s="376">
        <f t="shared" si="0"/>
        <v>52</v>
      </c>
      <c r="B59" s="339" t="s">
        <v>67</v>
      </c>
      <c r="C59" s="457">
        <v>11.03</v>
      </c>
      <c r="D59" s="457">
        <v>11.15</v>
      </c>
      <c r="E59" s="457">
        <v>11.34</v>
      </c>
      <c r="F59" s="457">
        <v>11.01</v>
      </c>
      <c r="G59" s="467">
        <v>11.08</v>
      </c>
      <c r="H59" s="482"/>
      <c r="I59" s="480"/>
      <c r="J59" s="480"/>
      <c r="K59" s="480"/>
      <c r="L59" s="480"/>
      <c r="M59" s="480"/>
    </row>
    <row r="60" spans="1:13" s="342" customFormat="1" ht="21" customHeight="1">
      <c r="A60" s="444">
        <f t="shared" si="0"/>
        <v>53</v>
      </c>
      <c r="B60" s="417" t="s">
        <v>68</v>
      </c>
      <c r="C60" s="456">
        <v>6.44</v>
      </c>
      <c r="D60" s="456">
        <v>6.44</v>
      </c>
      <c r="E60" s="456">
        <v>6.44</v>
      </c>
      <c r="F60" s="456">
        <v>6.44</v>
      </c>
      <c r="G60" s="466">
        <v>6.44</v>
      </c>
      <c r="H60" s="471"/>
      <c r="I60" s="480"/>
      <c r="J60" s="480"/>
      <c r="K60" s="480"/>
      <c r="L60" s="480"/>
      <c r="M60" s="480"/>
    </row>
    <row r="61" spans="1:13" ht="21" customHeight="1">
      <c r="A61" s="376">
        <f t="shared" si="0"/>
        <v>54</v>
      </c>
      <c r="B61" s="339" t="s">
        <v>69</v>
      </c>
      <c r="C61" s="457">
        <v>5.75</v>
      </c>
      <c r="D61" s="457">
        <v>5.75</v>
      </c>
      <c r="E61" s="457">
        <v>5.74</v>
      </c>
      <c r="F61" s="457">
        <v>5.74</v>
      </c>
      <c r="G61" s="467">
        <v>5.88</v>
      </c>
      <c r="I61" s="480"/>
      <c r="J61" s="480"/>
      <c r="K61" s="480"/>
      <c r="L61" s="480"/>
      <c r="M61" s="480"/>
    </row>
    <row r="62" spans="1:13" s="342" customFormat="1" ht="21" customHeight="1">
      <c r="A62" s="444">
        <f t="shared" si="0"/>
        <v>55</v>
      </c>
      <c r="B62" s="417" t="s">
        <v>70</v>
      </c>
      <c r="C62" s="456">
        <v>8.6300000000000008</v>
      </c>
      <c r="D62" s="456">
        <v>8.58</v>
      </c>
      <c r="E62" s="456">
        <v>8.33</v>
      </c>
      <c r="F62" s="456">
        <v>8.3800000000000008</v>
      </c>
      <c r="G62" s="466">
        <v>8.44</v>
      </c>
      <c r="H62" s="471"/>
      <c r="I62" s="480"/>
      <c r="J62" s="480"/>
      <c r="K62" s="480"/>
      <c r="L62" s="480"/>
      <c r="M62" s="480"/>
    </row>
    <row r="63" spans="1:13" ht="21" customHeight="1">
      <c r="A63" s="376">
        <f t="shared" si="0"/>
        <v>56</v>
      </c>
      <c r="B63" s="339" t="s">
        <v>71</v>
      </c>
      <c r="C63" s="457">
        <v>8.17</v>
      </c>
      <c r="D63" s="457">
        <v>9.01</v>
      </c>
      <c r="E63" s="457">
        <v>12.38</v>
      </c>
      <c r="F63" s="457">
        <v>8.07</v>
      </c>
      <c r="G63" s="467">
        <v>11.64</v>
      </c>
      <c r="I63" s="480"/>
      <c r="J63" s="480"/>
      <c r="K63" s="480"/>
      <c r="L63" s="480"/>
      <c r="M63" s="480"/>
    </row>
    <row r="64" spans="1:13" s="342" customFormat="1" ht="21" customHeight="1">
      <c r="A64" s="444">
        <f>A63+1</f>
        <v>57</v>
      </c>
      <c r="B64" s="417" t="s">
        <v>73</v>
      </c>
      <c r="C64" s="456">
        <v>11.5</v>
      </c>
      <c r="D64" s="456">
        <v>11.5</v>
      </c>
      <c r="E64" s="456">
        <v>11.5</v>
      </c>
      <c r="F64" s="456">
        <v>11.5</v>
      </c>
      <c r="G64" s="466">
        <v>11.5</v>
      </c>
      <c r="H64" s="471"/>
      <c r="I64" s="480"/>
      <c r="J64" s="480"/>
      <c r="K64" s="480"/>
      <c r="L64" s="480"/>
      <c r="M64" s="480"/>
    </row>
    <row r="65" spans="1:13" ht="21" customHeight="1">
      <c r="A65" s="376">
        <f t="shared" si="0"/>
        <v>58</v>
      </c>
      <c r="B65" s="339" t="s">
        <v>74</v>
      </c>
      <c r="C65" s="457">
        <v>8.8000000000000007</v>
      </c>
      <c r="D65" s="457">
        <v>9.1</v>
      </c>
      <c r="E65" s="457">
        <v>9.1</v>
      </c>
      <c r="F65" s="457">
        <v>8.9499999999999993</v>
      </c>
      <c r="G65" s="467">
        <v>9</v>
      </c>
      <c r="I65" s="480"/>
      <c r="J65" s="480"/>
      <c r="K65" s="480"/>
      <c r="L65" s="480"/>
      <c r="M65" s="480"/>
    </row>
    <row r="66" spans="1:13" s="342" customFormat="1" ht="21" customHeight="1">
      <c r="A66" s="444">
        <f t="shared" si="0"/>
        <v>59</v>
      </c>
      <c r="B66" s="417" t="s">
        <v>75</v>
      </c>
      <c r="C66" s="456">
        <v>6.61</v>
      </c>
      <c r="D66" s="456">
        <v>6.61</v>
      </c>
      <c r="E66" s="456">
        <v>7.25</v>
      </c>
      <c r="F66" s="456">
        <v>6.61</v>
      </c>
      <c r="G66" s="466">
        <v>6.61</v>
      </c>
      <c r="H66" s="471"/>
      <c r="I66" s="480"/>
      <c r="J66" s="480"/>
      <c r="K66" s="480"/>
      <c r="L66" s="480"/>
      <c r="M66" s="480"/>
    </row>
    <row r="67" spans="1:13" ht="21" customHeight="1">
      <c r="A67" s="376">
        <f t="shared" si="0"/>
        <v>60</v>
      </c>
      <c r="B67" s="339" t="s">
        <v>76</v>
      </c>
      <c r="C67" s="457">
        <v>10.5</v>
      </c>
      <c r="D67" s="457">
        <v>11.5</v>
      </c>
      <c r="E67" s="457">
        <v>15</v>
      </c>
      <c r="F67" s="457">
        <v>0</v>
      </c>
      <c r="G67" s="467">
        <v>10.5</v>
      </c>
      <c r="I67" s="480"/>
      <c r="J67" s="480"/>
      <c r="K67" s="480"/>
      <c r="L67" s="480"/>
      <c r="M67" s="480"/>
    </row>
    <row r="68" spans="1:13" s="342" customFormat="1" ht="21" customHeight="1">
      <c r="A68" s="444">
        <f>A67+1</f>
        <v>61</v>
      </c>
      <c r="B68" s="417" t="s">
        <v>77</v>
      </c>
      <c r="C68" s="456">
        <v>8.6999999999999993</v>
      </c>
      <c r="D68" s="456">
        <v>9.66</v>
      </c>
      <c r="E68" s="456">
        <v>0</v>
      </c>
      <c r="F68" s="456">
        <v>10.06</v>
      </c>
      <c r="G68" s="466">
        <v>10.06</v>
      </c>
      <c r="H68" s="471"/>
      <c r="I68" s="480"/>
      <c r="J68" s="480"/>
      <c r="K68" s="480"/>
      <c r="L68" s="480"/>
      <c r="M68" s="480"/>
    </row>
    <row r="69" spans="1:13" ht="21" customHeight="1">
      <c r="A69" s="376">
        <f t="shared" si="0"/>
        <v>62</v>
      </c>
      <c r="B69" s="339" t="s">
        <v>78</v>
      </c>
      <c r="C69" s="457">
        <v>11</v>
      </c>
      <c r="D69" s="457">
        <v>13</v>
      </c>
      <c r="E69" s="457">
        <v>15</v>
      </c>
      <c r="F69" s="457">
        <v>12</v>
      </c>
      <c r="G69" s="467">
        <v>13.5</v>
      </c>
      <c r="I69" s="480"/>
      <c r="J69" s="480"/>
      <c r="K69" s="480"/>
      <c r="L69" s="480"/>
      <c r="M69" s="480"/>
    </row>
    <row r="70" spans="1:13" s="342" customFormat="1" ht="21" customHeight="1">
      <c r="A70" s="444">
        <f t="shared" si="0"/>
        <v>63</v>
      </c>
      <c r="B70" s="417" t="s">
        <v>79</v>
      </c>
      <c r="C70" s="456">
        <v>7.83</v>
      </c>
      <c r="D70" s="456">
        <v>8.77</v>
      </c>
      <c r="E70" s="456">
        <v>0</v>
      </c>
      <c r="F70" s="456">
        <v>8.39</v>
      </c>
      <c r="G70" s="466">
        <v>0</v>
      </c>
      <c r="H70" s="471"/>
      <c r="I70" s="480"/>
      <c r="J70" s="480"/>
      <c r="K70" s="480"/>
      <c r="L70" s="480"/>
      <c r="M70" s="480"/>
    </row>
    <row r="71" spans="1:13" ht="21" customHeight="1">
      <c r="A71" s="376">
        <f t="shared" si="0"/>
        <v>64</v>
      </c>
      <c r="B71" s="339" t="s">
        <v>80</v>
      </c>
      <c r="C71" s="457">
        <v>7.85</v>
      </c>
      <c r="D71" s="457">
        <v>0</v>
      </c>
      <c r="E71" s="457">
        <v>0</v>
      </c>
      <c r="F71" s="457">
        <v>0</v>
      </c>
      <c r="G71" s="467">
        <v>0</v>
      </c>
      <c r="I71" s="480"/>
      <c r="J71" s="480"/>
      <c r="K71" s="480"/>
      <c r="L71" s="480"/>
      <c r="M71" s="480"/>
    </row>
    <row r="72" spans="1:13" s="342" customFormat="1" ht="21" customHeight="1">
      <c r="A72" s="444">
        <f t="shared" si="0"/>
        <v>65</v>
      </c>
      <c r="B72" s="417" t="s">
        <v>81</v>
      </c>
      <c r="C72" s="456">
        <v>8</v>
      </c>
      <c r="D72" s="456">
        <v>8.25</v>
      </c>
      <c r="E72" s="456">
        <v>0</v>
      </c>
      <c r="F72" s="456">
        <v>7.25</v>
      </c>
      <c r="G72" s="466">
        <v>8.75</v>
      </c>
      <c r="H72" s="471"/>
      <c r="I72" s="480"/>
      <c r="J72" s="480"/>
      <c r="K72" s="480"/>
      <c r="L72" s="480"/>
      <c r="M72" s="480"/>
    </row>
    <row r="73" spans="1:13" ht="21" customHeight="1">
      <c r="A73" s="376">
        <f t="shared" si="0"/>
        <v>66</v>
      </c>
      <c r="B73" s="339" t="s">
        <v>82</v>
      </c>
      <c r="C73" s="457">
        <v>8</v>
      </c>
      <c r="D73" s="457">
        <v>11.5</v>
      </c>
      <c r="E73" s="457">
        <v>0</v>
      </c>
      <c r="F73" s="457">
        <v>10.25</v>
      </c>
      <c r="G73" s="467">
        <v>11.25</v>
      </c>
      <c r="I73" s="480"/>
      <c r="J73" s="480"/>
      <c r="K73" s="480"/>
      <c r="L73" s="480"/>
      <c r="M73" s="480"/>
    </row>
    <row r="74" spans="1:13" s="342" customFormat="1" ht="21" customHeight="1">
      <c r="A74" s="444">
        <f t="shared" ref="A74:A102" si="1">A73+1</f>
        <v>67</v>
      </c>
      <c r="B74" s="417" t="s">
        <v>131</v>
      </c>
      <c r="C74" s="456">
        <v>6.08</v>
      </c>
      <c r="D74" s="456">
        <v>9.6300000000000008</v>
      </c>
      <c r="E74" s="456">
        <v>15.45</v>
      </c>
      <c r="F74" s="456">
        <v>0</v>
      </c>
      <c r="G74" s="466">
        <v>10.36</v>
      </c>
      <c r="H74" s="471"/>
      <c r="I74" s="480"/>
      <c r="J74" s="480"/>
      <c r="K74" s="480"/>
      <c r="L74" s="480"/>
      <c r="M74" s="480"/>
    </row>
    <row r="75" spans="1:13" ht="21" customHeight="1">
      <c r="A75" s="376">
        <f t="shared" si="1"/>
        <v>68</v>
      </c>
      <c r="B75" s="339" t="s">
        <v>84</v>
      </c>
      <c r="C75" s="457">
        <v>9.8000000000000007</v>
      </c>
      <c r="D75" s="457">
        <v>10.83</v>
      </c>
      <c r="E75" s="457">
        <v>0</v>
      </c>
      <c r="F75" s="457">
        <v>10.86</v>
      </c>
      <c r="G75" s="467">
        <v>9.66</v>
      </c>
      <c r="I75" s="480"/>
      <c r="J75" s="480"/>
      <c r="K75" s="480"/>
      <c r="L75" s="480"/>
      <c r="M75" s="480"/>
    </row>
    <row r="76" spans="1:13" s="342" customFormat="1" ht="21" customHeight="1">
      <c r="A76" s="444">
        <f t="shared" si="1"/>
        <v>69</v>
      </c>
      <c r="B76" s="417" t="s">
        <v>223</v>
      </c>
      <c r="C76" s="456">
        <v>8.32</v>
      </c>
      <c r="D76" s="456">
        <v>7.45</v>
      </c>
      <c r="E76" s="456">
        <v>13</v>
      </c>
      <c r="F76" s="456">
        <v>10.050000000000001</v>
      </c>
      <c r="G76" s="466">
        <v>10.050000000000001</v>
      </c>
      <c r="H76" s="471"/>
      <c r="I76" s="480"/>
      <c r="J76" s="480"/>
      <c r="K76" s="480"/>
      <c r="L76" s="480"/>
      <c r="M76" s="480"/>
    </row>
    <row r="77" spans="1:13" ht="21" customHeight="1">
      <c r="A77" s="376">
        <f t="shared" si="1"/>
        <v>70</v>
      </c>
      <c r="B77" s="339" t="s">
        <v>86</v>
      </c>
      <c r="C77" s="457">
        <v>0</v>
      </c>
      <c r="D77" s="457">
        <v>10.220000000000001</v>
      </c>
      <c r="E77" s="457">
        <v>0</v>
      </c>
      <c r="F77" s="457">
        <v>9.07</v>
      </c>
      <c r="G77" s="467">
        <v>10.19</v>
      </c>
      <c r="I77" s="480"/>
      <c r="J77" s="480"/>
      <c r="K77" s="480"/>
      <c r="L77" s="480"/>
      <c r="M77" s="480"/>
    </row>
    <row r="78" spans="1:13" s="342" customFormat="1" ht="21" customHeight="1">
      <c r="A78" s="444">
        <f t="shared" si="1"/>
        <v>71</v>
      </c>
      <c r="B78" s="417" t="s">
        <v>88</v>
      </c>
      <c r="C78" s="456">
        <v>8.3000000000000007</v>
      </c>
      <c r="D78" s="456">
        <v>8.3000000000000007</v>
      </c>
      <c r="E78" s="456">
        <v>0</v>
      </c>
      <c r="F78" s="456">
        <v>8.0500000000000007</v>
      </c>
      <c r="G78" s="466">
        <v>8.0500000000000007</v>
      </c>
      <c r="H78" s="471"/>
      <c r="I78" s="480"/>
      <c r="J78" s="480"/>
      <c r="K78" s="480"/>
      <c r="L78" s="480"/>
      <c r="M78" s="480"/>
    </row>
    <row r="79" spans="1:13" ht="21" customHeight="1">
      <c r="A79" s="376">
        <f t="shared" si="1"/>
        <v>72</v>
      </c>
      <c r="B79" s="339" t="s">
        <v>89</v>
      </c>
      <c r="C79" s="457">
        <v>7</v>
      </c>
      <c r="D79" s="457">
        <v>7.75</v>
      </c>
      <c r="E79" s="457">
        <v>8.5</v>
      </c>
      <c r="F79" s="457">
        <v>7.25</v>
      </c>
      <c r="G79" s="467">
        <v>10</v>
      </c>
      <c r="I79" s="480"/>
      <c r="J79" s="480"/>
      <c r="K79" s="480"/>
      <c r="L79" s="480"/>
      <c r="M79" s="480"/>
    </row>
    <row r="80" spans="1:13" s="342" customFormat="1" ht="21" customHeight="1">
      <c r="A80" s="444">
        <f t="shared" si="1"/>
        <v>73</v>
      </c>
      <c r="B80" s="417" t="s">
        <v>90</v>
      </c>
      <c r="C80" s="456">
        <v>11.13</v>
      </c>
      <c r="D80" s="456">
        <v>11.13</v>
      </c>
      <c r="E80" s="456">
        <v>0</v>
      </c>
      <c r="F80" s="456">
        <v>11.21</v>
      </c>
      <c r="G80" s="466">
        <v>11.91</v>
      </c>
      <c r="H80" s="471"/>
      <c r="I80" s="480"/>
      <c r="J80" s="480"/>
      <c r="K80" s="480"/>
      <c r="L80" s="480"/>
      <c r="M80" s="480"/>
    </row>
    <row r="81" spans="1:13" ht="21" customHeight="1">
      <c r="A81" s="376">
        <f t="shared" si="1"/>
        <v>74</v>
      </c>
      <c r="B81" s="339" t="s">
        <v>231</v>
      </c>
      <c r="C81" s="486" t="s">
        <v>232</v>
      </c>
      <c r="D81" s="486" t="s">
        <v>233</v>
      </c>
      <c r="E81" s="486" t="s">
        <v>233</v>
      </c>
      <c r="F81" s="486" t="s">
        <v>232</v>
      </c>
      <c r="G81" s="487" t="s">
        <v>234</v>
      </c>
      <c r="I81" s="480"/>
      <c r="J81" s="480"/>
      <c r="K81" s="480"/>
      <c r="L81" s="480"/>
      <c r="M81" s="480"/>
    </row>
    <row r="82" spans="1:13" s="342" customFormat="1" ht="21" customHeight="1">
      <c r="A82" s="444">
        <f t="shared" si="1"/>
        <v>75</v>
      </c>
      <c r="B82" s="417" t="s">
        <v>93</v>
      </c>
      <c r="C82" s="456">
        <v>9.41</v>
      </c>
      <c r="D82" s="456">
        <v>11.16</v>
      </c>
      <c r="E82" s="456">
        <v>0</v>
      </c>
      <c r="F82" s="456">
        <v>12.82</v>
      </c>
      <c r="G82" s="466">
        <v>14.38</v>
      </c>
      <c r="H82" s="471"/>
      <c r="I82" s="480"/>
      <c r="J82" s="480"/>
      <c r="K82" s="480"/>
      <c r="L82" s="480"/>
      <c r="M82" s="480"/>
    </row>
    <row r="83" spans="1:13" ht="21" customHeight="1">
      <c r="A83" s="376">
        <f t="shared" si="1"/>
        <v>76</v>
      </c>
      <c r="B83" s="339" t="s">
        <v>94</v>
      </c>
      <c r="C83" s="457">
        <v>11.25</v>
      </c>
      <c r="D83" s="457">
        <v>13.25</v>
      </c>
      <c r="E83" s="457">
        <v>0</v>
      </c>
      <c r="F83" s="457">
        <v>0</v>
      </c>
      <c r="G83" s="467">
        <v>0</v>
      </c>
      <c r="I83" s="480"/>
      <c r="J83" s="480"/>
      <c r="K83" s="480"/>
      <c r="L83" s="480"/>
      <c r="M83" s="480"/>
    </row>
    <row r="84" spans="1:13" s="342" customFormat="1" ht="21" customHeight="1">
      <c r="A84" s="444">
        <f t="shared" si="1"/>
        <v>77</v>
      </c>
      <c r="B84" s="417" t="s">
        <v>188</v>
      </c>
      <c r="C84" s="456">
        <v>0</v>
      </c>
      <c r="D84" s="456">
        <v>0</v>
      </c>
      <c r="E84" s="456">
        <v>0</v>
      </c>
      <c r="F84" s="456">
        <v>0</v>
      </c>
      <c r="G84" s="466">
        <v>0</v>
      </c>
      <c r="H84" s="471"/>
      <c r="I84" s="480"/>
      <c r="J84" s="480"/>
      <c r="K84" s="480"/>
      <c r="L84" s="480"/>
      <c r="M84" s="480"/>
    </row>
    <row r="85" spans="1:13" ht="21" customHeight="1">
      <c r="A85" s="376">
        <f t="shared" si="1"/>
        <v>78</v>
      </c>
      <c r="B85" s="339" t="s">
        <v>96</v>
      </c>
      <c r="C85" s="457">
        <v>0</v>
      </c>
      <c r="D85" s="457">
        <v>11</v>
      </c>
      <c r="E85" s="457">
        <v>13.99</v>
      </c>
      <c r="F85" s="457">
        <v>9.25</v>
      </c>
      <c r="G85" s="467">
        <v>0</v>
      </c>
      <c r="I85" s="480"/>
      <c r="J85" s="480"/>
      <c r="K85" s="480"/>
      <c r="L85" s="480"/>
      <c r="M85" s="480"/>
    </row>
    <row r="86" spans="1:13" s="342" customFormat="1" ht="21" customHeight="1">
      <c r="A86" s="444">
        <f t="shared" si="1"/>
        <v>79</v>
      </c>
      <c r="B86" s="417" t="s">
        <v>97</v>
      </c>
      <c r="C86" s="456">
        <v>8.09</v>
      </c>
      <c r="D86" s="456">
        <v>8.09</v>
      </c>
      <c r="E86" s="456">
        <v>10.09</v>
      </c>
      <c r="F86" s="456">
        <v>8.09</v>
      </c>
      <c r="G86" s="466">
        <v>9.59</v>
      </c>
      <c r="H86" s="471"/>
      <c r="I86" s="480"/>
      <c r="J86" s="480"/>
      <c r="K86" s="480"/>
      <c r="L86" s="480"/>
      <c r="M86" s="480"/>
    </row>
    <row r="87" spans="1:13" ht="21" customHeight="1">
      <c r="A87" s="376">
        <f t="shared" si="1"/>
        <v>80</v>
      </c>
      <c r="B87" s="339" t="s">
        <v>98</v>
      </c>
      <c r="C87" s="457">
        <v>11.12</v>
      </c>
      <c r="D87" s="457">
        <v>11.37</v>
      </c>
      <c r="E87" s="457">
        <v>11.87</v>
      </c>
      <c r="F87" s="457">
        <v>11.22</v>
      </c>
      <c r="G87" s="467">
        <v>11.62</v>
      </c>
      <c r="I87" s="480"/>
      <c r="J87" s="480"/>
      <c r="K87" s="480"/>
      <c r="L87" s="480"/>
      <c r="M87" s="480"/>
    </row>
    <row r="88" spans="1:13" s="342" customFormat="1" ht="21" customHeight="1">
      <c r="A88" s="444">
        <f t="shared" si="1"/>
        <v>81</v>
      </c>
      <c r="B88" s="417" t="s">
        <v>99</v>
      </c>
      <c r="C88" s="456">
        <v>14.5</v>
      </c>
      <c r="D88" s="456">
        <v>14.75</v>
      </c>
      <c r="E88" s="456">
        <v>17</v>
      </c>
      <c r="F88" s="456">
        <v>16.5</v>
      </c>
      <c r="G88" s="466">
        <v>15.75</v>
      </c>
      <c r="H88" s="471"/>
      <c r="I88" s="480"/>
      <c r="J88" s="480"/>
      <c r="K88" s="480"/>
      <c r="L88" s="480"/>
      <c r="M88" s="480"/>
    </row>
    <row r="89" spans="1:13" ht="21" customHeight="1">
      <c r="A89" s="376">
        <f t="shared" si="1"/>
        <v>82</v>
      </c>
      <c r="B89" s="344" t="s">
        <v>100</v>
      </c>
      <c r="C89" s="457">
        <v>8</v>
      </c>
      <c r="D89" s="457">
        <v>12.25</v>
      </c>
      <c r="E89" s="457">
        <v>13.15</v>
      </c>
      <c r="F89" s="457">
        <v>8.43</v>
      </c>
      <c r="G89" s="467">
        <v>12.25</v>
      </c>
      <c r="I89" s="480"/>
      <c r="J89" s="480"/>
      <c r="K89" s="480"/>
      <c r="L89" s="480"/>
      <c r="M89" s="480"/>
    </row>
    <row r="90" spans="1:13" s="342" customFormat="1" ht="21" customHeight="1">
      <c r="A90" s="444">
        <f t="shared" si="1"/>
        <v>83</v>
      </c>
      <c r="B90" s="417" t="s">
        <v>101</v>
      </c>
      <c r="C90" s="456">
        <v>11</v>
      </c>
      <c r="D90" s="456">
        <v>11</v>
      </c>
      <c r="E90" s="456">
        <v>17</v>
      </c>
      <c r="F90" s="456">
        <v>13</v>
      </c>
      <c r="G90" s="466">
        <v>13</v>
      </c>
      <c r="H90" s="471"/>
      <c r="I90" s="480"/>
      <c r="J90" s="480"/>
      <c r="K90" s="480"/>
      <c r="L90" s="480"/>
      <c r="M90" s="480"/>
    </row>
    <row r="91" spans="1:13" ht="21" customHeight="1">
      <c r="A91" s="376">
        <f t="shared" si="1"/>
        <v>84</v>
      </c>
      <c r="B91" s="339" t="s">
        <v>224</v>
      </c>
      <c r="C91" s="457">
        <v>8.0500000000000007</v>
      </c>
      <c r="D91" s="457">
        <v>8.5500000000000007</v>
      </c>
      <c r="E91" s="457">
        <v>9.0500000000000007</v>
      </c>
      <c r="F91" s="457">
        <v>9.0500000000000007</v>
      </c>
      <c r="G91" s="467">
        <v>9.0500000000000007</v>
      </c>
      <c r="I91" s="480"/>
      <c r="J91" s="480"/>
      <c r="K91" s="480"/>
      <c r="L91" s="480"/>
      <c r="M91" s="480"/>
    </row>
    <row r="92" spans="1:13" s="342" customFormat="1" ht="21" customHeight="1">
      <c r="A92" s="444">
        <f t="shared" si="1"/>
        <v>85</v>
      </c>
      <c r="B92" s="417" t="s">
        <v>189</v>
      </c>
      <c r="C92" s="456">
        <v>12.19</v>
      </c>
      <c r="D92" s="456">
        <v>13.49</v>
      </c>
      <c r="E92" s="456">
        <v>14.22</v>
      </c>
      <c r="F92" s="456">
        <v>0</v>
      </c>
      <c r="G92" s="466">
        <v>15.54</v>
      </c>
      <c r="H92" s="471"/>
      <c r="I92" s="480"/>
      <c r="J92" s="480"/>
      <c r="K92" s="480"/>
      <c r="L92" s="480"/>
      <c r="M92" s="480"/>
    </row>
    <row r="93" spans="1:13" ht="21" customHeight="1">
      <c r="A93" s="376">
        <f t="shared" si="1"/>
        <v>86</v>
      </c>
      <c r="B93" s="339" t="s">
        <v>104</v>
      </c>
      <c r="C93" s="457">
        <v>8.1</v>
      </c>
      <c r="D93" s="457">
        <v>9</v>
      </c>
      <c r="E93" s="457">
        <v>10</v>
      </c>
      <c r="F93" s="457">
        <v>8.85</v>
      </c>
      <c r="G93" s="467">
        <v>8.85</v>
      </c>
      <c r="I93" s="480"/>
      <c r="J93" s="480"/>
      <c r="K93" s="480"/>
      <c r="L93" s="480"/>
      <c r="M93" s="480"/>
    </row>
    <row r="94" spans="1:13" s="342" customFormat="1" ht="21" customHeight="1">
      <c r="A94" s="444">
        <f t="shared" si="1"/>
        <v>87</v>
      </c>
      <c r="B94" s="417" t="s">
        <v>105</v>
      </c>
      <c r="C94" s="456">
        <v>8.6</v>
      </c>
      <c r="D94" s="456">
        <v>9.26</v>
      </c>
      <c r="E94" s="456">
        <v>10.26</v>
      </c>
      <c r="F94" s="456">
        <v>8.76</v>
      </c>
      <c r="G94" s="466">
        <v>8.76</v>
      </c>
      <c r="H94" s="471"/>
      <c r="I94" s="480"/>
      <c r="J94" s="480"/>
      <c r="K94" s="480"/>
      <c r="L94" s="480"/>
      <c r="M94" s="480"/>
    </row>
    <row r="95" spans="1:13" ht="21" customHeight="1">
      <c r="A95" s="376">
        <f t="shared" si="1"/>
        <v>88</v>
      </c>
      <c r="B95" s="339" t="s">
        <v>106</v>
      </c>
      <c r="C95" s="457">
        <v>10.16</v>
      </c>
      <c r="D95" s="457">
        <v>10.66</v>
      </c>
      <c r="E95" s="457">
        <v>11.16</v>
      </c>
      <c r="F95" s="457">
        <v>10.16</v>
      </c>
      <c r="G95" s="467">
        <v>10.66</v>
      </c>
      <c r="I95" s="480"/>
      <c r="J95" s="480"/>
      <c r="K95" s="480"/>
      <c r="L95" s="480"/>
      <c r="M95" s="480"/>
    </row>
    <row r="96" spans="1:13" s="342" customFormat="1" ht="21" customHeight="1">
      <c r="A96" s="444">
        <f t="shared" si="1"/>
        <v>89</v>
      </c>
      <c r="B96" s="417" t="s">
        <v>107</v>
      </c>
      <c r="C96" s="456">
        <v>6.04</v>
      </c>
      <c r="D96" s="456">
        <v>6.04</v>
      </c>
      <c r="E96" s="456">
        <v>7.04</v>
      </c>
      <c r="F96" s="456">
        <v>6.04</v>
      </c>
      <c r="G96" s="466">
        <v>6.04</v>
      </c>
      <c r="H96" s="471"/>
      <c r="I96" s="480"/>
      <c r="J96" s="480"/>
      <c r="K96" s="480"/>
      <c r="L96" s="480"/>
      <c r="M96" s="480"/>
    </row>
    <row r="97" spans="1:13" ht="21" customHeight="1">
      <c r="A97" s="376">
        <f t="shared" si="1"/>
        <v>90</v>
      </c>
      <c r="B97" s="339" t="s">
        <v>108</v>
      </c>
      <c r="C97" s="457">
        <v>0</v>
      </c>
      <c r="D97" s="457">
        <v>11.88</v>
      </c>
      <c r="E97" s="457">
        <v>14.46</v>
      </c>
      <c r="F97" s="457">
        <v>0</v>
      </c>
      <c r="G97" s="467">
        <v>12.59</v>
      </c>
      <c r="I97" s="480"/>
      <c r="J97" s="480"/>
      <c r="K97" s="480"/>
      <c r="L97" s="480"/>
      <c r="M97" s="480"/>
    </row>
    <row r="98" spans="1:13" s="342" customFormat="1" ht="21" customHeight="1">
      <c r="A98" s="444">
        <f t="shared" si="1"/>
        <v>91</v>
      </c>
      <c r="B98" s="417" t="s">
        <v>109</v>
      </c>
      <c r="C98" s="456">
        <v>10.199999999999999</v>
      </c>
      <c r="D98" s="456">
        <v>11.13</v>
      </c>
      <c r="E98" s="456">
        <v>0</v>
      </c>
      <c r="F98" s="456">
        <v>10.95</v>
      </c>
      <c r="G98" s="466">
        <v>12.45</v>
      </c>
      <c r="H98" s="471"/>
      <c r="I98" s="480"/>
      <c r="J98" s="480"/>
      <c r="K98" s="480"/>
      <c r="L98" s="480"/>
      <c r="M98" s="480"/>
    </row>
    <row r="99" spans="1:13" ht="21" customHeight="1">
      <c r="A99" s="376">
        <f t="shared" si="1"/>
        <v>92</v>
      </c>
      <c r="B99" s="339" t="s">
        <v>225</v>
      </c>
      <c r="C99" s="457">
        <v>7.86</v>
      </c>
      <c r="D99" s="457">
        <v>7.86</v>
      </c>
      <c r="E99" s="457">
        <v>7.86</v>
      </c>
      <c r="F99" s="457">
        <v>7.86</v>
      </c>
      <c r="G99" s="467">
        <v>7.86</v>
      </c>
      <c r="I99" s="480"/>
      <c r="J99" s="480"/>
      <c r="K99" s="480"/>
      <c r="L99" s="480"/>
      <c r="M99" s="480"/>
    </row>
    <row r="100" spans="1:13" s="342" customFormat="1" ht="21" customHeight="1">
      <c r="A100" s="444">
        <f t="shared" si="1"/>
        <v>93</v>
      </c>
      <c r="B100" s="417" t="s">
        <v>191</v>
      </c>
      <c r="C100" s="456">
        <v>5.74</v>
      </c>
      <c r="D100" s="456">
        <v>6.24</v>
      </c>
      <c r="E100" s="456">
        <v>8.24</v>
      </c>
      <c r="F100" s="456">
        <v>5.74</v>
      </c>
      <c r="G100" s="466">
        <v>5.74</v>
      </c>
      <c r="H100" s="471"/>
      <c r="I100" s="480"/>
      <c r="J100" s="480"/>
      <c r="K100" s="480"/>
      <c r="L100" s="480"/>
      <c r="M100" s="480"/>
    </row>
    <row r="101" spans="1:13" ht="21" customHeight="1">
      <c r="A101" s="376">
        <f t="shared" si="1"/>
        <v>94</v>
      </c>
      <c r="B101" s="339" t="s">
        <v>112</v>
      </c>
      <c r="C101" s="457">
        <v>9.5</v>
      </c>
      <c r="D101" s="457">
        <v>10.5</v>
      </c>
      <c r="E101" s="457">
        <v>0</v>
      </c>
      <c r="F101" s="457">
        <v>10.5</v>
      </c>
      <c r="G101" s="467">
        <v>0</v>
      </c>
      <c r="H101" s="336"/>
      <c r="I101" s="488"/>
      <c r="J101" s="488"/>
      <c r="K101" s="488"/>
      <c r="L101" s="488"/>
      <c r="M101" s="488"/>
    </row>
    <row r="102" spans="1:13" s="342" customFormat="1" ht="21" customHeight="1">
      <c r="A102" s="448">
        <f t="shared" si="1"/>
        <v>95</v>
      </c>
      <c r="B102" s="422" t="s">
        <v>113</v>
      </c>
      <c r="C102" s="458">
        <v>0</v>
      </c>
      <c r="D102" s="458">
        <v>10</v>
      </c>
      <c r="E102" s="458">
        <v>0</v>
      </c>
      <c r="F102" s="458">
        <v>10</v>
      </c>
      <c r="G102" s="468">
        <v>10.5</v>
      </c>
      <c r="H102" s="336"/>
      <c r="I102" s="488"/>
      <c r="J102" s="488"/>
      <c r="K102" s="488"/>
      <c r="L102" s="488"/>
      <c r="M102" s="488"/>
    </row>
    <row r="103" spans="1:13" s="462" customFormat="1" ht="18" customHeight="1">
      <c r="A103" s="489" t="s">
        <v>226</v>
      </c>
      <c r="B103" s="459"/>
      <c r="C103" s="460"/>
      <c r="D103" s="461"/>
      <c r="E103" s="461"/>
      <c r="F103" s="461"/>
      <c r="G103" s="490"/>
      <c r="I103" s="472"/>
      <c r="J103" s="472"/>
      <c r="K103" s="472"/>
      <c r="L103" s="472"/>
      <c r="M103" s="472"/>
    </row>
    <row r="104" spans="1:13" s="462" customFormat="1" ht="18" customHeight="1">
      <c r="A104" s="489" t="s">
        <v>227</v>
      </c>
      <c r="B104" s="463"/>
      <c r="C104" s="460"/>
      <c r="D104" s="461"/>
      <c r="E104" s="461"/>
      <c r="F104" s="461"/>
      <c r="G104" s="490"/>
      <c r="I104" s="491"/>
      <c r="J104" s="491"/>
      <c r="K104" s="491"/>
      <c r="L104" s="491"/>
      <c r="M104" s="491"/>
    </row>
    <row r="105" spans="1:13" s="356" customFormat="1" ht="21" customHeight="1" thickBot="1">
      <c r="A105" s="492" t="s">
        <v>228</v>
      </c>
      <c r="B105" s="493"/>
      <c r="C105" s="494"/>
      <c r="D105" s="495"/>
      <c r="E105" s="495"/>
      <c r="F105" s="495"/>
      <c r="G105" s="496"/>
      <c r="I105" s="491"/>
      <c r="J105" s="491"/>
      <c r="K105" s="491"/>
      <c r="L105" s="491"/>
      <c r="M105" s="491"/>
    </row>
    <row r="106" spans="1:13" ht="21" hidden="1" customHeight="1">
      <c r="B106" s="354"/>
      <c r="I106" s="497"/>
      <c r="J106" s="497"/>
      <c r="K106" s="497"/>
      <c r="L106" s="497"/>
      <c r="M106" s="497"/>
    </row>
    <row r="107" spans="1:13" ht="21" hidden="1" customHeight="1"/>
    <row r="108" spans="1:13" s="356" customFormat="1" ht="21" hidden="1" customHeight="1">
      <c r="A108" s="351"/>
      <c r="B108" s="339"/>
      <c r="C108" s="488"/>
      <c r="D108" s="488"/>
      <c r="E108" s="488"/>
      <c r="F108" s="488"/>
      <c r="G108" s="488"/>
      <c r="H108" s="498"/>
      <c r="I108" s="472"/>
      <c r="J108" s="472"/>
      <c r="K108" s="472"/>
      <c r="L108" s="472"/>
      <c r="M108" s="472"/>
    </row>
    <row r="109" spans="1:13" s="356" customFormat="1" ht="27" hidden="1" customHeight="1">
      <c r="A109" s="351"/>
      <c r="B109" s="347"/>
      <c r="C109" s="426" t="s">
        <v>5</v>
      </c>
      <c r="D109" s="426" t="s">
        <v>6</v>
      </c>
      <c r="E109" s="426" t="s">
        <v>7</v>
      </c>
      <c r="F109" s="426" t="s">
        <v>8</v>
      </c>
      <c r="G109" s="426" t="s">
        <v>9</v>
      </c>
      <c r="H109" s="498"/>
    </row>
    <row r="110" spans="1:13" s="356" customFormat="1" ht="21" hidden="1" customHeight="1" thickBot="1">
      <c r="A110" s="351"/>
      <c r="B110" s="357" t="s">
        <v>178</v>
      </c>
      <c r="C110" s="359">
        <f>AVERAGE(C7:C22,C24:C63,C64:C65,C66:C76,C78:C83,C86:C96,C98:C101)</f>
        <v>8.4552272727272726</v>
      </c>
      <c r="D110" s="359">
        <f>AVERAGE(D7:D17,D21:D22,D25,D29,D33:D63,D64:D65,D66:D70,D72:D83,D85:D102)</f>
        <v>9.433086419753085</v>
      </c>
      <c r="E110" s="359">
        <f>AVERAGE(E7:E8,E14,E22,E29,E34,E36:E63,E64:E65,E66:E67,E69,E74,E76,E79,E81,E85:E97,E99:E100)</f>
        <v>11.372321428571428</v>
      </c>
      <c r="F110" s="359">
        <f>AVERAGE(F7:F17,F21:F22,F25,F28:F29,F34:F63,F64:F65,F66,F68:F70,F72:F73,F75:F82,F85:F91,F93:F96,F98:F102)</f>
        <v>9.0663157894736859</v>
      </c>
      <c r="G110" s="359">
        <f>AVERAGE(G7:G15,G17,G21:G22,G29,G34,G36:G63,G64:G65,G66:G69,G72:G82,G86:G100,G102)</f>
        <v>10.005479452054795</v>
      </c>
      <c r="H110" s="498"/>
    </row>
    <row r="111" spans="1:13" ht="21" hidden="1" customHeight="1" thickTop="1" thickBot="1">
      <c r="B111" s="357" t="s">
        <v>179</v>
      </c>
      <c r="C111" s="360">
        <v>3.55</v>
      </c>
      <c r="D111" s="361">
        <v>5.75</v>
      </c>
      <c r="E111" s="465">
        <v>5.74</v>
      </c>
      <c r="F111" s="360">
        <v>5.69</v>
      </c>
      <c r="G111" s="361">
        <v>5.74</v>
      </c>
      <c r="I111" s="336"/>
      <c r="J111" s="336"/>
      <c r="K111" s="336"/>
      <c r="L111" s="336"/>
      <c r="M111" s="336"/>
    </row>
    <row r="112" spans="1:13" ht="21" hidden="1" customHeight="1" thickTop="1" thickBot="1">
      <c r="B112" s="357" t="s">
        <v>180</v>
      </c>
      <c r="C112" s="499" t="s">
        <v>232</v>
      </c>
      <c r="D112" s="499" t="s">
        <v>233</v>
      </c>
      <c r="E112" s="499" t="s">
        <v>233</v>
      </c>
      <c r="F112" s="500" t="s">
        <v>232</v>
      </c>
      <c r="G112" s="500" t="s">
        <v>234</v>
      </c>
      <c r="I112" s="336"/>
      <c r="J112" s="336"/>
      <c r="K112" s="336"/>
      <c r="L112" s="336"/>
      <c r="M112" s="336"/>
    </row>
    <row r="113" spans="2:13" ht="21" hidden="1" customHeight="1" thickTop="1">
      <c r="B113" s="357"/>
      <c r="C113" s="432"/>
      <c r="D113" s="433"/>
      <c r="E113" s="433"/>
      <c r="F113" s="433"/>
      <c r="G113" s="433"/>
      <c r="I113" s="336"/>
      <c r="J113" s="336"/>
      <c r="K113" s="336"/>
      <c r="L113" s="336"/>
      <c r="M113" s="336"/>
    </row>
    <row r="114" spans="2:13" ht="21" hidden="1" customHeight="1">
      <c r="B114" s="434"/>
      <c r="C114" s="435"/>
      <c r="G114" s="336"/>
    </row>
  </sheetData>
  <mergeCells count="4">
    <mergeCell ref="A1:G1"/>
    <mergeCell ref="A2:G2"/>
    <mergeCell ref="A3:G3"/>
    <mergeCell ref="F54:G54"/>
  </mergeCells>
  <conditionalFormatting sqref="C109">
    <cfRule type="dataBar" priority="10">
      <dataBar>
        <cfvo type="min"/>
        <cfvo type="max"/>
        <color rgb="FF638EC6"/>
      </dataBar>
    </cfRule>
  </conditionalFormatting>
  <conditionalFormatting sqref="C109:G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09">
    <cfRule type="dataBar" priority="9">
      <dataBar>
        <cfvo type="min"/>
        <cfvo type="max"/>
        <color rgb="FF63C384"/>
      </dataBar>
    </cfRule>
  </conditionalFormatting>
  <conditionalFormatting sqref="E109">
    <cfRule type="dataBar" priority="8">
      <dataBar>
        <cfvo type="min"/>
        <cfvo type="max"/>
        <color rgb="FFD6007B"/>
      </dataBar>
    </cfRule>
  </conditionalFormatting>
  <conditionalFormatting sqref="F109">
    <cfRule type="dataBar" priority="7">
      <dataBar>
        <cfvo type="min"/>
        <cfvo type="max"/>
        <color rgb="FF008AEF"/>
      </dataBar>
    </cfRule>
  </conditionalFormatting>
  <conditionalFormatting sqref="G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75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6" man="1"/>
  </rowBreaks>
  <customProperties>
    <customPr name="EpmWorksheetKeyString_GUID" r:id="rId2"/>
  </customProperties>
  <drawing r:id="rId3"/>
  <legacy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S114"/>
  <sheetViews>
    <sheetView showGridLines="0" view="pageBreakPreview" topLeftCell="A97" zoomScale="85" zoomScaleNormal="100" zoomScaleSheetLayoutView="85" workbookViewId="0">
      <selection activeCell="A105" sqref="A105:XFD113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434" customWidth="1"/>
    <col min="5" max="5" width="10.625" style="435" customWidth="1"/>
    <col min="6" max="7" width="9.25" style="435" customWidth="1"/>
    <col min="8" max="8" width="12" style="435" customWidth="1"/>
    <col min="9" max="9" width="9.25" style="472"/>
    <col min="10" max="16384" width="9.25" style="336"/>
  </cols>
  <sheetData>
    <row r="1" spans="1:19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19" ht="21" customHeight="1">
      <c r="B2" s="661" t="s">
        <v>235</v>
      </c>
      <c r="C2" s="648"/>
      <c r="D2" s="648"/>
      <c r="E2" s="653"/>
      <c r="F2" s="648"/>
      <c r="G2" s="653"/>
      <c r="H2" s="662"/>
    </row>
    <row r="3" spans="1:19" ht="21" customHeight="1">
      <c r="B3" s="663" t="s">
        <v>213</v>
      </c>
      <c r="C3" s="649"/>
      <c r="D3" s="649"/>
      <c r="E3" s="654"/>
      <c r="F3" s="649"/>
      <c r="G3" s="654"/>
      <c r="H3" s="664"/>
    </row>
    <row r="4" spans="1:19" ht="25.5" customHeight="1">
      <c r="B4" s="473" t="s">
        <v>1</v>
      </c>
      <c r="C4" s="474" t="s">
        <v>4</v>
      </c>
      <c r="D4" s="475" t="s">
        <v>5</v>
      </c>
      <c r="E4" s="476" t="s">
        <v>6</v>
      </c>
      <c r="F4" s="476" t="s">
        <v>7</v>
      </c>
      <c r="G4" s="476" t="s">
        <v>8</v>
      </c>
      <c r="H4" s="477" t="s">
        <v>209</v>
      </c>
    </row>
    <row r="5" spans="1:19" ht="21" customHeight="1" thickBot="1">
      <c r="B5" s="369" t="s">
        <v>202</v>
      </c>
      <c r="C5" s="337" t="s">
        <v>203</v>
      </c>
      <c r="D5" s="412" t="s">
        <v>204</v>
      </c>
      <c r="E5" s="413" t="s">
        <v>205</v>
      </c>
      <c r="F5" s="413" t="s">
        <v>206</v>
      </c>
      <c r="G5" s="413" t="s">
        <v>207</v>
      </c>
      <c r="H5" s="440" t="s">
        <v>208</v>
      </c>
    </row>
    <row r="6" spans="1:19" s="342" customFormat="1" ht="21" customHeight="1">
      <c r="A6" s="336"/>
      <c r="B6" s="441">
        <v>1</v>
      </c>
      <c r="C6" s="414" t="s">
        <v>12</v>
      </c>
      <c r="D6" s="478">
        <v>8</v>
      </c>
      <c r="E6" s="478">
        <v>8.25</v>
      </c>
      <c r="F6" s="478">
        <v>14</v>
      </c>
      <c r="G6" s="478">
        <v>7.25</v>
      </c>
      <c r="H6" s="479">
        <v>8.75</v>
      </c>
      <c r="I6" s="488"/>
      <c r="J6" s="336"/>
      <c r="K6" s="336"/>
      <c r="L6" s="336"/>
      <c r="M6" s="336"/>
      <c r="N6" s="336"/>
      <c r="O6" s="336"/>
      <c r="P6" s="336"/>
      <c r="Q6" s="336"/>
      <c r="R6" s="336"/>
      <c r="S6" s="336"/>
    </row>
    <row r="7" spans="1:19" ht="21" customHeight="1">
      <c r="B7" s="373">
        <v>2</v>
      </c>
      <c r="C7" s="339" t="s">
        <v>13</v>
      </c>
      <c r="D7" s="457">
        <v>8</v>
      </c>
      <c r="E7" s="457">
        <v>8.25</v>
      </c>
      <c r="F7" s="457">
        <v>11.25</v>
      </c>
      <c r="G7" s="457">
        <v>7.25</v>
      </c>
      <c r="H7" s="467">
        <v>8.75</v>
      </c>
      <c r="I7" s="488"/>
    </row>
    <row r="8" spans="1:19" s="342" customFormat="1" ht="21" customHeight="1">
      <c r="A8" s="336"/>
      <c r="B8" s="444">
        <f>B7+1</f>
        <v>3</v>
      </c>
      <c r="C8" s="417" t="s">
        <v>14</v>
      </c>
      <c r="D8" s="456">
        <v>8</v>
      </c>
      <c r="E8" s="456">
        <v>8.25</v>
      </c>
      <c r="F8" s="456">
        <v>0</v>
      </c>
      <c r="G8" s="456">
        <v>7.25</v>
      </c>
      <c r="H8" s="466">
        <v>8.75</v>
      </c>
      <c r="I8" s="488"/>
      <c r="J8" s="336"/>
      <c r="K8" s="336"/>
      <c r="L8" s="336"/>
      <c r="M8" s="336"/>
      <c r="N8" s="336"/>
      <c r="O8" s="336"/>
      <c r="P8" s="336"/>
      <c r="Q8" s="336"/>
      <c r="R8" s="336"/>
      <c r="S8" s="336"/>
    </row>
    <row r="9" spans="1:19" ht="21" customHeight="1">
      <c r="B9" s="376">
        <f t="shared" ref="B9:B72" si="0">B8+1</f>
        <v>4</v>
      </c>
      <c r="C9" s="339" t="s">
        <v>15</v>
      </c>
      <c r="D9" s="457">
        <v>9</v>
      </c>
      <c r="E9" s="457">
        <v>9.25</v>
      </c>
      <c r="F9" s="457">
        <v>0</v>
      </c>
      <c r="G9" s="457">
        <v>8.5</v>
      </c>
      <c r="H9" s="467">
        <v>9.5</v>
      </c>
      <c r="I9" s="488"/>
    </row>
    <row r="10" spans="1:19" s="342" customFormat="1" ht="21" customHeight="1">
      <c r="A10" s="336"/>
      <c r="B10" s="444">
        <f t="shared" si="0"/>
        <v>5</v>
      </c>
      <c r="C10" s="417" t="s">
        <v>16</v>
      </c>
      <c r="D10" s="456">
        <v>8.5</v>
      </c>
      <c r="E10" s="456">
        <v>8.75</v>
      </c>
      <c r="F10" s="456">
        <v>0</v>
      </c>
      <c r="G10" s="456">
        <v>8.25</v>
      </c>
      <c r="H10" s="466">
        <v>8.25</v>
      </c>
      <c r="I10" s="488"/>
      <c r="J10" s="336"/>
      <c r="K10" s="336"/>
      <c r="L10" s="336"/>
      <c r="M10" s="336"/>
      <c r="N10" s="336"/>
      <c r="O10" s="336"/>
      <c r="P10" s="336"/>
      <c r="Q10" s="336"/>
      <c r="R10" s="336"/>
      <c r="S10" s="336"/>
    </row>
    <row r="11" spans="1:19" ht="21" customHeight="1">
      <c r="B11" s="376">
        <f t="shared" si="0"/>
        <v>6</v>
      </c>
      <c r="C11" s="339" t="s">
        <v>17</v>
      </c>
      <c r="D11" s="457">
        <v>7.95</v>
      </c>
      <c r="E11" s="457">
        <v>8.1999999999999993</v>
      </c>
      <c r="F11" s="457">
        <v>0</v>
      </c>
      <c r="G11" s="457">
        <v>7.2</v>
      </c>
      <c r="H11" s="467">
        <v>5.96</v>
      </c>
      <c r="I11" s="488"/>
    </row>
    <row r="12" spans="1:19" s="342" customFormat="1" ht="21" customHeight="1">
      <c r="A12" s="336"/>
      <c r="B12" s="444">
        <f t="shared" si="0"/>
        <v>7</v>
      </c>
      <c r="C12" s="417" t="s">
        <v>18</v>
      </c>
      <c r="D12" s="456">
        <v>8.25</v>
      </c>
      <c r="E12" s="456">
        <v>9.5</v>
      </c>
      <c r="F12" s="456">
        <v>0</v>
      </c>
      <c r="G12" s="456">
        <v>8.5</v>
      </c>
      <c r="H12" s="466">
        <v>9.5</v>
      </c>
      <c r="I12" s="488"/>
      <c r="J12" s="336"/>
      <c r="K12" s="336"/>
      <c r="L12" s="336"/>
      <c r="M12" s="336"/>
      <c r="N12" s="336"/>
      <c r="O12" s="336"/>
      <c r="P12" s="336"/>
      <c r="Q12" s="336"/>
      <c r="R12" s="336"/>
      <c r="S12" s="336"/>
    </row>
    <row r="13" spans="1:19" ht="21" customHeight="1">
      <c r="B13" s="376">
        <f t="shared" si="0"/>
        <v>8</v>
      </c>
      <c r="C13" s="339" t="s">
        <v>236</v>
      </c>
      <c r="D13" s="457">
        <v>8.9600000000000009</v>
      </c>
      <c r="E13" s="457">
        <v>8.5</v>
      </c>
      <c r="F13" s="457">
        <v>14.9</v>
      </c>
      <c r="G13" s="457">
        <v>8</v>
      </c>
      <c r="H13" s="467">
        <v>9.09</v>
      </c>
      <c r="I13" s="488"/>
    </row>
    <row r="14" spans="1:19" s="342" customFormat="1" ht="21" customHeight="1">
      <c r="A14" s="336"/>
      <c r="B14" s="444">
        <f t="shared" si="0"/>
        <v>9</v>
      </c>
      <c r="C14" s="417" t="s">
        <v>20</v>
      </c>
      <c r="D14" s="456">
        <v>9</v>
      </c>
      <c r="E14" s="456">
        <v>9.25</v>
      </c>
      <c r="F14" s="456">
        <v>0</v>
      </c>
      <c r="G14" s="456">
        <v>7.25</v>
      </c>
      <c r="H14" s="466">
        <v>8.5</v>
      </c>
      <c r="I14" s="488"/>
      <c r="J14" s="336"/>
      <c r="K14" s="336"/>
      <c r="L14" s="336"/>
      <c r="M14" s="336"/>
      <c r="N14" s="336"/>
      <c r="O14" s="336"/>
      <c r="P14" s="336"/>
      <c r="Q14" s="336"/>
      <c r="R14" s="336"/>
      <c r="S14" s="336"/>
    </row>
    <row r="15" spans="1:19" ht="21" customHeight="1">
      <c r="B15" s="376">
        <f t="shared" si="0"/>
        <v>10</v>
      </c>
      <c r="C15" s="339" t="s">
        <v>21</v>
      </c>
      <c r="D15" s="457">
        <v>9</v>
      </c>
      <c r="E15" s="457">
        <v>9.25</v>
      </c>
      <c r="F15" s="457">
        <v>0</v>
      </c>
      <c r="G15" s="457">
        <v>8.8000000000000007</v>
      </c>
      <c r="H15" s="467">
        <v>0</v>
      </c>
      <c r="I15" s="488"/>
    </row>
    <row r="16" spans="1:19" s="342" customFormat="1" ht="21" customHeight="1">
      <c r="A16" s="336"/>
      <c r="B16" s="444">
        <f t="shared" si="0"/>
        <v>11</v>
      </c>
      <c r="C16" s="417" t="s">
        <v>22</v>
      </c>
      <c r="D16" s="456">
        <v>9</v>
      </c>
      <c r="E16" s="456">
        <v>9.25</v>
      </c>
      <c r="F16" s="456">
        <v>0</v>
      </c>
      <c r="G16" s="456">
        <v>8.8000000000000007</v>
      </c>
      <c r="H16" s="466">
        <v>9.8000000000000007</v>
      </c>
      <c r="I16" s="488"/>
      <c r="J16" s="336"/>
      <c r="K16" s="336"/>
      <c r="L16" s="336"/>
      <c r="M16" s="336"/>
      <c r="N16" s="336"/>
      <c r="O16" s="336"/>
      <c r="P16" s="336"/>
      <c r="Q16" s="336"/>
      <c r="R16" s="336"/>
      <c r="S16" s="336"/>
    </row>
    <row r="17" spans="1:19" ht="21" customHeight="1">
      <c r="B17" s="376">
        <f t="shared" si="0"/>
        <v>12</v>
      </c>
      <c r="C17" s="339" t="s">
        <v>23</v>
      </c>
      <c r="D17" s="457">
        <v>5</v>
      </c>
      <c r="E17" s="457">
        <v>0</v>
      </c>
      <c r="F17" s="457">
        <v>0</v>
      </c>
      <c r="G17" s="457">
        <v>0</v>
      </c>
      <c r="H17" s="467">
        <v>0</v>
      </c>
      <c r="I17" s="488"/>
    </row>
    <row r="18" spans="1:19" s="342" customFormat="1" ht="21" customHeight="1">
      <c r="A18" s="336"/>
      <c r="B18" s="444">
        <f t="shared" si="0"/>
        <v>13</v>
      </c>
      <c r="C18" s="417" t="s">
        <v>24</v>
      </c>
      <c r="D18" s="456">
        <v>3.55</v>
      </c>
      <c r="E18" s="456">
        <v>0</v>
      </c>
      <c r="F18" s="456">
        <v>0</v>
      </c>
      <c r="G18" s="456">
        <v>0</v>
      </c>
      <c r="H18" s="466">
        <v>0</v>
      </c>
      <c r="I18" s="488"/>
      <c r="J18" s="336"/>
      <c r="K18" s="336"/>
      <c r="L18" s="336"/>
      <c r="M18" s="336"/>
      <c r="N18" s="336"/>
      <c r="O18" s="336"/>
      <c r="P18" s="336"/>
      <c r="Q18" s="336"/>
      <c r="R18" s="336"/>
      <c r="S18" s="336"/>
    </row>
    <row r="19" spans="1:19" ht="21" customHeight="1">
      <c r="B19" s="376">
        <f t="shared" si="0"/>
        <v>14</v>
      </c>
      <c r="C19" s="339" t="s">
        <v>25</v>
      </c>
      <c r="D19" s="457">
        <v>6</v>
      </c>
      <c r="E19" s="457">
        <v>0</v>
      </c>
      <c r="F19" s="457">
        <v>0</v>
      </c>
      <c r="G19" s="457">
        <v>0</v>
      </c>
      <c r="H19" s="467">
        <v>0</v>
      </c>
      <c r="I19" s="488"/>
    </row>
    <row r="20" spans="1:19" s="342" customFormat="1" ht="21" customHeight="1">
      <c r="A20" s="336"/>
      <c r="B20" s="444">
        <f t="shared" si="0"/>
        <v>15</v>
      </c>
      <c r="C20" s="417" t="s">
        <v>26</v>
      </c>
      <c r="D20" s="456">
        <v>6.74</v>
      </c>
      <c r="E20" s="456">
        <v>6.74</v>
      </c>
      <c r="F20" s="456">
        <v>0</v>
      </c>
      <c r="G20" s="456">
        <v>6.74</v>
      </c>
      <c r="H20" s="466">
        <v>6.74</v>
      </c>
      <c r="I20" s="488"/>
      <c r="J20" s="336"/>
      <c r="K20" s="336"/>
      <c r="L20" s="336"/>
      <c r="M20" s="336"/>
      <c r="N20" s="336"/>
      <c r="O20" s="336"/>
      <c r="P20" s="336"/>
      <c r="Q20" s="336"/>
      <c r="R20" s="336"/>
      <c r="S20" s="336"/>
    </row>
    <row r="21" spans="1:19" ht="21" customHeight="1">
      <c r="B21" s="376">
        <f t="shared" si="0"/>
        <v>16</v>
      </c>
      <c r="C21" s="339" t="s">
        <v>27</v>
      </c>
      <c r="D21" s="457">
        <v>9.57</v>
      </c>
      <c r="E21" s="457">
        <v>10.17</v>
      </c>
      <c r="F21" s="457">
        <v>15.14</v>
      </c>
      <c r="G21" s="457">
        <v>8.94</v>
      </c>
      <c r="H21" s="467">
        <v>15</v>
      </c>
      <c r="I21" s="488"/>
    </row>
    <row r="22" spans="1:19" s="342" customFormat="1" ht="21" customHeight="1">
      <c r="A22" s="336"/>
      <c r="B22" s="444">
        <f t="shared" si="0"/>
        <v>17</v>
      </c>
      <c r="C22" s="417" t="s">
        <v>28</v>
      </c>
      <c r="D22" s="456">
        <v>0</v>
      </c>
      <c r="E22" s="456">
        <v>0</v>
      </c>
      <c r="F22" s="456">
        <v>0</v>
      </c>
      <c r="G22" s="456">
        <v>0</v>
      </c>
      <c r="H22" s="466">
        <v>0</v>
      </c>
      <c r="I22" s="488"/>
      <c r="J22" s="336"/>
      <c r="K22" s="336"/>
      <c r="L22" s="336"/>
      <c r="M22" s="336"/>
      <c r="N22" s="336"/>
      <c r="O22" s="336"/>
      <c r="P22" s="336"/>
      <c r="Q22" s="336"/>
      <c r="R22" s="336"/>
      <c r="S22" s="336"/>
    </row>
    <row r="23" spans="1:19" ht="21" customHeight="1">
      <c r="B23" s="376">
        <f t="shared" si="0"/>
        <v>18</v>
      </c>
      <c r="C23" s="339" t="s">
        <v>30</v>
      </c>
      <c r="D23" s="457">
        <v>7.62</v>
      </c>
      <c r="E23" s="457">
        <v>0</v>
      </c>
      <c r="F23" s="457">
        <v>0</v>
      </c>
      <c r="G23" s="457">
        <v>0</v>
      </c>
      <c r="H23" s="467">
        <v>0</v>
      </c>
      <c r="I23" s="488"/>
    </row>
    <row r="24" spans="1:19" s="342" customFormat="1" ht="21" customHeight="1">
      <c r="A24" s="336"/>
      <c r="B24" s="444">
        <f t="shared" si="0"/>
        <v>19</v>
      </c>
      <c r="C24" s="417" t="s">
        <v>32</v>
      </c>
      <c r="D24" s="456">
        <v>4.83</v>
      </c>
      <c r="E24" s="456">
        <v>6.74</v>
      </c>
      <c r="F24" s="456">
        <v>0</v>
      </c>
      <c r="G24" s="456">
        <v>7.8</v>
      </c>
      <c r="H24" s="466">
        <v>0</v>
      </c>
      <c r="I24" s="488"/>
      <c r="J24" s="336"/>
      <c r="K24" s="336"/>
      <c r="L24" s="336"/>
      <c r="M24" s="336"/>
      <c r="N24" s="336"/>
      <c r="O24" s="336"/>
      <c r="P24" s="336"/>
      <c r="Q24" s="336"/>
      <c r="R24" s="336"/>
      <c r="S24" s="336"/>
    </row>
    <row r="25" spans="1:19" ht="21" customHeight="1">
      <c r="B25" s="376">
        <f t="shared" si="0"/>
        <v>20</v>
      </c>
      <c r="C25" s="339" t="s">
        <v>33</v>
      </c>
      <c r="D25" s="457">
        <v>6.75</v>
      </c>
      <c r="E25" s="457">
        <v>0</v>
      </c>
      <c r="F25" s="457">
        <v>0</v>
      </c>
      <c r="G25" s="457">
        <v>0</v>
      </c>
      <c r="H25" s="467">
        <v>0</v>
      </c>
      <c r="I25" s="488"/>
    </row>
    <row r="26" spans="1:19" s="342" customFormat="1" ht="21" customHeight="1">
      <c r="A26" s="336"/>
      <c r="B26" s="444">
        <f t="shared" si="0"/>
        <v>21</v>
      </c>
      <c r="C26" s="417" t="s">
        <v>34</v>
      </c>
      <c r="D26" s="456">
        <v>4.5999999999999996</v>
      </c>
      <c r="E26" s="456">
        <v>0</v>
      </c>
      <c r="F26" s="456">
        <v>0</v>
      </c>
      <c r="G26" s="456">
        <v>0</v>
      </c>
      <c r="H26" s="466">
        <v>0</v>
      </c>
      <c r="I26" s="488"/>
      <c r="J26" s="336"/>
      <c r="K26" s="336"/>
      <c r="L26" s="336"/>
      <c r="M26" s="336"/>
      <c r="N26" s="336"/>
      <c r="O26" s="336"/>
      <c r="P26" s="336"/>
      <c r="Q26" s="336"/>
      <c r="R26" s="336"/>
      <c r="S26" s="336"/>
    </row>
    <row r="27" spans="1:19" ht="21" customHeight="1">
      <c r="B27" s="376">
        <f t="shared" si="0"/>
        <v>22</v>
      </c>
      <c r="C27" s="339" t="s">
        <v>35</v>
      </c>
      <c r="D27" s="457">
        <v>7.41</v>
      </c>
      <c r="E27" s="457">
        <v>0</v>
      </c>
      <c r="F27" s="457">
        <v>0</v>
      </c>
      <c r="G27" s="457">
        <v>7.59</v>
      </c>
      <c r="H27" s="467">
        <v>0</v>
      </c>
      <c r="I27" s="488"/>
    </row>
    <row r="28" spans="1:19" s="342" customFormat="1" ht="21" customHeight="1">
      <c r="A28" s="336"/>
      <c r="B28" s="444">
        <f t="shared" si="0"/>
        <v>23</v>
      </c>
      <c r="C28" s="417" t="s">
        <v>36</v>
      </c>
      <c r="D28" s="456">
        <v>14.4</v>
      </c>
      <c r="E28" s="456">
        <v>13.4</v>
      </c>
      <c r="F28" s="456">
        <v>13.4</v>
      </c>
      <c r="G28" s="456">
        <v>13.4</v>
      </c>
      <c r="H28" s="466">
        <v>13.4</v>
      </c>
      <c r="I28" s="488"/>
      <c r="J28" s="336"/>
      <c r="K28" s="336"/>
      <c r="L28" s="336"/>
      <c r="M28" s="336"/>
      <c r="N28" s="336"/>
      <c r="O28" s="336"/>
      <c r="P28" s="336"/>
      <c r="Q28" s="336"/>
      <c r="R28" s="336"/>
      <c r="S28" s="336"/>
    </row>
    <row r="29" spans="1:19" ht="21" customHeight="1">
      <c r="B29" s="376">
        <f t="shared" si="0"/>
        <v>24</v>
      </c>
      <c r="C29" s="339" t="s">
        <v>37</v>
      </c>
      <c r="D29" s="457">
        <v>7.24</v>
      </c>
      <c r="E29" s="457">
        <v>0</v>
      </c>
      <c r="F29" s="457">
        <v>0</v>
      </c>
      <c r="G29" s="457">
        <v>0</v>
      </c>
      <c r="H29" s="467">
        <v>0</v>
      </c>
      <c r="I29" s="488"/>
    </row>
    <row r="30" spans="1:19" s="342" customFormat="1" ht="21" customHeight="1">
      <c r="A30" s="336"/>
      <c r="B30" s="444">
        <f t="shared" si="0"/>
        <v>25</v>
      </c>
      <c r="C30" s="417" t="s">
        <v>38</v>
      </c>
      <c r="D30" s="456">
        <v>6.26</v>
      </c>
      <c r="E30" s="456">
        <v>0</v>
      </c>
      <c r="F30" s="456">
        <v>0</v>
      </c>
      <c r="G30" s="456">
        <v>0</v>
      </c>
      <c r="H30" s="466">
        <v>0</v>
      </c>
      <c r="I30" s="488"/>
      <c r="J30" s="336"/>
      <c r="K30" s="336"/>
      <c r="L30" s="336"/>
      <c r="M30" s="336"/>
      <c r="N30" s="336"/>
      <c r="O30" s="336"/>
      <c r="P30" s="336"/>
      <c r="Q30" s="336"/>
      <c r="R30" s="336"/>
      <c r="S30" s="336"/>
    </row>
    <row r="31" spans="1:19" ht="21" customHeight="1">
      <c r="B31" s="376">
        <f t="shared" si="0"/>
        <v>26</v>
      </c>
      <c r="C31" s="339" t="s">
        <v>39</v>
      </c>
      <c r="D31" s="457">
        <v>5.75</v>
      </c>
      <c r="E31" s="457">
        <v>0</v>
      </c>
      <c r="F31" s="457">
        <v>0</v>
      </c>
      <c r="G31" s="457">
        <v>0</v>
      </c>
      <c r="H31" s="467">
        <v>0</v>
      </c>
      <c r="I31" s="488"/>
    </row>
    <row r="32" spans="1:19" s="342" customFormat="1" ht="21" customHeight="1">
      <c r="A32" s="336"/>
      <c r="B32" s="444">
        <f t="shared" si="0"/>
        <v>27</v>
      </c>
      <c r="C32" s="417" t="s">
        <v>40</v>
      </c>
      <c r="D32" s="456">
        <v>5.77</v>
      </c>
      <c r="E32" s="456">
        <v>5.77</v>
      </c>
      <c r="F32" s="456">
        <v>0</v>
      </c>
      <c r="G32" s="456">
        <v>0</v>
      </c>
      <c r="H32" s="466">
        <v>0</v>
      </c>
      <c r="I32" s="488"/>
      <c r="J32" s="336"/>
      <c r="K32" s="336"/>
      <c r="L32" s="336"/>
      <c r="M32" s="336"/>
      <c r="N32" s="336"/>
      <c r="O32" s="336"/>
      <c r="P32" s="336"/>
      <c r="Q32" s="336"/>
      <c r="R32" s="336"/>
      <c r="S32" s="336"/>
    </row>
    <row r="33" spans="1:19" ht="21" customHeight="1">
      <c r="B33" s="376">
        <f>B32+1</f>
        <v>28</v>
      </c>
      <c r="C33" s="339" t="s">
        <v>41</v>
      </c>
      <c r="D33" s="457">
        <v>8.39</v>
      </c>
      <c r="E33" s="457">
        <v>8.6199999999999992</v>
      </c>
      <c r="F33" s="457">
        <v>13.59</v>
      </c>
      <c r="G33" s="457">
        <v>8.06</v>
      </c>
      <c r="H33" s="467">
        <v>12.89</v>
      </c>
      <c r="I33" s="488"/>
    </row>
    <row r="34" spans="1:19" s="342" customFormat="1" ht="21" customHeight="1">
      <c r="A34" s="336"/>
      <c r="B34" s="444">
        <f t="shared" si="0"/>
        <v>29</v>
      </c>
      <c r="C34" s="417" t="s">
        <v>42</v>
      </c>
      <c r="D34" s="456">
        <v>7</v>
      </c>
      <c r="E34" s="456">
        <v>9.5</v>
      </c>
      <c r="F34" s="456">
        <v>0</v>
      </c>
      <c r="G34" s="456">
        <v>9</v>
      </c>
      <c r="H34" s="466">
        <v>0</v>
      </c>
      <c r="I34" s="488"/>
      <c r="J34" s="336"/>
      <c r="K34" s="336"/>
      <c r="L34" s="336"/>
      <c r="M34" s="336"/>
      <c r="N34" s="336"/>
      <c r="O34" s="336"/>
      <c r="P34" s="336"/>
      <c r="Q34" s="336"/>
      <c r="R34" s="336"/>
      <c r="S34" s="336"/>
    </row>
    <row r="35" spans="1:19" ht="21" customHeight="1">
      <c r="B35" s="376">
        <f t="shared" si="0"/>
        <v>30</v>
      </c>
      <c r="C35" s="339" t="s">
        <v>230</v>
      </c>
      <c r="D35" s="457">
        <v>10.55</v>
      </c>
      <c r="E35" s="457">
        <v>11.05</v>
      </c>
      <c r="F35" s="457">
        <v>26</v>
      </c>
      <c r="G35" s="457">
        <v>12.05</v>
      </c>
      <c r="H35" s="467">
        <v>11.05</v>
      </c>
      <c r="I35" s="488"/>
    </row>
    <row r="36" spans="1:19" s="342" customFormat="1" ht="21" customHeight="1">
      <c r="A36" s="336"/>
      <c r="B36" s="444">
        <f t="shared" si="0"/>
        <v>31</v>
      </c>
      <c r="C36" s="417" t="s">
        <v>45</v>
      </c>
      <c r="D36" s="456">
        <v>10.6</v>
      </c>
      <c r="E36" s="456">
        <v>12.2</v>
      </c>
      <c r="F36" s="456">
        <v>14.2</v>
      </c>
      <c r="G36" s="456">
        <v>11.9</v>
      </c>
      <c r="H36" s="466">
        <v>12</v>
      </c>
      <c r="I36" s="488"/>
      <c r="J36" s="336"/>
      <c r="K36" s="336"/>
      <c r="L36" s="336"/>
      <c r="M36" s="336"/>
      <c r="N36" s="336"/>
      <c r="O36" s="336"/>
      <c r="P36" s="336"/>
      <c r="Q36" s="336"/>
      <c r="R36" s="336"/>
      <c r="S36" s="336"/>
    </row>
    <row r="37" spans="1:19" ht="21" customHeight="1">
      <c r="B37" s="376">
        <f t="shared" si="0"/>
        <v>32</v>
      </c>
      <c r="C37" s="339" t="s">
        <v>46</v>
      </c>
      <c r="D37" s="457">
        <v>6.43</v>
      </c>
      <c r="E37" s="457">
        <v>8.24</v>
      </c>
      <c r="F37" s="457">
        <v>12</v>
      </c>
      <c r="G37" s="457">
        <v>8.4499999999999993</v>
      </c>
      <c r="H37" s="467">
        <v>8.3800000000000008</v>
      </c>
      <c r="I37" s="488"/>
    </row>
    <row r="38" spans="1:19" s="342" customFormat="1" ht="21" customHeight="1">
      <c r="A38" s="336"/>
      <c r="B38" s="444">
        <f t="shared" si="0"/>
        <v>33</v>
      </c>
      <c r="C38" s="417" t="s">
        <v>47</v>
      </c>
      <c r="D38" s="456">
        <v>9.25</v>
      </c>
      <c r="E38" s="456">
        <v>9.25</v>
      </c>
      <c r="F38" s="456">
        <v>10.5</v>
      </c>
      <c r="G38" s="456">
        <v>8.5</v>
      </c>
      <c r="H38" s="466">
        <v>9.25</v>
      </c>
      <c r="I38" s="488"/>
      <c r="J38" s="336"/>
      <c r="K38" s="336"/>
      <c r="L38" s="336"/>
      <c r="M38" s="336"/>
      <c r="N38" s="336"/>
      <c r="O38" s="336"/>
      <c r="P38" s="336"/>
      <c r="Q38" s="336"/>
      <c r="R38" s="336"/>
      <c r="S38" s="336"/>
    </row>
    <row r="39" spans="1:19" ht="21" customHeight="1">
      <c r="B39" s="376">
        <f t="shared" si="0"/>
        <v>34</v>
      </c>
      <c r="C39" s="339" t="s">
        <v>48</v>
      </c>
      <c r="D39" s="457">
        <v>6.25</v>
      </c>
      <c r="E39" s="457">
        <v>6.14</v>
      </c>
      <c r="F39" s="457">
        <v>5.78</v>
      </c>
      <c r="G39" s="457">
        <v>5.76</v>
      </c>
      <c r="H39" s="481">
        <v>6.65</v>
      </c>
      <c r="I39" s="488"/>
    </row>
    <row r="40" spans="1:19" s="342" customFormat="1" ht="21" customHeight="1">
      <c r="A40" s="336"/>
      <c r="B40" s="444">
        <f t="shared" si="0"/>
        <v>35</v>
      </c>
      <c r="C40" s="417" t="s">
        <v>49</v>
      </c>
      <c r="D40" s="456">
        <v>9.39</v>
      </c>
      <c r="E40" s="456">
        <v>10.43</v>
      </c>
      <c r="F40" s="456">
        <v>13.41</v>
      </c>
      <c r="G40" s="456">
        <v>10.89</v>
      </c>
      <c r="H40" s="466">
        <v>13.06</v>
      </c>
      <c r="I40" s="488"/>
      <c r="J40" s="336"/>
      <c r="K40" s="336"/>
      <c r="L40" s="336"/>
      <c r="M40" s="336"/>
      <c r="N40" s="336"/>
      <c r="O40" s="336"/>
      <c r="P40" s="336"/>
      <c r="Q40" s="336"/>
      <c r="R40" s="336"/>
      <c r="S40" s="336"/>
    </row>
    <row r="41" spans="1:19" ht="21" customHeight="1">
      <c r="B41" s="376">
        <f t="shared" si="0"/>
        <v>36</v>
      </c>
      <c r="C41" s="339" t="s">
        <v>50</v>
      </c>
      <c r="D41" s="457">
        <v>5.99</v>
      </c>
      <c r="E41" s="457">
        <v>6.94</v>
      </c>
      <c r="F41" s="457">
        <v>11.3</v>
      </c>
      <c r="G41" s="457">
        <v>7.07</v>
      </c>
      <c r="H41" s="467">
        <v>8.59</v>
      </c>
      <c r="I41" s="488"/>
    </row>
    <row r="42" spans="1:19" s="342" customFormat="1" ht="21" customHeight="1">
      <c r="A42" s="336"/>
      <c r="B42" s="444">
        <f t="shared" si="0"/>
        <v>37</v>
      </c>
      <c r="C42" s="417" t="s">
        <v>51</v>
      </c>
      <c r="D42" s="456">
        <v>8.61</v>
      </c>
      <c r="E42" s="456">
        <v>8.5399999999999991</v>
      </c>
      <c r="F42" s="456">
        <v>8.0500000000000007</v>
      </c>
      <c r="G42" s="456">
        <v>8.0299999999999994</v>
      </c>
      <c r="H42" s="466">
        <v>8.34</v>
      </c>
      <c r="I42" s="488"/>
      <c r="J42" s="336"/>
      <c r="K42" s="336"/>
      <c r="L42" s="336"/>
      <c r="M42" s="336"/>
      <c r="N42" s="336"/>
      <c r="O42" s="336"/>
      <c r="P42" s="336"/>
      <c r="Q42" s="336"/>
      <c r="R42" s="336"/>
      <c r="S42" s="336"/>
    </row>
    <row r="43" spans="1:19" ht="21" customHeight="1">
      <c r="B43" s="376">
        <f t="shared" si="0"/>
        <v>38</v>
      </c>
      <c r="C43" s="339" t="s">
        <v>52</v>
      </c>
      <c r="D43" s="457">
        <v>8.9499999999999993</v>
      </c>
      <c r="E43" s="457">
        <v>9.65</v>
      </c>
      <c r="F43" s="457">
        <v>12.44</v>
      </c>
      <c r="G43" s="457">
        <v>9.32</v>
      </c>
      <c r="H43" s="467">
        <v>10.98</v>
      </c>
      <c r="I43" s="488"/>
    </row>
    <row r="44" spans="1:19" s="342" customFormat="1" ht="21" customHeight="1">
      <c r="A44" s="336"/>
      <c r="B44" s="444">
        <f t="shared" si="0"/>
        <v>39</v>
      </c>
      <c r="C44" s="417" t="s">
        <v>53</v>
      </c>
      <c r="D44" s="456">
        <v>9</v>
      </c>
      <c r="E44" s="456">
        <v>9.5</v>
      </c>
      <c r="F44" s="456">
        <v>11.5</v>
      </c>
      <c r="G44" s="456">
        <v>10</v>
      </c>
      <c r="H44" s="466">
        <v>10</v>
      </c>
      <c r="I44" s="488"/>
      <c r="J44" s="336"/>
      <c r="K44" s="336"/>
      <c r="L44" s="336"/>
      <c r="M44" s="336"/>
      <c r="N44" s="336"/>
      <c r="O44" s="336"/>
      <c r="P44" s="336"/>
      <c r="Q44" s="336"/>
      <c r="R44" s="336"/>
      <c r="S44" s="336"/>
    </row>
    <row r="45" spans="1:19" ht="21" customHeight="1">
      <c r="B45" s="376">
        <f t="shared" si="0"/>
        <v>40</v>
      </c>
      <c r="C45" s="339" t="s">
        <v>54</v>
      </c>
      <c r="D45" s="457">
        <v>6.35</v>
      </c>
      <c r="E45" s="457">
        <v>6.58</v>
      </c>
      <c r="F45" s="457">
        <v>6.64</v>
      </c>
      <c r="G45" s="457">
        <v>5.84</v>
      </c>
      <c r="H45" s="467">
        <v>6.23</v>
      </c>
      <c r="I45" s="488"/>
    </row>
    <row r="46" spans="1:19" s="342" customFormat="1" ht="21" customHeight="1">
      <c r="A46" s="336"/>
      <c r="B46" s="444">
        <f t="shared" si="0"/>
        <v>41</v>
      </c>
      <c r="C46" s="417" t="s">
        <v>55</v>
      </c>
      <c r="D46" s="456">
        <v>8.9499999999999993</v>
      </c>
      <c r="E46" s="456">
        <v>9.4</v>
      </c>
      <c r="F46" s="456">
        <v>11.75</v>
      </c>
      <c r="G46" s="456">
        <v>8.9700000000000006</v>
      </c>
      <c r="H46" s="466">
        <v>10.75</v>
      </c>
      <c r="I46" s="488"/>
      <c r="J46" s="336"/>
      <c r="K46" s="336"/>
      <c r="L46" s="336"/>
      <c r="M46" s="336"/>
      <c r="N46" s="336"/>
      <c r="O46" s="336"/>
      <c r="P46" s="336"/>
      <c r="Q46" s="336"/>
      <c r="R46" s="336"/>
      <c r="S46" s="336"/>
    </row>
    <row r="47" spans="1:19" ht="21" customHeight="1">
      <c r="B47" s="376">
        <f t="shared" si="0"/>
        <v>42</v>
      </c>
      <c r="C47" s="339" t="s">
        <v>56</v>
      </c>
      <c r="D47" s="457">
        <v>9.35</v>
      </c>
      <c r="E47" s="457">
        <v>9.35</v>
      </c>
      <c r="F47" s="457">
        <v>9.35</v>
      </c>
      <c r="G47" s="457">
        <v>9.35</v>
      </c>
      <c r="H47" s="467">
        <v>9.35</v>
      </c>
      <c r="I47" s="488"/>
    </row>
    <row r="48" spans="1:19" s="342" customFormat="1" ht="21" customHeight="1">
      <c r="A48" s="336"/>
      <c r="B48" s="444">
        <f t="shared" si="0"/>
        <v>43</v>
      </c>
      <c r="C48" s="417" t="s">
        <v>57</v>
      </c>
      <c r="D48" s="456">
        <v>9.44</v>
      </c>
      <c r="E48" s="456">
        <v>10.18</v>
      </c>
      <c r="F48" s="456">
        <v>12.49</v>
      </c>
      <c r="G48" s="456">
        <v>9.99</v>
      </c>
      <c r="H48" s="466">
        <v>10.29</v>
      </c>
      <c r="I48" s="488"/>
      <c r="J48" s="336"/>
      <c r="K48" s="336"/>
      <c r="L48" s="336"/>
      <c r="M48" s="336"/>
      <c r="N48" s="336"/>
      <c r="O48" s="336"/>
      <c r="P48" s="336"/>
      <c r="Q48" s="336"/>
      <c r="R48" s="336"/>
      <c r="S48" s="336"/>
    </row>
    <row r="49" spans="1:19" ht="21" customHeight="1">
      <c r="B49" s="376">
        <f t="shared" si="0"/>
        <v>44</v>
      </c>
      <c r="C49" s="339" t="s">
        <v>58</v>
      </c>
      <c r="D49" s="457">
        <v>9.2200000000000006</v>
      </c>
      <c r="E49" s="457">
        <v>11.41</v>
      </c>
      <c r="F49" s="457">
        <v>11.15</v>
      </c>
      <c r="G49" s="457">
        <v>10.4</v>
      </c>
      <c r="H49" s="467">
        <v>9.8699999999999992</v>
      </c>
      <c r="I49" s="488"/>
    </row>
    <row r="50" spans="1:19" s="342" customFormat="1" ht="21" customHeight="1">
      <c r="A50" s="336"/>
      <c r="B50" s="444">
        <f t="shared" si="0"/>
        <v>45</v>
      </c>
      <c r="C50" s="417" t="s">
        <v>59</v>
      </c>
      <c r="D50" s="456">
        <v>8.3800000000000008</v>
      </c>
      <c r="E50" s="456">
        <v>8.1300000000000008</v>
      </c>
      <c r="F50" s="456">
        <v>8.1300000000000008</v>
      </c>
      <c r="G50" s="456">
        <v>8.3800000000000008</v>
      </c>
      <c r="H50" s="466">
        <v>7.88</v>
      </c>
      <c r="I50" s="488"/>
      <c r="J50" s="336"/>
      <c r="K50" s="336"/>
      <c r="L50" s="336"/>
      <c r="M50" s="336"/>
      <c r="N50" s="336"/>
      <c r="O50" s="336"/>
      <c r="P50" s="336"/>
      <c r="Q50" s="336"/>
      <c r="R50" s="336"/>
      <c r="S50" s="336"/>
    </row>
    <row r="51" spans="1:19" ht="21" customHeight="1">
      <c r="B51" s="376">
        <f t="shared" si="0"/>
        <v>46</v>
      </c>
      <c r="C51" s="339" t="s">
        <v>60</v>
      </c>
      <c r="D51" s="457">
        <v>9.5</v>
      </c>
      <c r="E51" s="457">
        <v>7.81</v>
      </c>
      <c r="F51" s="457">
        <v>8.8699999999999992</v>
      </c>
      <c r="G51" s="457">
        <v>8.65</v>
      </c>
      <c r="H51" s="467">
        <v>8.91</v>
      </c>
      <c r="I51" s="488"/>
    </row>
    <row r="52" spans="1:19" s="342" customFormat="1" ht="21" customHeight="1">
      <c r="A52" s="336"/>
      <c r="B52" s="448">
        <f t="shared" si="0"/>
        <v>47</v>
      </c>
      <c r="C52" s="422" t="s">
        <v>61</v>
      </c>
      <c r="D52" s="458">
        <v>7.26</v>
      </c>
      <c r="E52" s="458">
        <v>7.11</v>
      </c>
      <c r="F52" s="458">
        <v>7.06</v>
      </c>
      <c r="G52" s="458">
        <v>7.06</v>
      </c>
      <c r="H52" s="468">
        <v>9.3699999999999992</v>
      </c>
      <c r="I52" s="488"/>
      <c r="J52" s="336"/>
      <c r="K52" s="336"/>
      <c r="L52" s="336"/>
      <c r="M52" s="336"/>
      <c r="N52" s="336"/>
      <c r="O52" s="336"/>
      <c r="P52" s="336"/>
      <c r="Q52" s="336"/>
      <c r="R52" s="336"/>
      <c r="S52" s="336"/>
    </row>
    <row r="53" spans="1:19" ht="21" customHeight="1" thickBot="1">
      <c r="B53" s="483"/>
      <c r="C53" s="484"/>
      <c r="D53" s="503"/>
      <c r="E53" s="503"/>
      <c r="F53" s="503"/>
      <c r="G53" s="665" t="s">
        <v>211</v>
      </c>
      <c r="H53" s="666"/>
      <c r="I53" s="488"/>
    </row>
    <row r="54" spans="1:19" ht="21" customHeight="1" thickTop="1">
      <c r="B54" s="376">
        <f>B52+1</f>
        <v>48</v>
      </c>
      <c r="C54" s="339" t="s">
        <v>62</v>
      </c>
      <c r="D54" s="457">
        <v>8.0399999999999991</v>
      </c>
      <c r="E54" s="457">
        <v>8.34</v>
      </c>
      <c r="F54" s="457">
        <v>8.34</v>
      </c>
      <c r="G54" s="457">
        <v>8.0399999999999991</v>
      </c>
      <c r="H54" s="467">
        <v>8.34</v>
      </c>
      <c r="I54" s="488"/>
    </row>
    <row r="55" spans="1:19" s="342" customFormat="1" ht="21" customHeight="1">
      <c r="A55" s="336"/>
      <c r="B55" s="444">
        <f t="shared" si="0"/>
        <v>49</v>
      </c>
      <c r="C55" s="417" t="s">
        <v>64</v>
      </c>
      <c r="D55" s="456">
        <v>7.93</v>
      </c>
      <c r="E55" s="456">
        <v>9.74</v>
      </c>
      <c r="F55" s="456">
        <v>9.0399999999999991</v>
      </c>
      <c r="G55" s="456">
        <v>7.35</v>
      </c>
      <c r="H55" s="466">
        <v>11.07</v>
      </c>
      <c r="I55" s="488"/>
      <c r="J55" s="336"/>
      <c r="K55" s="336"/>
      <c r="L55" s="336"/>
      <c r="M55" s="336"/>
      <c r="N55" s="336"/>
      <c r="O55" s="336"/>
      <c r="P55" s="336"/>
      <c r="Q55" s="336"/>
      <c r="R55" s="336"/>
      <c r="S55" s="336"/>
    </row>
    <row r="56" spans="1:19" ht="21" customHeight="1">
      <c r="B56" s="376">
        <f t="shared" si="0"/>
        <v>50</v>
      </c>
      <c r="C56" s="339" t="s">
        <v>65</v>
      </c>
      <c r="D56" s="457">
        <v>13.09</v>
      </c>
      <c r="E56" s="457">
        <v>13.09</v>
      </c>
      <c r="F56" s="457">
        <v>13.09</v>
      </c>
      <c r="G56" s="457">
        <v>13.09</v>
      </c>
      <c r="H56" s="467">
        <v>13.09</v>
      </c>
      <c r="I56" s="488"/>
    </row>
    <row r="57" spans="1:19" s="342" customFormat="1" ht="21" customHeight="1">
      <c r="A57" s="336"/>
      <c r="B57" s="444">
        <f t="shared" si="0"/>
        <v>51</v>
      </c>
      <c r="C57" s="417" t="s">
        <v>66</v>
      </c>
      <c r="D57" s="456">
        <v>6.44</v>
      </c>
      <c r="E57" s="456">
        <v>6.44</v>
      </c>
      <c r="F57" s="456">
        <v>6.44</v>
      </c>
      <c r="G57" s="456">
        <v>9.2100000000000009</v>
      </c>
      <c r="H57" s="466">
        <v>9.2100000000000009</v>
      </c>
      <c r="I57" s="488"/>
      <c r="J57" s="336"/>
      <c r="K57" s="336"/>
      <c r="L57" s="336"/>
      <c r="M57" s="336"/>
      <c r="N57" s="336"/>
      <c r="O57" s="336"/>
      <c r="P57" s="336"/>
      <c r="Q57" s="336"/>
      <c r="R57" s="336"/>
      <c r="S57" s="336"/>
    </row>
    <row r="58" spans="1:19" s="343" customFormat="1" ht="21" customHeight="1">
      <c r="B58" s="376">
        <f t="shared" si="0"/>
        <v>52</v>
      </c>
      <c r="C58" s="339" t="s">
        <v>67</v>
      </c>
      <c r="D58" s="457">
        <v>8.75</v>
      </c>
      <c r="E58" s="457">
        <v>8.9600000000000009</v>
      </c>
      <c r="F58" s="457">
        <v>8.7799999999999994</v>
      </c>
      <c r="G58" s="457">
        <v>8.74</v>
      </c>
      <c r="H58" s="467">
        <v>9.59</v>
      </c>
      <c r="I58" s="488"/>
    </row>
    <row r="59" spans="1:19" s="342" customFormat="1" ht="21" customHeight="1">
      <c r="A59" s="336"/>
      <c r="B59" s="444">
        <f t="shared" si="0"/>
        <v>53</v>
      </c>
      <c r="C59" s="417" t="s">
        <v>68</v>
      </c>
      <c r="D59" s="456">
        <v>6.28</v>
      </c>
      <c r="E59" s="456">
        <v>6.28</v>
      </c>
      <c r="F59" s="456">
        <v>6.28</v>
      </c>
      <c r="G59" s="456">
        <v>6.28</v>
      </c>
      <c r="H59" s="466">
        <v>6.28</v>
      </c>
      <c r="I59" s="488"/>
      <c r="J59" s="336"/>
      <c r="K59" s="336"/>
      <c r="L59" s="336"/>
      <c r="M59" s="336"/>
      <c r="N59" s="336"/>
      <c r="O59" s="336"/>
      <c r="P59" s="336"/>
      <c r="Q59" s="336"/>
      <c r="R59" s="336"/>
      <c r="S59" s="336"/>
    </row>
    <row r="60" spans="1:19" ht="21" customHeight="1">
      <c r="B60" s="376">
        <f t="shared" si="0"/>
        <v>54</v>
      </c>
      <c r="C60" s="339" t="s">
        <v>69</v>
      </c>
      <c r="D60" s="457">
        <v>6.82</v>
      </c>
      <c r="E60" s="457">
        <v>6.82</v>
      </c>
      <c r="F60" s="457">
        <v>6.81</v>
      </c>
      <c r="G60" s="457">
        <v>6.81</v>
      </c>
      <c r="H60" s="467">
        <v>6.96</v>
      </c>
      <c r="I60" s="488"/>
    </row>
    <row r="61" spans="1:19" s="342" customFormat="1" ht="21" customHeight="1">
      <c r="A61" s="336"/>
      <c r="B61" s="444">
        <f t="shared" si="0"/>
        <v>55</v>
      </c>
      <c r="C61" s="417" t="s">
        <v>70</v>
      </c>
      <c r="D61" s="456">
        <v>8.56</v>
      </c>
      <c r="E61" s="456">
        <v>8.49</v>
      </c>
      <c r="F61" s="456">
        <v>8.25</v>
      </c>
      <c r="G61" s="456">
        <v>8.3000000000000007</v>
      </c>
      <c r="H61" s="466">
        <v>8.36</v>
      </c>
      <c r="I61" s="488"/>
      <c r="J61" s="336"/>
      <c r="K61" s="336"/>
      <c r="L61" s="336"/>
      <c r="M61" s="336"/>
      <c r="N61" s="336"/>
      <c r="O61" s="336"/>
      <c r="P61" s="336"/>
      <c r="Q61" s="336"/>
      <c r="R61" s="336"/>
      <c r="S61" s="336"/>
    </row>
    <row r="62" spans="1:19" ht="21" customHeight="1">
      <c r="B62" s="376">
        <f t="shared" si="0"/>
        <v>56</v>
      </c>
      <c r="C62" s="339" t="s">
        <v>237</v>
      </c>
      <c r="D62" s="457">
        <v>7.78</v>
      </c>
      <c r="E62" s="457">
        <v>8.41</v>
      </c>
      <c r="F62" s="457">
        <v>11.68</v>
      </c>
      <c r="G62" s="457">
        <v>7.7</v>
      </c>
      <c r="H62" s="467">
        <v>10.82</v>
      </c>
      <c r="I62" s="488"/>
    </row>
    <row r="63" spans="1:19" s="342" customFormat="1" ht="21" customHeight="1">
      <c r="A63" s="336"/>
      <c r="B63" s="444">
        <f>B62+1</f>
        <v>57</v>
      </c>
      <c r="C63" s="417" t="s">
        <v>73</v>
      </c>
      <c r="D63" s="456">
        <v>11.5</v>
      </c>
      <c r="E63" s="456">
        <v>11.5</v>
      </c>
      <c r="F63" s="456">
        <v>11.5</v>
      </c>
      <c r="G63" s="456">
        <v>11.5</v>
      </c>
      <c r="H63" s="466">
        <v>11.5</v>
      </c>
      <c r="I63" s="488"/>
      <c r="J63" s="336"/>
      <c r="K63" s="336"/>
      <c r="L63" s="336"/>
      <c r="M63" s="336"/>
      <c r="N63" s="336"/>
      <c r="O63" s="336"/>
      <c r="P63" s="336"/>
      <c r="Q63" s="336"/>
      <c r="R63" s="336"/>
      <c r="S63" s="336"/>
    </row>
    <row r="64" spans="1:19" ht="21" customHeight="1">
      <c r="B64" s="376">
        <f t="shared" si="0"/>
        <v>58</v>
      </c>
      <c r="C64" s="339" t="s">
        <v>74</v>
      </c>
      <c r="D64" s="457">
        <v>8.75</v>
      </c>
      <c r="E64" s="457">
        <v>9.0500000000000007</v>
      </c>
      <c r="F64" s="457">
        <v>9.0500000000000007</v>
      </c>
      <c r="G64" s="457">
        <v>8.9</v>
      </c>
      <c r="H64" s="467">
        <v>8.9499999999999993</v>
      </c>
      <c r="I64" s="488"/>
    </row>
    <row r="65" spans="1:19" s="342" customFormat="1" ht="21" customHeight="1">
      <c r="A65" s="336"/>
      <c r="B65" s="444">
        <f t="shared" si="0"/>
        <v>59</v>
      </c>
      <c r="C65" s="417" t="s">
        <v>75</v>
      </c>
      <c r="D65" s="456">
        <v>6.7</v>
      </c>
      <c r="E65" s="456">
        <v>6.7</v>
      </c>
      <c r="F65" s="456">
        <v>7.34</v>
      </c>
      <c r="G65" s="456">
        <v>6.7</v>
      </c>
      <c r="H65" s="466">
        <v>6.7</v>
      </c>
      <c r="I65" s="488"/>
      <c r="J65" s="336"/>
      <c r="K65" s="336"/>
      <c r="L65" s="336"/>
      <c r="M65" s="336"/>
      <c r="N65" s="336"/>
      <c r="O65" s="336"/>
      <c r="P65" s="336"/>
      <c r="Q65" s="336"/>
      <c r="R65" s="336"/>
      <c r="S65" s="336"/>
    </row>
    <row r="66" spans="1:19" ht="21" customHeight="1">
      <c r="B66" s="376">
        <f t="shared" si="0"/>
        <v>60</v>
      </c>
      <c r="C66" s="339" t="s">
        <v>76</v>
      </c>
      <c r="D66" s="457">
        <v>10.5</v>
      </c>
      <c r="E66" s="457">
        <v>11</v>
      </c>
      <c r="F66" s="457">
        <v>14</v>
      </c>
      <c r="G66" s="457">
        <v>0</v>
      </c>
      <c r="H66" s="467">
        <v>10.5</v>
      </c>
      <c r="I66" s="488"/>
    </row>
    <row r="67" spans="1:19" s="342" customFormat="1" ht="21" customHeight="1">
      <c r="A67" s="336"/>
      <c r="B67" s="444">
        <f>B66+1</f>
        <v>61</v>
      </c>
      <c r="C67" s="417" t="s">
        <v>77</v>
      </c>
      <c r="D67" s="456">
        <v>8.6999999999999993</v>
      </c>
      <c r="E67" s="456">
        <v>9.66</v>
      </c>
      <c r="F67" s="456">
        <v>0</v>
      </c>
      <c r="G67" s="456">
        <v>10.06</v>
      </c>
      <c r="H67" s="466">
        <v>10.06</v>
      </c>
      <c r="I67" s="488"/>
      <c r="J67" s="336"/>
      <c r="K67" s="336"/>
      <c r="L67" s="336"/>
      <c r="M67" s="336"/>
      <c r="N67" s="336"/>
      <c r="O67" s="336"/>
      <c r="P67" s="336"/>
      <c r="Q67" s="336"/>
      <c r="R67" s="336"/>
      <c r="S67" s="336"/>
    </row>
    <row r="68" spans="1:19" ht="21" customHeight="1">
      <c r="B68" s="376">
        <f t="shared" si="0"/>
        <v>62</v>
      </c>
      <c r="C68" s="339" t="s">
        <v>238</v>
      </c>
      <c r="D68" s="457">
        <v>11</v>
      </c>
      <c r="E68" s="457">
        <v>13</v>
      </c>
      <c r="F68" s="457">
        <v>15</v>
      </c>
      <c r="G68" s="457">
        <v>12</v>
      </c>
      <c r="H68" s="467">
        <v>13.5</v>
      </c>
      <c r="I68" s="488"/>
    </row>
    <row r="69" spans="1:19" s="342" customFormat="1" ht="21" customHeight="1">
      <c r="A69" s="336"/>
      <c r="B69" s="444">
        <f t="shared" si="0"/>
        <v>63</v>
      </c>
      <c r="C69" s="417" t="s">
        <v>79</v>
      </c>
      <c r="D69" s="456">
        <v>7.79</v>
      </c>
      <c r="E69" s="456">
        <v>8.68</v>
      </c>
      <c r="F69" s="456">
        <v>0</v>
      </c>
      <c r="G69" s="456">
        <v>8.34</v>
      </c>
      <c r="H69" s="466">
        <v>0</v>
      </c>
      <c r="I69" s="488"/>
      <c r="J69" s="336"/>
      <c r="K69" s="336"/>
      <c r="L69" s="336"/>
      <c r="M69" s="336"/>
      <c r="N69" s="336"/>
      <c r="O69" s="336"/>
      <c r="P69" s="336"/>
      <c r="Q69" s="336"/>
      <c r="R69" s="336"/>
      <c r="S69" s="336"/>
    </row>
    <row r="70" spans="1:19" ht="21" customHeight="1">
      <c r="B70" s="376">
        <f t="shared" si="0"/>
        <v>64</v>
      </c>
      <c r="C70" s="339" t="s">
        <v>80</v>
      </c>
      <c r="D70" s="457">
        <v>7.85</v>
      </c>
      <c r="E70" s="457">
        <v>0</v>
      </c>
      <c r="F70" s="457">
        <v>0</v>
      </c>
      <c r="G70" s="457">
        <v>0</v>
      </c>
      <c r="H70" s="467">
        <v>0</v>
      </c>
      <c r="I70" s="488"/>
    </row>
    <row r="71" spans="1:19" s="342" customFormat="1" ht="21" customHeight="1">
      <c r="A71" s="336"/>
      <c r="B71" s="444">
        <f t="shared" si="0"/>
        <v>65</v>
      </c>
      <c r="C71" s="417" t="s">
        <v>81</v>
      </c>
      <c r="D71" s="456">
        <v>8</v>
      </c>
      <c r="E71" s="456">
        <v>8.25</v>
      </c>
      <c r="F71" s="456">
        <v>0</v>
      </c>
      <c r="G71" s="456">
        <v>7.25</v>
      </c>
      <c r="H71" s="466">
        <v>8.75</v>
      </c>
      <c r="I71" s="488"/>
      <c r="J71" s="336"/>
      <c r="K71" s="336"/>
      <c r="L71" s="336"/>
      <c r="M71" s="336"/>
      <c r="N71" s="336"/>
      <c r="O71" s="336"/>
      <c r="P71" s="336"/>
      <c r="Q71" s="336"/>
      <c r="R71" s="336"/>
      <c r="S71" s="336"/>
    </row>
    <row r="72" spans="1:19" ht="21" customHeight="1">
      <c r="B72" s="376">
        <f t="shared" si="0"/>
        <v>66</v>
      </c>
      <c r="C72" s="339" t="s">
        <v>82</v>
      </c>
      <c r="D72" s="457">
        <v>8</v>
      </c>
      <c r="E72" s="457">
        <v>11.5</v>
      </c>
      <c r="F72" s="457">
        <v>0</v>
      </c>
      <c r="G72" s="457">
        <v>10.25</v>
      </c>
      <c r="H72" s="467">
        <v>11.26</v>
      </c>
      <c r="I72" s="488"/>
    </row>
    <row r="73" spans="1:19" s="342" customFormat="1" ht="21" customHeight="1">
      <c r="A73" s="336"/>
      <c r="B73" s="444">
        <f t="shared" ref="B73:B101" si="1">B72+1</f>
        <v>67</v>
      </c>
      <c r="C73" s="417" t="s">
        <v>131</v>
      </c>
      <c r="D73" s="456">
        <v>6.08</v>
      </c>
      <c r="E73" s="456">
        <v>9.6300000000000008</v>
      </c>
      <c r="F73" s="456">
        <v>15.51</v>
      </c>
      <c r="G73" s="456">
        <v>0</v>
      </c>
      <c r="H73" s="466">
        <v>10.4</v>
      </c>
      <c r="I73" s="488"/>
      <c r="J73" s="336"/>
      <c r="K73" s="336"/>
      <c r="L73" s="336"/>
      <c r="M73" s="336"/>
      <c r="N73" s="336"/>
      <c r="O73" s="336"/>
      <c r="P73" s="336"/>
      <c r="Q73" s="336"/>
      <c r="R73" s="336"/>
      <c r="S73" s="336"/>
    </row>
    <row r="74" spans="1:19" ht="21" customHeight="1">
      <c r="B74" s="376">
        <f t="shared" si="1"/>
        <v>68</v>
      </c>
      <c r="C74" s="339" t="s">
        <v>84</v>
      </c>
      <c r="D74" s="457">
        <v>9.7899999999999991</v>
      </c>
      <c r="E74" s="457">
        <v>10.82</v>
      </c>
      <c r="F74" s="457">
        <v>0</v>
      </c>
      <c r="G74" s="457">
        <v>10.84</v>
      </c>
      <c r="H74" s="467">
        <v>9.6300000000000008</v>
      </c>
      <c r="I74" s="488"/>
    </row>
    <row r="75" spans="1:19" s="342" customFormat="1" ht="21" customHeight="1">
      <c r="A75" s="336"/>
      <c r="B75" s="444">
        <f t="shared" si="1"/>
        <v>69</v>
      </c>
      <c r="C75" s="417" t="s">
        <v>223</v>
      </c>
      <c r="D75" s="456">
        <v>8.32</v>
      </c>
      <c r="E75" s="456">
        <v>7.45</v>
      </c>
      <c r="F75" s="456">
        <v>13</v>
      </c>
      <c r="G75" s="456">
        <v>10.050000000000001</v>
      </c>
      <c r="H75" s="466">
        <v>10.050000000000001</v>
      </c>
      <c r="I75" s="488"/>
      <c r="J75" s="336"/>
      <c r="K75" s="336"/>
      <c r="L75" s="336"/>
      <c r="M75" s="336"/>
      <c r="N75" s="336"/>
      <c r="O75" s="336"/>
      <c r="P75" s="336"/>
      <c r="Q75" s="336"/>
      <c r="R75" s="336"/>
      <c r="S75" s="336"/>
    </row>
    <row r="76" spans="1:19" ht="21" customHeight="1">
      <c r="B76" s="376">
        <f t="shared" si="1"/>
        <v>70</v>
      </c>
      <c r="C76" s="339" t="s">
        <v>86</v>
      </c>
      <c r="D76" s="457">
        <v>0</v>
      </c>
      <c r="E76" s="457">
        <v>10.69</v>
      </c>
      <c r="F76" s="457">
        <v>0</v>
      </c>
      <c r="G76" s="457">
        <v>9.41</v>
      </c>
      <c r="H76" s="467">
        <v>10.65</v>
      </c>
      <c r="I76" s="488"/>
    </row>
    <row r="77" spans="1:19" s="342" customFormat="1" ht="21" customHeight="1">
      <c r="A77" s="336"/>
      <c r="B77" s="444">
        <f t="shared" si="1"/>
        <v>71</v>
      </c>
      <c r="C77" s="417" t="s">
        <v>88</v>
      </c>
      <c r="D77" s="456">
        <v>8.25</v>
      </c>
      <c r="E77" s="456">
        <v>8.25</v>
      </c>
      <c r="F77" s="456">
        <v>0</v>
      </c>
      <c r="G77" s="456">
        <v>8</v>
      </c>
      <c r="H77" s="466">
        <v>8</v>
      </c>
      <c r="I77" s="488"/>
      <c r="J77" s="336"/>
      <c r="K77" s="336"/>
      <c r="L77" s="336"/>
      <c r="M77" s="336"/>
      <c r="N77" s="336"/>
      <c r="O77" s="336"/>
      <c r="P77" s="336"/>
      <c r="Q77" s="336"/>
      <c r="R77" s="336"/>
      <c r="S77" s="336"/>
    </row>
    <row r="78" spans="1:19" ht="21" customHeight="1">
      <c r="B78" s="376">
        <f t="shared" si="1"/>
        <v>72</v>
      </c>
      <c r="C78" s="339" t="s">
        <v>89</v>
      </c>
      <c r="D78" s="457">
        <v>7</v>
      </c>
      <c r="E78" s="457">
        <v>7.75</v>
      </c>
      <c r="F78" s="457">
        <v>8.5</v>
      </c>
      <c r="G78" s="457">
        <v>7.25</v>
      </c>
      <c r="H78" s="467">
        <v>10</v>
      </c>
      <c r="I78" s="488"/>
    </row>
    <row r="79" spans="1:19" s="342" customFormat="1" ht="21" customHeight="1">
      <c r="A79" s="336"/>
      <c r="B79" s="444">
        <f t="shared" si="1"/>
        <v>73</v>
      </c>
      <c r="C79" s="417" t="s">
        <v>90</v>
      </c>
      <c r="D79" s="456">
        <v>10.93</v>
      </c>
      <c r="E79" s="456">
        <v>10.93</v>
      </c>
      <c r="F79" s="456">
        <v>0</v>
      </c>
      <c r="G79" s="456">
        <v>11.02</v>
      </c>
      <c r="H79" s="466">
        <v>11.68</v>
      </c>
      <c r="I79" s="488"/>
      <c r="J79" s="336"/>
      <c r="K79" s="336"/>
      <c r="L79" s="336"/>
      <c r="M79" s="336"/>
      <c r="N79" s="336"/>
      <c r="O79" s="336"/>
      <c r="P79" s="336"/>
      <c r="Q79" s="336"/>
      <c r="R79" s="336"/>
      <c r="S79" s="336"/>
    </row>
    <row r="80" spans="1:19" ht="21" customHeight="1">
      <c r="B80" s="376">
        <f t="shared" si="1"/>
        <v>74</v>
      </c>
      <c r="C80" s="339" t="s">
        <v>231</v>
      </c>
      <c r="D80" s="486">
        <v>15.96</v>
      </c>
      <c r="E80" s="486">
        <v>16.46</v>
      </c>
      <c r="F80" s="486">
        <v>16.46</v>
      </c>
      <c r="G80" s="486">
        <v>15.96</v>
      </c>
      <c r="H80" s="487">
        <v>17.21</v>
      </c>
      <c r="I80" s="488"/>
    </row>
    <row r="81" spans="1:19" s="342" customFormat="1" ht="21" customHeight="1">
      <c r="A81" s="336"/>
      <c r="B81" s="444">
        <f t="shared" si="1"/>
        <v>75</v>
      </c>
      <c r="C81" s="417" t="s">
        <v>93</v>
      </c>
      <c r="D81" s="456">
        <v>9.41</v>
      </c>
      <c r="E81" s="456">
        <v>11.16</v>
      </c>
      <c r="F81" s="456">
        <v>0</v>
      </c>
      <c r="G81" s="456">
        <v>12.85</v>
      </c>
      <c r="H81" s="466">
        <v>14.02</v>
      </c>
      <c r="I81" s="488"/>
      <c r="J81" s="336"/>
      <c r="K81" s="336"/>
      <c r="L81" s="336"/>
      <c r="M81" s="336"/>
      <c r="N81" s="336"/>
      <c r="O81" s="336"/>
      <c r="P81" s="336"/>
      <c r="Q81" s="336"/>
      <c r="R81" s="336"/>
      <c r="S81" s="336"/>
    </row>
    <row r="82" spans="1:19" ht="21" customHeight="1">
      <c r="B82" s="376">
        <f t="shared" si="1"/>
        <v>76</v>
      </c>
      <c r="C82" s="339" t="s">
        <v>94</v>
      </c>
      <c r="D82" s="457">
        <v>11.25</v>
      </c>
      <c r="E82" s="457">
        <v>13.25</v>
      </c>
      <c r="F82" s="457">
        <v>0</v>
      </c>
      <c r="G82" s="457">
        <v>0</v>
      </c>
      <c r="H82" s="467">
        <v>0</v>
      </c>
      <c r="I82" s="488"/>
    </row>
    <row r="83" spans="1:19" s="342" customFormat="1" ht="21" customHeight="1">
      <c r="A83" s="336"/>
      <c r="B83" s="444">
        <f t="shared" si="1"/>
        <v>77</v>
      </c>
      <c r="C83" s="417" t="s">
        <v>188</v>
      </c>
      <c r="D83" s="456">
        <v>0</v>
      </c>
      <c r="E83" s="456">
        <v>0</v>
      </c>
      <c r="F83" s="456">
        <v>0</v>
      </c>
      <c r="G83" s="456">
        <v>0</v>
      </c>
      <c r="H83" s="466">
        <v>0</v>
      </c>
      <c r="I83" s="488"/>
      <c r="J83" s="336"/>
      <c r="K83" s="336"/>
      <c r="L83" s="336"/>
      <c r="M83" s="336"/>
      <c r="N83" s="336"/>
      <c r="O83" s="336"/>
      <c r="P83" s="336"/>
      <c r="Q83" s="336"/>
      <c r="R83" s="336"/>
      <c r="S83" s="336"/>
    </row>
    <row r="84" spans="1:19" ht="21" customHeight="1">
      <c r="B84" s="376">
        <f t="shared" si="1"/>
        <v>78</v>
      </c>
      <c r="C84" s="339" t="s">
        <v>96</v>
      </c>
      <c r="D84" s="457">
        <v>0</v>
      </c>
      <c r="E84" s="457">
        <v>10.75</v>
      </c>
      <c r="F84" s="457">
        <v>13.99</v>
      </c>
      <c r="G84" s="457">
        <v>9.25</v>
      </c>
      <c r="H84" s="467">
        <v>0</v>
      </c>
      <c r="I84" s="488"/>
    </row>
    <row r="85" spans="1:19" s="342" customFormat="1" ht="21" customHeight="1">
      <c r="A85" s="336"/>
      <c r="B85" s="444">
        <f t="shared" si="1"/>
        <v>79</v>
      </c>
      <c r="C85" s="417" t="s">
        <v>97</v>
      </c>
      <c r="D85" s="456">
        <v>8.19</v>
      </c>
      <c r="E85" s="456">
        <v>8.19</v>
      </c>
      <c r="F85" s="456">
        <v>10.19</v>
      </c>
      <c r="G85" s="456">
        <v>8.19</v>
      </c>
      <c r="H85" s="466">
        <v>9.69</v>
      </c>
      <c r="I85" s="488"/>
      <c r="J85" s="336"/>
      <c r="K85" s="336"/>
      <c r="L85" s="336"/>
      <c r="M85" s="336"/>
      <c r="N85" s="336"/>
      <c r="O85" s="336"/>
      <c r="P85" s="336"/>
      <c r="Q85" s="336"/>
      <c r="R85" s="336"/>
      <c r="S85" s="336"/>
    </row>
    <row r="86" spans="1:19" ht="21" customHeight="1">
      <c r="B86" s="376">
        <f t="shared" si="1"/>
        <v>80</v>
      </c>
      <c r="C86" s="339" t="s">
        <v>98</v>
      </c>
      <c r="D86" s="457">
        <v>11.44</v>
      </c>
      <c r="E86" s="457">
        <v>11.69</v>
      </c>
      <c r="F86" s="457">
        <v>12.19</v>
      </c>
      <c r="G86" s="457">
        <v>11.54</v>
      </c>
      <c r="H86" s="467">
        <v>11.94</v>
      </c>
      <c r="I86" s="488"/>
    </row>
    <row r="87" spans="1:19" s="342" customFormat="1" ht="21" customHeight="1">
      <c r="A87" s="336"/>
      <c r="B87" s="444">
        <f t="shared" si="1"/>
        <v>81</v>
      </c>
      <c r="C87" s="417" t="s">
        <v>99</v>
      </c>
      <c r="D87" s="456">
        <v>14.5</v>
      </c>
      <c r="E87" s="456">
        <v>14.75</v>
      </c>
      <c r="F87" s="456">
        <v>17</v>
      </c>
      <c r="G87" s="456">
        <v>16.5</v>
      </c>
      <c r="H87" s="466">
        <v>15.75</v>
      </c>
      <c r="I87" s="488"/>
      <c r="J87" s="336"/>
      <c r="K87" s="336"/>
      <c r="L87" s="336"/>
      <c r="M87" s="336"/>
      <c r="N87" s="336"/>
      <c r="O87" s="336"/>
      <c r="P87" s="336"/>
      <c r="Q87" s="336"/>
      <c r="R87" s="336"/>
      <c r="S87" s="336"/>
    </row>
    <row r="88" spans="1:19" ht="21" customHeight="1">
      <c r="B88" s="376">
        <f t="shared" si="1"/>
        <v>82</v>
      </c>
      <c r="C88" s="344" t="s">
        <v>100</v>
      </c>
      <c r="D88" s="457">
        <v>7.75</v>
      </c>
      <c r="E88" s="457">
        <v>12</v>
      </c>
      <c r="F88" s="457">
        <v>13</v>
      </c>
      <c r="G88" s="457">
        <v>10</v>
      </c>
      <c r="H88" s="467">
        <v>12</v>
      </c>
      <c r="I88" s="488"/>
    </row>
    <row r="89" spans="1:19" s="342" customFormat="1" ht="21" customHeight="1">
      <c r="A89" s="336"/>
      <c r="B89" s="444">
        <f t="shared" si="1"/>
        <v>83</v>
      </c>
      <c r="C89" s="417" t="s">
        <v>101</v>
      </c>
      <c r="D89" s="456">
        <v>11</v>
      </c>
      <c r="E89" s="456">
        <v>11</v>
      </c>
      <c r="F89" s="456">
        <v>17</v>
      </c>
      <c r="G89" s="456">
        <v>13</v>
      </c>
      <c r="H89" s="466">
        <v>13</v>
      </c>
      <c r="I89" s="488"/>
      <c r="J89" s="336"/>
      <c r="K89" s="336"/>
      <c r="L89" s="336"/>
      <c r="M89" s="336"/>
      <c r="N89" s="336"/>
      <c r="O89" s="336"/>
      <c r="P89" s="336"/>
      <c r="Q89" s="336"/>
      <c r="R89" s="336"/>
      <c r="S89" s="336"/>
    </row>
    <row r="90" spans="1:19" ht="21" customHeight="1">
      <c r="B90" s="376">
        <f t="shared" si="1"/>
        <v>84</v>
      </c>
      <c r="C90" s="339" t="s">
        <v>224</v>
      </c>
      <c r="D90" s="457">
        <v>7.88</v>
      </c>
      <c r="E90" s="457">
        <v>8.3800000000000008</v>
      </c>
      <c r="F90" s="457">
        <v>8.8800000000000008</v>
      </c>
      <c r="G90" s="457">
        <v>8.8800000000000008</v>
      </c>
      <c r="H90" s="467">
        <v>8.8800000000000008</v>
      </c>
      <c r="I90" s="488"/>
    </row>
    <row r="91" spans="1:19" s="342" customFormat="1" ht="21" customHeight="1">
      <c r="A91" s="336"/>
      <c r="B91" s="444">
        <f t="shared" si="1"/>
        <v>85</v>
      </c>
      <c r="C91" s="417" t="s">
        <v>189</v>
      </c>
      <c r="D91" s="456">
        <v>11.9</v>
      </c>
      <c r="E91" s="456">
        <v>13.16</v>
      </c>
      <c r="F91" s="456">
        <v>13.68</v>
      </c>
      <c r="G91" s="456">
        <v>0</v>
      </c>
      <c r="H91" s="466">
        <v>14.83</v>
      </c>
      <c r="I91" s="488"/>
      <c r="J91" s="336"/>
      <c r="K91" s="336"/>
      <c r="L91" s="336"/>
      <c r="M91" s="336"/>
      <c r="N91" s="336"/>
      <c r="O91" s="336"/>
      <c r="P91" s="336"/>
      <c r="Q91" s="336"/>
      <c r="R91" s="336"/>
      <c r="S91" s="336"/>
    </row>
    <row r="92" spans="1:19" ht="21" customHeight="1">
      <c r="B92" s="376">
        <f t="shared" si="1"/>
        <v>86</v>
      </c>
      <c r="C92" s="339" t="s">
        <v>104</v>
      </c>
      <c r="D92" s="457">
        <v>8.1</v>
      </c>
      <c r="E92" s="457">
        <v>9</v>
      </c>
      <c r="F92" s="457">
        <v>10</v>
      </c>
      <c r="G92" s="457">
        <v>8.85</v>
      </c>
      <c r="H92" s="467">
        <v>8.85</v>
      </c>
      <c r="I92" s="488"/>
    </row>
    <row r="93" spans="1:19" s="342" customFormat="1" ht="21" customHeight="1">
      <c r="A93" s="336"/>
      <c r="B93" s="444">
        <f t="shared" si="1"/>
        <v>87</v>
      </c>
      <c r="C93" s="417" t="s">
        <v>105</v>
      </c>
      <c r="D93" s="456">
        <v>7.96</v>
      </c>
      <c r="E93" s="456">
        <v>8.6199999999999992</v>
      </c>
      <c r="F93" s="456">
        <v>9.6199999999999992</v>
      </c>
      <c r="G93" s="456">
        <v>8.1199999999999992</v>
      </c>
      <c r="H93" s="466">
        <v>8.1199999999999992</v>
      </c>
      <c r="I93" s="488"/>
      <c r="J93" s="336"/>
      <c r="K93" s="336"/>
      <c r="L93" s="336"/>
      <c r="M93" s="336"/>
      <c r="N93" s="336"/>
      <c r="O93" s="336"/>
      <c r="P93" s="336"/>
      <c r="Q93" s="336"/>
      <c r="R93" s="336"/>
      <c r="S93" s="336"/>
    </row>
    <row r="94" spans="1:19" ht="21" customHeight="1">
      <c r="B94" s="376">
        <f t="shared" si="1"/>
        <v>88</v>
      </c>
      <c r="C94" s="339" t="s">
        <v>106</v>
      </c>
      <c r="D94" s="457">
        <v>10.14</v>
      </c>
      <c r="E94" s="457">
        <v>10.64</v>
      </c>
      <c r="F94" s="457">
        <v>11.14</v>
      </c>
      <c r="G94" s="457">
        <v>10.14</v>
      </c>
      <c r="H94" s="467">
        <v>10.64</v>
      </c>
      <c r="I94" s="488"/>
    </row>
    <row r="95" spans="1:19" s="342" customFormat="1" ht="21" customHeight="1">
      <c r="A95" s="336"/>
      <c r="B95" s="444">
        <f t="shared" si="1"/>
        <v>89</v>
      </c>
      <c r="C95" s="417" t="s">
        <v>107</v>
      </c>
      <c r="D95" s="456">
        <v>6.52</v>
      </c>
      <c r="E95" s="456">
        <v>6.52</v>
      </c>
      <c r="F95" s="456">
        <v>7.52</v>
      </c>
      <c r="G95" s="456">
        <v>6.52</v>
      </c>
      <c r="H95" s="466">
        <v>6.52</v>
      </c>
      <c r="I95" s="488"/>
      <c r="J95" s="336"/>
      <c r="K95" s="336"/>
      <c r="L95" s="336"/>
      <c r="M95" s="336"/>
      <c r="N95" s="336"/>
      <c r="O95" s="336"/>
      <c r="P95" s="336"/>
      <c r="Q95" s="336"/>
      <c r="R95" s="336"/>
      <c r="S95" s="336"/>
    </row>
    <row r="96" spans="1:19" ht="21" customHeight="1">
      <c r="B96" s="376">
        <f t="shared" si="1"/>
        <v>90</v>
      </c>
      <c r="C96" s="339" t="s">
        <v>108</v>
      </c>
      <c r="D96" s="457">
        <v>0</v>
      </c>
      <c r="E96" s="457">
        <v>11.88</v>
      </c>
      <c r="F96" s="457">
        <v>14.46</v>
      </c>
      <c r="G96" s="457">
        <v>0</v>
      </c>
      <c r="H96" s="467">
        <v>12.59</v>
      </c>
      <c r="I96" s="488"/>
    </row>
    <row r="97" spans="1:19" s="342" customFormat="1" ht="21" customHeight="1">
      <c r="A97" s="336"/>
      <c r="B97" s="444">
        <f t="shared" si="1"/>
        <v>91</v>
      </c>
      <c r="C97" s="417" t="s">
        <v>109</v>
      </c>
      <c r="D97" s="456">
        <v>10.1</v>
      </c>
      <c r="E97" s="456">
        <v>11.03</v>
      </c>
      <c r="F97" s="456">
        <v>0</v>
      </c>
      <c r="G97" s="456">
        <v>10.85</v>
      </c>
      <c r="H97" s="466">
        <v>12.35</v>
      </c>
      <c r="I97" s="488"/>
      <c r="J97" s="336"/>
      <c r="K97" s="336"/>
      <c r="L97" s="336"/>
      <c r="M97" s="336"/>
      <c r="N97" s="336"/>
      <c r="O97" s="336"/>
      <c r="P97" s="336"/>
      <c r="Q97" s="336"/>
      <c r="R97" s="336"/>
      <c r="S97" s="336"/>
    </row>
    <row r="98" spans="1:19" ht="21" customHeight="1">
      <c r="B98" s="376">
        <f t="shared" si="1"/>
        <v>92</v>
      </c>
      <c r="C98" s="339" t="s">
        <v>225</v>
      </c>
      <c r="D98" s="457">
        <v>7.72</v>
      </c>
      <c r="E98" s="457">
        <v>7.72</v>
      </c>
      <c r="F98" s="457">
        <v>7.72</v>
      </c>
      <c r="G98" s="457">
        <v>7.72</v>
      </c>
      <c r="H98" s="467">
        <v>7.72</v>
      </c>
      <c r="I98" s="488"/>
    </row>
    <row r="99" spans="1:19" s="342" customFormat="1" ht="21" customHeight="1">
      <c r="A99" s="336"/>
      <c r="B99" s="444">
        <f t="shared" si="1"/>
        <v>93</v>
      </c>
      <c r="C99" s="417" t="s">
        <v>191</v>
      </c>
      <c r="D99" s="456">
        <v>5.65</v>
      </c>
      <c r="E99" s="456">
        <v>6.15</v>
      </c>
      <c r="F99" s="456">
        <v>8.15</v>
      </c>
      <c r="G99" s="456">
        <v>5.65</v>
      </c>
      <c r="H99" s="466">
        <v>5.65</v>
      </c>
      <c r="I99" s="488"/>
      <c r="J99" s="336"/>
      <c r="K99" s="336"/>
      <c r="L99" s="336"/>
      <c r="M99" s="336"/>
      <c r="N99" s="336"/>
      <c r="O99" s="336"/>
      <c r="P99" s="336"/>
      <c r="Q99" s="336"/>
      <c r="R99" s="336"/>
      <c r="S99" s="336"/>
    </row>
    <row r="100" spans="1:19" ht="21" customHeight="1">
      <c r="B100" s="376">
        <f t="shared" si="1"/>
        <v>94</v>
      </c>
      <c r="C100" s="339" t="s">
        <v>112</v>
      </c>
      <c r="D100" s="457">
        <v>9.5</v>
      </c>
      <c r="E100" s="457">
        <v>10.5</v>
      </c>
      <c r="F100" s="457">
        <v>0</v>
      </c>
      <c r="G100" s="457">
        <v>10.5</v>
      </c>
      <c r="H100" s="467">
        <v>0</v>
      </c>
      <c r="I100" s="488"/>
    </row>
    <row r="101" spans="1:19" s="342" customFormat="1" ht="21" customHeight="1">
      <c r="A101" s="336"/>
      <c r="B101" s="448">
        <f t="shared" si="1"/>
        <v>95</v>
      </c>
      <c r="C101" s="422" t="s">
        <v>113</v>
      </c>
      <c r="D101" s="458">
        <v>0</v>
      </c>
      <c r="E101" s="458">
        <v>10</v>
      </c>
      <c r="F101" s="458">
        <v>0</v>
      </c>
      <c r="G101" s="458">
        <v>10</v>
      </c>
      <c r="H101" s="468">
        <v>10.5</v>
      </c>
      <c r="I101" s="488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</row>
    <row r="102" spans="1:19" s="462" customFormat="1" ht="18" customHeight="1">
      <c r="B102" s="489" t="s">
        <v>226</v>
      </c>
      <c r="C102" s="459"/>
      <c r="D102" s="460"/>
      <c r="E102" s="461"/>
      <c r="F102" s="461"/>
      <c r="G102" s="461"/>
      <c r="H102" s="490"/>
      <c r="I102" s="472"/>
    </row>
    <row r="103" spans="1:19" s="462" customFormat="1" ht="18" customHeight="1">
      <c r="B103" s="489" t="s">
        <v>227</v>
      </c>
      <c r="C103" s="463"/>
      <c r="D103" s="460"/>
      <c r="E103" s="461"/>
      <c r="F103" s="461"/>
      <c r="G103" s="461"/>
      <c r="H103" s="490"/>
      <c r="I103" s="491"/>
    </row>
    <row r="104" spans="1:19" s="356" customFormat="1" ht="21" customHeight="1" thickBot="1">
      <c r="B104" s="492" t="s">
        <v>228</v>
      </c>
      <c r="C104" s="493"/>
      <c r="D104" s="494"/>
      <c r="E104" s="495"/>
      <c r="F104" s="495"/>
      <c r="G104" s="495"/>
      <c r="H104" s="496"/>
      <c r="I104" s="491"/>
    </row>
    <row r="105" spans="1:19" s="356" customFormat="1" ht="21" hidden="1" customHeight="1">
      <c r="B105" s="459"/>
      <c r="C105" s="354"/>
      <c r="D105" s="434"/>
      <c r="E105" s="435"/>
      <c r="F105" s="435"/>
      <c r="G105" s="435"/>
      <c r="H105" s="435"/>
      <c r="I105" s="491"/>
    </row>
    <row r="106" spans="1:19" ht="21" hidden="1" customHeight="1">
      <c r="C106" s="354"/>
    </row>
    <row r="107" spans="1:19" ht="21" hidden="1" customHeight="1"/>
    <row r="108" spans="1:19" s="356" customFormat="1" ht="21" hidden="1" customHeight="1">
      <c r="B108" s="351"/>
      <c r="C108" s="339"/>
      <c r="D108" s="488"/>
      <c r="E108" s="488"/>
      <c r="F108" s="488"/>
      <c r="G108" s="488"/>
      <c r="H108" s="488"/>
      <c r="I108" s="472"/>
    </row>
    <row r="109" spans="1:19" s="356" customFormat="1" ht="27" hidden="1" customHeight="1">
      <c r="B109" s="351"/>
      <c r="C109" s="347"/>
      <c r="D109" s="504" t="s">
        <v>5</v>
      </c>
      <c r="E109" s="504" t="s">
        <v>6</v>
      </c>
      <c r="F109" s="504" t="s">
        <v>7</v>
      </c>
      <c r="G109" s="504" t="s">
        <v>8</v>
      </c>
      <c r="H109" s="504" t="s">
        <v>9</v>
      </c>
    </row>
    <row r="110" spans="1:19" s="356" customFormat="1" ht="21" hidden="1" customHeight="1" thickBot="1">
      <c r="B110" s="351"/>
      <c r="C110" s="357" t="s">
        <v>178</v>
      </c>
      <c r="D110" s="359">
        <f>AVERAGE(D6:D21,D23:D62,D63:D75,D77:D82,D85:D95,D97:D100)</f>
        <v>8.4475280898876424</v>
      </c>
      <c r="E110" s="359">
        <f>AVERAGE(E6:E16,E20:E21,E24,E28,E32:E62,E63:E69,E71:E82,E84:E101)</f>
        <v>9.4369512195121956</v>
      </c>
      <c r="F110" s="359">
        <f>AVERAGE(F6:F7,F13,F21,F28,F33,F35:F60,E51,F61:F62,F63:F66,F68,F73,F75,F78,F80,F84:F96,F98:F99)</f>
        <v>11.281379310344827</v>
      </c>
      <c r="G110" s="359">
        <f>AVERAGE(G6:G16,G20:G21,G24,G27:G28,G33:G60,G61:G62,G63:G65,G67:G69,G71:G72,G74:G81,G84:G90,G92:G95,G97:G101)</f>
        <v>9.1012987012987008</v>
      </c>
      <c r="H110" s="359">
        <f>AVERAGE(H6:H14,H16,H20:H21,H28,H33,H35:H60,H61:H62,H63:H68,H71:H81,H85:H99,H101)</f>
        <v>10.019459459459458</v>
      </c>
    </row>
    <row r="111" spans="1:19" ht="21" hidden="1" customHeight="1" thickTop="1" thickBot="1">
      <c r="C111" s="357" t="s">
        <v>239</v>
      </c>
      <c r="D111" s="360">
        <v>3.55</v>
      </c>
      <c r="E111" s="361">
        <v>5.77</v>
      </c>
      <c r="F111" s="465">
        <v>5.78</v>
      </c>
      <c r="G111" s="360">
        <v>5.65</v>
      </c>
      <c r="H111" s="361">
        <v>5.65</v>
      </c>
      <c r="I111" s="336"/>
    </row>
    <row r="112" spans="1:19" ht="21" hidden="1" customHeight="1" thickTop="1" thickBot="1">
      <c r="C112" s="357" t="s">
        <v>240</v>
      </c>
      <c r="D112" s="499" t="s">
        <v>241</v>
      </c>
      <c r="E112" s="499" t="s">
        <v>242</v>
      </c>
      <c r="F112" s="499" t="s">
        <v>243</v>
      </c>
      <c r="G112" s="500" t="s">
        <v>244</v>
      </c>
      <c r="H112" s="500" t="s">
        <v>245</v>
      </c>
      <c r="I112" s="336"/>
    </row>
    <row r="113" spans="3:9" ht="21" hidden="1" customHeight="1" thickTop="1">
      <c r="C113" s="357"/>
      <c r="D113" s="432"/>
      <c r="E113" s="433"/>
      <c r="F113" s="433"/>
      <c r="G113" s="433"/>
      <c r="H113" s="433"/>
      <c r="I113" s="336"/>
    </row>
    <row r="114" spans="3:9" ht="21" customHeight="1">
      <c r="C114" s="434"/>
      <c r="D114" s="435"/>
      <c r="H114" s="336"/>
    </row>
  </sheetData>
  <mergeCells count="4">
    <mergeCell ref="B1:H1"/>
    <mergeCell ref="B2:H2"/>
    <mergeCell ref="B3:H3"/>
    <mergeCell ref="G53:H53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75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2" max="16383" man="1"/>
  </rowBreaks>
  <customProperties>
    <customPr name="EpmWorksheetKeyString_GUID" r:id="rId2"/>
  </customProperties>
  <drawing r:id="rId3"/>
  <legacy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115"/>
  <sheetViews>
    <sheetView showGridLines="0" view="pageBreakPreview" topLeftCell="A97" zoomScale="87" zoomScaleNormal="100" zoomScaleSheetLayoutView="87" workbookViewId="0">
      <selection activeCell="A106" sqref="A106:XFD114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35" customWidth="1"/>
    <col min="5" max="5" width="10.625" style="535" customWidth="1"/>
    <col min="6" max="6" width="9.25" style="535" customWidth="1"/>
    <col min="7" max="7" width="13.625" style="535" customWidth="1"/>
    <col min="8" max="8" width="12" style="535" customWidth="1"/>
    <col min="9" max="16384" width="9.25" style="336"/>
  </cols>
  <sheetData>
    <row r="1" spans="1:15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15" ht="21" customHeight="1">
      <c r="B2" s="661" t="s">
        <v>246</v>
      </c>
      <c r="C2" s="648"/>
      <c r="D2" s="648"/>
      <c r="E2" s="653"/>
      <c r="F2" s="648"/>
      <c r="G2" s="653"/>
      <c r="H2" s="662"/>
    </row>
    <row r="3" spans="1:15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15" ht="20.55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15" ht="19.05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15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15" s="342" customFormat="1" ht="21" customHeight="1">
      <c r="A7" s="336"/>
      <c r="B7" s="511">
        <v>1</v>
      </c>
      <c r="C7" s="417" t="s">
        <v>12</v>
      </c>
      <c r="D7" s="512">
        <v>8</v>
      </c>
      <c r="E7" s="512">
        <v>8.25</v>
      </c>
      <c r="F7" s="512">
        <v>14</v>
      </c>
      <c r="G7" s="512">
        <v>7.25</v>
      </c>
      <c r="H7" s="513">
        <v>8.75</v>
      </c>
      <c r="I7" s="336"/>
      <c r="J7" s="336"/>
      <c r="K7" s="336"/>
      <c r="L7" s="336"/>
      <c r="M7" s="336"/>
      <c r="N7" s="336"/>
      <c r="O7" s="336"/>
    </row>
    <row r="8" spans="1:15" ht="21" customHeight="1">
      <c r="B8" s="373">
        <v>2</v>
      </c>
      <c r="C8" s="339" t="s">
        <v>13</v>
      </c>
      <c r="D8" s="514">
        <v>8</v>
      </c>
      <c r="E8" s="514">
        <v>8.25</v>
      </c>
      <c r="F8" s="514">
        <v>11.25</v>
      </c>
      <c r="G8" s="514">
        <v>7.25</v>
      </c>
      <c r="H8" s="515">
        <v>8.75</v>
      </c>
    </row>
    <row r="9" spans="1:15" s="342" customFormat="1" ht="21" customHeight="1">
      <c r="A9" s="336"/>
      <c r="B9" s="444">
        <f>B8+1</f>
        <v>3</v>
      </c>
      <c r="C9" s="417" t="s">
        <v>14</v>
      </c>
      <c r="D9" s="516">
        <v>8</v>
      </c>
      <c r="E9" s="516">
        <v>8.25</v>
      </c>
      <c r="F9" s="516">
        <v>0</v>
      </c>
      <c r="G9" s="516">
        <v>7.25</v>
      </c>
      <c r="H9" s="517">
        <v>8.75</v>
      </c>
      <c r="I9" s="336"/>
      <c r="J9" s="336"/>
      <c r="K9" s="336"/>
      <c r="L9" s="336"/>
      <c r="M9" s="336"/>
      <c r="N9" s="336"/>
      <c r="O9" s="336"/>
    </row>
    <row r="10" spans="1:15" ht="21" customHeight="1">
      <c r="B10" s="376">
        <f t="shared" ref="B10:B73" si="0">B9+1</f>
        <v>4</v>
      </c>
      <c r="C10" s="339" t="s">
        <v>15</v>
      </c>
      <c r="D10" s="514">
        <v>9</v>
      </c>
      <c r="E10" s="514">
        <v>9.25</v>
      </c>
      <c r="F10" s="514">
        <v>0</v>
      </c>
      <c r="G10" s="514">
        <v>8.5</v>
      </c>
      <c r="H10" s="515">
        <v>9.5</v>
      </c>
    </row>
    <row r="11" spans="1:15" s="342" customFormat="1" ht="21" customHeight="1">
      <c r="A11" s="336"/>
      <c r="B11" s="444">
        <f t="shared" si="0"/>
        <v>5</v>
      </c>
      <c r="C11" s="417" t="s">
        <v>16</v>
      </c>
      <c r="D11" s="516">
        <v>8.5</v>
      </c>
      <c r="E11" s="516">
        <v>8.75</v>
      </c>
      <c r="F11" s="516">
        <v>0</v>
      </c>
      <c r="G11" s="516">
        <v>8.25</v>
      </c>
      <c r="H11" s="517">
        <v>8.25</v>
      </c>
      <c r="I11" s="336"/>
      <c r="J11" s="336"/>
      <c r="K11" s="336"/>
      <c r="L11" s="336"/>
      <c r="M11" s="336"/>
      <c r="N11" s="336"/>
      <c r="O11" s="336"/>
    </row>
    <row r="12" spans="1:15" ht="21" customHeight="1">
      <c r="B12" s="376">
        <f t="shared" si="0"/>
        <v>6</v>
      </c>
      <c r="C12" s="339" t="s">
        <v>17</v>
      </c>
      <c r="D12" s="514">
        <v>7.95</v>
      </c>
      <c r="E12" s="514">
        <v>8.1999999999999993</v>
      </c>
      <c r="F12" s="514">
        <v>0</v>
      </c>
      <c r="G12" s="514">
        <v>7.2</v>
      </c>
      <c r="H12" s="515">
        <v>5.96</v>
      </c>
    </row>
    <row r="13" spans="1:15" s="342" customFormat="1" ht="21" customHeight="1">
      <c r="A13" s="336"/>
      <c r="B13" s="444">
        <f t="shared" si="0"/>
        <v>7</v>
      </c>
      <c r="C13" s="417" t="s">
        <v>18</v>
      </c>
      <c r="D13" s="516">
        <v>8.25</v>
      </c>
      <c r="E13" s="516">
        <v>9.25</v>
      </c>
      <c r="F13" s="516">
        <v>0</v>
      </c>
      <c r="G13" s="516">
        <v>8.5</v>
      </c>
      <c r="H13" s="517">
        <v>9.25</v>
      </c>
      <c r="I13" s="336"/>
      <c r="J13" s="336"/>
      <c r="K13" s="336"/>
      <c r="L13" s="336"/>
      <c r="M13" s="336"/>
      <c r="N13" s="336"/>
      <c r="O13" s="336"/>
    </row>
    <row r="14" spans="1:15" ht="21" customHeight="1">
      <c r="B14" s="376">
        <f t="shared" si="0"/>
        <v>8</v>
      </c>
      <c r="C14" s="339" t="s">
        <v>236</v>
      </c>
      <c r="D14" s="514">
        <v>8.9</v>
      </c>
      <c r="E14" s="514">
        <v>8.5</v>
      </c>
      <c r="F14" s="514">
        <v>14.9</v>
      </c>
      <c r="G14" s="514">
        <v>8</v>
      </c>
      <c r="H14" s="515">
        <v>8.51</v>
      </c>
    </row>
    <row r="15" spans="1:15" s="342" customFormat="1" ht="21" customHeight="1">
      <c r="A15" s="336"/>
      <c r="B15" s="444">
        <f t="shared" si="0"/>
        <v>9</v>
      </c>
      <c r="C15" s="417" t="s">
        <v>20</v>
      </c>
      <c r="D15" s="516">
        <v>9</v>
      </c>
      <c r="E15" s="516">
        <v>9.25</v>
      </c>
      <c r="F15" s="516">
        <v>0</v>
      </c>
      <c r="G15" s="516">
        <v>7.25</v>
      </c>
      <c r="H15" s="517">
        <v>8.5</v>
      </c>
      <c r="I15" s="336"/>
      <c r="J15" s="336"/>
      <c r="K15" s="336"/>
      <c r="L15" s="336"/>
      <c r="M15" s="336"/>
      <c r="N15" s="336"/>
      <c r="O15" s="336"/>
    </row>
    <row r="16" spans="1:15" ht="21" customHeight="1">
      <c r="B16" s="376">
        <f t="shared" si="0"/>
        <v>10</v>
      </c>
      <c r="C16" s="339" t="s">
        <v>21</v>
      </c>
      <c r="D16" s="514">
        <v>9</v>
      </c>
      <c r="E16" s="514">
        <v>9.25</v>
      </c>
      <c r="F16" s="514">
        <v>0</v>
      </c>
      <c r="G16" s="514">
        <v>8.8000000000000007</v>
      </c>
      <c r="H16" s="515">
        <v>0</v>
      </c>
    </row>
    <row r="17" spans="1:15" s="342" customFormat="1" ht="21" customHeight="1">
      <c r="A17" s="336"/>
      <c r="B17" s="444">
        <f t="shared" si="0"/>
        <v>11</v>
      </c>
      <c r="C17" s="417" t="s">
        <v>22</v>
      </c>
      <c r="D17" s="516">
        <v>9</v>
      </c>
      <c r="E17" s="516">
        <v>9.25</v>
      </c>
      <c r="F17" s="516">
        <v>0</v>
      </c>
      <c r="G17" s="516">
        <v>8.8000000000000007</v>
      </c>
      <c r="H17" s="517">
        <v>9.8000000000000007</v>
      </c>
      <c r="I17" s="336"/>
      <c r="J17" s="336"/>
      <c r="K17" s="336"/>
      <c r="L17" s="336"/>
      <c r="M17" s="336"/>
      <c r="N17" s="336"/>
      <c r="O17" s="336"/>
    </row>
    <row r="18" spans="1:15" ht="21" customHeight="1">
      <c r="B18" s="376">
        <f t="shared" si="0"/>
        <v>12</v>
      </c>
      <c r="C18" s="339" t="s">
        <v>23</v>
      </c>
      <c r="D18" s="514">
        <v>5</v>
      </c>
      <c r="E18" s="514">
        <v>0</v>
      </c>
      <c r="F18" s="514">
        <v>0</v>
      </c>
      <c r="G18" s="514">
        <v>0</v>
      </c>
      <c r="H18" s="515">
        <v>0</v>
      </c>
    </row>
    <row r="19" spans="1:15" s="342" customFormat="1" ht="21" customHeight="1">
      <c r="A19" s="336"/>
      <c r="B19" s="444">
        <f t="shared" si="0"/>
        <v>13</v>
      </c>
      <c r="C19" s="417" t="s">
        <v>24</v>
      </c>
      <c r="D19" s="516">
        <v>3.56</v>
      </c>
      <c r="E19" s="516">
        <v>0</v>
      </c>
      <c r="F19" s="516">
        <v>0</v>
      </c>
      <c r="G19" s="516">
        <v>0</v>
      </c>
      <c r="H19" s="517">
        <v>0</v>
      </c>
      <c r="I19" s="336"/>
      <c r="J19" s="336"/>
      <c r="K19" s="336"/>
      <c r="L19" s="336"/>
      <c r="M19" s="336"/>
      <c r="N19" s="336"/>
      <c r="O19" s="336"/>
    </row>
    <row r="20" spans="1:15" ht="21" customHeight="1">
      <c r="B20" s="376">
        <f t="shared" si="0"/>
        <v>14</v>
      </c>
      <c r="C20" s="339" t="s">
        <v>25</v>
      </c>
      <c r="D20" s="514">
        <v>6</v>
      </c>
      <c r="E20" s="514">
        <v>0</v>
      </c>
      <c r="F20" s="514">
        <v>0</v>
      </c>
      <c r="G20" s="514">
        <v>0</v>
      </c>
      <c r="H20" s="515">
        <v>0</v>
      </c>
    </row>
    <row r="21" spans="1:15" s="342" customFormat="1" ht="21" customHeight="1">
      <c r="A21" s="336"/>
      <c r="B21" s="444">
        <f t="shared" si="0"/>
        <v>15</v>
      </c>
      <c r="C21" s="417" t="s">
        <v>26</v>
      </c>
      <c r="D21" s="516">
        <v>6.77</v>
      </c>
      <c r="E21" s="516">
        <v>6.77</v>
      </c>
      <c r="F21" s="516">
        <v>0</v>
      </c>
      <c r="G21" s="516">
        <v>6.77</v>
      </c>
      <c r="H21" s="517">
        <v>6.77</v>
      </c>
      <c r="I21" s="336"/>
      <c r="J21" s="336"/>
      <c r="K21" s="336"/>
      <c r="L21" s="336"/>
      <c r="M21" s="336"/>
      <c r="N21" s="336"/>
      <c r="O21" s="336"/>
    </row>
    <row r="22" spans="1:15" ht="21" customHeight="1">
      <c r="B22" s="376">
        <f t="shared" si="0"/>
        <v>16</v>
      </c>
      <c r="C22" s="339" t="s">
        <v>27</v>
      </c>
      <c r="D22" s="514">
        <v>9.57</v>
      </c>
      <c r="E22" s="514">
        <v>10.17</v>
      </c>
      <c r="F22" s="514">
        <v>15.14</v>
      </c>
      <c r="G22" s="514">
        <v>8.94</v>
      </c>
      <c r="H22" s="515">
        <v>15</v>
      </c>
    </row>
    <row r="23" spans="1:15" s="342" customFormat="1" ht="21" customHeight="1">
      <c r="A23" s="336"/>
      <c r="B23" s="444">
        <f t="shared" si="0"/>
        <v>17</v>
      </c>
      <c r="C23" s="417" t="s">
        <v>28</v>
      </c>
      <c r="D23" s="516">
        <v>0</v>
      </c>
      <c r="E23" s="516">
        <v>0</v>
      </c>
      <c r="F23" s="516">
        <v>0</v>
      </c>
      <c r="G23" s="516">
        <v>0</v>
      </c>
      <c r="H23" s="517">
        <v>0</v>
      </c>
      <c r="I23" s="336"/>
      <c r="J23" s="336"/>
      <c r="K23" s="336"/>
      <c r="L23" s="336"/>
      <c r="M23" s="336"/>
      <c r="N23" s="336"/>
      <c r="O23" s="336"/>
    </row>
    <row r="24" spans="1:15" ht="21" customHeight="1">
      <c r="B24" s="376">
        <f t="shared" si="0"/>
        <v>18</v>
      </c>
      <c r="C24" s="339" t="s">
        <v>30</v>
      </c>
      <c r="D24" s="514">
        <v>7.53</v>
      </c>
      <c r="E24" s="514">
        <v>0</v>
      </c>
      <c r="F24" s="514">
        <v>0</v>
      </c>
      <c r="G24" s="514">
        <v>0</v>
      </c>
      <c r="H24" s="515">
        <v>0</v>
      </c>
    </row>
    <row r="25" spans="1:15" s="342" customFormat="1" ht="21" customHeight="1">
      <c r="A25" s="336"/>
      <c r="B25" s="444">
        <f t="shared" si="0"/>
        <v>19</v>
      </c>
      <c r="C25" s="417" t="s">
        <v>32</v>
      </c>
      <c r="D25" s="516">
        <v>4.68</v>
      </c>
      <c r="E25" s="516">
        <v>6.62</v>
      </c>
      <c r="F25" s="516">
        <v>0</v>
      </c>
      <c r="G25" s="516">
        <v>7.77</v>
      </c>
      <c r="H25" s="517">
        <v>0</v>
      </c>
      <c r="I25" s="336"/>
      <c r="J25" s="336"/>
      <c r="K25" s="336"/>
      <c r="L25" s="336"/>
      <c r="M25" s="336"/>
      <c r="N25" s="336"/>
      <c r="O25" s="336"/>
    </row>
    <row r="26" spans="1:15" ht="21" customHeight="1">
      <c r="B26" s="376">
        <f t="shared" si="0"/>
        <v>20</v>
      </c>
      <c r="C26" s="339" t="s">
        <v>33</v>
      </c>
      <c r="D26" s="514">
        <v>6.75</v>
      </c>
      <c r="E26" s="514">
        <v>0</v>
      </c>
      <c r="F26" s="514">
        <v>0</v>
      </c>
      <c r="G26" s="514">
        <v>0</v>
      </c>
      <c r="H26" s="515">
        <v>0</v>
      </c>
    </row>
    <row r="27" spans="1:15" s="342" customFormat="1" ht="21" customHeight="1">
      <c r="A27" s="336"/>
      <c r="B27" s="444">
        <f t="shared" si="0"/>
        <v>21</v>
      </c>
      <c r="C27" s="417" t="s">
        <v>34</v>
      </c>
      <c r="D27" s="516">
        <v>4.5999999999999996</v>
      </c>
      <c r="E27" s="516">
        <v>0</v>
      </c>
      <c r="F27" s="516">
        <v>0</v>
      </c>
      <c r="G27" s="516">
        <v>0</v>
      </c>
      <c r="H27" s="517">
        <v>0</v>
      </c>
      <c r="I27" s="336"/>
      <c r="J27" s="336"/>
      <c r="K27" s="336"/>
      <c r="L27" s="336"/>
      <c r="M27" s="336"/>
      <c r="N27" s="336"/>
      <c r="O27" s="336"/>
    </row>
    <row r="28" spans="1:15" ht="21" customHeight="1">
      <c r="B28" s="376">
        <f t="shared" si="0"/>
        <v>22</v>
      </c>
      <c r="C28" s="339" t="s">
        <v>35</v>
      </c>
      <c r="D28" s="514">
        <v>7.41</v>
      </c>
      <c r="E28" s="514">
        <v>0</v>
      </c>
      <c r="F28" s="514">
        <v>0</v>
      </c>
      <c r="G28" s="514">
        <v>7.59</v>
      </c>
      <c r="H28" s="515">
        <v>0</v>
      </c>
    </row>
    <row r="29" spans="1:15" s="342" customFormat="1" ht="21" customHeight="1">
      <c r="A29" s="336"/>
      <c r="B29" s="444">
        <f t="shared" si="0"/>
        <v>23</v>
      </c>
      <c r="C29" s="417" t="s">
        <v>36</v>
      </c>
      <c r="D29" s="516">
        <v>14.32</v>
      </c>
      <c r="E29" s="516">
        <v>13.32</v>
      </c>
      <c r="F29" s="516">
        <v>13.32</v>
      </c>
      <c r="G29" s="516">
        <v>13.32</v>
      </c>
      <c r="H29" s="517">
        <v>13.32</v>
      </c>
      <c r="I29" s="336"/>
      <c r="J29" s="336"/>
      <c r="K29" s="336"/>
      <c r="L29" s="336"/>
      <c r="M29" s="336"/>
      <c r="N29" s="336"/>
      <c r="O29" s="336"/>
    </row>
    <row r="30" spans="1:15" ht="21" customHeight="1">
      <c r="B30" s="376">
        <f t="shared" si="0"/>
        <v>24</v>
      </c>
      <c r="C30" s="339" t="s">
        <v>37</v>
      </c>
      <c r="D30" s="514">
        <v>6.91</v>
      </c>
      <c r="E30" s="514">
        <v>0</v>
      </c>
      <c r="F30" s="514">
        <v>0</v>
      </c>
      <c r="G30" s="514">
        <v>0</v>
      </c>
      <c r="H30" s="515">
        <v>0</v>
      </c>
    </row>
    <row r="31" spans="1:15" s="342" customFormat="1" ht="21" customHeight="1">
      <c r="A31" s="336"/>
      <c r="B31" s="444">
        <f t="shared" si="0"/>
        <v>25</v>
      </c>
      <c r="C31" s="417" t="s">
        <v>38</v>
      </c>
      <c r="D31" s="516">
        <v>6.33</v>
      </c>
      <c r="E31" s="516">
        <v>0</v>
      </c>
      <c r="F31" s="516">
        <v>0</v>
      </c>
      <c r="G31" s="516">
        <v>0</v>
      </c>
      <c r="H31" s="517">
        <v>0</v>
      </c>
      <c r="I31" s="336"/>
      <c r="J31" s="336"/>
      <c r="K31" s="336"/>
      <c r="L31" s="336"/>
      <c r="M31" s="336"/>
      <c r="N31" s="336"/>
      <c r="O31" s="336"/>
    </row>
    <row r="32" spans="1:15" ht="21" customHeight="1">
      <c r="B32" s="376">
        <f t="shared" si="0"/>
        <v>26</v>
      </c>
      <c r="C32" s="339" t="s">
        <v>39</v>
      </c>
      <c r="D32" s="514">
        <v>5.5</v>
      </c>
      <c r="E32" s="514">
        <v>0</v>
      </c>
      <c r="F32" s="514">
        <v>0</v>
      </c>
      <c r="G32" s="514">
        <v>0</v>
      </c>
      <c r="H32" s="515">
        <v>0</v>
      </c>
    </row>
    <row r="33" spans="1:15" s="342" customFormat="1" ht="21" customHeight="1">
      <c r="A33" s="336"/>
      <c r="B33" s="444">
        <f t="shared" si="0"/>
        <v>27</v>
      </c>
      <c r="C33" s="417" t="s">
        <v>40</v>
      </c>
      <c r="D33" s="516">
        <v>5.75</v>
      </c>
      <c r="E33" s="516">
        <v>5.75</v>
      </c>
      <c r="F33" s="516">
        <v>0</v>
      </c>
      <c r="G33" s="516">
        <v>0</v>
      </c>
      <c r="H33" s="517">
        <v>0</v>
      </c>
      <c r="I33" s="336"/>
      <c r="J33" s="336"/>
      <c r="K33" s="336"/>
      <c r="L33" s="336"/>
      <c r="M33" s="336"/>
      <c r="N33" s="336"/>
      <c r="O33" s="336"/>
    </row>
    <row r="34" spans="1:15" ht="21" customHeight="1">
      <c r="B34" s="376">
        <f>B33+1</f>
        <v>28</v>
      </c>
      <c r="C34" s="339" t="s">
        <v>41</v>
      </c>
      <c r="D34" s="514">
        <v>8.32</v>
      </c>
      <c r="E34" s="514">
        <v>8.52</v>
      </c>
      <c r="F34" s="514">
        <v>13.52</v>
      </c>
      <c r="G34" s="514">
        <v>7.99</v>
      </c>
      <c r="H34" s="515">
        <v>12.36</v>
      </c>
    </row>
    <row r="35" spans="1:15" s="342" customFormat="1" ht="21" customHeight="1">
      <c r="A35" s="336"/>
      <c r="B35" s="444">
        <f t="shared" si="0"/>
        <v>29</v>
      </c>
      <c r="C35" s="417" t="s">
        <v>42</v>
      </c>
      <c r="D35" s="516">
        <v>7</v>
      </c>
      <c r="E35" s="516">
        <v>9.5</v>
      </c>
      <c r="F35" s="516">
        <v>0</v>
      </c>
      <c r="G35" s="516">
        <v>9</v>
      </c>
      <c r="H35" s="517">
        <v>0</v>
      </c>
      <c r="I35" s="336"/>
      <c r="J35" s="336"/>
      <c r="K35" s="336"/>
      <c r="L35" s="336"/>
      <c r="M35" s="336"/>
      <c r="N35" s="336"/>
      <c r="O35" s="336"/>
    </row>
    <row r="36" spans="1:15" ht="21" customHeight="1">
      <c r="B36" s="376">
        <f t="shared" si="0"/>
        <v>30</v>
      </c>
      <c r="C36" s="339" t="s">
        <v>230</v>
      </c>
      <c r="D36" s="514">
        <v>10.55</v>
      </c>
      <c r="E36" s="514">
        <v>11.05</v>
      </c>
      <c r="F36" s="514">
        <v>26</v>
      </c>
      <c r="G36" s="514">
        <v>12.05</v>
      </c>
      <c r="H36" s="515">
        <v>11.05</v>
      </c>
    </row>
    <row r="37" spans="1:15" s="342" customFormat="1" ht="21" customHeight="1">
      <c r="A37" s="336"/>
      <c r="B37" s="444">
        <f t="shared" si="0"/>
        <v>31</v>
      </c>
      <c r="C37" s="417" t="s">
        <v>45</v>
      </c>
      <c r="D37" s="516">
        <v>10.6</v>
      </c>
      <c r="E37" s="516">
        <v>12.2</v>
      </c>
      <c r="F37" s="516">
        <v>14.2</v>
      </c>
      <c r="G37" s="516">
        <v>11.9</v>
      </c>
      <c r="H37" s="517">
        <v>12</v>
      </c>
      <c r="I37" s="336"/>
      <c r="J37" s="336"/>
      <c r="K37" s="336"/>
      <c r="L37" s="336"/>
      <c r="M37" s="336"/>
      <c r="N37" s="336"/>
      <c r="O37" s="336"/>
    </row>
    <row r="38" spans="1:15" ht="21" customHeight="1">
      <c r="B38" s="376">
        <f t="shared" si="0"/>
        <v>32</v>
      </c>
      <c r="C38" s="339" t="s">
        <v>46</v>
      </c>
      <c r="D38" s="514">
        <v>6.25</v>
      </c>
      <c r="E38" s="514">
        <v>8.0399999999999991</v>
      </c>
      <c r="F38" s="514">
        <v>11.79</v>
      </c>
      <c r="G38" s="514">
        <v>8.27</v>
      </c>
      <c r="H38" s="515">
        <v>8.16</v>
      </c>
    </row>
    <row r="39" spans="1:15" s="342" customFormat="1" ht="21" customHeight="1">
      <c r="A39" s="336"/>
      <c r="B39" s="444">
        <f t="shared" si="0"/>
        <v>33</v>
      </c>
      <c r="C39" s="417" t="s">
        <v>47</v>
      </c>
      <c r="D39" s="516">
        <v>9.25</v>
      </c>
      <c r="E39" s="516">
        <v>9.25</v>
      </c>
      <c r="F39" s="516">
        <v>10.5</v>
      </c>
      <c r="G39" s="516">
        <v>8.5</v>
      </c>
      <c r="H39" s="517">
        <v>9.25</v>
      </c>
      <c r="I39" s="336"/>
      <c r="J39" s="336"/>
      <c r="K39" s="336"/>
      <c r="L39" s="336"/>
      <c r="M39" s="336"/>
      <c r="N39" s="336"/>
      <c r="O39" s="336"/>
    </row>
    <row r="40" spans="1:15" ht="21" customHeight="1">
      <c r="B40" s="376">
        <f t="shared" si="0"/>
        <v>34</v>
      </c>
      <c r="C40" s="339" t="s">
        <v>48</v>
      </c>
      <c r="D40" s="514">
        <v>6.15</v>
      </c>
      <c r="E40" s="514">
        <v>6.05</v>
      </c>
      <c r="F40" s="514">
        <v>5.69</v>
      </c>
      <c r="G40" s="514">
        <v>5.67</v>
      </c>
      <c r="H40" s="518">
        <v>6.55</v>
      </c>
    </row>
    <row r="41" spans="1:15" s="342" customFormat="1" ht="21" customHeight="1">
      <c r="A41" s="336"/>
      <c r="B41" s="444">
        <f t="shared" si="0"/>
        <v>35</v>
      </c>
      <c r="C41" s="417" t="s">
        <v>49</v>
      </c>
      <c r="D41" s="516">
        <v>9.31</v>
      </c>
      <c r="E41" s="516">
        <v>10.41</v>
      </c>
      <c r="F41" s="516">
        <v>13.43</v>
      </c>
      <c r="G41" s="516">
        <v>10.86</v>
      </c>
      <c r="H41" s="517">
        <v>12.97</v>
      </c>
      <c r="I41" s="336"/>
      <c r="J41" s="336"/>
      <c r="K41" s="336"/>
      <c r="L41" s="336"/>
      <c r="M41" s="336"/>
      <c r="N41" s="336"/>
      <c r="O41" s="336"/>
    </row>
    <row r="42" spans="1:15" ht="21" customHeight="1">
      <c r="B42" s="376">
        <f t="shared" si="0"/>
        <v>36</v>
      </c>
      <c r="C42" s="339" t="s">
        <v>50</v>
      </c>
      <c r="D42" s="514">
        <v>5.89</v>
      </c>
      <c r="E42" s="514">
        <v>6.84</v>
      </c>
      <c r="F42" s="514">
        <v>11.18</v>
      </c>
      <c r="G42" s="514">
        <v>6.97</v>
      </c>
      <c r="H42" s="515">
        <v>8.49</v>
      </c>
    </row>
    <row r="43" spans="1:15" s="342" customFormat="1" ht="21" customHeight="1">
      <c r="A43" s="336"/>
      <c r="B43" s="444">
        <f t="shared" si="0"/>
        <v>37</v>
      </c>
      <c r="C43" s="417" t="s">
        <v>51</v>
      </c>
      <c r="D43" s="516">
        <v>8.43</v>
      </c>
      <c r="E43" s="516">
        <v>8.39</v>
      </c>
      <c r="F43" s="516">
        <v>7.87</v>
      </c>
      <c r="G43" s="516">
        <v>7.85</v>
      </c>
      <c r="H43" s="517">
        <v>8.14</v>
      </c>
      <c r="I43" s="336"/>
      <c r="J43" s="336"/>
      <c r="K43" s="336"/>
      <c r="L43" s="336"/>
      <c r="M43" s="336"/>
      <c r="N43" s="336"/>
      <c r="O43" s="336"/>
    </row>
    <row r="44" spans="1:15" ht="21" customHeight="1">
      <c r="B44" s="376">
        <f t="shared" si="0"/>
        <v>38</v>
      </c>
      <c r="C44" s="339" t="s">
        <v>52</v>
      </c>
      <c r="D44" s="514">
        <v>8.9499999999999993</v>
      </c>
      <c r="E44" s="514">
        <v>9.6300000000000008</v>
      </c>
      <c r="F44" s="514">
        <v>12.39</v>
      </c>
      <c r="G44" s="514">
        <v>9.32</v>
      </c>
      <c r="H44" s="515">
        <v>10.99</v>
      </c>
    </row>
    <row r="45" spans="1:15" s="342" customFormat="1" ht="21" customHeight="1">
      <c r="A45" s="336"/>
      <c r="B45" s="444">
        <f t="shared" si="0"/>
        <v>39</v>
      </c>
      <c r="C45" s="417" t="s">
        <v>53</v>
      </c>
      <c r="D45" s="516">
        <v>8.75</v>
      </c>
      <c r="E45" s="516">
        <v>9.25</v>
      </c>
      <c r="F45" s="516">
        <v>11.25</v>
      </c>
      <c r="G45" s="516">
        <v>9.75</v>
      </c>
      <c r="H45" s="517">
        <v>9.75</v>
      </c>
      <c r="I45" s="336"/>
      <c r="J45" s="336"/>
      <c r="K45" s="336"/>
      <c r="L45" s="336"/>
      <c r="M45" s="336"/>
      <c r="N45" s="336"/>
      <c r="O45" s="336"/>
    </row>
    <row r="46" spans="1:15" ht="21" customHeight="1">
      <c r="B46" s="376">
        <f t="shared" si="0"/>
        <v>40</v>
      </c>
      <c r="C46" s="339" t="s">
        <v>54</v>
      </c>
      <c r="D46" s="514">
        <v>6.37</v>
      </c>
      <c r="E46" s="514">
        <v>6.6</v>
      </c>
      <c r="F46" s="514">
        <v>6.68</v>
      </c>
      <c r="G46" s="514">
        <v>5.86</v>
      </c>
      <c r="H46" s="515">
        <v>6.25</v>
      </c>
    </row>
    <row r="47" spans="1:15" s="342" customFormat="1" ht="21" customHeight="1">
      <c r="A47" s="336"/>
      <c r="B47" s="444">
        <f t="shared" si="0"/>
        <v>41</v>
      </c>
      <c r="C47" s="417" t="s">
        <v>55</v>
      </c>
      <c r="D47" s="516">
        <v>8.9499999999999993</v>
      </c>
      <c r="E47" s="516">
        <v>9.4</v>
      </c>
      <c r="F47" s="516">
        <v>11.75</v>
      </c>
      <c r="G47" s="516">
        <v>8.9700000000000006</v>
      </c>
      <c r="H47" s="517">
        <v>10.75</v>
      </c>
      <c r="I47" s="336"/>
      <c r="J47" s="336"/>
      <c r="K47" s="336"/>
      <c r="L47" s="336"/>
      <c r="M47" s="336"/>
      <c r="N47" s="336"/>
      <c r="O47" s="336"/>
    </row>
    <row r="48" spans="1:15" ht="21" customHeight="1">
      <c r="B48" s="376">
        <f t="shared" si="0"/>
        <v>42</v>
      </c>
      <c r="C48" s="339" t="s">
        <v>56</v>
      </c>
      <c r="D48" s="514">
        <v>9.26</v>
      </c>
      <c r="E48" s="514">
        <v>9.26</v>
      </c>
      <c r="F48" s="514">
        <v>9.26</v>
      </c>
      <c r="G48" s="514">
        <v>9.26</v>
      </c>
      <c r="H48" s="515">
        <v>9.26</v>
      </c>
    </row>
    <row r="49" spans="1:15" s="342" customFormat="1" ht="21" customHeight="1">
      <c r="A49" s="336"/>
      <c r="B49" s="444">
        <f t="shared" si="0"/>
        <v>43</v>
      </c>
      <c r="C49" s="417" t="s">
        <v>57</v>
      </c>
      <c r="D49" s="516">
        <v>9.1999999999999993</v>
      </c>
      <c r="E49" s="516">
        <v>9.94</v>
      </c>
      <c r="F49" s="516">
        <v>12.25</v>
      </c>
      <c r="G49" s="516">
        <v>9.74</v>
      </c>
      <c r="H49" s="517">
        <v>10.050000000000001</v>
      </c>
      <c r="I49" s="336"/>
      <c r="J49" s="336"/>
      <c r="K49" s="336"/>
      <c r="L49" s="336"/>
      <c r="M49" s="336"/>
      <c r="N49" s="336"/>
      <c r="O49" s="336"/>
    </row>
    <row r="50" spans="1:15" ht="21" customHeight="1">
      <c r="B50" s="376">
        <f t="shared" si="0"/>
        <v>44</v>
      </c>
      <c r="C50" s="339" t="s">
        <v>58</v>
      </c>
      <c r="D50" s="514">
        <v>8.67</v>
      </c>
      <c r="E50" s="514">
        <v>10.78</v>
      </c>
      <c r="F50" s="514">
        <v>11.25</v>
      </c>
      <c r="G50" s="514">
        <v>10.39</v>
      </c>
      <c r="H50" s="515">
        <v>9.8699999999999992</v>
      </c>
    </row>
    <row r="51" spans="1:15" s="342" customFormat="1" ht="21" customHeight="1">
      <c r="A51" s="336"/>
      <c r="B51" s="444">
        <f>B50+1</f>
        <v>45</v>
      </c>
      <c r="C51" s="417" t="s">
        <v>59</v>
      </c>
      <c r="D51" s="516">
        <v>8.36</v>
      </c>
      <c r="E51" s="516">
        <v>8.11</v>
      </c>
      <c r="F51" s="516">
        <v>8.11</v>
      </c>
      <c r="G51" s="516">
        <v>8.36</v>
      </c>
      <c r="H51" s="517">
        <v>7.86</v>
      </c>
      <c r="I51" s="336"/>
      <c r="J51" s="336"/>
      <c r="K51" s="336"/>
      <c r="L51" s="336"/>
      <c r="M51" s="336"/>
      <c r="N51" s="336"/>
      <c r="O51" s="336"/>
    </row>
    <row r="52" spans="1:15" ht="21" customHeight="1">
      <c r="B52" s="376">
        <f t="shared" si="0"/>
        <v>46</v>
      </c>
      <c r="C52" s="339" t="s">
        <v>60</v>
      </c>
      <c r="D52" s="514">
        <v>9.09</v>
      </c>
      <c r="E52" s="514">
        <v>6.5</v>
      </c>
      <c r="F52" s="514">
        <v>8.9700000000000006</v>
      </c>
      <c r="G52" s="514">
        <v>8.7100000000000009</v>
      </c>
      <c r="H52" s="515">
        <v>9.26</v>
      </c>
    </row>
    <row r="53" spans="1:15" s="342" customFormat="1" ht="21" customHeight="1">
      <c r="A53" s="336"/>
      <c r="B53" s="448">
        <f t="shared" si="0"/>
        <v>47</v>
      </c>
      <c r="C53" s="422" t="s">
        <v>61</v>
      </c>
      <c r="D53" s="539">
        <v>7.05</v>
      </c>
      <c r="E53" s="539">
        <v>6.98</v>
      </c>
      <c r="F53" s="539">
        <v>6.93</v>
      </c>
      <c r="G53" s="539">
        <v>7.01</v>
      </c>
      <c r="H53" s="540">
        <v>9.2899999999999991</v>
      </c>
      <c r="I53" s="336"/>
      <c r="J53" s="336"/>
      <c r="K53" s="336"/>
      <c r="L53" s="336"/>
      <c r="M53" s="336"/>
      <c r="N53" s="336"/>
      <c r="O53" s="336"/>
    </row>
    <row r="54" spans="1:15" ht="21" customHeight="1" thickBot="1">
      <c r="B54" s="380"/>
      <c r="C54" s="381"/>
      <c r="D54" s="519"/>
      <c r="E54" s="519"/>
      <c r="F54" s="519"/>
      <c r="G54" s="667" t="s">
        <v>211</v>
      </c>
      <c r="H54" s="668"/>
    </row>
    <row r="55" spans="1:15" ht="21" customHeight="1" thickTop="1">
      <c r="B55" s="376">
        <f>B53+1</f>
        <v>48</v>
      </c>
      <c r="C55" s="339" t="s">
        <v>62</v>
      </c>
      <c r="D55" s="514">
        <v>12.42</v>
      </c>
      <c r="E55" s="514">
        <v>12.72</v>
      </c>
      <c r="F55" s="514">
        <v>12.72</v>
      </c>
      <c r="G55" s="514">
        <v>12.42</v>
      </c>
      <c r="H55" s="515">
        <v>12.72</v>
      </c>
    </row>
    <row r="56" spans="1:15" s="342" customFormat="1" ht="21" customHeight="1">
      <c r="A56" s="336"/>
      <c r="B56" s="444">
        <f t="shared" si="0"/>
        <v>49</v>
      </c>
      <c r="C56" s="417" t="s">
        <v>64</v>
      </c>
      <c r="D56" s="516">
        <v>7.93</v>
      </c>
      <c r="E56" s="516">
        <v>9.75</v>
      </c>
      <c r="F56" s="516">
        <v>9.0299999999999994</v>
      </c>
      <c r="G56" s="516">
        <v>7.29</v>
      </c>
      <c r="H56" s="517">
        <v>11.02</v>
      </c>
      <c r="I56" s="336"/>
      <c r="J56" s="336"/>
      <c r="K56" s="336"/>
      <c r="L56" s="336"/>
      <c r="M56" s="336"/>
      <c r="N56" s="336"/>
      <c r="O56" s="336"/>
    </row>
    <row r="57" spans="1:15" ht="21" customHeight="1">
      <c r="B57" s="376">
        <f t="shared" si="0"/>
        <v>50</v>
      </c>
      <c r="C57" s="339" t="s">
        <v>65</v>
      </c>
      <c r="D57" s="514">
        <v>13.07</v>
      </c>
      <c r="E57" s="514">
        <v>13.07</v>
      </c>
      <c r="F57" s="514">
        <v>13.07</v>
      </c>
      <c r="G57" s="514">
        <v>13.07</v>
      </c>
      <c r="H57" s="515">
        <v>13.07</v>
      </c>
    </row>
    <row r="58" spans="1:15" s="342" customFormat="1" ht="21" customHeight="1">
      <c r="A58" s="336"/>
      <c r="B58" s="444">
        <f t="shared" si="0"/>
        <v>51</v>
      </c>
      <c r="C58" s="417" t="s">
        <v>66</v>
      </c>
      <c r="D58" s="516">
        <v>6.32</v>
      </c>
      <c r="E58" s="516">
        <v>6.32</v>
      </c>
      <c r="F58" s="516">
        <v>6.32</v>
      </c>
      <c r="G58" s="516">
        <v>9.17</v>
      </c>
      <c r="H58" s="517">
        <v>9.17</v>
      </c>
      <c r="I58" s="336"/>
      <c r="J58" s="336"/>
      <c r="K58" s="336"/>
      <c r="L58" s="336"/>
      <c r="M58" s="336"/>
      <c r="N58" s="336"/>
      <c r="O58" s="336"/>
    </row>
    <row r="59" spans="1:15" s="343" customFormat="1" ht="21" customHeight="1">
      <c r="B59" s="376">
        <f t="shared" si="0"/>
        <v>52</v>
      </c>
      <c r="C59" s="339" t="s">
        <v>67</v>
      </c>
      <c r="D59" s="514">
        <v>8.57</v>
      </c>
      <c r="E59" s="514">
        <v>8.7799999999999994</v>
      </c>
      <c r="F59" s="514">
        <v>8.6</v>
      </c>
      <c r="G59" s="514">
        <v>8.56</v>
      </c>
      <c r="H59" s="515">
        <v>9.41</v>
      </c>
    </row>
    <row r="60" spans="1:15" s="342" customFormat="1" ht="21" customHeight="1">
      <c r="A60" s="336"/>
      <c r="B60" s="444">
        <f t="shared" si="0"/>
        <v>53</v>
      </c>
      <c r="C60" s="417" t="s">
        <v>68</v>
      </c>
      <c r="D60" s="516">
        <v>6.11</v>
      </c>
      <c r="E60" s="516">
        <v>6.11</v>
      </c>
      <c r="F60" s="516">
        <v>6.11</v>
      </c>
      <c r="G60" s="516">
        <v>6.11</v>
      </c>
      <c r="H60" s="517">
        <v>6.11</v>
      </c>
      <c r="I60" s="336"/>
      <c r="J60" s="336"/>
      <c r="K60" s="336"/>
      <c r="L60" s="336"/>
      <c r="M60" s="336"/>
      <c r="N60" s="336"/>
      <c r="O60" s="336"/>
    </row>
    <row r="61" spans="1:15" ht="21" customHeight="1">
      <c r="B61" s="376">
        <f t="shared" si="0"/>
        <v>54</v>
      </c>
      <c r="C61" s="339" t="s">
        <v>69</v>
      </c>
      <c r="D61" s="514">
        <v>6.78</v>
      </c>
      <c r="E61" s="514">
        <v>6.78</v>
      </c>
      <c r="F61" s="514">
        <v>6.76</v>
      </c>
      <c r="G61" s="514">
        <v>6.77</v>
      </c>
      <c r="H61" s="515">
        <v>6.94</v>
      </c>
    </row>
    <row r="62" spans="1:15" s="342" customFormat="1" ht="21" customHeight="1">
      <c r="A62" s="336"/>
      <c r="B62" s="444">
        <f t="shared" si="0"/>
        <v>55</v>
      </c>
      <c r="C62" s="417" t="s">
        <v>70</v>
      </c>
      <c r="D62" s="516">
        <v>9.01</v>
      </c>
      <c r="E62" s="516">
        <v>8.92</v>
      </c>
      <c r="F62" s="516">
        <v>8.69</v>
      </c>
      <c r="G62" s="516">
        <v>8.74</v>
      </c>
      <c r="H62" s="517">
        <v>8.8000000000000007</v>
      </c>
      <c r="I62" s="336"/>
      <c r="J62" s="336"/>
      <c r="K62" s="336"/>
      <c r="L62" s="336"/>
      <c r="M62" s="336"/>
      <c r="N62" s="336"/>
      <c r="O62" s="336"/>
    </row>
    <row r="63" spans="1:15" ht="21" customHeight="1">
      <c r="B63" s="376">
        <f t="shared" si="0"/>
        <v>56</v>
      </c>
      <c r="C63" s="339" t="s">
        <v>237</v>
      </c>
      <c r="D63" s="514">
        <v>7.47</v>
      </c>
      <c r="E63" s="514">
        <v>8.06</v>
      </c>
      <c r="F63" s="514">
        <v>11.66</v>
      </c>
      <c r="G63" s="514">
        <v>7.41</v>
      </c>
      <c r="H63" s="515">
        <v>10.47</v>
      </c>
    </row>
    <row r="64" spans="1:15" s="342" customFormat="1" ht="21" customHeight="1">
      <c r="A64" s="336"/>
      <c r="B64" s="444">
        <f>B63+1</f>
        <v>57</v>
      </c>
      <c r="C64" s="417" t="s">
        <v>73</v>
      </c>
      <c r="D64" s="520">
        <v>11.5</v>
      </c>
      <c r="E64" s="520">
        <v>11.5</v>
      </c>
      <c r="F64" s="520">
        <v>11.5</v>
      </c>
      <c r="G64" s="520">
        <v>11.5</v>
      </c>
      <c r="H64" s="521">
        <v>11.5</v>
      </c>
      <c r="I64" s="336"/>
      <c r="J64" s="336"/>
      <c r="K64" s="336"/>
      <c r="L64" s="336"/>
      <c r="M64" s="336"/>
      <c r="N64" s="336"/>
      <c r="O64" s="336"/>
    </row>
    <row r="65" spans="1:15" ht="21" customHeight="1">
      <c r="B65" s="376">
        <f t="shared" si="0"/>
        <v>58</v>
      </c>
      <c r="C65" s="339" t="s">
        <v>74</v>
      </c>
      <c r="D65" s="522">
        <v>8.64</v>
      </c>
      <c r="E65" s="522">
        <v>8.94</v>
      </c>
      <c r="F65" s="522">
        <v>8.94</v>
      </c>
      <c r="G65" s="522">
        <v>8.7899999999999991</v>
      </c>
      <c r="H65" s="523">
        <v>8.84</v>
      </c>
    </row>
    <row r="66" spans="1:15" s="342" customFormat="1" ht="21" customHeight="1">
      <c r="A66" s="336"/>
      <c r="B66" s="444">
        <f t="shared" si="0"/>
        <v>59</v>
      </c>
      <c r="C66" s="417" t="s">
        <v>75</v>
      </c>
      <c r="D66" s="520">
        <v>7</v>
      </c>
      <c r="E66" s="520">
        <v>7</v>
      </c>
      <c r="F66" s="520">
        <v>7.64</v>
      </c>
      <c r="G66" s="520">
        <v>7</v>
      </c>
      <c r="H66" s="521">
        <v>7</v>
      </c>
      <c r="I66" s="336"/>
      <c r="J66" s="336"/>
      <c r="K66" s="336"/>
      <c r="L66" s="336"/>
      <c r="M66" s="336"/>
      <c r="N66" s="336"/>
      <c r="O66" s="336"/>
    </row>
    <row r="67" spans="1:15" ht="21" customHeight="1">
      <c r="B67" s="376">
        <f t="shared" si="0"/>
        <v>60</v>
      </c>
      <c r="C67" s="339" t="s">
        <v>76</v>
      </c>
      <c r="D67" s="522">
        <v>10.5</v>
      </c>
      <c r="E67" s="522">
        <v>11</v>
      </c>
      <c r="F67" s="522">
        <v>14</v>
      </c>
      <c r="G67" s="524" t="s">
        <v>120</v>
      </c>
      <c r="H67" s="523">
        <v>10.5</v>
      </c>
    </row>
    <row r="68" spans="1:15" s="342" customFormat="1" ht="21" customHeight="1">
      <c r="A68" s="336"/>
      <c r="B68" s="444">
        <f>B67+1</f>
        <v>61</v>
      </c>
      <c r="C68" s="417" t="s">
        <v>77</v>
      </c>
      <c r="D68" s="520">
        <v>8.64</v>
      </c>
      <c r="E68" s="520">
        <v>9.6</v>
      </c>
      <c r="F68" s="525" t="s">
        <v>120</v>
      </c>
      <c r="G68" s="520">
        <v>10.039999999999999</v>
      </c>
      <c r="H68" s="521">
        <v>10.029999999999999</v>
      </c>
      <c r="I68" s="336"/>
      <c r="J68" s="336"/>
      <c r="K68" s="336"/>
      <c r="L68" s="336"/>
      <c r="M68" s="336"/>
      <c r="N68" s="336"/>
      <c r="O68" s="336"/>
    </row>
    <row r="69" spans="1:15" ht="21" customHeight="1">
      <c r="B69" s="376">
        <f t="shared" si="0"/>
        <v>62</v>
      </c>
      <c r="C69" s="339" t="s">
        <v>238</v>
      </c>
      <c r="D69" s="522">
        <v>11</v>
      </c>
      <c r="E69" s="522">
        <v>13</v>
      </c>
      <c r="F69" s="522">
        <v>15</v>
      </c>
      <c r="G69" s="522">
        <v>12</v>
      </c>
      <c r="H69" s="523">
        <v>13.5</v>
      </c>
    </row>
    <row r="70" spans="1:15" s="342" customFormat="1" ht="21" customHeight="1">
      <c r="A70" s="336"/>
      <c r="B70" s="444">
        <f t="shared" si="0"/>
        <v>63</v>
      </c>
      <c r="C70" s="417" t="s">
        <v>79</v>
      </c>
      <c r="D70" s="520">
        <v>7.7</v>
      </c>
      <c r="E70" s="520">
        <v>8.5500000000000007</v>
      </c>
      <c r="F70" s="525" t="s">
        <v>120</v>
      </c>
      <c r="G70" s="520">
        <v>8.26</v>
      </c>
      <c r="H70" s="526" t="s">
        <v>120</v>
      </c>
      <c r="I70" s="336"/>
      <c r="J70" s="336"/>
      <c r="K70" s="336"/>
      <c r="L70" s="336"/>
      <c r="M70" s="336"/>
      <c r="N70" s="336"/>
      <c r="O70" s="336"/>
    </row>
    <row r="71" spans="1:15" ht="21" customHeight="1">
      <c r="B71" s="376">
        <f t="shared" si="0"/>
        <v>64</v>
      </c>
      <c r="C71" s="339" t="s">
        <v>80</v>
      </c>
      <c r="D71" s="522">
        <v>7.85</v>
      </c>
      <c r="E71" s="524" t="s">
        <v>120</v>
      </c>
      <c r="F71" s="524" t="s">
        <v>120</v>
      </c>
      <c r="G71" s="524" t="s">
        <v>120</v>
      </c>
      <c r="H71" s="527" t="s">
        <v>120</v>
      </c>
    </row>
    <row r="72" spans="1:15" s="342" customFormat="1" ht="21" customHeight="1">
      <c r="A72" s="336"/>
      <c r="B72" s="444">
        <f t="shared" si="0"/>
        <v>65</v>
      </c>
      <c r="C72" s="417" t="s">
        <v>81</v>
      </c>
      <c r="D72" s="520">
        <v>8</v>
      </c>
      <c r="E72" s="520">
        <v>8.25</v>
      </c>
      <c r="F72" s="525" t="s">
        <v>120</v>
      </c>
      <c r="G72" s="520">
        <v>7.25</v>
      </c>
      <c r="H72" s="521">
        <v>8.75</v>
      </c>
      <c r="I72" s="336"/>
      <c r="J72" s="336"/>
      <c r="K72" s="336"/>
      <c r="L72" s="336"/>
      <c r="M72" s="336"/>
      <c r="N72" s="336"/>
      <c r="O72" s="336"/>
    </row>
    <row r="73" spans="1:15" ht="21" customHeight="1">
      <c r="B73" s="376">
        <f t="shared" si="0"/>
        <v>66</v>
      </c>
      <c r="C73" s="339" t="s">
        <v>82</v>
      </c>
      <c r="D73" s="522">
        <v>8</v>
      </c>
      <c r="E73" s="522">
        <v>11.5</v>
      </c>
      <c r="F73" s="524" t="s">
        <v>120</v>
      </c>
      <c r="G73" s="522">
        <v>10.25</v>
      </c>
      <c r="H73" s="523">
        <v>11.25</v>
      </c>
    </row>
    <row r="74" spans="1:15" s="342" customFormat="1" ht="21" customHeight="1">
      <c r="A74" s="336"/>
      <c r="B74" s="444">
        <f t="shared" ref="B74:B102" si="1">B73+1</f>
        <v>67</v>
      </c>
      <c r="C74" s="417" t="s">
        <v>131</v>
      </c>
      <c r="D74" s="520">
        <v>6.08</v>
      </c>
      <c r="E74" s="520">
        <v>9.6300000000000008</v>
      </c>
      <c r="F74" s="520">
        <v>15.51</v>
      </c>
      <c r="G74" s="525" t="s">
        <v>120</v>
      </c>
      <c r="H74" s="521">
        <v>10.44</v>
      </c>
      <c r="I74" s="336"/>
      <c r="J74" s="336"/>
      <c r="K74" s="336"/>
      <c r="L74" s="336"/>
      <c r="M74" s="336"/>
      <c r="N74" s="336"/>
      <c r="O74" s="336"/>
    </row>
    <row r="75" spans="1:15" ht="21" customHeight="1">
      <c r="B75" s="376">
        <f t="shared" si="1"/>
        <v>68</v>
      </c>
      <c r="C75" s="339" t="s">
        <v>84</v>
      </c>
      <c r="D75" s="522">
        <v>9.7100000000000009</v>
      </c>
      <c r="E75" s="522">
        <v>10.82</v>
      </c>
      <c r="F75" s="524" t="s">
        <v>120</v>
      </c>
      <c r="G75" s="522">
        <v>10.84</v>
      </c>
      <c r="H75" s="523">
        <v>9.6300000000000008</v>
      </c>
    </row>
    <row r="76" spans="1:15" s="342" customFormat="1" ht="21" customHeight="1">
      <c r="A76" s="336"/>
      <c r="B76" s="444">
        <f t="shared" si="1"/>
        <v>69</v>
      </c>
      <c r="C76" s="417" t="s">
        <v>223</v>
      </c>
      <c r="D76" s="520">
        <v>8.32</v>
      </c>
      <c r="E76" s="520">
        <v>7.45</v>
      </c>
      <c r="F76" s="520">
        <v>13</v>
      </c>
      <c r="G76" s="520">
        <v>10.050000000000001</v>
      </c>
      <c r="H76" s="521">
        <v>10</v>
      </c>
      <c r="I76" s="336"/>
      <c r="J76" s="336"/>
      <c r="K76" s="336"/>
      <c r="L76" s="336"/>
      <c r="M76" s="336"/>
      <c r="N76" s="336"/>
      <c r="O76" s="336"/>
    </row>
    <row r="77" spans="1:15" ht="21" customHeight="1">
      <c r="B77" s="376">
        <f t="shared" si="1"/>
        <v>70</v>
      </c>
      <c r="C77" s="339" t="s">
        <v>86</v>
      </c>
      <c r="D77" s="524" t="s">
        <v>120</v>
      </c>
      <c r="E77" s="522">
        <v>10.66</v>
      </c>
      <c r="F77" s="524" t="s">
        <v>120</v>
      </c>
      <c r="G77" s="522">
        <v>9.32</v>
      </c>
      <c r="H77" s="523">
        <v>10.54</v>
      </c>
    </row>
    <row r="78" spans="1:15" s="342" customFormat="1" ht="21" customHeight="1">
      <c r="A78" s="336"/>
      <c r="B78" s="444">
        <f t="shared" si="1"/>
        <v>71</v>
      </c>
      <c r="C78" s="417" t="s">
        <v>88</v>
      </c>
      <c r="D78" s="520">
        <v>7.8</v>
      </c>
      <c r="E78" s="520">
        <v>7.8</v>
      </c>
      <c r="F78" s="525" t="s">
        <v>120</v>
      </c>
      <c r="G78" s="520">
        <v>7.55</v>
      </c>
      <c r="H78" s="521">
        <v>7.55</v>
      </c>
      <c r="I78" s="336"/>
      <c r="J78" s="336"/>
      <c r="K78" s="336"/>
      <c r="L78" s="336"/>
      <c r="M78" s="336"/>
      <c r="N78" s="336"/>
      <c r="O78" s="336"/>
    </row>
    <row r="79" spans="1:15" ht="21" customHeight="1">
      <c r="B79" s="376">
        <f t="shared" si="1"/>
        <v>72</v>
      </c>
      <c r="C79" s="339" t="s">
        <v>89</v>
      </c>
      <c r="D79" s="522">
        <v>6.5</v>
      </c>
      <c r="E79" s="522">
        <v>7.25</v>
      </c>
      <c r="F79" s="522">
        <v>8</v>
      </c>
      <c r="G79" s="522">
        <v>7</v>
      </c>
      <c r="H79" s="523">
        <v>9.5</v>
      </c>
    </row>
    <row r="80" spans="1:15" s="342" customFormat="1" ht="21" customHeight="1">
      <c r="A80" s="336"/>
      <c r="B80" s="444">
        <f t="shared" si="1"/>
        <v>73</v>
      </c>
      <c r="C80" s="417" t="s">
        <v>90</v>
      </c>
      <c r="D80" s="520">
        <v>10.73</v>
      </c>
      <c r="E80" s="520">
        <v>10.73</v>
      </c>
      <c r="F80" s="525" t="s">
        <v>120</v>
      </c>
      <c r="G80" s="520">
        <v>10.81</v>
      </c>
      <c r="H80" s="521">
        <v>11.44</v>
      </c>
      <c r="I80" s="336"/>
      <c r="J80" s="336"/>
      <c r="K80" s="336"/>
      <c r="L80" s="336"/>
      <c r="M80" s="336"/>
      <c r="N80" s="336"/>
      <c r="O80" s="336"/>
    </row>
    <row r="81" spans="1:15" ht="21" customHeight="1">
      <c r="B81" s="376">
        <f t="shared" si="1"/>
        <v>74</v>
      </c>
      <c r="C81" s="339" t="s">
        <v>231</v>
      </c>
      <c r="D81" s="524">
        <v>13.27</v>
      </c>
      <c r="E81" s="524">
        <v>13.77</v>
      </c>
      <c r="F81" s="524">
        <v>13.77</v>
      </c>
      <c r="G81" s="524">
        <v>13.27</v>
      </c>
      <c r="H81" s="527">
        <v>14.52</v>
      </c>
    </row>
    <row r="82" spans="1:15" s="342" customFormat="1" ht="21" customHeight="1">
      <c r="A82" s="336"/>
      <c r="B82" s="444">
        <f t="shared" si="1"/>
        <v>75</v>
      </c>
      <c r="C82" s="417" t="s">
        <v>93</v>
      </c>
      <c r="D82" s="520">
        <v>9.5</v>
      </c>
      <c r="E82" s="520">
        <v>11.5</v>
      </c>
      <c r="F82" s="525" t="s">
        <v>120</v>
      </c>
      <c r="G82" s="520">
        <v>12.75</v>
      </c>
      <c r="H82" s="521">
        <v>14</v>
      </c>
      <c r="I82" s="336"/>
      <c r="J82" s="336"/>
      <c r="K82" s="336"/>
      <c r="L82" s="336"/>
      <c r="M82" s="336"/>
      <c r="N82" s="336"/>
      <c r="O82" s="336"/>
    </row>
    <row r="83" spans="1:15" ht="21" customHeight="1">
      <c r="B83" s="376">
        <f t="shared" si="1"/>
        <v>76</v>
      </c>
      <c r="C83" s="339" t="s">
        <v>94</v>
      </c>
      <c r="D83" s="522">
        <v>11.25</v>
      </c>
      <c r="E83" s="522">
        <v>13.25</v>
      </c>
      <c r="F83" s="524" t="s">
        <v>120</v>
      </c>
      <c r="G83" s="524" t="s">
        <v>120</v>
      </c>
      <c r="H83" s="527" t="s">
        <v>120</v>
      </c>
    </row>
    <row r="84" spans="1:15" s="342" customFormat="1" ht="21" customHeight="1">
      <c r="A84" s="336"/>
      <c r="B84" s="444">
        <f t="shared" si="1"/>
        <v>77</v>
      </c>
      <c r="C84" s="417" t="s">
        <v>188</v>
      </c>
      <c r="D84" s="525" t="s">
        <v>120</v>
      </c>
      <c r="E84" s="525" t="s">
        <v>120</v>
      </c>
      <c r="F84" s="525" t="s">
        <v>120</v>
      </c>
      <c r="G84" s="525" t="s">
        <v>120</v>
      </c>
      <c r="H84" s="526" t="s">
        <v>120</v>
      </c>
      <c r="I84" s="336"/>
      <c r="J84" s="336"/>
      <c r="K84" s="336"/>
      <c r="L84" s="336"/>
      <c r="M84" s="336"/>
      <c r="N84" s="336"/>
      <c r="O84" s="336"/>
    </row>
    <row r="85" spans="1:15" ht="21" customHeight="1">
      <c r="B85" s="376">
        <f t="shared" si="1"/>
        <v>78</v>
      </c>
      <c r="C85" s="339" t="s">
        <v>96</v>
      </c>
      <c r="D85" s="524" t="s">
        <v>120</v>
      </c>
      <c r="E85" s="522">
        <v>10.75</v>
      </c>
      <c r="F85" s="522">
        <v>13.99</v>
      </c>
      <c r="G85" s="522">
        <v>9.25</v>
      </c>
      <c r="H85" s="527" t="s">
        <v>120</v>
      </c>
    </row>
    <row r="86" spans="1:15" s="342" customFormat="1" ht="21" customHeight="1">
      <c r="A86" s="336"/>
      <c r="B86" s="444">
        <f t="shared" si="1"/>
        <v>79</v>
      </c>
      <c r="C86" s="417" t="s">
        <v>97</v>
      </c>
      <c r="D86" s="520">
        <v>8.11</v>
      </c>
      <c r="E86" s="520">
        <v>8.11</v>
      </c>
      <c r="F86" s="520">
        <v>10.11</v>
      </c>
      <c r="G86" s="520">
        <v>8.11</v>
      </c>
      <c r="H86" s="521">
        <v>9.61</v>
      </c>
      <c r="I86" s="336"/>
      <c r="J86" s="336"/>
      <c r="K86" s="336"/>
      <c r="L86" s="336"/>
      <c r="M86" s="336"/>
      <c r="N86" s="336"/>
      <c r="O86" s="336"/>
    </row>
    <row r="87" spans="1:15" ht="21" customHeight="1">
      <c r="B87" s="376">
        <f t="shared" si="1"/>
        <v>80</v>
      </c>
      <c r="C87" s="339" t="s">
        <v>98</v>
      </c>
      <c r="D87" s="522">
        <v>11.05</v>
      </c>
      <c r="E87" s="522">
        <v>11.3</v>
      </c>
      <c r="F87" s="522">
        <v>11.8</v>
      </c>
      <c r="G87" s="522">
        <v>11.15</v>
      </c>
      <c r="H87" s="523">
        <v>11.55</v>
      </c>
    </row>
    <row r="88" spans="1:15" s="342" customFormat="1" ht="21" customHeight="1">
      <c r="A88" s="336"/>
      <c r="B88" s="444">
        <f t="shared" si="1"/>
        <v>81</v>
      </c>
      <c r="C88" s="417" t="s">
        <v>99</v>
      </c>
      <c r="D88" s="520">
        <v>14.5</v>
      </c>
      <c r="E88" s="520">
        <v>14.75</v>
      </c>
      <c r="F88" s="520">
        <v>17</v>
      </c>
      <c r="G88" s="520">
        <v>16.5</v>
      </c>
      <c r="H88" s="521">
        <v>15.75</v>
      </c>
      <c r="I88" s="336"/>
      <c r="J88" s="336"/>
      <c r="K88" s="336"/>
      <c r="L88" s="336"/>
      <c r="M88" s="336"/>
      <c r="N88" s="336"/>
      <c r="O88" s="336"/>
    </row>
    <row r="89" spans="1:15" ht="21" customHeight="1">
      <c r="B89" s="376">
        <f t="shared" si="1"/>
        <v>82</v>
      </c>
      <c r="C89" s="344" t="s">
        <v>100</v>
      </c>
      <c r="D89" s="522">
        <v>7.75</v>
      </c>
      <c r="E89" s="522">
        <v>12</v>
      </c>
      <c r="F89" s="522">
        <v>13</v>
      </c>
      <c r="G89" s="522">
        <v>10</v>
      </c>
      <c r="H89" s="523">
        <v>12</v>
      </c>
    </row>
    <row r="90" spans="1:15" s="342" customFormat="1" ht="21" customHeight="1">
      <c r="A90" s="336"/>
      <c r="B90" s="444">
        <f t="shared" si="1"/>
        <v>83</v>
      </c>
      <c r="C90" s="417" t="s">
        <v>101</v>
      </c>
      <c r="D90" s="520">
        <v>11</v>
      </c>
      <c r="E90" s="520">
        <v>11</v>
      </c>
      <c r="F90" s="520">
        <v>17</v>
      </c>
      <c r="G90" s="520">
        <v>13</v>
      </c>
      <c r="H90" s="521">
        <v>13</v>
      </c>
      <c r="I90" s="336"/>
      <c r="J90" s="336"/>
      <c r="K90" s="336"/>
      <c r="L90" s="336"/>
      <c r="M90" s="336"/>
      <c r="N90" s="336"/>
      <c r="O90" s="336"/>
    </row>
    <row r="91" spans="1:15" ht="21" customHeight="1">
      <c r="B91" s="376">
        <f t="shared" si="1"/>
        <v>84</v>
      </c>
      <c r="C91" s="339" t="s">
        <v>224</v>
      </c>
      <c r="D91" s="522">
        <v>11.27</v>
      </c>
      <c r="E91" s="522">
        <v>11.27</v>
      </c>
      <c r="F91" s="522">
        <v>12.77</v>
      </c>
      <c r="G91" s="522">
        <v>11.27</v>
      </c>
      <c r="H91" s="523">
        <v>11.27</v>
      </c>
    </row>
    <row r="92" spans="1:15" s="342" customFormat="1" ht="21" customHeight="1">
      <c r="A92" s="336"/>
      <c r="B92" s="444">
        <f t="shared" si="1"/>
        <v>85</v>
      </c>
      <c r="C92" s="417" t="s">
        <v>189</v>
      </c>
      <c r="D92" s="520">
        <v>10.18</v>
      </c>
      <c r="E92" s="520">
        <v>13.13</v>
      </c>
      <c r="F92" s="520">
        <v>13.32</v>
      </c>
      <c r="G92" s="525" t="s">
        <v>120</v>
      </c>
      <c r="H92" s="521">
        <v>15.09</v>
      </c>
      <c r="I92" s="336"/>
      <c r="J92" s="336"/>
      <c r="K92" s="336"/>
      <c r="L92" s="336"/>
      <c r="M92" s="336"/>
      <c r="N92" s="336"/>
      <c r="O92" s="336"/>
    </row>
    <row r="93" spans="1:15" ht="21" customHeight="1">
      <c r="B93" s="376">
        <f t="shared" si="1"/>
        <v>86</v>
      </c>
      <c r="C93" s="339" t="s">
        <v>104</v>
      </c>
      <c r="D93" s="522">
        <v>8.1</v>
      </c>
      <c r="E93" s="522">
        <v>9</v>
      </c>
      <c r="F93" s="522">
        <v>10</v>
      </c>
      <c r="G93" s="522">
        <v>8.85</v>
      </c>
      <c r="H93" s="523">
        <v>8.85</v>
      </c>
    </row>
    <row r="94" spans="1:15" s="342" customFormat="1" ht="21" customHeight="1">
      <c r="A94" s="336"/>
      <c r="B94" s="444">
        <f t="shared" si="1"/>
        <v>87</v>
      </c>
      <c r="C94" s="417" t="s">
        <v>105</v>
      </c>
      <c r="D94" s="520">
        <v>8</v>
      </c>
      <c r="E94" s="520">
        <v>8.66</v>
      </c>
      <c r="F94" s="520">
        <v>9.66</v>
      </c>
      <c r="G94" s="520">
        <v>8.16</v>
      </c>
      <c r="H94" s="521">
        <v>8.16</v>
      </c>
      <c r="I94" s="336"/>
      <c r="J94" s="336"/>
      <c r="K94" s="336"/>
      <c r="L94" s="336"/>
      <c r="M94" s="336"/>
      <c r="N94" s="336"/>
      <c r="O94" s="336"/>
    </row>
    <row r="95" spans="1:15" ht="21" customHeight="1">
      <c r="B95" s="376">
        <f t="shared" si="1"/>
        <v>88</v>
      </c>
      <c r="C95" s="339" t="s">
        <v>106</v>
      </c>
      <c r="D95" s="522">
        <v>10.18</v>
      </c>
      <c r="E95" s="522">
        <v>10.68</v>
      </c>
      <c r="F95" s="522">
        <v>11.18</v>
      </c>
      <c r="G95" s="522">
        <v>10.18</v>
      </c>
      <c r="H95" s="523">
        <v>10.68</v>
      </c>
    </row>
    <row r="96" spans="1:15" s="342" customFormat="1" ht="21" customHeight="1">
      <c r="A96" s="336"/>
      <c r="B96" s="444">
        <f t="shared" si="1"/>
        <v>89</v>
      </c>
      <c r="C96" s="417" t="s">
        <v>107</v>
      </c>
      <c r="D96" s="520">
        <v>6.06</v>
      </c>
      <c r="E96" s="520">
        <v>6.06</v>
      </c>
      <c r="F96" s="520">
        <v>7.06</v>
      </c>
      <c r="G96" s="520">
        <v>6.06</v>
      </c>
      <c r="H96" s="521">
        <v>6.05</v>
      </c>
      <c r="I96" s="336"/>
      <c r="J96" s="336"/>
      <c r="K96" s="336"/>
      <c r="L96" s="336"/>
      <c r="M96" s="336"/>
      <c r="N96" s="336"/>
      <c r="O96" s="336"/>
    </row>
    <row r="97" spans="1:15" ht="21" customHeight="1">
      <c r="B97" s="376">
        <f t="shared" si="1"/>
        <v>90</v>
      </c>
      <c r="C97" s="339" t="s">
        <v>108</v>
      </c>
      <c r="D97" s="524" t="s">
        <v>120</v>
      </c>
      <c r="E97" s="522">
        <v>10.96</v>
      </c>
      <c r="F97" s="522">
        <v>13.53</v>
      </c>
      <c r="G97" s="524" t="s">
        <v>120</v>
      </c>
      <c r="H97" s="523">
        <v>11.2</v>
      </c>
    </row>
    <row r="98" spans="1:15" s="342" customFormat="1" ht="21" customHeight="1">
      <c r="A98" s="336"/>
      <c r="B98" s="444">
        <f t="shared" si="1"/>
        <v>91</v>
      </c>
      <c r="C98" s="417" t="s">
        <v>109</v>
      </c>
      <c r="D98" s="520">
        <v>9.99</v>
      </c>
      <c r="E98" s="520">
        <v>10.92</v>
      </c>
      <c r="F98" s="525" t="s">
        <v>120</v>
      </c>
      <c r="G98" s="520">
        <v>10.74</v>
      </c>
      <c r="H98" s="521">
        <v>12.24</v>
      </c>
      <c r="I98" s="336"/>
      <c r="J98" s="336"/>
      <c r="K98" s="336"/>
      <c r="L98" s="336"/>
      <c r="M98" s="336"/>
      <c r="N98" s="336"/>
      <c r="O98" s="336"/>
    </row>
    <row r="99" spans="1:15" ht="21" customHeight="1">
      <c r="B99" s="376">
        <f t="shared" si="1"/>
        <v>92</v>
      </c>
      <c r="C99" s="339" t="s">
        <v>225</v>
      </c>
      <c r="D99" s="522">
        <v>7.61</v>
      </c>
      <c r="E99" s="522">
        <v>7.61</v>
      </c>
      <c r="F99" s="522">
        <v>7.61</v>
      </c>
      <c r="G99" s="522">
        <v>7.61</v>
      </c>
      <c r="H99" s="523">
        <v>7.61</v>
      </c>
    </row>
    <row r="100" spans="1:15" s="342" customFormat="1" ht="21" customHeight="1">
      <c r="A100" s="336"/>
      <c r="B100" s="444">
        <f t="shared" si="1"/>
        <v>93</v>
      </c>
      <c r="C100" s="417" t="s">
        <v>191</v>
      </c>
      <c r="D100" s="520">
        <v>5.82</v>
      </c>
      <c r="E100" s="520">
        <v>6.32</v>
      </c>
      <c r="F100" s="520">
        <v>8.32</v>
      </c>
      <c r="G100" s="520">
        <v>5.82</v>
      </c>
      <c r="H100" s="521">
        <v>5.82</v>
      </c>
      <c r="I100" s="336"/>
      <c r="J100" s="336"/>
      <c r="K100" s="336"/>
      <c r="L100" s="336"/>
      <c r="M100" s="336"/>
      <c r="N100" s="336"/>
      <c r="O100" s="336"/>
    </row>
    <row r="101" spans="1:15" ht="21" customHeight="1">
      <c r="B101" s="376">
        <f t="shared" si="1"/>
        <v>94</v>
      </c>
      <c r="C101" s="339" t="s">
        <v>112</v>
      </c>
      <c r="D101" s="522">
        <v>9.5</v>
      </c>
      <c r="E101" s="522">
        <v>10.5</v>
      </c>
      <c r="F101" s="524" t="s">
        <v>120</v>
      </c>
      <c r="G101" s="522">
        <v>10.5</v>
      </c>
      <c r="H101" s="527" t="s">
        <v>120</v>
      </c>
    </row>
    <row r="102" spans="1:15" s="342" customFormat="1" ht="21" customHeight="1">
      <c r="A102" s="336"/>
      <c r="B102" s="448">
        <f t="shared" si="1"/>
        <v>95</v>
      </c>
      <c r="C102" s="422" t="s">
        <v>113</v>
      </c>
      <c r="D102" s="528" t="s">
        <v>120</v>
      </c>
      <c r="E102" s="529">
        <v>9.75</v>
      </c>
      <c r="F102" s="528" t="s">
        <v>120</v>
      </c>
      <c r="G102" s="529">
        <v>9.75</v>
      </c>
      <c r="H102" s="530">
        <v>10.25</v>
      </c>
      <c r="I102" s="336"/>
      <c r="J102" s="336"/>
      <c r="K102" s="336"/>
      <c r="L102" s="336"/>
      <c r="M102" s="336"/>
      <c r="N102" s="336"/>
      <c r="O102" s="336"/>
    </row>
    <row r="103" spans="1:15" s="462" customFormat="1" ht="18" customHeight="1">
      <c r="B103" s="489" t="s">
        <v>226</v>
      </c>
      <c r="C103" s="459"/>
      <c r="D103" s="531"/>
      <c r="E103" s="531"/>
      <c r="F103" s="531"/>
      <c r="G103" s="531"/>
      <c r="H103" s="532"/>
    </row>
    <row r="104" spans="1:15" s="462" customFormat="1" ht="18" customHeight="1">
      <c r="B104" s="489" t="s">
        <v>227</v>
      </c>
      <c r="C104" s="463"/>
      <c r="D104" s="531"/>
      <c r="E104" s="531"/>
      <c r="F104" s="531"/>
      <c r="G104" s="531"/>
      <c r="H104" s="532"/>
    </row>
    <row r="105" spans="1:15" s="356" customFormat="1" ht="21" customHeight="1" thickBot="1">
      <c r="B105" s="492" t="s">
        <v>228</v>
      </c>
      <c r="C105" s="493"/>
      <c r="D105" s="533"/>
      <c r="E105" s="533"/>
      <c r="F105" s="533"/>
      <c r="G105" s="533"/>
      <c r="H105" s="534"/>
    </row>
    <row r="106" spans="1:15" s="356" customFormat="1" ht="21" hidden="1" customHeight="1">
      <c r="B106" s="459"/>
      <c r="C106" s="354"/>
      <c r="D106" s="535"/>
      <c r="E106" s="535"/>
      <c r="F106" s="535"/>
      <c r="G106" s="535"/>
      <c r="H106" s="535"/>
    </row>
    <row r="107" spans="1:15" ht="21" hidden="1" customHeight="1">
      <c r="C107" s="354"/>
    </row>
    <row r="108" spans="1:15" ht="21" hidden="1" customHeight="1"/>
    <row r="109" spans="1:15" s="356" customFormat="1" ht="21" hidden="1" customHeight="1">
      <c r="B109" s="351"/>
      <c r="C109" s="339"/>
      <c r="D109" s="536"/>
      <c r="E109" s="536"/>
      <c r="F109" s="536"/>
      <c r="G109" s="536"/>
      <c r="H109" s="536"/>
    </row>
    <row r="110" spans="1:15" s="356" customFormat="1" ht="27" hidden="1" customHeight="1">
      <c r="B110" s="351"/>
      <c r="C110" s="347"/>
      <c r="D110" s="537" t="s">
        <v>5</v>
      </c>
      <c r="E110" s="537" t="s">
        <v>6</v>
      </c>
      <c r="F110" s="537" t="s">
        <v>7</v>
      </c>
      <c r="G110" s="537" t="s">
        <v>8</v>
      </c>
      <c r="H110" s="537" t="s">
        <v>9</v>
      </c>
    </row>
    <row r="111" spans="1:15" s="356" customFormat="1" ht="21" hidden="1" customHeight="1" thickBot="1">
      <c r="B111" s="351"/>
      <c r="C111" s="357" t="s">
        <v>178</v>
      </c>
      <c r="D111" s="359">
        <f>AVERAGE(D7:D22,D24:D63,D64:D76,D78:D83,D86:D96,D98:D101)</f>
        <v>8.4210112359550546</v>
      </c>
      <c r="E111" s="359">
        <f>AVERAGE(E7:E17,E21:E22,E25,E29,E33:E63,E64:E70,E72:E83,E85:E102)</f>
        <v>9.4056097560975598</v>
      </c>
      <c r="F111" s="359">
        <f>AVERAGE(F7:F8,F14,F22,F29,F34,F36:F63,F64:F67,F69,F74,F79,F85:F97,F100)</f>
        <v>11.36888888888889</v>
      </c>
      <c r="G111" s="359">
        <f>AVERAGE(G7:G17,G21:G22,G25,G28:G29,G34:G63,G64:G66,G68:G70,G72:G73,G75:G82,G85:G91,G93:G96,G98:G102)</f>
        <v>9.1044155844155839</v>
      </c>
      <c r="H111" s="359">
        <f>AVERAGE(H7:H15,H17,H21:H22,H29,H34,H36:H63,H64:H69,H72:H82,H86:H100,H102)</f>
        <v>9.9897297297297296</v>
      </c>
    </row>
    <row r="112" spans="1:15" ht="21" hidden="1" customHeight="1" thickTop="1" thickBot="1">
      <c r="C112" s="357" t="s">
        <v>239</v>
      </c>
      <c r="D112" s="360">
        <v>3.56</v>
      </c>
      <c r="E112" s="361">
        <v>5.75</v>
      </c>
      <c r="F112" s="361">
        <v>5.69</v>
      </c>
      <c r="G112" s="360">
        <v>5.67</v>
      </c>
      <c r="H112" s="361">
        <v>5.82</v>
      </c>
    </row>
    <row r="113" spans="3:8" ht="21" hidden="1" customHeight="1" thickTop="1" thickBot="1">
      <c r="C113" s="357" t="s">
        <v>240</v>
      </c>
      <c r="D113" s="499">
        <v>14.5</v>
      </c>
      <c r="E113" s="499">
        <v>14.75</v>
      </c>
      <c r="F113" s="499">
        <v>26</v>
      </c>
      <c r="G113" s="500">
        <v>16.5</v>
      </c>
      <c r="H113" s="500">
        <v>15.75</v>
      </c>
    </row>
    <row r="114" spans="3:8" ht="21" hidden="1" customHeight="1" thickTop="1">
      <c r="C114" s="357"/>
      <c r="D114" s="538"/>
      <c r="E114" s="538"/>
      <c r="F114" s="538"/>
      <c r="G114" s="538"/>
      <c r="H114" s="538"/>
    </row>
    <row r="115" spans="3:8" ht="21" customHeight="1">
      <c r="C115" s="434"/>
    </row>
  </sheetData>
  <mergeCells count="10">
    <mergeCell ref="G54:H5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10">
    <cfRule type="dataBar" priority="10">
      <dataBar>
        <cfvo type="min"/>
        <cfvo type="max"/>
        <color rgb="FF638EC6"/>
      </dataBar>
    </cfRule>
  </conditionalFormatting>
  <conditionalFormatting sqref="D110:H110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10">
    <cfRule type="dataBar" priority="9">
      <dataBar>
        <cfvo type="min"/>
        <cfvo type="max"/>
        <color rgb="FF63C384"/>
      </dataBar>
    </cfRule>
  </conditionalFormatting>
  <conditionalFormatting sqref="F110">
    <cfRule type="dataBar" priority="8">
      <dataBar>
        <cfvo type="min"/>
        <cfvo type="max"/>
        <color rgb="FFD6007B"/>
      </dataBar>
    </cfRule>
  </conditionalFormatting>
  <conditionalFormatting sqref="G110">
    <cfRule type="dataBar" priority="7">
      <dataBar>
        <cfvo type="min"/>
        <cfvo type="max"/>
        <color rgb="FF008AEF"/>
      </dataBar>
    </cfRule>
  </conditionalFormatting>
  <conditionalFormatting sqref="H110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74803149606299213" bottom="0.74803149606299213" header="0.31496062992125984" footer="0.31496062992125984"/>
  <pageSetup paperSize="9" scale="70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customProperties>
    <customPr name="EpmWorksheetKeyString_GUID" r:id="rId2"/>
  </customPropertie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04"/>
  <sheetViews>
    <sheetView zoomScaleSheetLayoutView="100" workbookViewId="0">
      <selection activeCell="E8" sqref="E8"/>
    </sheetView>
  </sheetViews>
  <sheetFormatPr defaultColWidth="9.25" defaultRowHeight="13.8"/>
  <cols>
    <col min="1" max="1" width="6.62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25" style="1" customWidth="1"/>
    <col min="7" max="7" width="8.625" style="1" customWidth="1"/>
    <col min="8" max="8" width="8.375" style="1" customWidth="1"/>
    <col min="9" max="9" width="12.25" style="1" customWidth="1"/>
    <col min="10" max="16384" width="9.25" style="1"/>
  </cols>
  <sheetData>
    <row r="1" spans="1:9">
      <c r="A1" s="603" t="s">
        <v>118</v>
      </c>
      <c r="B1" s="603"/>
      <c r="C1" s="603"/>
      <c r="D1" s="603"/>
      <c r="E1" s="603"/>
      <c r="F1" s="603"/>
      <c r="G1" s="603"/>
      <c r="H1" s="603"/>
      <c r="I1" s="603"/>
    </row>
    <row r="2" spans="1:9" ht="14.4" thickBot="1"/>
    <row r="3" spans="1:9" ht="34.5" customHeight="1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4.4" thickBot="1">
      <c r="A4" s="6">
        <v>1</v>
      </c>
      <c r="B4" s="7" t="s">
        <v>10</v>
      </c>
      <c r="C4" s="7" t="s">
        <v>119</v>
      </c>
      <c r="D4" s="7" t="s">
        <v>12</v>
      </c>
      <c r="E4" s="19">
        <v>9.9499999999999993</v>
      </c>
      <c r="F4" s="19">
        <v>9.9499999999999993</v>
      </c>
      <c r="G4" s="19">
        <v>17.5</v>
      </c>
      <c r="H4" s="19">
        <v>9.98</v>
      </c>
      <c r="I4" s="20">
        <v>12.5</v>
      </c>
    </row>
    <row r="5" spans="1:9" ht="14.4" thickBot="1">
      <c r="A5" s="6">
        <v>2</v>
      </c>
      <c r="B5" s="7" t="s">
        <v>10</v>
      </c>
      <c r="C5" s="7" t="s">
        <v>119</v>
      </c>
      <c r="D5" s="7" t="s">
        <v>13</v>
      </c>
      <c r="E5" s="19">
        <v>9.9499999999999993</v>
      </c>
      <c r="F5" s="19">
        <v>9.9499999999999993</v>
      </c>
      <c r="G5" s="19">
        <v>17.75</v>
      </c>
      <c r="H5" s="19">
        <v>10.25</v>
      </c>
      <c r="I5" s="20">
        <v>12</v>
      </c>
    </row>
    <row r="6" spans="1:9" ht="14.4" thickBot="1">
      <c r="A6" s="6">
        <v>3</v>
      </c>
      <c r="B6" s="7" t="s">
        <v>10</v>
      </c>
      <c r="C6" s="7" t="s">
        <v>119</v>
      </c>
      <c r="D6" s="7" t="s">
        <v>14</v>
      </c>
      <c r="E6" s="19">
        <v>9.9499999999999993</v>
      </c>
      <c r="F6" s="19">
        <v>9.9499999999999993</v>
      </c>
      <c r="G6" s="19" t="s">
        <v>120</v>
      </c>
      <c r="H6" s="19">
        <v>10.5</v>
      </c>
      <c r="I6" s="20">
        <v>12.5</v>
      </c>
    </row>
    <row r="7" spans="1:9" ht="14.4" thickBot="1">
      <c r="A7" s="6">
        <v>4</v>
      </c>
      <c r="B7" s="7" t="s">
        <v>10</v>
      </c>
      <c r="C7" s="7" t="s">
        <v>119</v>
      </c>
      <c r="D7" s="7" t="s">
        <v>15</v>
      </c>
      <c r="E7" s="19">
        <v>9.75</v>
      </c>
      <c r="F7" s="19">
        <v>10.5</v>
      </c>
      <c r="G7" s="19">
        <v>17</v>
      </c>
      <c r="H7" s="19">
        <v>10.25</v>
      </c>
      <c r="I7" s="20">
        <v>12</v>
      </c>
    </row>
    <row r="8" spans="1:9" ht="14.4" thickBot="1">
      <c r="A8" s="6">
        <v>5</v>
      </c>
      <c r="B8" s="7" t="s">
        <v>10</v>
      </c>
      <c r="C8" s="7" t="s">
        <v>119</v>
      </c>
      <c r="D8" s="7" t="s">
        <v>16</v>
      </c>
      <c r="E8" s="19">
        <v>10</v>
      </c>
      <c r="F8" s="19">
        <v>10</v>
      </c>
      <c r="G8" s="19" t="s">
        <v>120</v>
      </c>
      <c r="H8" s="19">
        <v>10</v>
      </c>
      <c r="I8" s="20">
        <v>10</v>
      </c>
    </row>
    <row r="9" spans="1:9" ht="14.4" thickBot="1">
      <c r="A9" s="6">
        <v>6</v>
      </c>
      <c r="B9" s="7" t="s">
        <v>10</v>
      </c>
      <c r="C9" s="7" t="s">
        <v>119</v>
      </c>
      <c r="D9" s="7" t="s">
        <v>17</v>
      </c>
      <c r="E9" s="19">
        <v>9.75</v>
      </c>
      <c r="F9" s="19">
        <v>9.9</v>
      </c>
      <c r="G9" s="19" t="s">
        <v>120</v>
      </c>
      <c r="H9" s="19">
        <v>9.9</v>
      </c>
      <c r="I9" s="20">
        <v>8.33</v>
      </c>
    </row>
    <row r="10" spans="1:9" ht="14.4" thickBot="1">
      <c r="A10" s="6">
        <v>7</v>
      </c>
      <c r="B10" s="7" t="s">
        <v>10</v>
      </c>
      <c r="C10" s="7" t="s">
        <v>119</v>
      </c>
      <c r="D10" s="7" t="s">
        <v>18</v>
      </c>
      <c r="E10" s="19">
        <v>9</v>
      </c>
      <c r="F10" s="19">
        <v>10.75</v>
      </c>
      <c r="G10" s="19">
        <v>18.3</v>
      </c>
      <c r="H10" s="19">
        <v>9.75</v>
      </c>
      <c r="I10" s="20">
        <v>10</v>
      </c>
    </row>
    <row r="11" spans="1:9" ht="14.4" thickBot="1">
      <c r="A11" s="6">
        <v>8</v>
      </c>
      <c r="B11" s="7" t="s">
        <v>10</v>
      </c>
      <c r="C11" s="7" t="s">
        <v>119</v>
      </c>
      <c r="D11" s="7" t="s">
        <v>19</v>
      </c>
      <c r="E11" s="19">
        <v>10.06</v>
      </c>
      <c r="F11" s="19">
        <v>10.65</v>
      </c>
      <c r="G11" s="19">
        <v>18</v>
      </c>
      <c r="H11" s="19">
        <v>10.08</v>
      </c>
      <c r="I11" s="20">
        <v>10.08</v>
      </c>
    </row>
    <row r="12" spans="1:9" ht="14.4" thickBot="1">
      <c r="A12" s="6">
        <v>9</v>
      </c>
      <c r="B12" s="7" t="s">
        <v>10</v>
      </c>
      <c r="C12" s="7" t="s">
        <v>119</v>
      </c>
      <c r="D12" s="7" t="s">
        <v>20</v>
      </c>
      <c r="E12" s="19">
        <v>9.6</v>
      </c>
      <c r="F12" s="19">
        <v>10.41</v>
      </c>
      <c r="G12" s="19" t="s">
        <v>120</v>
      </c>
      <c r="H12" s="19">
        <v>9.9</v>
      </c>
      <c r="I12" s="20">
        <v>10.25</v>
      </c>
    </row>
    <row r="13" spans="1:9" ht="14.4" thickBot="1">
      <c r="A13" s="6">
        <v>10</v>
      </c>
      <c r="B13" s="7" t="s">
        <v>10</v>
      </c>
      <c r="C13" s="7" t="s">
        <v>119</v>
      </c>
      <c r="D13" s="7" t="s">
        <v>21</v>
      </c>
      <c r="E13" s="19">
        <v>10.5</v>
      </c>
      <c r="F13" s="19">
        <v>11</v>
      </c>
      <c r="G13" s="19" t="s">
        <v>120</v>
      </c>
      <c r="H13" s="19">
        <v>10.5</v>
      </c>
      <c r="I13" s="20" t="s">
        <v>120</v>
      </c>
    </row>
    <row r="14" spans="1:9" ht="14.4" thickBot="1">
      <c r="A14" s="6">
        <v>11</v>
      </c>
      <c r="B14" s="7" t="s">
        <v>10</v>
      </c>
      <c r="C14" s="7" t="s">
        <v>119</v>
      </c>
      <c r="D14" s="7" t="s">
        <v>22</v>
      </c>
      <c r="E14" s="19">
        <v>10.5</v>
      </c>
      <c r="F14" s="19">
        <v>11.25</v>
      </c>
      <c r="G14" s="19" t="s">
        <v>120</v>
      </c>
      <c r="H14" s="19">
        <v>10.199999999999999</v>
      </c>
      <c r="I14" s="20">
        <v>10.75</v>
      </c>
    </row>
    <row r="15" spans="1:9" ht="14.4" thickBot="1">
      <c r="A15" s="6">
        <v>12</v>
      </c>
      <c r="B15" s="7" t="s">
        <v>10</v>
      </c>
      <c r="C15" s="7" t="s">
        <v>119</v>
      </c>
      <c r="D15" s="7" t="s">
        <v>23</v>
      </c>
      <c r="E15" s="19">
        <v>7</v>
      </c>
      <c r="F15" s="19">
        <v>8</v>
      </c>
      <c r="G15" s="19" t="s">
        <v>120</v>
      </c>
      <c r="H15" s="19" t="s">
        <v>120</v>
      </c>
      <c r="I15" s="20" t="s">
        <v>120</v>
      </c>
    </row>
    <row r="16" spans="1:9" ht="14.4" thickBot="1">
      <c r="A16" s="6">
        <v>13</v>
      </c>
      <c r="B16" s="7" t="s">
        <v>10</v>
      </c>
      <c r="C16" s="7" t="s">
        <v>119</v>
      </c>
      <c r="D16" s="7" t="s">
        <v>24</v>
      </c>
      <c r="E16" s="19">
        <v>8.08</v>
      </c>
      <c r="F16" s="19" t="s">
        <v>120</v>
      </c>
      <c r="G16" s="19" t="s">
        <v>120</v>
      </c>
      <c r="H16" s="19" t="s">
        <v>120</v>
      </c>
      <c r="I16" s="20" t="s">
        <v>120</v>
      </c>
    </row>
    <row r="17" spans="1:9" ht="14.4" thickBot="1">
      <c r="A17" s="6">
        <v>14</v>
      </c>
      <c r="B17" s="7" t="s">
        <v>10</v>
      </c>
      <c r="C17" s="7" t="s">
        <v>119</v>
      </c>
      <c r="D17" s="7" t="s">
        <v>25</v>
      </c>
      <c r="E17" s="19">
        <v>8.25</v>
      </c>
      <c r="F17" s="19" t="s">
        <v>120</v>
      </c>
      <c r="G17" s="19" t="s">
        <v>120</v>
      </c>
      <c r="H17" s="19" t="s">
        <v>120</v>
      </c>
      <c r="I17" s="20" t="s">
        <v>120</v>
      </c>
    </row>
    <row r="18" spans="1:9" ht="24.6" thickBot="1">
      <c r="A18" s="6">
        <v>15</v>
      </c>
      <c r="B18" s="7" t="s">
        <v>10</v>
      </c>
      <c r="C18" s="7" t="s">
        <v>119</v>
      </c>
      <c r="D18" s="7" t="s">
        <v>26</v>
      </c>
      <c r="E18" s="19">
        <v>10.92</v>
      </c>
      <c r="F18" s="19">
        <v>10.92</v>
      </c>
      <c r="G18" s="19">
        <v>0</v>
      </c>
      <c r="H18" s="19">
        <v>10.92</v>
      </c>
      <c r="I18" s="20">
        <v>10.92</v>
      </c>
    </row>
    <row r="19" spans="1:9" ht="14.4" thickBot="1">
      <c r="A19" s="6">
        <v>16</v>
      </c>
      <c r="B19" s="7" t="s">
        <v>10</v>
      </c>
      <c r="C19" s="7" t="s">
        <v>119</v>
      </c>
      <c r="D19" s="7" t="s">
        <v>27</v>
      </c>
      <c r="E19" s="19">
        <v>13.44</v>
      </c>
      <c r="F19" s="19">
        <v>13.44</v>
      </c>
      <c r="G19" s="19">
        <v>17.78</v>
      </c>
      <c r="H19" s="19">
        <v>13.44</v>
      </c>
      <c r="I19" s="20">
        <v>13.44</v>
      </c>
    </row>
    <row r="20" spans="1:9" ht="14.4" thickBot="1">
      <c r="A20" s="6">
        <v>17</v>
      </c>
      <c r="B20" s="7" t="s">
        <v>10</v>
      </c>
      <c r="C20" s="7" t="s">
        <v>119</v>
      </c>
      <c r="D20" s="7" t="s">
        <v>28</v>
      </c>
      <c r="E20" s="19">
        <v>9.61</v>
      </c>
      <c r="F20" s="19" t="s">
        <v>120</v>
      </c>
      <c r="G20" s="19" t="s">
        <v>120</v>
      </c>
      <c r="H20" s="19" t="s">
        <v>120</v>
      </c>
      <c r="I20" s="20" t="s">
        <v>120</v>
      </c>
    </row>
    <row r="21" spans="1:9" ht="14.4" thickBot="1">
      <c r="A21" s="6">
        <v>18</v>
      </c>
      <c r="B21" s="7" t="s">
        <v>10</v>
      </c>
      <c r="C21" s="7" t="s">
        <v>119</v>
      </c>
      <c r="D21" s="7" t="s">
        <v>29</v>
      </c>
      <c r="E21" s="19">
        <v>10</v>
      </c>
      <c r="F21" s="19">
        <v>10</v>
      </c>
      <c r="G21" s="19" t="s">
        <v>120</v>
      </c>
      <c r="H21" s="19">
        <v>10</v>
      </c>
      <c r="I21" s="20" t="s">
        <v>120</v>
      </c>
    </row>
    <row r="22" spans="1:9" ht="14.4" thickBot="1">
      <c r="A22" s="6">
        <v>19</v>
      </c>
      <c r="B22" s="7" t="s">
        <v>10</v>
      </c>
      <c r="C22" s="7" t="s">
        <v>119</v>
      </c>
      <c r="D22" s="7" t="s">
        <v>30</v>
      </c>
      <c r="E22" s="19">
        <v>7.86</v>
      </c>
      <c r="F22" s="19" t="s">
        <v>120</v>
      </c>
      <c r="G22" s="19" t="s">
        <v>120</v>
      </c>
      <c r="H22" s="19" t="s">
        <v>120</v>
      </c>
      <c r="I22" s="20" t="s">
        <v>120</v>
      </c>
    </row>
    <row r="23" spans="1:9" ht="14.4" thickBot="1">
      <c r="A23" s="6">
        <v>20</v>
      </c>
      <c r="B23" s="7" t="s">
        <v>10</v>
      </c>
      <c r="C23" s="7" t="s">
        <v>119</v>
      </c>
      <c r="D23" s="7" t="s">
        <v>31</v>
      </c>
      <c r="E23" s="19">
        <v>7.67</v>
      </c>
      <c r="F23" s="19" t="s">
        <v>120</v>
      </c>
      <c r="G23" s="19" t="s">
        <v>120</v>
      </c>
      <c r="H23" s="19" t="s">
        <v>120</v>
      </c>
      <c r="I23" s="20" t="s">
        <v>120</v>
      </c>
    </row>
    <row r="24" spans="1:9" ht="14.4" thickBot="1">
      <c r="A24" s="6">
        <v>21</v>
      </c>
      <c r="B24" s="7" t="s">
        <v>10</v>
      </c>
      <c r="C24" s="7" t="s">
        <v>119</v>
      </c>
      <c r="D24" s="7" t="s">
        <v>32</v>
      </c>
      <c r="E24" s="19">
        <v>10.17</v>
      </c>
      <c r="F24" s="19">
        <v>11.79</v>
      </c>
      <c r="G24" s="19" t="s">
        <v>120</v>
      </c>
      <c r="H24" s="19">
        <v>10.59</v>
      </c>
      <c r="I24" s="20" t="s">
        <v>120</v>
      </c>
    </row>
    <row r="25" spans="1:9" ht="14.4" thickBot="1">
      <c r="A25" s="6">
        <v>22</v>
      </c>
      <c r="B25" s="7" t="s">
        <v>10</v>
      </c>
      <c r="C25" s="7" t="s">
        <v>119</v>
      </c>
      <c r="D25" s="7" t="s">
        <v>33</v>
      </c>
      <c r="E25" s="19">
        <v>9.35</v>
      </c>
      <c r="F25" s="19" t="s">
        <v>120</v>
      </c>
      <c r="G25" s="19" t="s">
        <v>120</v>
      </c>
      <c r="H25" s="19" t="s">
        <v>120</v>
      </c>
      <c r="I25" s="20" t="s">
        <v>120</v>
      </c>
    </row>
    <row r="26" spans="1:9" ht="14.4" thickBot="1">
      <c r="A26" s="6">
        <v>23</v>
      </c>
      <c r="B26" s="7" t="s">
        <v>10</v>
      </c>
      <c r="C26" s="7" t="s">
        <v>119</v>
      </c>
      <c r="D26" s="7" t="s">
        <v>34</v>
      </c>
      <c r="E26" s="19">
        <v>8.15</v>
      </c>
      <c r="F26" s="19" t="s">
        <v>120</v>
      </c>
      <c r="G26" s="19" t="s">
        <v>120</v>
      </c>
      <c r="H26" s="19" t="s">
        <v>120</v>
      </c>
      <c r="I26" s="20" t="s">
        <v>120</v>
      </c>
    </row>
    <row r="27" spans="1:9" ht="14.4" thickBot="1">
      <c r="A27" s="6">
        <v>24</v>
      </c>
      <c r="B27" s="7" t="s">
        <v>10</v>
      </c>
      <c r="C27" s="7" t="s">
        <v>119</v>
      </c>
      <c r="D27" s="7" t="s">
        <v>35</v>
      </c>
      <c r="E27" s="19">
        <v>9.08</v>
      </c>
      <c r="F27" s="19" t="s">
        <v>120</v>
      </c>
      <c r="G27" s="19" t="s">
        <v>120</v>
      </c>
      <c r="H27" s="19">
        <v>9.8800000000000008</v>
      </c>
      <c r="I27" s="20" t="s">
        <v>120</v>
      </c>
    </row>
    <row r="28" spans="1:9" ht="14.4" thickBot="1">
      <c r="A28" s="6">
        <v>25</v>
      </c>
      <c r="B28" s="7" t="s">
        <v>10</v>
      </c>
      <c r="C28" s="7" t="s">
        <v>119</v>
      </c>
      <c r="D28" s="7" t="s">
        <v>36</v>
      </c>
      <c r="E28" s="19">
        <v>14.45</v>
      </c>
      <c r="F28" s="19">
        <v>13.45</v>
      </c>
      <c r="G28" s="19">
        <v>13.45</v>
      </c>
      <c r="H28" s="19">
        <v>13.45</v>
      </c>
      <c r="I28" s="20">
        <v>13.45</v>
      </c>
    </row>
    <row r="29" spans="1:9" ht="14.4" thickBot="1">
      <c r="A29" s="6">
        <v>26</v>
      </c>
      <c r="B29" s="7" t="s">
        <v>10</v>
      </c>
      <c r="C29" s="7" t="s">
        <v>119</v>
      </c>
      <c r="D29" s="7" t="s">
        <v>37</v>
      </c>
      <c r="E29" s="19">
        <v>9.31</v>
      </c>
      <c r="F29" s="19" t="s">
        <v>120</v>
      </c>
      <c r="G29" s="19" t="s">
        <v>120</v>
      </c>
      <c r="H29" s="19" t="s">
        <v>120</v>
      </c>
      <c r="I29" s="20" t="s">
        <v>120</v>
      </c>
    </row>
    <row r="30" spans="1:9" ht="14.4" thickBot="1">
      <c r="A30" s="6">
        <v>27</v>
      </c>
      <c r="B30" s="7" t="s">
        <v>10</v>
      </c>
      <c r="C30" s="7" t="s">
        <v>119</v>
      </c>
      <c r="D30" s="7" t="s">
        <v>38</v>
      </c>
      <c r="E30" s="19">
        <v>8.99</v>
      </c>
      <c r="F30" s="19" t="s">
        <v>120</v>
      </c>
      <c r="G30" s="19" t="s">
        <v>120</v>
      </c>
      <c r="H30" s="19" t="s">
        <v>120</v>
      </c>
      <c r="I30" s="20" t="s">
        <v>120</v>
      </c>
    </row>
    <row r="31" spans="1:9" ht="14.4" thickBot="1">
      <c r="A31" s="6">
        <v>28</v>
      </c>
      <c r="B31" s="7" t="s">
        <v>10</v>
      </c>
      <c r="C31" s="7" t="s">
        <v>119</v>
      </c>
      <c r="D31" s="7" t="s">
        <v>39</v>
      </c>
      <c r="E31" s="19">
        <v>8.5</v>
      </c>
      <c r="F31" s="19" t="s">
        <v>120</v>
      </c>
      <c r="G31" s="19" t="s">
        <v>120</v>
      </c>
      <c r="H31" s="19" t="s">
        <v>120</v>
      </c>
      <c r="I31" s="20" t="s">
        <v>120</v>
      </c>
    </row>
    <row r="32" spans="1:9" ht="14.4" thickBot="1">
      <c r="A32" s="6">
        <v>29</v>
      </c>
      <c r="B32" s="7" t="s">
        <v>10</v>
      </c>
      <c r="C32" s="7" t="s">
        <v>119</v>
      </c>
      <c r="D32" s="7" t="s">
        <v>40</v>
      </c>
      <c r="E32" s="19">
        <v>6.98</v>
      </c>
      <c r="F32" s="19">
        <v>6.98</v>
      </c>
      <c r="G32" s="19" t="s">
        <v>120</v>
      </c>
      <c r="H32" s="19" t="s">
        <v>120</v>
      </c>
      <c r="I32" s="20" t="s">
        <v>120</v>
      </c>
    </row>
    <row r="33" spans="1:9" ht="14.4" thickBot="1">
      <c r="A33" s="6">
        <v>30</v>
      </c>
      <c r="B33" s="7" t="s">
        <v>10</v>
      </c>
      <c r="C33" s="7" t="s">
        <v>119</v>
      </c>
      <c r="D33" s="7" t="s">
        <v>41</v>
      </c>
      <c r="E33" s="19">
        <v>9.6199999999999992</v>
      </c>
      <c r="F33" s="19">
        <v>9.89</v>
      </c>
      <c r="G33" s="19">
        <v>14.86</v>
      </c>
      <c r="H33" s="19">
        <v>9.33</v>
      </c>
      <c r="I33" s="20">
        <v>14.23</v>
      </c>
    </row>
    <row r="34" spans="1:9" ht="14.4" thickBot="1">
      <c r="A34" s="6">
        <v>31</v>
      </c>
      <c r="B34" s="7" t="s">
        <v>10</v>
      </c>
      <c r="C34" s="7" t="s">
        <v>119</v>
      </c>
      <c r="D34" s="7" t="s">
        <v>42</v>
      </c>
      <c r="E34" s="19">
        <v>9.75</v>
      </c>
      <c r="F34" s="19">
        <v>10.26</v>
      </c>
      <c r="G34" s="19" t="s">
        <v>120</v>
      </c>
      <c r="H34" s="19">
        <v>10.76</v>
      </c>
      <c r="I34" s="20">
        <v>0</v>
      </c>
    </row>
    <row r="35" spans="1:9" ht="14.4" thickBot="1">
      <c r="A35" s="6">
        <v>32</v>
      </c>
      <c r="B35" s="7" t="s">
        <v>10</v>
      </c>
      <c r="C35" s="7" t="s">
        <v>119</v>
      </c>
      <c r="D35" s="7" t="s">
        <v>43</v>
      </c>
      <c r="E35" s="19">
        <v>11.25</v>
      </c>
      <c r="F35" s="19">
        <v>13</v>
      </c>
      <c r="G35" s="19" t="s">
        <v>120</v>
      </c>
      <c r="H35" s="19">
        <v>13</v>
      </c>
      <c r="I35" s="20">
        <v>14</v>
      </c>
    </row>
    <row r="36" spans="1:9" ht="14.4" thickBot="1">
      <c r="A36" s="6">
        <v>33</v>
      </c>
      <c r="B36" s="7" t="s">
        <v>10</v>
      </c>
      <c r="C36" s="7" t="s">
        <v>119</v>
      </c>
      <c r="D36" s="7" t="s">
        <v>44</v>
      </c>
      <c r="E36" s="19">
        <v>10.15</v>
      </c>
      <c r="F36" s="19">
        <v>10.65</v>
      </c>
      <c r="G36" s="19">
        <v>21</v>
      </c>
      <c r="H36" s="19">
        <v>13</v>
      </c>
      <c r="I36" s="20">
        <v>12</v>
      </c>
    </row>
    <row r="37" spans="1:9" ht="14.4" thickBot="1">
      <c r="A37" s="6">
        <v>34</v>
      </c>
      <c r="B37" s="7" t="s">
        <v>10</v>
      </c>
      <c r="C37" s="7" t="s">
        <v>119</v>
      </c>
      <c r="D37" s="7" t="s">
        <v>45</v>
      </c>
      <c r="E37" s="19">
        <v>9.5</v>
      </c>
      <c r="F37" s="19">
        <v>11.1</v>
      </c>
      <c r="G37" s="19">
        <v>13.1</v>
      </c>
      <c r="H37" s="19">
        <v>10.9</v>
      </c>
      <c r="I37" s="20">
        <v>10.9</v>
      </c>
    </row>
    <row r="38" spans="1:9" ht="14.4" thickBot="1">
      <c r="A38" s="6">
        <v>35</v>
      </c>
      <c r="B38" s="7" t="s">
        <v>10</v>
      </c>
      <c r="C38" s="7" t="s">
        <v>119</v>
      </c>
      <c r="D38" s="7" t="s">
        <v>46</v>
      </c>
      <c r="E38" s="19">
        <v>8.6199999999999992</v>
      </c>
      <c r="F38" s="19">
        <v>9.9499999999999993</v>
      </c>
      <c r="G38" s="19">
        <v>13.11</v>
      </c>
      <c r="H38" s="19">
        <v>10.16</v>
      </c>
      <c r="I38" s="20">
        <v>10.1</v>
      </c>
    </row>
    <row r="39" spans="1:9" ht="14.4" thickBot="1">
      <c r="A39" s="6">
        <v>36</v>
      </c>
      <c r="B39" s="7" t="s">
        <v>10</v>
      </c>
      <c r="C39" s="7" t="s">
        <v>119</v>
      </c>
      <c r="D39" s="7" t="s">
        <v>47</v>
      </c>
      <c r="E39" s="19">
        <v>10</v>
      </c>
      <c r="F39" s="19">
        <v>10.5</v>
      </c>
      <c r="G39" s="19">
        <v>15</v>
      </c>
      <c r="H39" s="19">
        <v>10.5</v>
      </c>
      <c r="I39" s="20">
        <v>11.5</v>
      </c>
    </row>
    <row r="40" spans="1:9" ht="14.4" thickBot="1">
      <c r="A40" s="6">
        <v>37</v>
      </c>
      <c r="B40" s="7" t="s">
        <v>10</v>
      </c>
      <c r="C40" s="7" t="s">
        <v>119</v>
      </c>
      <c r="D40" s="7" t="s">
        <v>48</v>
      </c>
      <c r="E40" s="19">
        <v>6.77</v>
      </c>
      <c r="F40" s="19">
        <v>6.88</v>
      </c>
      <c r="G40" s="19">
        <v>6.38</v>
      </c>
      <c r="H40" s="19">
        <v>6.35</v>
      </c>
      <c r="I40" s="20">
        <v>7.36</v>
      </c>
    </row>
    <row r="41" spans="1:9" ht="14.4" thickBot="1">
      <c r="A41" s="6">
        <v>38</v>
      </c>
      <c r="B41" s="7" t="s">
        <v>10</v>
      </c>
      <c r="C41" s="7" t="s">
        <v>119</v>
      </c>
      <c r="D41" s="7" t="s">
        <v>49</v>
      </c>
      <c r="E41" s="19">
        <v>7.62</v>
      </c>
      <c r="F41" s="19">
        <v>8.1</v>
      </c>
      <c r="G41" s="19">
        <v>7.24</v>
      </c>
      <c r="H41" s="19">
        <v>6.83</v>
      </c>
      <c r="I41" s="20">
        <v>10.65</v>
      </c>
    </row>
    <row r="42" spans="1:9" ht="14.4" thickBot="1">
      <c r="A42" s="6">
        <v>39</v>
      </c>
      <c r="B42" s="7" t="s">
        <v>10</v>
      </c>
      <c r="C42" s="7" t="s">
        <v>119</v>
      </c>
      <c r="D42" s="7" t="s">
        <v>50</v>
      </c>
      <c r="E42" s="19">
        <v>8.33</v>
      </c>
      <c r="F42" s="19">
        <v>9.64</v>
      </c>
      <c r="G42" s="19">
        <v>12.33</v>
      </c>
      <c r="H42" s="19">
        <v>7.35</v>
      </c>
      <c r="I42" s="20">
        <v>9.4</v>
      </c>
    </row>
    <row r="43" spans="1:9" ht="14.4" thickBot="1">
      <c r="A43" s="6">
        <v>40</v>
      </c>
      <c r="B43" s="7" t="s">
        <v>10</v>
      </c>
      <c r="C43" s="7" t="s">
        <v>119</v>
      </c>
      <c r="D43" s="7" t="s">
        <v>51</v>
      </c>
      <c r="E43" s="19">
        <v>8.23</v>
      </c>
      <c r="F43" s="19">
        <v>8.19</v>
      </c>
      <c r="G43" s="19">
        <v>7.71</v>
      </c>
      <c r="H43" s="19">
        <v>8.1199999999999992</v>
      </c>
      <c r="I43" s="20">
        <v>8.7799999999999994</v>
      </c>
    </row>
    <row r="44" spans="1:9" ht="14.4" thickBot="1">
      <c r="A44" s="6">
        <v>41</v>
      </c>
      <c r="B44" s="7" t="s">
        <v>10</v>
      </c>
      <c r="C44" s="7" t="s">
        <v>119</v>
      </c>
      <c r="D44" s="7" t="s">
        <v>52</v>
      </c>
      <c r="E44" s="19">
        <v>9.3699999999999992</v>
      </c>
      <c r="F44" s="19">
        <v>10.01</v>
      </c>
      <c r="G44" s="19">
        <v>12.81</v>
      </c>
      <c r="H44" s="19">
        <v>10.08</v>
      </c>
      <c r="I44" s="20">
        <v>12.78</v>
      </c>
    </row>
    <row r="45" spans="1:9" ht="14.4" thickBot="1">
      <c r="A45" s="6">
        <v>42</v>
      </c>
      <c r="B45" s="7" t="s">
        <v>10</v>
      </c>
      <c r="C45" s="7" t="s">
        <v>119</v>
      </c>
      <c r="D45" s="7" t="s">
        <v>53</v>
      </c>
      <c r="E45" s="19">
        <v>10</v>
      </c>
      <c r="F45" s="19">
        <v>10.5</v>
      </c>
      <c r="G45" s="19">
        <v>12.5</v>
      </c>
      <c r="H45" s="19">
        <v>11</v>
      </c>
      <c r="I45" s="20">
        <v>11</v>
      </c>
    </row>
    <row r="46" spans="1:9" ht="14.4" thickBot="1">
      <c r="A46" s="6">
        <v>43</v>
      </c>
      <c r="B46" s="7" t="s">
        <v>10</v>
      </c>
      <c r="C46" s="7" t="s">
        <v>119</v>
      </c>
      <c r="D46" s="7" t="s">
        <v>54</v>
      </c>
      <c r="E46" s="19">
        <v>9.3699999999999992</v>
      </c>
      <c r="F46" s="19">
        <v>9.14</v>
      </c>
      <c r="G46" s="19">
        <v>9.39</v>
      </c>
      <c r="H46" s="19">
        <v>8.91</v>
      </c>
      <c r="I46" s="20">
        <v>9.19</v>
      </c>
    </row>
    <row r="47" spans="1:9" ht="24.6" thickBot="1">
      <c r="A47" s="6">
        <v>44</v>
      </c>
      <c r="B47" s="7" t="s">
        <v>10</v>
      </c>
      <c r="C47" s="7" t="s">
        <v>119</v>
      </c>
      <c r="D47" s="7" t="s">
        <v>55</v>
      </c>
      <c r="E47" s="19">
        <v>10.9</v>
      </c>
      <c r="F47" s="19">
        <v>12.65</v>
      </c>
      <c r="G47" s="19">
        <v>15</v>
      </c>
      <c r="H47" s="19">
        <v>12.12</v>
      </c>
      <c r="I47" s="20">
        <v>12.28</v>
      </c>
    </row>
    <row r="48" spans="1:9" ht="14.4" thickBot="1">
      <c r="A48" s="6">
        <v>45</v>
      </c>
      <c r="B48" s="7" t="s">
        <v>10</v>
      </c>
      <c r="C48" s="7" t="s">
        <v>119</v>
      </c>
      <c r="D48" s="7" t="s">
        <v>56</v>
      </c>
      <c r="E48" s="19">
        <v>10.27</v>
      </c>
      <c r="F48" s="19">
        <v>10.27</v>
      </c>
      <c r="G48" s="19">
        <v>10.27</v>
      </c>
      <c r="H48" s="19" t="s">
        <v>120</v>
      </c>
      <c r="I48" s="20">
        <v>10.27</v>
      </c>
    </row>
    <row r="49" spans="1:9" ht="14.4" thickBot="1">
      <c r="A49" s="6">
        <v>46</v>
      </c>
      <c r="B49" s="7" t="s">
        <v>10</v>
      </c>
      <c r="C49" s="7" t="s">
        <v>119</v>
      </c>
      <c r="D49" s="7" t="s">
        <v>57</v>
      </c>
      <c r="E49" s="19">
        <v>10.3</v>
      </c>
      <c r="F49" s="19">
        <v>11.8</v>
      </c>
      <c r="G49" s="19">
        <v>13.8</v>
      </c>
      <c r="H49" s="19">
        <v>12.3</v>
      </c>
      <c r="I49" s="20">
        <v>11.8</v>
      </c>
    </row>
    <row r="50" spans="1:9" ht="14.4" thickBot="1">
      <c r="A50" s="6">
        <v>47</v>
      </c>
      <c r="B50" s="7" t="s">
        <v>10</v>
      </c>
      <c r="C50" s="7" t="s">
        <v>119</v>
      </c>
      <c r="D50" s="7" t="s">
        <v>58</v>
      </c>
      <c r="E50" s="19">
        <v>9.52</v>
      </c>
      <c r="F50" s="19">
        <v>9.77</v>
      </c>
      <c r="G50" s="19">
        <v>11.67</v>
      </c>
      <c r="H50" s="19">
        <v>9.92</v>
      </c>
      <c r="I50" s="20">
        <v>12.42</v>
      </c>
    </row>
    <row r="51" spans="1:9" ht="24.6" thickBot="1">
      <c r="A51" s="6">
        <v>48</v>
      </c>
      <c r="B51" s="7" t="s">
        <v>10</v>
      </c>
      <c r="C51" s="7" t="s">
        <v>119</v>
      </c>
      <c r="D51" s="7" t="s">
        <v>59</v>
      </c>
      <c r="E51" s="19">
        <v>12.32</v>
      </c>
      <c r="F51" s="19">
        <v>13.32</v>
      </c>
      <c r="G51" s="19">
        <v>13.32</v>
      </c>
      <c r="H51" s="19">
        <v>12.82</v>
      </c>
      <c r="I51" s="20">
        <v>12.32</v>
      </c>
    </row>
    <row r="52" spans="1:9" ht="14.4" thickBot="1">
      <c r="A52" s="6">
        <v>49</v>
      </c>
      <c r="B52" s="7" t="s">
        <v>10</v>
      </c>
      <c r="C52" s="7" t="s">
        <v>119</v>
      </c>
      <c r="D52" s="7" t="s">
        <v>60</v>
      </c>
      <c r="E52" s="19">
        <v>9.27</v>
      </c>
      <c r="F52" s="19">
        <v>9.48</v>
      </c>
      <c r="G52" s="19">
        <v>13.53</v>
      </c>
      <c r="H52" s="19">
        <v>9.3699999999999992</v>
      </c>
      <c r="I52" s="20">
        <v>12.08</v>
      </c>
    </row>
    <row r="53" spans="1:9" ht="14.4" thickBot="1">
      <c r="A53" s="6">
        <v>50</v>
      </c>
      <c r="B53" s="7" t="s">
        <v>10</v>
      </c>
      <c r="C53" s="7" t="s">
        <v>119</v>
      </c>
      <c r="D53" s="7" t="s">
        <v>61</v>
      </c>
      <c r="E53" s="19">
        <v>3.6</v>
      </c>
      <c r="F53" s="19">
        <v>4.29</v>
      </c>
      <c r="G53" s="19">
        <v>3.68</v>
      </c>
      <c r="H53" s="19">
        <v>3.33</v>
      </c>
      <c r="I53" s="20">
        <v>11.71</v>
      </c>
    </row>
    <row r="54" spans="1:9" ht="14.4" thickBot="1">
      <c r="A54" s="6">
        <v>51</v>
      </c>
      <c r="B54" s="7" t="s">
        <v>10</v>
      </c>
      <c r="C54" s="7" t="s">
        <v>119</v>
      </c>
      <c r="D54" s="7" t="s">
        <v>62</v>
      </c>
      <c r="E54" s="19">
        <v>9</v>
      </c>
      <c r="F54" s="19">
        <v>10</v>
      </c>
      <c r="G54" s="19">
        <v>10</v>
      </c>
      <c r="H54" s="19">
        <v>9</v>
      </c>
      <c r="I54" s="20">
        <v>10</v>
      </c>
    </row>
    <row r="55" spans="1:9" ht="14.4" thickBot="1">
      <c r="A55" s="6">
        <v>52</v>
      </c>
      <c r="B55" s="7" t="s">
        <v>10</v>
      </c>
      <c r="C55" s="7" t="s">
        <v>119</v>
      </c>
      <c r="D55" s="7" t="s">
        <v>64</v>
      </c>
      <c r="E55" s="19">
        <v>9.5399999999999991</v>
      </c>
      <c r="F55" s="19">
        <v>10.63</v>
      </c>
      <c r="G55" s="19">
        <v>10.26</v>
      </c>
      <c r="H55" s="19">
        <v>10.26</v>
      </c>
      <c r="I55" s="20">
        <v>12.32</v>
      </c>
    </row>
    <row r="56" spans="1:9" ht="14.4" thickBot="1">
      <c r="A56" s="6">
        <v>53</v>
      </c>
      <c r="B56" s="7" t="s">
        <v>10</v>
      </c>
      <c r="C56" s="7" t="s">
        <v>119</v>
      </c>
      <c r="D56" s="7" t="s">
        <v>65</v>
      </c>
      <c r="E56" s="19">
        <v>10.47</v>
      </c>
      <c r="F56" s="19">
        <v>11.54</v>
      </c>
      <c r="G56" s="19">
        <v>10.54</v>
      </c>
      <c r="H56" s="19">
        <v>10.49</v>
      </c>
      <c r="I56" s="20">
        <v>13.73</v>
      </c>
    </row>
    <row r="57" spans="1:9" ht="14.4" thickBot="1">
      <c r="A57" s="6">
        <v>54</v>
      </c>
      <c r="B57" s="7" t="s">
        <v>10</v>
      </c>
      <c r="C57" s="7" t="s">
        <v>119</v>
      </c>
      <c r="D57" s="7" t="s">
        <v>66</v>
      </c>
      <c r="E57" s="19">
        <v>5.15</v>
      </c>
      <c r="F57" s="19">
        <v>5.15</v>
      </c>
      <c r="G57" s="19">
        <v>5.15</v>
      </c>
      <c r="H57" s="19">
        <v>9.58</v>
      </c>
      <c r="I57" s="20">
        <v>9.58</v>
      </c>
    </row>
    <row r="58" spans="1:9" ht="14.4" thickBot="1">
      <c r="A58" s="6">
        <v>55</v>
      </c>
      <c r="B58" s="7" t="s">
        <v>10</v>
      </c>
      <c r="C58" s="7" t="s">
        <v>119</v>
      </c>
      <c r="D58" s="7" t="s">
        <v>67</v>
      </c>
      <c r="E58" s="19">
        <v>9.36</v>
      </c>
      <c r="F58" s="19">
        <v>10.01</v>
      </c>
      <c r="G58" s="19">
        <v>11.53</v>
      </c>
      <c r="H58" s="19">
        <v>9.35</v>
      </c>
      <c r="I58" s="20">
        <v>9.6</v>
      </c>
    </row>
    <row r="59" spans="1:9" ht="14.4" thickBot="1">
      <c r="A59" s="6">
        <v>56</v>
      </c>
      <c r="B59" s="7" t="s">
        <v>10</v>
      </c>
      <c r="C59" s="7" t="s">
        <v>119</v>
      </c>
      <c r="D59" s="7" t="s">
        <v>68</v>
      </c>
      <c r="E59" s="19">
        <v>7.75</v>
      </c>
      <c r="F59" s="19">
        <v>7.75</v>
      </c>
      <c r="G59" s="19">
        <v>7.75</v>
      </c>
      <c r="H59" s="19">
        <v>7.75</v>
      </c>
      <c r="I59" s="20">
        <v>7.75</v>
      </c>
    </row>
    <row r="60" spans="1:9" ht="14.4" thickBot="1">
      <c r="A60" s="6">
        <v>57</v>
      </c>
      <c r="B60" s="7" t="s">
        <v>10</v>
      </c>
      <c r="C60" s="7" t="s">
        <v>119</v>
      </c>
      <c r="D60" s="7" t="s">
        <v>69</v>
      </c>
      <c r="E60" s="19" t="s">
        <v>120</v>
      </c>
      <c r="F60" s="19">
        <v>8.44</v>
      </c>
      <c r="G60" s="19" t="s">
        <v>120</v>
      </c>
      <c r="H60" s="19">
        <v>8.44</v>
      </c>
      <c r="I60" s="20">
        <v>8.44</v>
      </c>
    </row>
    <row r="61" spans="1:9" ht="14.4" thickBot="1">
      <c r="A61" s="6">
        <v>58</v>
      </c>
      <c r="B61" s="7" t="s">
        <v>10</v>
      </c>
      <c r="C61" s="7" t="s">
        <v>119</v>
      </c>
      <c r="D61" s="7" t="s">
        <v>70</v>
      </c>
      <c r="E61" s="19">
        <v>8.33</v>
      </c>
      <c r="F61" s="19">
        <v>8.48</v>
      </c>
      <c r="G61" s="19">
        <v>8.34</v>
      </c>
      <c r="H61" s="19">
        <v>8.3699999999999992</v>
      </c>
      <c r="I61" s="20">
        <v>8.4700000000000006</v>
      </c>
    </row>
    <row r="62" spans="1:9" ht="14.4" thickBot="1">
      <c r="A62" s="6">
        <v>59</v>
      </c>
      <c r="B62" s="7" t="s">
        <v>10</v>
      </c>
      <c r="C62" s="7" t="s">
        <v>119</v>
      </c>
      <c r="D62" s="7" t="s">
        <v>71</v>
      </c>
      <c r="E62" s="19">
        <v>9.23</v>
      </c>
      <c r="F62" s="19">
        <v>9.58</v>
      </c>
      <c r="G62" s="19">
        <v>11.59</v>
      </c>
      <c r="H62" s="19">
        <v>8.93</v>
      </c>
      <c r="I62" s="20">
        <v>10.9</v>
      </c>
    </row>
    <row r="63" spans="1:9" ht="14.4" thickBot="1">
      <c r="A63" s="6">
        <v>60</v>
      </c>
      <c r="B63" s="7" t="s">
        <v>10</v>
      </c>
      <c r="C63" s="7" t="s">
        <v>119</v>
      </c>
      <c r="D63" s="7" t="s">
        <v>72</v>
      </c>
      <c r="E63" s="19">
        <v>11.97</v>
      </c>
      <c r="F63" s="19">
        <v>10.81</v>
      </c>
      <c r="G63" s="19">
        <v>7.44</v>
      </c>
      <c r="H63" s="19">
        <v>7.7</v>
      </c>
      <c r="I63" s="20">
        <v>7.5</v>
      </c>
    </row>
    <row r="64" spans="1:9" ht="14.4" thickBot="1">
      <c r="A64" s="6">
        <v>61</v>
      </c>
      <c r="B64" s="7" t="s">
        <v>10</v>
      </c>
      <c r="C64" s="7" t="s">
        <v>119</v>
      </c>
      <c r="D64" s="7" t="s">
        <v>73</v>
      </c>
      <c r="E64" s="19">
        <v>13.7</v>
      </c>
      <c r="F64" s="19">
        <v>13.7</v>
      </c>
      <c r="G64" s="19">
        <v>13.7</v>
      </c>
      <c r="H64" s="19">
        <v>13.7</v>
      </c>
      <c r="I64" s="20">
        <v>13.7</v>
      </c>
    </row>
    <row r="65" spans="1:9" ht="14.4" thickBot="1">
      <c r="A65" s="6">
        <v>62</v>
      </c>
      <c r="B65" s="7" t="s">
        <v>10</v>
      </c>
      <c r="C65" s="7" t="s">
        <v>119</v>
      </c>
      <c r="D65" s="7" t="s">
        <v>74</v>
      </c>
      <c r="E65" s="19">
        <v>10.7</v>
      </c>
      <c r="F65" s="19">
        <v>11</v>
      </c>
      <c r="G65" s="19">
        <v>11</v>
      </c>
      <c r="H65" s="19">
        <v>10.85</v>
      </c>
      <c r="I65" s="20">
        <v>10.9</v>
      </c>
    </row>
    <row r="66" spans="1:9" ht="14.4" thickBot="1">
      <c r="A66" s="6">
        <v>63</v>
      </c>
      <c r="B66" s="7" t="s">
        <v>10</v>
      </c>
      <c r="C66" s="7" t="s">
        <v>119</v>
      </c>
      <c r="D66" s="7" t="s">
        <v>75</v>
      </c>
      <c r="E66" s="19">
        <v>12.28</v>
      </c>
      <c r="F66" s="19">
        <v>12.28</v>
      </c>
      <c r="G66" s="19">
        <v>13.33</v>
      </c>
      <c r="H66" s="19">
        <v>12.28</v>
      </c>
      <c r="I66" s="20">
        <v>12.35</v>
      </c>
    </row>
    <row r="67" spans="1:9" ht="14.4" thickBot="1">
      <c r="A67" s="6">
        <v>64</v>
      </c>
      <c r="B67" s="7" t="s">
        <v>10</v>
      </c>
      <c r="C67" s="7" t="s">
        <v>119</v>
      </c>
      <c r="D67" s="7" t="s">
        <v>76</v>
      </c>
      <c r="E67" s="19">
        <v>10.5</v>
      </c>
      <c r="F67" s="19">
        <v>11.5</v>
      </c>
      <c r="G67" s="19">
        <v>16</v>
      </c>
      <c r="H67" s="19">
        <v>0</v>
      </c>
      <c r="I67" s="20">
        <v>11</v>
      </c>
    </row>
    <row r="68" spans="1:9" ht="14.4" thickBot="1">
      <c r="A68" s="6">
        <v>65</v>
      </c>
      <c r="B68" s="7" t="s">
        <v>10</v>
      </c>
      <c r="C68" s="7" t="s">
        <v>119</v>
      </c>
      <c r="D68" s="7" t="s">
        <v>77</v>
      </c>
      <c r="E68" s="19" t="s">
        <v>120</v>
      </c>
      <c r="F68" s="19">
        <v>9.6</v>
      </c>
      <c r="G68" s="19" t="s">
        <v>120</v>
      </c>
      <c r="H68" s="19">
        <v>9.6</v>
      </c>
      <c r="I68" s="20">
        <v>9.6</v>
      </c>
    </row>
    <row r="69" spans="1:9" ht="14.4" thickBot="1">
      <c r="A69" s="6">
        <v>66</v>
      </c>
      <c r="B69" s="7" t="s">
        <v>10</v>
      </c>
      <c r="C69" s="7" t="s">
        <v>119</v>
      </c>
      <c r="D69" s="7" t="s">
        <v>78</v>
      </c>
      <c r="E69" s="19">
        <v>11</v>
      </c>
      <c r="F69" s="19">
        <v>13</v>
      </c>
      <c r="G69" s="19">
        <v>15</v>
      </c>
      <c r="H69" s="19">
        <v>12.5</v>
      </c>
      <c r="I69" s="20">
        <v>13.5</v>
      </c>
    </row>
    <row r="70" spans="1:9" ht="14.4" thickBot="1">
      <c r="A70" s="6">
        <v>67</v>
      </c>
      <c r="B70" s="7" t="s">
        <v>10</v>
      </c>
      <c r="C70" s="7" t="s">
        <v>119</v>
      </c>
      <c r="D70" s="7" t="s">
        <v>79</v>
      </c>
      <c r="E70" s="19">
        <v>10.75</v>
      </c>
      <c r="F70" s="19">
        <v>11.25</v>
      </c>
      <c r="G70" s="19" t="s">
        <v>120</v>
      </c>
      <c r="H70" s="19">
        <v>9.25</v>
      </c>
      <c r="I70" s="20" t="s">
        <v>120</v>
      </c>
    </row>
    <row r="71" spans="1:9" ht="14.4" thickBot="1">
      <c r="A71" s="6">
        <v>68</v>
      </c>
      <c r="B71" s="7" t="s">
        <v>10</v>
      </c>
      <c r="C71" s="7" t="s">
        <v>119</v>
      </c>
      <c r="D71" s="7" t="s">
        <v>80</v>
      </c>
      <c r="E71" s="19">
        <v>10.45</v>
      </c>
      <c r="F71" s="19">
        <v>11.32</v>
      </c>
      <c r="G71" s="19">
        <v>12.32</v>
      </c>
      <c r="H71" s="19">
        <v>12.32</v>
      </c>
      <c r="I71" s="20">
        <v>12.32</v>
      </c>
    </row>
    <row r="72" spans="1:9" ht="14.4" thickBot="1">
      <c r="A72" s="6">
        <v>69</v>
      </c>
      <c r="B72" s="7" t="s">
        <v>10</v>
      </c>
      <c r="C72" s="7" t="s">
        <v>119</v>
      </c>
      <c r="D72" s="7" t="s">
        <v>81</v>
      </c>
      <c r="E72" s="19">
        <v>11.25</v>
      </c>
      <c r="F72" s="19">
        <v>11.5</v>
      </c>
      <c r="G72" s="19" t="s">
        <v>120</v>
      </c>
      <c r="H72" s="19">
        <v>10.5</v>
      </c>
      <c r="I72" s="20">
        <v>11.5</v>
      </c>
    </row>
    <row r="73" spans="1:9" ht="14.4" thickBot="1">
      <c r="A73" s="6">
        <v>70</v>
      </c>
      <c r="B73" s="7" t="s">
        <v>10</v>
      </c>
      <c r="C73" s="7" t="s">
        <v>119</v>
      </c>
      <c r="D73" s="7" t="s">
        <v>82</v>
      </c>
      <c r="E73" s="19">
        <v>9</v>
      </c>
      <c r="F73" s="19">
        <v>15</v>
      </c>
      <c r="G73" s="19" t="s">
        <v>120</v>
      </c>
      <c r="H73" s="19">
        <v>11.25</v>
      </c>
      <c r="I73" s="20">
        <v>12.25</v>
      </c>
    </row>
    <row r="74" spans="1:9" ht="14.4" thickBot="1">
      <c r="A74" s="6">
        <v>71</v>
      </c>
      <c r="B74" s="7" t="s">
        <v>10</v>
      </c>
      <c r="C74" s="7" t="s">
        <v>119</v>
      </c>
      <c r="D74" s="7" t="s">
        <v>83</v>
      </c>
      <c r="E74" s="19" t="s">
        <v>120</v>
      </c>
      <c r="F74" s="19">
        <v>12.39</v>
      </c>
      <c r="G74" s="19">
        <v>16.440000000000001</v>
      </c>
      <c r="H74" s="19" t="s">
        <v>120</v>
      </c>
      <c r="I74" s="20">
        <v>14.07</v>
      </c>
    </row>
    <row r="75" spans="1:9" ht="14.4" thickBot="1">
      <c r="A75" s="6">
        <v>72</v>
      </c>
      <c r="B75" s="7" t="s">
        <v>10</v>
      </c>
      <c r="C75" s="7" t="s">
        <v>119</v>
      </c>
      <c r="D75" s="7" t="s">
        <v>84</v>
      </c>
      <c r="E75" s="19">
        <v>11.5</v>
      </c>
      <c r="F75" s="19">
        <v>11.5</v>
      </c>
      <c r="G75" s="19">
        <v>0</v>
      </c>
      <c r="H75" s="19">
        <v>11.5</v>
      </c>
      <c r="I75" s="20">
        <v>12.25</v>
      </c>
    </row>
    <row r="76" spans="1:9" ht="14.4" thickBot="1">
      <c r="A76" s="6">
        <v>73</v>
      </c>
      <c r="B76" s="7" t="s">
        <v>10</v>
      </c>
      <c r="C76" s="7" t="s">
        <v>119</v>
      </c>
      <c r="D76" s="7" t="s">
        <v>85</v>
      </c>
      <c r="E76" s="19">
        <v>8.5500000000000007</v>
      </c>
      <c r="F76" s="19">
        <v>9.1999999999999993</v>
      </c>
      <c r="G76" s="19">
        <v>12.91</v>
      </c>
      <c r="H76" s="19">
        <v>8.9499999999999993</v>
      </c>
      <c r="I76" s="20">
        <v>9.01</v>
      </c>
    </row>
    <row r="77" spans="1:9" ht="14.4" thickBot="1">
      <c r="A77" s="6">
        <v>74</v>
      </c>
      <c r="B77" s="7" t="s">
        <v>10</v>
      </c>
      <c r="C77" s="7" t="s">
        <v>119</v>
      </c>
      <c r="D77" s="7" t="s">
        <v>86</v>
      </c>
      <c r="E77" s="19" t="s">
        <v>120</v>
      </c>
      <c r="F77" s="19">
        <v>10.62</v>
      </c>
      <c r="G77" s="19" t="s">
        <v>120</v>
      </c>
      <c r="H77" s="19">
        <v>8.5399999999999991</v>
      </c>
      <c r="I77" s="20">
        <v>9.6999999999999993</v>
      </c>
    </row>
    <row r="78" spans="1:9" ht="14.4" thickBot="1">
      <c r="A78" s="6">
        <v>75</v>
      </c>
      <c r="B78" s="7" t="s">
        <v>10</v>
      </c>
      <c r="C78" s="7" t="s">
        <v>119</v>
      </c>
      <c r="D78" s="7" t="s">
        <v>87</v>
      </c>
      <c r="E78" s="19">
        <v>10.75</v>
      </c>
      <c r="F78" s="19">
        <v>13</v>
      </c>
      <c r="G78" s="19" t="s">
        <v>120</v>
      </c>
      <c r="H78" s="19" t="s">
        <v>120</v>
      </c>
      <c r="I78" s="20" t="s">
        <v>120</v>
      </c>
    </row>
    <row r="79" spans="1:9" ht="14.4" thickBot="1">
      <c r="A79" s="6">
        <v>76</v>
      </c>
      <c r="B79" s="7" t="s">
        <v>10</v>
      </c>
      <c r="C79" s="7" t="s">
        <v>119</v>
      </c>
      <c r="D79" s="7" t="s">
        <v>88</v>
      </c>
      <c r="E79" s="19">
        <v>10.78</v>
      </c>
      <c r="F79" s="19">
        <v>10.78</v>
      </c>
      <c r="G79" s="19" t="s">
        <v>120</v>
      </c>
      <c r="H79" s="19">
        <v>10.53</v>
      </c>
      <c r="I79" s="20">
        <v>10.53</v>
      </c>
    </row>
    <row r="80" spans="1:9" ht="14.4" thickBot="1">
      <c r="A80" s="6">
        <v>77</v>
      </c>
      <c r="B80" s="7" t="s">
        <v>10</v>
      </c>
      <c r="C80" s="7" t="s">
        <v>119</v>
      </c>
      <c r="D80" s="7" t="s">
        <v>89</v>
      </c>
      <c r="E80" s="19">
        <v>8.5</v>
      </c>
      <c r="F80" s="19">
        <v>9</v>
      </c>
      <c r="G80" s="19">
        <v>9.75</v>
      </c>
      <c r="H80" s="19">
        <v>8.75</v>
      </c>
      <c r="I80" s="20">
        <v>10.5</v>
      </c>
    </row>
    <row r="81" spans="1:9" ht="14.4" thickBot="1">
      <c r="A81" s="6">
        <v>78</v>
      </c>
      <c r="B81" s="7" t="s">
        <v>10</v>
      </c>
      <c r="C81" s="7" t="s">
        <v>119</v>
      </c>
      <c r="D81" s="7" t="s">
        <v>90</v>
      </c>
      <c r="E81" s="19">
        <v>13.33</v>
      </c>
      <c r="F81" s="19">
        <v>13.25</v>
      </c>
      <c r="G81" s="19">
        <v>15.21</v>
      </c>
      <c r="H81" s="19">
        <v>13.24</v>
      </c>
      <c r="I81" s="20">
        <v>13.23</v>
      </c>
    </row>
    <row r="82" spans="1:9" ht="14.4" thickBot="1">
      <c r="A82" s="6">
        <v>79</v>
      </c>
      <c r="B82" s="7" t="s">
        <v>10</v>
      </c>
      <c r="C82" s="7" t="s">
        <v>119</v>
      </c>
      <c r="D82" s="7" t="s">
        <v>91</v>
      </c>
      <c r="E82" s="19">
        <v>16.190000000000001</v>
      </c>
      <c r="F82" s="19">
        <v>17.190000000000001</v>
      </c>
      <c r="G82" s="19">
        <v>17.190000000000001</v>
      </c>
      <c r="H82" s="19">
        <v>17.940000000000001</v>
      </c>
      <c r="I82" s="20">
        <v>17.940000000000001</v>
      </c>
    </row>
    <row r="83" spans="1:9" ht="14.4" thickBot="1">
      <c r="A83" s="6">
        <v>80</v>
      </c>
      <c r="B83" s="7" t="s">
        <v>10</v>
      </c>
      <c r="C83" s="7" t="s">
        <v>119</v>
      </c>
      <c r="D83" s="7" t="s">
        <v>92</v>
      </c>
      <c r="E83" s="19">
        <v>12.41</v>
      </c>
      <c r="F83" s="19">
        <v>12.41</v>
      </c>
      <c r="G83" s="19">
        <v>12.41</v>
      </c>
      <c r="H83" s="19">
        <v>12.41</v>
      </c>
      <c r="I83" s="20">
        <v>12.41</v>
      </c>
    </row>
    <row r="84" spans="1:9" ht="14.4" thickBot="1">
      <c r="A84" s="6">
        <v>81</v>
      </c>
      <c r="B84" s="7" t="s">
        <v>10</v>
      </c>
      <c r="C84" s="7" t="s">
        <v>119</v>
      </c>
      <c r="D84" s="7" t="s">
        <v>93</v>
      </c>
      <c r="E84" s="19">
        <v>10.050000000000001</v>
      </c>
      <c r="F84" s="19">
        <v>10.050000000000001</v>
      </c>
      <c r="G84" s="19" t="s">
        <v>120</v>
      </c>
      <c r="H84" s="19" t="s">
        <v>120</v>
      </c>
      <c r="I84" s="20" t="s">
        <v>120</v>
      </c>
    </row>
    <row r="85" spans="1:9" ht="14.4" thickBot="1">
      <c r="A85" s="6">
        <v>82</v>
      </c>
      <c r="B85" s="7" t="s">
        <v>10</v>
      </c>
      <c r="C85" s="7" t="s">
        <v>119</v>
      </c>
      <c r="D85" s="7" t="s">
        <v>94</v>
      </c>
      <c r="E85" s="19">
        <v>12.5</v>
      </c>
      <c r="F85" s="19">
        <v>13.5</v>
      </c>
      <c r="G85" s="19" t="s">
        <v>120</v>
      </c>
      <c r="H85" s="19" t="s">
        <v>120</v>
      </c>
      <c r="I85" s="20" t="s">
        <v>120</v>
      </c>
    </row>
    <row r="86" spans="1:9" ht="14.4" thickBot="1">
      <c r="A86" s="6">
        <v>83</v>
      </c>
      <c r="B86" s="7" t="s">
        <v>10</v>
      </c>
      <c r="C86" s="7" t="s">
        <v>119</v>
      </c>
      <c r="D86" s="7" t="s">
        <v>95</v>
      </c>
      <c r="E86" s="19">
        <v>10.52</v>
      </c>
      <c r="F86" s="19">
        <v>10.52</v>
      </c>
      <c r="G86" s="19" t="s">
        <v>120</v>
      </c>
      <c r="H86" s="19">
        <v>10.52</v>
      </c>
      <c r="I86" s="20">
        <v>10.52</v>
      </c>
    </row>
    <row r="87" spans="1:9" ht="14.4" thickBot="1">
      <c r="A87" s="6">
        <v>84</v>
      </c>
      <c r="B87" s="7" t="s">
        <v>10</v>
      </c>
      <c r="C87" s="7" t="s">
        <v>119</v>
      </c>
      <c r="D87" s="7" t="s">
        <v>96</v>
      </c>
      <c r="E87" s="19" t="s">
        <v>120</v>
      </c>
      <c r="F87" s="19">
        <v>11.75</v>
      </c>
      <c r="G87" s="19" t="s">
        <v>120</v>
      </c>
      <c r="H87" s="19">
        <v>9.75</v>
      </c>
      <c r="I87" s="20" t="s">
        <v>120</v>
      </c>
    </row>
    <row r="88" spans="1:9" ht="14.4" thickBot="1">
      <c r="A88" s="6">
        <v>85</v>
      </c>
      <c r="B88" s="7" t="s">
        <v>10</v>
      </c>
      <c r="C88" s="7" t="s">
        <v>119</v>
      </c>
      <c r="D88" s="7" t="s">
        <v>97</v>
      </c>
      <c r="E88" s="19">
        <v>11.43</v>
      </c>
      <c r="F88" s="19">
        <v>11.43</v>
      </c>
      <c r="G88" s="19">
        <v>13.43</v>
      </c>
      <c r="H88" s="19">
        <v>11.43</v>
      </c>
      <c r="I88" s="20">
        <v>12.93</v>
      </c>
    </row>
    <row r="89" spans="1:9" ht="14.4" thickBot="1">
      <c r="A89" s="6">
        <v>86</v>
      </c>
      <c r="B89" s="7" t="s">
        <v>10</v>
      </c>
      <c r="C89" s="7" t="s">
        <v>119</v>
      </c>
      <c r="D89" s="7" t="s">
        <v>98</v>
      </c>
      <c r="E89" s="19">
        <v>12.85</v>
      </c>
      <c r="F89" s="19">
        <v>13.1</v>
      </c>
      <c r="G89" s="19">
        <v>13.6</v>
      </c>
      <c r="H89" s="19">
        <v>12.95</v>
      </c>
      <c r="I89" s="20">
        <v>13.35</v>
      </c>
    </row>
    <row r="90" spans="1:9" ht="14.4" thickBot="1">
      <c r="A90" s="6">
        <v>87</v>
      </c>
      <c r="B90" s="7" t="s">
        <v>10</v>
      </c>
      <c r="C90" s="7" t="s">
        <v>119</v>
      </c>
      <c r="D90" s="7" t="s">
        <v>99</v>
      </c>
      <c r="E90" s="19">
        <v>14</v>
      </c>
      <c r="F90" s="19">
        <v>14.25</v>
      </c>
      <c r="G90" s="19">
        <v>16.5</v>
      </c>
      <c r="H90" s="19">
        <v>16</v>
      </c>
      <c r="I90" s="20">
        <v>15.25</v>
      </c>
    </row>
    <row r="91" spans="1:9" ht="14.4" thickBot="1">
      <c r="A91" s="6">
        <v>88</v>
      </c>
      <c r="B91" s="7" t="s">
        <v>10</v>
      </c>
      <c r="C91" s="7" t="s">
        <v>119</v>
      </c>
      <c r="D91" s="7" t="s">
        <v>100</v>
      </c>
      <c r="E91" s="19">
        <v>11.37</v>
      </c>
      <c r="F91" s="19">
        <v>11.37</v>
      </c>
      <c r="G91" s="19">
        <v>10.37</v>
      </c>
      <c r="H91" s="19">
        <v>11.37</v>
      </c>
      <c r="I91" s="20">
        <v>11.37</v>
      </c>
    </row>
    <row r="92" spans="1:9" ht="14.4" thickBot="1">
      <c r="A92" s="6">
        <v>89</v>
      </c>
      <c r="B92" s="7" t="s">
        <v>10</v>
      </c>
      <c r="C92" s="7" t="s">
        <v>119</v>
      </c>
      <c r="D92" s="7" t="s">
        <v>101</v>
      </c>
      <c r="E92" s="19">
        <v>10</v>
      </c>
      <c r="F92" s="19">
        <v>11.25</v>
      </c>
      <c r="G92" s="19">
        <v>17</v>
      </c>
      <c r="H92" s="19">
        <v>13</v>
      </c>
      <c r="I92" s="20">
        <v>13</v>
      </c>
    </row>
    <row r="93" spans="1:9" ht="14.4" thickBot="1">
      <c r="A93" s="6">
        <v>90</v>
      </c>
      <c r="B93" s="7" t="s">
        <v>10</v>
      </c>
      <c r="C93" s="7" t="s">
        <v>119</v>
      </c>
      <c r="D93" s="7" t="s">
        <v>102</v>
      </c>
      <c r="E93" s="19">
        <v>11.23</v>
      </c>
      <c r="F93" s="19">
        <v>11.73</v>
      </c>
      <c r="G93" s="19">
        <v>12.23</v>
      </c>
      <c r="H93" s="19">
        <v>12.23</v>
      </c>
      <c r="I93" s="20">
        <v>12.23</v>
      </c>
    </row>
    <row r="94" spans="1:9" ht="14.4" thickBot="1">
      <c r="A94" s="6">
        <v>91</v>
      </c>
      <c r="B94" s="7" t="s">
        <v>10</v>
      </c>
      <c r="C94" s="7" t="s">
        <v>119</v>
      </c>
      <c r="D94" s="7" t="s">
        <v>103</v>
      </c>
      <c r="E94" s="19">
        <v>14.29</v>
      </c>
      <c r="F94" s="19">
        <v>14.29</v>
      </c>
      <c r="G94" s="19">
        <v>14.29</v>
      </c>
      <c r="H94" s="19">
        <v>14.29</v>
      </c>
      <c r="I94" s="20">
        <v>14.29</v>
      </c>
    </row>
    <row r="95" spans="1:9" ht="14.4" thickBot="1">
      <c r="A95" s="6">
        <v>92</v>
      </c>
      <c r="B95" s="7" t="s">
        <v>10</v>
      </c>
      <c r="C95" s="7" t="s">
        <v>119</v>
      </c>
      <c r="D95" s="7" t="s">
        <v>104</v>
      </c>
      <c r="E95" s="19">
        <v>10</v>
      </c>
      <c r="F95" s="19">
        <v>11</v>
      </c>
      <c r="G95" s="19" t="s">
        <v>120</v>
      </c>
      <c r="H95" s="19">
        <v>10</v>
      </c>
      <c r="I95" s="20">
        <v>11</v>
      </c>
    </row>
    <row r="96" spans="1:9" ht="14.4" thickBot="1">
      <c r="A96" s="6">
        <v>93</v>
      </c>
      <c r="B96" s="7" t="s">
        <v>10</v>
      </c>
      <c r="C96" s="7" t="s">
        <v>119</v>
      </c>
      <c r="D96" s="7" t="s">
        <v>105</v>
      </c>
      <c r="E96" s="19">
        <v>10.72</v>
      </c>
      <c r="F96" s="19">
        <v>11.4</v>
      </c>
      <c r="G96" s="19">
        <v>12.4</v>
      </c>
      <c r="H96" s="19">
        <v>10.9</v>
      </c>
      <c r="I96" s="20">
        <v>10.9</v>
      </c>
    </row>
    <row r="97" spans="1:9" ht="14.4" thickBot="1">
      <c r="A97" s="6">
        <v>94</v>
      </c>
      <c r="B97" s="7" t="s">
        <v>10</v>
      </c>
      <c r="C97" s="7" t="s">
        <v>119</v>
      </c>
      <c r="D97" s="7" t="s">
        <v>106</v>
      </c>
      <c r="E97" s="19">
        <v>11.27</v>
      </c>
      <c r="F97" s="19">
        <v>11.77</v>
      </c>
      <c r="G97" s="19">
        <v>12.27</v>
      </c>
      <c r="H97" s="19">
        <v>11.27</v>
      </c>
      <c r="I97" s="20">
        <v>11.77</v>
      </c>
    </row>
    <row r="98" spans="1:9" ht="14.4" thickBot="1">
      <c r="A98" s="6">
        <v>95</v>
      </c>
      <c r="B98" s="7" t="s">
        <v>10</v>
      </c>
      <c r="C98" s="7" t="s">
        <v>119</v>
      </c>
      <c r="D98" s="7" t="s">
        <v>107</v>
      </c>
      <c r="E98" s="19">
        <v>11.25</v>
      </c>
      <c r="F98" s="19">
        <v>11.25</v>
      </c>
      <c r="G98" s="19">
        <v>12.25</v>
      </c>
      <c r="H98" s="19">
        <v>11.25</v>
      </c>
      <c r="I98" s="20">
        <v>11.25</v>
      </c>
    </row>
    <row r="99" spans="1:9" ht="14.4" thickBot="1">
      <c r="A99" s="6">
        <v>96</v>
      </c>
      <c r="B99" s="7" t="s">
        <v>10</v>
      </c>
      <c r="C99" s="7" t="s">
        <v>119</v>
      </c>
      <c r="D99" s="7" t="s">
        <v>108</v>
      </c>
      <c r="E99" s="19" t="s">
        <v>120</v>
      </c>
      <c r="F99" s="19">
        <v>12.68</v>
      </c>
      <c r="G99" s="19">
        <v>17.05</v>
      </c>
      <c r="H99" s="19" t="s">
        <v>120</v>
      </c>
      <c r="I99" s="20">
        <v>14.11</v>
      </c>
    </row>
    <row r="100" spans="1:9" ht="14.4" thickBot="1">
      <c r="A100" s="6">
        <v>97</v>
      </c>
      <c r="B100" s="7" t="s">
        <v>10</v>
      </c>
      <c r="C100" s="7" t="s">
        <v>119</v>
      </c>
      <c r="D100" s="7" t="s">
        <v>109</v>
      </c>
      <c r="E100" s="19">
        <v>11.48</v>
      </c>
      <c r="F100" s="19">
        <v>12.16</v>
      </c>
      <c r="G100" s="19" t="s">
        <v>120</v>
      </c>
      <c r="H100" s="19">
        <v>11.98</v>
      </c>
      <c r="I100" s="20">
        <v>13.48</v>
      </c>
    </row>
    <row r="101" spans="1:9" ht="14.4" thickBot="1">
      <c r="A101" s="6">
        <v>98</v>
      </c>
      <c r="B101" s="7" t="s">
        <v>10</v>
      </c>
      <c r="C101" s="7" t="s">
        <v>119</v>
      </c>
      <c r="D101" s="7" t="s">
        <v>110</v>
      </c>
      <c r="E101" s="19">
        <v>12</v>
      </c>
      <c r="F101" s="19">
        <v>12</v>
      </c>
      <c r="G101" s="19">
        <v>12</v>
      </c>
      <c r="H101" s="19">
        <v>12</v>
      </c>
      <c r="I101" s="20">
        <v>12</v>
      </c>
    </row>
    <row r="102" spans="1:9" ht="14.4" thickBot="1">
      <c r="A102" s="6">
        <v>99</v>
      </c>
      <c r="B102" s="7" t="s">
        <v>10</v>
      </c>
      <c r="C102" s="7" t="s">
        <v>119</v>
      </c>
      <c r="D102" s="7" t="s">
        <v>111</v>
      </c>
      <c r="E102" s="19">
        <v>10.49</v>
      </c>
      <c r="F102" s="19">
        <v>10.99</v>
      </c>
      <c r="G102" s="19">
        <v>12.99</v>
      </c>
      <c r="H102" s="19">
        <v>10.49</v>
      </c>
      <c r="I102" s="20">
        <v>10.49</v>
      </c>
    </row>
    <row r="103" spans="1:9" ht="14.4" thickBot="1">
      <c r="A103" s="6">
        <v>100</v>
      </c>
      <c r="B103" s="7" t="s">
        <v>10</v>
      </c>
      <c r="C103" s="7" t="s">
        <v>119</v>
      </c>
      <c r="D103" s="7" t="s">
        <v>112</v>
      </c>
      <c r="E103" s="19">
        <v>9.77</v>
      </c>
      <c r="F103" s="19">
        <v>9.4</v>
      </c>
      <c r="G103" s="19" t="s">
        <v>120</v>
      </c>
      <c r="H103" s="19">
        <v>9.4</v>
      </c>
      <c r="I103" s="20" t="s">
        <v>120</v>
      </c>
    </row>
    <row r="104" spans="1:9" ht="14.4" thickBot="1">
      <c r="A104" s="18">
        <v>101</v>
      </c>
      <c r="B104" s="13" t="s">
        <v>10</v>
      </c>
      <c r="C104" s="13" t="s">
        <v>119</v>
      </c>
      <c r="D104" s="13" t="s">
        <v>113</v>
      </c>
      <c r="E104" s="21" t="s">
        <v>120</v>
      </c>
      <c r="F104" s="21">
        <v>11</v>
      </c>
      <c r="G104" s="21" t="s">
        <v>120</v>
      </c>
      <c r="H104" s="21">
        <v>12</v>
      </c>
      <c r="I104" s="22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114"/>
  <sheetViews>
    <sheetView showGridLines="0" view="pageBreakPreview" topLeftCell="D94" zoomScaleNormal="100" zoomScaleSheetLayoutView="100" workbookViewId="0">
      <selection activeCell="D107" sqref="A107:XFD112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35" customWidth="1"/>
    <col min="5" max="5" width="10.625" style="535" customWidth="1"/>
    <col min="6" max="6" width="9.25" style="535" customWidth="1"/>
    <col min="7" max="7" width="13.625" style="535" customWidth="1"/>
    <col min="8" max="8" width="12" style="535" customWidth="1"/>
    <col min="9" max="13" width="9.25" style="472"/>
    <col min="14" max="16384" width="9.25" style="336"/>
  </cols>
  <sheetData>
    <row r="1" spans="1:15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15" ht="21" customHeight="1">
      <c r="B2" s="661" t="s">
        <v>252</v>
      </c>
      <c r="C2" s="648"/>
      <c r="D2" s="648"/>
      <c r="E2" s="653"/>
      <c r="F2" s="648"/>
      <c r="G2" s="653"/>
      <c r="H2" s="662"/>
    </row>
    <row r="3" spans="1:15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15" ht="20.55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15" ht="19.05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15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15" s="342" customFormat="1" ht="21" customHeight="1">
      <c r="A7" s="336"/>
      <c r="B7" s="511">
        <v>1</v>
      </c>
      <c r="C7" s="417" t="s">
        <v>12</v>
      </c>
      <c r="D7" s="512">
        <v>8</v>
      </c>
      <c r="E7" s="512">
        <v>8.25</v>
      </c>
      <c r="F7" s="512">
        <v>14</v>
      </c>
      <c r="G7" s="512">
        <v>7.25</v>
      </c>
      <c r="H7" s="513">
        <v>8.75</v>
      </c>
      <c r="I7" s="472"/>
      <c r="J7" s="472"/>
      <c r="K7" s="472"/>
      <c r="L7" s="472"/>
      <c r="M7" s="472"/>
      <c r="N7" s="336"/>
      <c r="O7" s="336"/>
    </row>
    <row r="8" spans="1:15" ht="21" customHeight="1">
      <c r="B8" s="373">
        <v>2</v>
      </c>
      <c r="C8" s="339" t="s">
        <v>13</v>
      </c>
      <c r="D8" s="514">
        <v>8</v>
      </c>
      <c r="E8" s="514">
        <v>8.25</v>
      </c>
      <c r="F8" s="514">
        <v>11.25</v>
      </c>
      <c r="G8" s="514">
        <v>7.25</v>
      </c>
      <c r="H8" s="515">
        <v>8.75</v>
      </c>
    </row>
    <row r="9" spans="1:15" s="342" customFormat="1" ht="21" customHeight="1">
      <c r="A9" s="336"/>
      <c r="B9" s="444">
        <f>B8+1</f>
        <v>3</v>
      </c>
      <c r="C9" s="417" t="s">
        <v>14</v>
      </c>
      <c r="D9" s="516">
        <v>8</v>
      </c>
      <c r="E9" s="516">
        <v>8.25</v>
      </c>
      <c r="F9" s="516">
        <v>0</v>
      </c>
      <c r="G9" s="516">
        <v>7.25</v>
      </c>
      <c r="H9" s="517">
        <v>8.75</v>
      </c>
      <c r="I9" s="472"/>
      <c r="J9" s="472"/>
      <c r="K9" s="472"/>
      <c r="L9" s="472"/>
      <c r="M9" s="472"/>
      <c r="N9" s="336"/>
      <c r="O9" s="336"/>
    </row>
    <row r="10" spans="1:15" ht="21" customHeight="1">
      <c r="B10" s="376">
        <f t="shared" ref="B10:B73" si="0">B9+1</f>
        <v>4</v>
      </c>
      <c r="C10" s="339" t="s">
        <v>15</v>
      </c>
      <c r="D10" s="514">
        <v>8.75</v>
      </c>
      <c r="E10" s="514">
        <v>9.25</v>
      </c>
      <c r="F10" s="514">
        <v>0</v>
      </c>
      <c r="G10" s="514">
        <v>8.25</v>
      </c>
      <c r="H10" s="515">
        <v>9.5</v>
      </c>
    </row>
    <row r="11" spans="1:15" s="342" customFormat="1" ht="21" customHeight="1">
      <c r="A11" s="336"/>
      <c r="B11" s="444">
        <f t="shared" si="0"/>
        <v>5</v>
      </c>
      <c r="C11" s="417" t="s">
        <v>16</v>
      </c>
      <c r="D11" s="516">
        <v>8.5</v>
      </c>
      <c r="E11" s="516">
        <v>8.75</v>
      </c>
      <c r="F11" s="516">
        <v>0</v>
      </c>
      <c r="G11" s="516">
        <v>8.25</v>
      </c>
      <c r="H11" s="517">
        <v>8.25</v>
      </c>
      <c r="I11" s="472"/>
      <c r="J11" s="472"/>
      <c r="K11" s="472"/>
      <c r="L11" s="472"/>
      <c r="M11" s="472"/>
      <c r="N11" s="336"/>
      <c r="O11" s="336"/>
    </row>
    <row r="12" spans="1:15" ht="21" customHeight="1">
      <c r="B12" s="376">
        <f t="shared" si="0"/>
        <v>6</v>
      </c>
      <c r="C12" s="339" t="s">
        <v>17</v>
      </c>
      <c r="D12" s="514">
        <v>7.95</v>
      </c>
      <c r="E12" s="514">
        <v>8.1999999999999993</v>
      </c>
      <c r="F12" s="514">
        <v>0</v>
      </c>
      <c r="G12" s="514">
        <v>7.2</v>
      </c>
      <c r="H12" s="515">
        <v>5.96</v>
      </c>
    </row>
    <row r="13" spans="1:15" s="342" customFormat="1" ht="21" customHeight="1">
      <c r="A13" s="336"/>
      <c r="B13" s="444">
        <f t="shared" si="0"/>
        <v>7</v>
      </c>
      <c r="C13" s="417" t="s">
        <v>18</v>
      </c>
      <c r="D13" s="516">
        <v>8</v>
      </c>
      <c r="E13" s="516">
        <v>9.25</v>
      </c>
      <c r="F13" s="516">
        <v>0</v>
      </c>
      <c r="G13" s="516">
        <v>8.25</v>
      </c>
      <c r="H13" s="517">
        <v>9</v>
      </c>
      <c r="I13" s="472"/>
      <c r="J13" s="472"/>
      <c r="K13" s="472"/>
      <c r="L13" s="472"/>
      <c r="M13" s="472"/>
      <c r="N13" s="336"/>
      <c r="O13" s="336"/>
    </row>
    <row r="14" spans="1:15" ht="21" customHeight="1">
      <c r="B14" s="376">
        <f t="shared" si="0"/>
        <v>8</v>
      </c>
      <c r="C14" s="339" t="s">
        <v>236</v>
      </c>
      <c r="D14" s="514">
        <v>8.86</v>
      </c>
      <c r="E14" s="514">
        <v>8.5</v>
      </c>
      <c r="F14" s="514">
        <v>14.9</v>
      </c>
      <c r="G14" s="514">
        <v>8</v>
      </c>
      <c r="H14" s="515">
        <v>8.4700000000000006</v>
      </c>
    </row>
    <row r="15" spans="1:15" s="342" customFormat="1" ht="21" customHeight="1">
      <c r="A15" s="336"/>
      <c r="B15" s="444">
        <f t="shared" si="0"/>
        <v>9</v>
      </c>
      <c r="C15" s="417" t="s">
        <v>20</v>
      </c>
      <c r="D15" s="516">
        <v>9</v>
      </c>
      <c r="E15" s="516">
        <v>9.25</v>
      </c>
      <c r="F15" s="516">
        <v>0</v>
      </c>
      <c r="G15" s="516">
        <v>7.25</v>
      </c>
      <c r="H15" s="517">
        <v>8.5</v>
      </c>
      <c r="I15" s="472"/>
      <c r="J15" s="472"/>
      <c r="K15" s="472"/>
      <c r="L15" s="472"/>
      <c r="M15" s="472"/>
      <c r="N15" s="336"/>
      <c r="O15" s="336"/>
    </row>
    <row r="16" spans="1:15" ht="21" customHeight="1">
      <c r="B16" s="376">
        <f t="shared" si="0"/>
        <v>10</v>
      </c>
      <c r="C16" s="339" t="s">
        <v>21</v>
      </c>
      <c r="D16" s="514">
        <v>9</v>
      </c>
      <c r="E16" s="514">
        <v>9.25</v>
      </c>
      <c r="F16" s="514">
        <v>0</v>
      </c>
      <c r="G16" s="514">
        <v>8.8000000000000007</v>
      </c>
      <c r="H16" s="515">
        <v>0</v>
      </c>
    </row>
    <row r="17" spans="1:15" s="342" customFormat="1" ht="21" customHeight="1">
      <c r="A17" s="336"/>
      <c r="B17" s="444">
        <f t="shared" si="0"/>
        <v>11</v>
      </c>
      <c r="C17" s="417" t="s">
        <v>22</v>
      </c>
      <c r="D17" s="516">
        <v>8.75</v>
      </c>
      <c r="E17" s="516">
        <v>9.25</v>
      </c>
      <c r="F17" s="516">
        <v>0</v>
      </c>
      <c r="G17" s="516">
        <v>8.8000000000000007</v>
      </c>
      <c r="H17" s="517">
        <v>9.8000000000000007</v>
      </c>
      <c r="I17" s="472"/>
      <c r="J17" s="472"/>
      <c r="K17" s="472"/>
      <c r="L17" s="472"/>
      <c r="M17" s="472"/>
      <c r="N17" s="336"/>
      <c r="O17" s="336"/>
    </row>
    <row r="18" spans="1:15" ht="21" customHeight="1">
      <c r="B18" s="376">
        <f t="shared" si="0"/>
        <v>12</v>
      </c>
      <c r="C18" s="339" t="s">
        <v>23</v>
      </c>
      <c r="D18" s="514">
        <v>4.75</v>
      </c>
      <c r="E18" s="514">
        <v>0</v>
      </c>
      <c r="F18" s="514">
        <v>0</v>
      </c>
      <c r="G18" s="514">
        <v>0</v>
      </c>
      <c r="H18" s="515">
        <v>0</v>
      </c>
    </row>
    <row r="19" spans="1:15" s="342" customFormat="1" ht="21" customHeight="1">
      <c r="A19" s="336"/>
      <c r="B19" s="444">
        <f t="shared" si="0"/>
        <v>13</v>
      </c>
      <c r="C19" s="417" t="s">
        <v>24</v>
      </c>
      <c r="D19" s="516">
        <v>3.56</v>
      </c>
      <c r="E19" s="516">
        <v>0</v>
      </c>
      <c r="F19" s="516">
        <v>0</v>
      </c>
      <c r="G19" s="516">
        <v>0</v>
      </c>
      <c r="H19" s="517">
        <v>0</v>
      </c>
      <c r="I19" s="472"/>
      <c r="J19" s="472"/>
      <c r="K19" s="472"/>
      <c r="L19" s="472"/>
      <c r="M19" s="472"/>
      <c r="N19" s="336"/>
      <c r="O19" s="336"/>
    </row>
    <row r="20" spans="1:15" ht="21" customHeight="1">
      <c r="B20" s="376">
        <f t="shared" si="0"/>
        <v>14</v>
      </c>
      <c r="C20" s="339" t="s">
        <v>25</v>
      </c>
      <c r="D20" s="514">
        <v>6</v>
      </c>
      <c r="E20" s="514">
        <v>0</v>
      </c>
      <c r="F20" s="514">
        <v>0</v>
      </c>
      <c r="G20" s="514">
        <v>0</v>
      </c>
      <c r="H20" s="515">
        <v>0</v>
      </c>
    </row>
    <row r="21" spans="1:15" s="342" customFormat="1" ht="21" customHeight="1">
      <c r="A21" s="336"/>
      <c r="B21" s="444">
        <f t="shared" si="0"/>
        <v>15</v>
      </c>
      <c r="C21" s="417" t="s">
        <v>26</v>
      </c>
      <c r="D21" s="516">
        <v>6.28</v>
      </c>
      <c r="E21" s="516">
        <v>6.28</v>
      </c>
      <c r="F21" s="516">
        <v>0</v>
      </c>
      <c r="G21" s="516">
        <v>6.28</v>
      </c>
      <c r="H21" s="517">
        <v>6.28</v>
      </c>
      <c r="I21" s="472"/>
      <c r="J21" s="472"/>
      <c r="K21" s="472"/>
      <c r="L21" s="472"/>
      <c r="M21" s="472"/>
      <c r="N21" s="336"/>
      <c r="O21" s="336"/>
    </row>
    <row r="22" spans="1:15" ht="21" customHeight="1">
      <c r="B22" s="376">
        <f t="shared" si="0"/>
        <v>16</v>
      </c>
      <c r="C22" s="339" t="s">
        <v>27</v>
      </c>
      <c r="D22" s="514">
        <v>9.34</v>
      </c>
      <c r="E22" s="514">
        <v>10.06</v>
      </c>
      <c r="F22" s="514">
        <v>15.14</v>
      </c>
      <c r="G22" s="514">
        <v>8.94</v>
      </c>
      <c r="H22" s="515">
        <v>15</v>
      </c>
    </row>
    <row r="23" spans="1:15" s="342" customFormat="1" ht="21" customHeight="1">
      <c r="A23" s="336"/>
      <c r="B23" s="444">
        <f t="shared" si="0"/>
        <v>17</v>
      </c>
      <c r="C23" s="417" t="s">
        <v>28</v>
      </c>
      <c r="D23" s="516">
        <v>0</v>
      </c>
      <c r="E23" s="516">
        <v>0</v>
      </c>
      <c r="F23" s="516">
        <v>0</v>
      </c>
      <c r="G23" s="516">
        <v>0</v>
      </c>
      <c r="H23" s="517">
        <v>0</v>
      </c>
      <c r="I23" s="472"/>
      <c r="J23" s="472"/>
      <c r="K23" s="472"/>
      <c r="L23" s="472"/>
      <c r="M23" s="472"/>
      <c r="N23" s="336"/>
      <c r="O23" s="336"/>
    </row>
    <row r="24" spans="1:15" ht="21" customHeight="1">
      <c r="B24" s="376">
        <f t="shared" si="0"/>
        <v>18</v>
      </c>
      <c r="C24" s="339" t="s">
        <v>30</v>
      </c>
      <c r="D24" s="514">
        <v>7.26</v>
      </c>
      <c r="E24" s="514">
        <v>0</v>
      </c>
      <c r="F24" s="514">
        <v>0</v>
      </c>
      <c r="G24" s="514">
        <v>0</v>
      </c>
      <c r="H24" s="515">
        <v>0</v>
      </c>
    </row>
    <row r="25" spans="1:15" s="342" customFormat="1" ht="21" customHeight="1">
      <c r="A25" s="336"/>
      <c r="B25" s="444">
        <f t="shared" si="0"/>
        <v>19</v>
      </c>
      <c r="C25" s="417" t="s">
        <v>32</v>
      </c>
      <c r="D25" s="516">
        <v>4.6900000000000004</v>
      </c>
      <c r="E25" s="516">
        <v>6.74</v>
      </c>
      <c r="F25" s="516">
        <v>0</v>
      </c>
      <c r="G25" s="516">
        <v>7.75</v>
      </c>
      <c r="H25" s="517">
        <v>0</v>
      </c>
      <c r="I25" s="472"/>
      <c r="J25" s="472"/>
      <c r="K25" s="472"/>
      <c r="L25" s="472"/>
      <c r="M25" s="472"/>
      <c r="N25" s="336"/>
      <c r="O25" s="336"/>
    </row>
    <row r="26" spans="1:15" ht="21" customHeight="1">
      <c r="B26" s="376">
        <f t="shared" si="0"/>
        <v>20</v>
      </c>
      <c r="C26" s="339" t="s">
        <v>33</v>
      </c>
      <c r="D26" s="514">
        <v>6.72</v>
      </c>
      <c r="E26" s="514">
        <v>0</v>
      </c>
      <c r="F26" s="514">
        <v>0</v>
      </c>
      <c r="G26" s="514">
        <v>0</v>
      </c>
      <c r="H26" s="515">
        <v>0</v>
      </c>
    </row>
    <row r="27" spans="1:15" s="342" customFormat="1" ht="21" customHeight="1">
      <c r="A27" s="336"/>
      <c r="B27" s="444">
        <f t="shared" si="0"/>
        <v>21</v>
      </c>
      <c r="C27" s="417" t="s">
        <v>34</v>
      </c>
      <c r="D27" s="516">
        <v>4.5999999999999996</v>
      </c>
      <c r="E27" s="516">
        <v>0</v>
      </c>
      <c r="F27" s="516">
        <v>0</v>
      </c>
      <c r="G27" s="516">
        <v>0</v>
      </c>
      <c r="H27" s="517">
        <v>0</v>
      </c>
      <c r="I27" s="472"/>
      <c r="J27" s="472"/>
      <c r="K27" s="472"/>
      <c r="L27" s="472"/>
      <c r="M27" s="472"/>
      <c r="N27" s="336"/>
      <c r="O27" s="336"/>
    </row>
    <row r="28" spans="1:15" ht="21" customHeight="1">
      <c r="B28" s="376">
        <f t="shared" si="0"/>
        <v>22</v>
      </c>
      <c r="C28" s="339" t="s">
        <v>35</v>
      </c>
      <c r="D28" s="514">
        <v>7.5</v>
      </c>
      <c r="E28" s="514">
        <v>0</v>
      </c>
      <c r="F28" s="514">
        <v>0</v>
      </c>
      <c r="G28" s="514">
        <v>7.59</v>
      </c>
      <c r="H28" s="515">
        <v>0</v>
      </c>
    </row>
    <row r="29" spans="1:15" s="342" customFormat="1" ht="21" customHeight="1">
      <c r="A29" s="336"/>
      <c r="B29" s="444">
        <f t="shared" si="0"/>
        <v>23</v>
      </c>
      <c r="C29" s="417" t="s">
        <v>36</v>
      </c>
      <c r="D29" s="516">
        <v>14.23</v>
      </c>
      <c r="E29" s="516">
        <v>13.23</v>
      </c>
      <c r="F29" s="516">
        <v>13.23</v>
      </c>
      <c r="G29" s="516">
        <v>13.23</v>
      </c>
      <c r="H29" s="517">
        <v>13.23</v>
      </c>
      <c r="I29" s="472"/>
      <c r="J29" s="472"/>
      <c r="K29" s="472"/>
      <c r="L29" s="472"/>
      <c r="M29" s="472"/>
      <c r="N29" s="336"/>
      <c r="O29" s="336"/>
    </row>
    <row r="30" spans="1:15" ht="21" customHeight="1">
      <c r="B30" s="376">
        <f t="shared" si="0"/>
        <v>24</v>
      </c>
      <c r="C30" s="339" t="s">
        <v>37</v>
      </c>
      <c r="D30" s="514">
        <v>6.79</v>
      </c>
      <c r="E30" s="514">
        <v>0</v>
      </c>
      <c r="F30" s="514">
        <v>0</v>
      </c>
      <c r="G30" s="514">
        <v>0</v>
      </c>
      <c r="H30" s="515">
        <v>0</v>
      </c>
    </row>
    <row r="31" spans="1:15" s="342" customFormat="1" ht="21" customHeight="1">
      <c r="A31" s="336"/>
      <c r="B31" s="444">
        <f t="shared" si="0"/>
        <v>25</v>
      </c>
      <c r="C31" s="417" t="s">
        <v>38</v>
      </c>
      <c r="D31" s="516">
        <v>6.42</v>
      </c>
      <c r="E31" s="516">
        <v>0</v>
      </c>
      <c r="F31" s="516">
        <v>0</v>
      </c>
      <c r="G31" s="516">
        <v>0</v>
      </c>
      <c r="H31" s="517">
        <v>0</v>
      </c>
      <c r="I31" s="472"/>
      <c r="J31" s="472"/>
      <c r="K31" s="472"/>
      <c r="L31" s="472"/>
      <c r="M31" s="472"/>
      <c r="N31" s="336"/>
      <c r="O31" s="336"/>
    </row>
    <row r="32" spans="1:15" ht="21" customHeight="1">
      <c r="B32" s="376">
        <f t="shared" si="0"/>
        <v>26</v>
      </c>
      <c r="C32" s="339" t="s">
        <v>39</v>
      </c>
      <c r="D32" s="514">
        <v>5.5</v>
      </c>
      <c r="E32" s="514">
        <v>0</v>
      </c>
      <c r="F32" s="514">
        <v>0</v>
      </c>
      <c r="G32" s="514">
        <v>0</v>
      </c>
      <c r="H32" s="515">
        <v>0</v>
      </c>
    </row>
    <row r="33" spans="1:15" s="342" customFormat="1" ht="21" customHeight="1">
      <c r="A33" s="336"/>
      <c r="B33" s="444">
        <f t="shared" si="0"/>
        <v>27</v>
      </c>
      <c r="C33" s="417" t="s">
        <v>40</v>
      </c>
      <c r="D33" s="516">
        <v>5.74</v>
      </c>
      <c r="E33" s="516">
        <v>5.74</v>
      </c>
      <c r="F33" s="516">
        <v>0</v>
      </c>
      <c r="G33" s="516">
        <v>0</v>
      </c>
      <c r="H33" s="517">
        <v>0</v>
      </c>
      <c r="I33" s="472"/>
      <c r="J33" s="472"/>
      <c r="K33" s="472"/>
      <c r="L33" s="472"/>
      <c r="M33" s="472"/>
      <c r="N33" s="336"/>
      <c r="O33" s="336"/>
    </row>
    <row r="34" spans="1:15" ht="21" customHeight="1">
      <c r="B34" s="376">
        <f>B33+1</f>
        <v>28</v>
      </c>
      <c r="C34" s="339" t="s">
        <v>41</v>
      </c>
      <c r="D34" s="514">
        <v>8.25</v>
      </c>
      <c r="E34" s="514">
        <v>8.4499999999999993</v>
      </c>
      <c r="F34" s="514">
        <v>13.45</v>
      </c>
      <c r="G34" s="514">
        <v>7.92</v>
      </c>
      <c r="H34" s="515">
        <v>12.35</v>
      </c>
    </row>
    <row r="35" spans="1:15" s="342" customFormat="1" ht="21" customHeight="1">
      <c r="A35" s="336"/>
      <c r="B35" s="444">
        <f t="shared" si="0"/>
        <v>29</v>
      </c>
      <c r="C35" s="417" t="s">
        <v>42</v>
      </c>
      <c r="D35" s="516">
        <v>6.75</v>
      </c>
      <c r="E35" s="516">
        <v>9.5</v>
      </c>
      <c r="F35" s="516">
        <v>0</v>
      </c>
      <c r="G35" s="516">
        <v>9</v>
      </c>
      <c r="H35" s="517">
        <v>0</v>
      </c>
      <c r="I35" s="472"/>
      <c r="J35" s="472"/>
      <c r="K35" s="472"/>
      <c r="L35" s="472"/>
      <c r="M35" s="472"/>
      <c r="N35" s="336"/>
      <c r="O35" s="336"/>
    </row>
    <row r="36" spans="1:15" ht="21" customHeight="1">
      <c r="B36" s="376">
        <f t="shared" si="0"/>
        <v>30</v>
      </c>
      <c r="C36" s="339" t="s">
        <v>230</v>
      </c>
      <c r="D36" s="514">
        <v>10.55</v>
      </c>
      <c r="E36" s="514">
        <v>11.05</v>
      </c>
      <c r="F36" s="514">
        <v>26</v>
      </c>
      <c r="G36" s="514">
        <v>12.05</v>
      </c>
      <c r="H36" s="515">
        <v>11.05</v>
      </c>
    </row>
    <row r="37" spans="1:15" s="342" customFormat="1" ht="21" customHeight="1">
      <c r="A37" s="336"/>
      <c r="B37" s="444">
        <f t="shared" si="0"/>
        <v>31</v>
      </c>
      <c r="C37" s="417" t="s">
        <v>45</v>
      </c>
      <c r="D37" s="516">
        <v>10.6</v>
      </c>
      <c r="E37" s="516">
        <v>12.2</v>
      </c>
      <c r="F37" s="516">
        <v>14.2</v>
      </c>
      <c r="G37" s="516">
        <v>11.9</v>
      </c>
      <c r="H37" s="517">
        <v>12</v>
      </c>
      <c r="I37" s="472"/>
      <c r="J37" s="472"/>
      <c r="K37" s="472"/>
      <c r="L37" s="472"/>
      <c r="M37" s="472"/>
      <c r="N37" s="336"/>
      <c r="O37" s="336"/>
    </row>
    <row r="38" spans="1:15" ht="21" customHeight="1">
      <c r="B38" s="376">
        <f t="shared" si="0"/>
        <v>32</v>
      </c>
      <c r="C38" s="339" t="s">
        <v>46</v>
      </c>
      <c r="D38" s="514">
        <v>6.14</v>
      </c>
      <c r="E38" s="514">
        <v>7.86</v>
      </c>
      <c r="F38" s="514">
        <v>11.67</v>
      </c>
      <c r="G38" s="514">
        <v>8.15</v>
      </c>
      <c r="H38" s="515">
        <v>8.0299999999999994</v>
      </c>
    </row>
    <row r="39" spans="1:15" s="342" customFormat="1" ht="21" customHeight="1">
      <c r="A39" s="336"/>
      <c r="B39" s="444">
        <f t="shared" si="0"/>
        <v>33</v>
      </c>
      <c r="C39" s="417" t="s">
        <v>47</v>
      </c>
      <c r="D39" s="516">
        <v>9.25</v>
      </c>
      <c r="E39" s="516">
        <v>9.25</v>
      </c>
      <c r="F39" s="516">
        <v>10.5</v>
      </c>
      <c r="G39" s="516">
        <v>8.5</v>
      </c>
      <c r="H39" s="517">
        <v>9.25</v>
      </c>
      <c r="I39" s="472"/>
      <c r="J39" s="472"/>
      <c r="K39" s="472"/>
      <c r="L39" s="472"/>
      <c r="M39" s="472"/>
      <c r="N39" s="336"/>
      <c r="O39" s="336"/>
    </row>
    <row r="40" spans="1:15" ht="21" customHeight="1">
      <c r="B40" s="376">
        <f t="shared" si="0"/>
        <v>34</v>
      </c>
      <c r="C40" s="339" t="s">
        <v>48</v>
      </c>
      <c r="D40" s="514">
        <v>6.11</v>
      </c>
      <c r="E40" s="514">
        <v>6.01</v>
      </c>
      <c r="F40" s="514">
        <v>5.65</v>
      </c>
      <c r="G40" s="514">
        <v>5.63</v>
      </c>
      <c r="H40" s="518">
        <v>6.51</v>
      </c>
    </row>
    <row r="41" spans="1:15" s="342" customFormat="1" ht="21" customHeight="1">
      <c r="A41" s="336"/>
      <c r="B41" s="444">
        <f t="shared" si="0"/>
        <v>35</v>
      </c>
      <c r="C41" s="417" t="s">
        <v>49</v>
      </c>
      <c r="D41" s="516">
        <v>9.2100000000000009</v>
      </c>
      <c r="E41" s="516">
        <v>10.16</v>
      </c>
      <c r="F41" s="516">
        <v>13.09</v>
      </c>
      <c r="G41" s="516">
        <v>10.46</v>
      </c>
      <c r="H41" s="517">
        <v>12.84</v>
      </c>
      <c r="I41" s="472"/>
      <c r="J41" s="472"/>
      <c r="K41" s="472"/>
      <c r="L41" s="472"/>
      <c r="M41" s="472"/>
      <c r="N41" s="336"/>
      <c r="O41" s="336"/>
    </row>
    <row r="42" spans="1:15" ht="21" customHeight="1">
      <c r="B42" s="376">
        <f t="shared" si="0"/>
        <v>36</v>
      </c>
      <c r="C42" s="339" t="s">
        <v>50</v>
      </c>
      <c r="D42" s="514">
        <v>5.65</v>
      </c>
      <c r="E42" s="514">
        <v>6.54</v>
      </c>
      <c r="F42" s="514">
        <v>10.59</v>
      </c>
      <c r="G42" s="514">
        <v>6.6</v>
      </c>
      <c r="H42" s="515">
        <v>8.1199999999999992</v>
      </c>
    </row>
    <row r="43" spans="1:15" s="342" customFormat="1" ht="21" customHeight="1">
      <c r="A43" s="336"/>
      <c r="B43" s="444">
        <f t="shared" si="0"/>
        <v>37</v>
      </c>
      <c r="C43" s="417" t="s">
        <v>51</v>
      </c>
      <c r="D43" s="516">
        <v>8.24</v>
      </c>
      <c r="E43" s="516">
        <v>8.24</v>
      </c>
      <c r="F43" s="516">
        <v>7.68</v>
      </c>
      <c r="G43" s="516">
        <v>7.68</v>
      </c>
      <c r="H43" s="517">
        <v>7.95</v>
      </c>
      <c r="I43" s="472"/>
      <c r="J43" s="472"/>
      <c r="K43" s="472"/>
      <c r="L43" s="472"/>
      <c r="M43" s="472"/>
      <c r="N43" s="336"/>
      <c r="O43" s="336"/>
    </row>
    <row r="44" spans="1:15" ht="21" customHeight="1">
      <c r="B44" s="376">
        <f t="shared" si="0"/>
        <v>38</v>
      </c>
      <c r="C44" s="339" t="s">
        <v>52</v>
      </c>
      <c r="D44" s="514">
        <v>8.9499999999999993</v>
      </c>
      <c r="E44" s="514">
        <v>9.6</v>
      </c>
      <c r="F44" s="514">
        <v>12.25</v>
      </c>
      <c r="G44" s="514">
        <v>9.2899999999999991</v>
      </c>
      <c r="H44" s="515">
        <v>10.99</v>
      </c>
    </row>
    <row r="45" spans="1:15" s="342" customFormat="1" ht="21" customHeight="1">
      <c r="A45" s="336"/>
      <c r="B45" s="444">
        <f t="shared" si="0"/>
        <v>39</v>
      </c>
      <c r="C45" s="417" t="s">
        <v>53</v>
      </c>
      <c r="D45" s="516">
        <v>8.75</v>
      </c>
      <c r="E45" s="516">
        <v>9.25</v>
      </c>
      <c r="F45" s="516">
        <v>11.25</v>
      </c>
      <c r="G45" s="516">
        <v>9.75</v>
      </c>
      <c r="H45" s="517">
        <v>9.75</v>
      </c>
      <c r="I45" s="472"/>
      <c r="J45" s="472"/>
      <c r="K45" s="472"/>
      <c r="L45" s="472"/>
      <c r="M45" s="472"/>
      <c r="N45" s="336"/>
      <c r="O45" s="336"/>
    </row>
    <row r="46" spans="1:15" ht="21" customHeight="1">
      <c r="B46" s="376">
        <f t="shared" si="0"/>
        <v>40</v>
      </c>
      <c r="C46" s="339" t="s">
        <v>54</v>
      </c>
      <c r="D46" s="514">
        <v>6.26</v>
      </c>
      <c r="E46" s="514">
        <v>6.48</v>
      </c>
      <c r="F46" s="514">
        <v>6.58</v>
      </c>
      <c r="G46" s="514">
        <v>5.77</v>
      </c>
      <c r="H46" s="515">
        <v>6.14</v>
      </c>
    </row>
    <row r="47" spans="1:15" s="342" customFormat="1" ht="21" customHeight="1">
      <c r="A47" s="336"/>
      <c r="B47" s="444">
        <f t="shared" si="0"/>
        <v>41</v>
      </c>
      <c r="C47" s="417" t="s">
        <v>55</v>
      </c>
      <c r="D47" s="516">
        <v>8.9499999999999993</v>
      </c>
      <c r="E47" s="516">
        <v>9.4</v>
      </c>
      <c r="F47" s="516">
        <v>11.75</v>
      </c>
      <c r="G47" s="516">
        <v>8.9700000000000006</v>
      </c>
      <c r="H47" s="517">
        <v>10.75</v>
      </c>
      <c r="I47" s="472"/>
      <c r="J47" s="472"/>
      <c r="K47" s="472"/>
      <c r="L47" s="472"/>
      <c r="M47" s="472"/>
      <c r="N47" s="336"/>
      <c r="O47" s="336"/>
    </row>
    <row r="48" spans="1:15" ht="21" customHeight="1">
      <c r="B48" s="376">
        <f t="shared" si="0"/>
        <v>42</v>
      </c>
      <c r="C48" s="339" t="s">
        <v>56</v>
      </c>
      <c r="D48" s="514">
        <v>9.18</v>
      </c>
      <c r="E48" s="514">
        <v>9.18</v>
      </c>
      <c r="F48" s="514">
        <v>9.18</v>
      </c>
      <c r="G48" s="514">
        <v>9.18</v>
      </c>
      <c r="H48" s="515">
        <v>9.18</v>
      </c>
    </row>
    <row r="49" spans="1:15" s="342" customFormat="1" ht="21" customHeight="1">
      <c r="A49" s="336"/>
      <c r="B49" s="444">
        <f t="shared" si="0"/>
        <v>43</v>
      </c>
      <c r="C49" s="417" t="s">
        <v>57</v>
      </c>
      <c r="D49" s="516">
        <v>9.25</v>
      </c>
      <c r="E49" s="516">
        <v>9.99</v>
      </c>
      <c r="F49" s="516">
        <v>12.3</v>
      </c>
      <c r="G49" s="516">
        <v>9.7899999999999991</v>
      </c>
      <c r="H49" s="517">
        <v>10.1</v>
      </c>
      <c r="I49" s="472"/>
      <c r="J49" s="472"/>
      <c r="K49" s="472"/>
      <c r="L49" s="472"/>
      <c r="M49" s="472"/>
      <c r="N49" s="336"/>
      <c r="O49" s="336"/>
    </row>
    <row r="50" spans="1:15" ht="21" customHeight="1">
      <c r="B50" s="376">
        <f t="shared" si="0"/>
        <v>44</v>
      </c>
      <c r="C50" s="339" t="s">
        <v>58</v>
      </c>
      <c r="D50" s="514">
        <v>8.61</v>
      </c>
      <c r="E50" s="514">
        <v>10.84</v>
      </c>
      <c r="F50" s="514">
        <v>11</v>
      </c>
      <c r="G50" s="514">
        <v>10.11</v>
      </c>
      <c r="H50" s="515">
        <v>9.8699999999999992</v>
      </c>
    </row>
    <row r="51" spans="1:15" s="342" customFormat="1" ht="21" customHeight="1">
      <c r="A51" s="336"/>
      <c r="B51" s="444">
        <f t="shared" si="0"/>
        <v>45</v>
      </c>
      <c r="C51" s="417" t="s">
        <v>59</v>
      </c>
      <c r="D51" s="516">
        <v>8.36</v>
      </c>
      <c r="E51" s="516">
        <v>8.11</v>
      </c>
      <c r="F51" s="516">
        <v>8.11</v>
      </c>
      <c r="G51" s="516">
        <v>8.36</v>
      </c>
      <c r="H51" s="517">
        <v>7.86</v>
      </c>
      <c r="I51" s="472"/>
      <c r="J51" s="472"/>
      <c r="K51" s="472"/>
      <c r="L51" s="472"/>
      <c r="M51" s="472"/>
      <c r="N51" s="336"/>
      <c r="O51" s="336"/>
    </row>
    <row r="52" spans="1:15" ht="21" customHeight="1">
      <c r="B52" s="376">
        <f t="shared" si="0"/>
        <v>46</v>
      </c>
      <c r="C52" s="339" t="s">
        <v>60</v>
      </c>
      <c r="D52" s="514">
        <v>10</v>
      </c>
      <c r="E52" s="514">
        <v>6.44</v>
      </c>
      <c r="F52" s="514">
        <v>9.56</v>
      </c>
      <c r="G52" s="514">
        <v>9.24</v>
      </c>
      <c r="H52" s="515">
        <v>10.32</v>
      </c>
    </row>
    <row r="53" spans="1:15" s="342" customFormat="1" ht="21" customHeight="1">
      <c r="A53" s="336"/>
      <c r="B53" s="448">
        <f t="shared" si="0"/>
        <v>47</v>
      </c>
      <c r="C53" s="422" t="s">
        <v>61</v>
      </c>
      <c r="D53" s="539">
        <v>6.99</v>
      </c>
      <c r="E53" s="539">
        <v>7.01</v>
      </c>
      <c r="F53" s="539">
        <v>6.88</v>
      </c>
      <c r="G53" s="539">
        <v>6.87</v>
      </c>
      <c r="H53" s="540">
        <v>9.18</v>
      </c>
      <c r="I53" s="472"/>
      <c r="J53" s="472"/>
      <c r="K53" s="472"/>
      <c r="L53" s="472"/>
      <c r="M53" s="472"/>
      <c r="N53" s="336"/>
      <c r="O53" s="336"/>
    </row>
    <row r="54" spans="1:15" ht="21" customHeight="1" thickBot="1">
      <c r="B54" s="380"/>
      <c r="C54" s="381"/>
      <c r="D54" s="519"/>
      <c r="E54" s="519"/>
      <c r="F54" s="519"/>
      <c r="G54" s="667" t="s">
        <v>216</v>
      </c>
      <c r="H54" s="668"/>
    </row>
    <row r="55" spans="1:15" ht="21" customHeight="1" thickTop="1">
      <c r="B55" s="376">
        <f>B53+1</f>
        <v>48</v>
      </c>
      <c r="C55" s="339" t="s">
        <v>62</v>
      </c>
      <c r="D55" s="514">
        <v>12.14</v>
      </c>
      <c r="E55" s="514">
        <v>12.51</v>
      </c>
      <c r="F55" s="514">
        <v>12.51</v>
      </c>
      <c r="G55" s="514">
        <v>12.51</v>
      </c>
      <c r="H55" s="515">
        <v>12.51</v>
      </c>
    </row>
    <row r="56" spans="1:15" s="342" customFormat="1" ht="21" customHeight="1">
      <c r="A56" s="336"/>
      <c r="B56" s="444">
        <f t="shared" si="0"/>
        <v>49</v>
      </c>
      <c r="C56" s="417" t="s">
        <v>64</v>
      </c>
      <c r="D56" s="516">
        <v>7.74</v>
      </c>
      <c r="E56" s="516">
        <v>9.56</v>
      </c>
      <c r="F56" s="516">
        <v>8.84</v>
      </c>
      <c r="G56" s="516">
        <v>7.1</v>
      </c>
      <c r="H56" s="517">
        <v>10.83</v>
      </c>
      <c r="I56" s="472"/>
      <c r="J56" s="472"/>
      <c r="K56" s="472"/>
      <c r="L56" s="472"/>
      <c r="M56" s="472"/>
      <c r="N56" s="336"/>
      <c r="O56" s="336"/>
    </row>
    <row r="57" spans="1:15" ht="21" customHeight="1">
      <c r="B57" s="376">
        <f t="shared" si="0"/>
        <v>50</v>
      </c>
      <c r="C57" s="339" t="s">
        <v>65</v>
      </c>
      <c r="D57" s="514">
        <v>12.48</v>
      </c>
      <c r="E57" s="514">
        <v>12.48</v>
      </c>
      <c r="F57" s="514">
        <v>12.48</v>
      </c>
      <c r="G57" s="514">
        <v>12.48</v>
      </c>
      <c r="H57" s="515">
        <v>12.48</v>
      </c>
    </row>
    <row r="58" spans="1:15" s="342" customFormat="1" ht="21" customHeight="1">
      <c r="A58" s="336"/>
      <c r="B58" s="444">
        <f t="shared" si="0"/>
        <v>51</v>
      </c>
      <c r="C58" s="417" t="s">
        <v>66</v>
      </c>
      <c r="D58" s="516">
        <v>6.21</v>
      </c>
      <c r="E58" s="516">
        <v>6.21</v>
      </c>
      <c r="F58" s="516">
        <v>6.21</v>
      </c>
      <c r="G58" s="516">
        <v>9.1300000000000008</v>
      </c>
      <c r="H58" s="517">
        <v>9.1300000000000008</v>
      </c>
      <c r="I58" s="472"/>
      <c r="J58" s="472"/>
      <c r="K58" s="472"/>
      <c r="L58" s="472"/>
      <c r="M58" s="472"/>
      <c r="N58" s="336"/>
      <c r="O58" s="336"/>
    </row>
    <row r="59" spans="1:15" s="343" customFormat="1" ht="21" customHeight="1">
      <c r="B59" s="376">
        <f t="shared" si="0"/>
        <v>52</v>
      </c>
      <c r="C59" s="339" t="s">
        <v>67</v>
      </c>
      <c r="D59" s="514">
        <v>7.05</v>
      </c>
      <c r="E59" s="514">
        <v>7.26</v>
      </c>
      <c r="F59" s="514">
        <v>7.67</v>
      </c>
      <c r="G59" s="514">
        <v>7.03</v>
      </c>
      <c r="H59" s="515">
        <v>7.59</v>
      </c>
      <c r="I59" s="541"/>
      <c r="J59" s="541"/>
      <c r="K59" s="541"/>
      <c r="L59" s="541"/>
      <c r="M59" s="541"/>
    </row>
    <row r="60" spans="1:15" s="342" customFormat="1" ht="21" customHeight="1">
      <c r="A60" s="336"/>
      <c r="B60" s="444">
        <f t="shared" si="0"/>
        <v>53</v>
      </c>
      <c r="C60" s="417" t="s">
        <v>68</v>
      </c>
      <c r="D60" s="516">
        <v>6.07</v>
      </c>
      <c r="E60" s="516">
        <v>6.07</v>
      </c>
      <c r="F60" s="516">
        <v>6.07</v>
      </c>
      <c r="G60" s="516">
        <v>6.07</v>
      </c>
      <c r="H60" s="517">
        <v>6.07</v>
      </c>
      <c r="I60" s="472"/>
      <c r="J60" s="472"/>
      <c r="K60" s="472"/>
      <c r="L60" s="472"/>
      <c r="M60" s="472"/>
      <c r="N60" s="336"/>
      <c r="O60" s="336"/>
    </row>
    <row r="61" spans="1:15" ht="21" customHeight="1">
      <c r="B61" s="376">
        <f t="shared" si="0"/>
        <v>54</v>
      </c>
      <c r="C61" s="339" t="s">
        <v>69</v>
      </c>
      <c r="D61" s="514">
        <v>6.71</v>
      </c>
      <c r="E61" s="514">
        <v>6.71</v>
      </c>
      <c r="F61" s="514">
        <v>6.7</v>
      </c>
      <c r="G61" s="514">
        <v>6.7</v>
      </c>
      <c r="H61" s="515">
        <v>6.89</v>
      </c>
    </row>
    <row r="62" spans="1:15" s="342" customFormat="1" ht="21" customHeight="1">
      <c r="A62" s="336"/>
      <c r="B62" s="444">
        <f t="shared" si="0"/>
        <v>55</v>
      </c>
      <c r="C62" s="417" t="s">
        <v>70</v>
      </c>
      <c r="D62" s="516">
        <v>8.4600000000000009</v>
      </c>
      <c r="E62" s="516">
        <v>8.36</v>
      </c>
      <c r="F62" s="516">
        <v>8.15</v>
      </c>
      <c r="G62" s="516">
        <v>8.1999999999999993</v>
      </c>
      <c r="H62" s="517">
        <v>8.25</v>
      </c>
      <c r="I62" s="472"/>
      <c r="J62" s="472"/>
      <c r="K62" s="472"/>
      <c r="L62" s="472"/>
      <c r="M62" s="472"/>
      <c r="N62" s="336"/>
      <c r="O62" s="336"/>
    </row>
    <row r="63" spans="1:15" ht="21" customHeight="1">
      <c r="B63" s="376">
        <f t="shared" si="0"/>
        <v>56</v>
      </c>
      <c r="C63" s="339" t="s">
        <v>237</v>
      </c>
      <c r="D63" s="514">
        <v>7.62</v>
      </c>
      <c r="E63" s="514">
        <v>8.2200000000000006</v>
      </c>
      <c r="F63" s="514">
        <v>11.73</v>
      </c>
      <c r="G63" s="514">
        <v>7.58</v>
      </c>
      <c r="H63" s="515">
        <v>10.58</v>
      </c>
    </row>
    <row r="64" spans="1:15" s="342" customFormat="1" ht="21" customHeight="1">
      <c r="A64" s="336"/>
      <c r="B64" s="444">
        <f>B63+1</f>
        <v>57</v>
      </c>
      <c r="C64" s="417" t="s">
        <v>73</v>
      </c>
      <c r="D64" s="520">
        <v>11.5</v>
      </c>
      <c r="E64" s="520">
        <v>11.5</v>
      </c>
      <c r="F64" s="520">
        <v>11.5</v>
      </c>
      <c r="G64" s="520">
        <v>11.5</v>
      </c>
      <c r="H64" s="521">
        <v>11.5</v>
      </c>
      <c r="I64" s="472"/>
      <c r="J64" s="472"/>
      <c r="K64" s="472"/>
      <c r="L64" s="472"/>
      <c r="M64" s="472"/>
      <c r="N64" s="336"/>
      <c r="O64" s="336"/>
    </row>
    <row r="65" spans="1:15" ht="21" customHeight="1">
      <c r="B65" s="376">
        <f t="shared" si="0"/>
        <v>58</v>
      </c>
      <c r="C65" s="339" t="s">
        <v>74</v>
      </c>
      <c r="D65" s="522">
        <v>8.5500000000000007</v>
      </c>
      <c r="E65" s="522">
        <v>8.85</v>
      </c>
      <c r="F65" s="522">
        <v>8.85</v>
      </c>
      <c r="G65" s="522">
        <v>8.6999999999999993</v>
      </c>
      <c r="H65" s="523">
        <v>8.75</v>
      </c>
    </row>
    <row r="66" spans="1:15" s="342" customFormat="1" ht="21" customHeight="1">
      <c r="A66" s="336"/>
      <c r="B66" s="444">
        <f t="shared" si="0"/>
        <v>59</v>
      </c>
      <c r="C66" s="417" t="s">
        <v>75</v>
      </c>
      <c r="D66" s="520">
        <v>6.91</v>
      </c>
      <c r="E66" s="520">
        <v>6.91</v>
      </c>
      <c r="F66" s="520">
        <v>7.55</v>
      </c>
      <c r="G66" s="520">
        <v>6.91</v>
      </c>
      <c r="H66" s="521">
        <v>6.91</v>
      </c>
      <c r="I66" s="472"/>
      <c r="J66" s="472"/>
      <c r="K66" s="472"/>
      <c r="L66" s="472"/>
      <c r="M66" s="472"/>
      <c r="N66" s="336"/>
      <c r="O66" s="336"/>
    </row>
    <row r="67" spans="1:15" ht="21" customHeight="1">
      <c r="B67" s="376">
        <f t="shared" si="0"/>
        <v>60</v>
      </c>
      <c r="C67" s="339" t="s">
        <v>76</v>
      </c>
      <c r="D67" s="522">
        <v>10.5</v>
      </c>
      <c r="E67" s="522">
        <v>11</v>
      </c>
      <c r="F67" s="522">
        <v>14</v>
      </c>
      <c r="G67" s="524" t="s">
        <v>120</v>
      </c>
      <c r="H67" s="523">
        <v>10.5</v>
      </c>
    </row>
    <row r="68" spans="1:15" s="342" customFormat="1" ht="21" customHeight="1">
      <c r="A68" s="336"/>
      <c r="B68" s="444">
        <f>B67+1</f>
        <v>61</v>
      </c>
      <c r="C68" s="417" t="s">
        <v>77</v>
      </c>
      <c r="D68" s="520">
        <v>8.59</v>
      </c>
      <c r="E68" s="520">
        <v>9.51</v>
      </c>
      <c r="F68" s="525" t="s">
        <v>120</v>
      </c>
      <c r="G68" s="520">
        <v>10.029999999999999</v>
      </c>
      <c r="H68" s="521">
        <v>10.02</v>
      </c>
      <c r="I68" s="472"/>
      <c r="J68" s="472"/>
      <c r="K68" s="472"/>
      <c r="L68" s="472"/>
      <c r="M68" s="472"/>
      <c r="N68" s="336"/>
      <c r="O68" s="336"/>
    </row>
    <row r="69" spans="1:15" ht="21" customHeight="1">
      <c r="B69" s="376">
        <f t="shared" si="0"/>
        <v>62</v>
      </c>
      <c r="C69" s="339" t="s">
        <v>238</v>
      </c>
      <c r="D69" s="522">
        <v>11</v>
      </c>
      <c r="E69" s="522">
        <v>13</v>
      </c>
      <c r="F69" s="522">
        <v>15</v>
      </c>
      <c r="G69" s="522">
        <v>12</v>
      </c>
      <c r="H69" s="523">
        <v>13.5</v>
      </c>
    </row>
    <row r="70" spans="1:15" s="342" customFormat="1" ht="21" customHeight="1">
      <c r="A70" s="336"/>
      <c r="B70" s="444">
        <f t="shared" si="0"/>
        <v>63</v>
      </c>
      <c r="C70" s="417" t="s">
        <v>79</v>
      </c>
      <c r="D70" s="520">
        <v>7.61</v>
      </c>
      <c r="E70" s="520">
        <v>8.5</v>
      </c>
      <c r="F70" s="525" t="s">
        <v>120</v>
      </c>
      <c r="G70" s="520">
        <v>8.2100000000000009</v>
      </c>
      <c r="H70" s="526" t="s">
        <v>120</v>
      </c>
      <c r="I70" s="472"/>
      <c r="J70" s="472"/>
      <c r="K70" s="472"/>
      <c r="L70" s="472"/>
      <c r="M70" s="472"/>
      <c r="N70" s="336"/>
      <c r="O70" s="336"/>
    </row>
    <row r="71" spans="1:15" ht="21" customHeight="1">
      <c r="B71" s="376">
        <f t="shared" si="0"/>
        <v>64</v>
      </c>
      <c r="C71" s="339" t="s">
        <v>80</v>
      </c>
      <c r="D71" s="522">
        <v>7.85</v>
      </c>
      <c r="E71" s="524" t="s">
        <v>120</v>
      </c>
      <c r="F71" s="524" t="s">
        <v>120</v>
      </c>
      <c r="G71" s="524" t="s">
        <v>120</v>
      </c>
      <c r="H71" s="527" t="s">
        <v>120</v>
      </c>
    </row>
    <row r="72" spans="1:15" s="342" customFormat="1" ht="21" customHeight="1">
      <c r="A72" s="336"/>
      <c r="B72" s="444">
        <f t="shared" si="0"/>
        <v>65</v>
      </c>
      <c r="C72" s="417" t="s">
        <v>81</v>
      </c>
      <c r="D72" s="520">
        <v>8</v>
      </c>
      <c r="E72" s="520">
        <v>8.25</v>
      </c>
      <c r="F72" s="525" t="s">
        <v>120</v>
      </c>
      <c r="G72" s="520">
        <v>7.25</v>
      </c>
      <c r="H72" s="521">
        <v>8.75</v>
      </c>
      <c r="I72" s="472"/>
      <c r="J72" s="472"/>
      <c r="K72" s="472"/>
      <c r="L72" s="472"/>
      <c r="M72" s="472"/>
      <c r="N72" s="336"/>
      <c r="O72" s="336"/>
    </row>
    <row r="73" spans="1:15" ht="21" customHeight="1">
      <c r="B73" s="376">
        <f t="shared" si="0"/>
        <v>66</v>
      </c>
      <c r="C73" s="339" t="s">
        <v>82</v>
      </c>
      <c r="D73" s="522">
        <v>8</v>
      </c>
      <c r="E73" s="522">
        <v>11.5</v>
      </c>
      <c r="F73" s="524" t="s">
        <v>120</v>
      </c>
      <c r="G73" s="522">
        <v>10.25</v>
      </c>
      <c r="H73" s="523">
        <v>11.25</v>
      </c>
    </row>
    <row r="74" spans="1:15" s="342" customFormat="1" ht="21" customHeight="1">
      <c r="A74" s="336"/>
      <c r="B74" s="444">
        <f t="shared" ref="B74:B102" si="1">B73+1</f>
        <v>67</v>
      </c>
      <c r="C74" s="417" t="s">
        <v>131</v>
      </c>
      <c r="D74" s="520">
        <v>6.08</v>
      </c>
      <c r="E74" s="520">
        <v>9.6300000000000008</v>
      </c>
      <c r="F74" s="520">
        <v>15.54</v>
      </c>
      <c r="G74" s="525" t="s">
        <v>120</v>
      </c>
      <c r="H74" s="521">
        <v>10.51</v>
      </c>
      <c r="I74" s="472"/>
      <c r="J74" s="472"/>
      <c r="K74" s="472"/>
      <c r="L74" s="472"/>
      <c r="M74" s="472"/>
      <c r="N74" s="336"/>
      <c r="O74" s="336"/>
    </row>
    <row r="75" spans="1:15" ht="21" customHeight="1">
      <c r="B75" s="376">
        <f t="shared" si="1"/>
        <v>68</v>
      </c>
      <c r="C75" s="339" t="s">
        <v>84</v>
      </c>
      <c r="D75" s="522">
        <v>9.69</v>
      </c>
      <c r="E75" s="522">
        <v>10.82</v>
      </c>
      <c r="F75" s="524" t="s">
        <v>120</v>
      </c>
      <c r="G75" s="522">
        <v>10.79</v>
      </c>
      <c r="H75" s="523">
        <v>9.6199999999999992</v>
      </c>
    </row>
    <row r="76" spans="1:15" s="342" customFormat="1" ht="21" customHeight="1">
      <c r="A76" s="336"/>
      <c r="B76" s="444">
        <f t="shared" si="1"/>
        <v>69</v>
      </c>
      <c r="C76" s="417" t="s">
        <v>223</v>
      </c>
      <c r="D76" s="520">
        <v>8.31</v>
      </c>
      <c r="E76" s="520">
        <v>7.45</v>
      </c>
      <c r="F76" s="520">
        <v>12.7</v>
      </c>
      <c r="G76" s="520">
        <v>9.82</v>
      </c>
      <c r="H76" s="521">
        <v>9.9</v>
      </c>
      <c r="I76" s="472"/>
      <c r="J76" s="472"/>
      <c r="K76" s="472"/>
      <c r="L76" s="472"/>
      <c r="M76" s="472"/>
      <c r="N76" s="336"/>
      <c r="O76" s="336"/>
    </row>
    <row r="77" spans="1:15" ht="21" customHeight="1">
      <c r="B77" s="376">
        <f t="shared" si="1"/>
        <v>70</v>
      </c>
      <c r="C77" s="339" t="s">
        <v>86</v>
      </c>
      <c r="D77" s="524" t="s">
        <v>120</v>
      </c>
      <c r="E77" s="522">
        <v>9.5299999999999994</v>
      </c>
      <c r="F77" s="524" t="s">
        <v>120</v>
      </c>
      <c r="G77" s="522">
        <v>8.76</v>
      </c>
      <c r="H77" s="523">
        <v>10.07</v>
      </c>
    </row>
    <row r="78" spans="1:15" s="342" customFormat="1" ht="21" customHeight="1">
      <c r="A78" s="336"/>
      <c r="B78" s="444">
        <f t="shared" si="1"/>
        <v>71</v>
      </c>
      <c r="C78" s="417" t="s">
        <v>88</v>
      </c>
      <c r="D78" s="520">
        <v>7.85</v>
      </c>
      <c r="E78" s="520">
        <v>7.85</v>
      </c>
      <c r="F78" s="525" t="s">
        <v>120</v>
      </c>
      <c r="G78" s="520">
        <v>7.6</v>
      </c>
      <c r="H78" s="521">
        <v>7.6</v>
      </c>
      <c r="I78" s="472"/>
      <c r="J78" s="472"/>
      <c r="K78" s="472"/>
      <c r="L78" s="472"/>
      <c r="M78" s="472"/>
      <c r="N78" s="336"/>
      <c r="O78" s="336"/>
    </row>
    <row r="79" spans="1:15" ht="21" customHeight="1">
      <c r="B79" s="376">
        <f t="shared" si="1"/>
        <v>72</v>
      </c>
      <c r="C79" s="339" t="s">
        <v>89</v>
      </c>
      <c r="D79" s="522">
        <v>6.5</v>
      </c>
      <c r="E79" s="522">
        <v>7.25</v>
      </c>
      <c r="F79" s="522">
        <v>8</v>
      </c>
      <c r="G79" s="522">
        <v>7</v>
      </c>
      <c r="H79" s="523">
        <v>9.5</v>
      </c>
    </row>
    <row r="80" spans="1:15" s="342" customFormat="1" ht="21" customHeight="1">
      <c r="A80" s="336"/>
      <c r="B80" s="444">
        <f t="shared" si="1"/>
        <v>73</v>
      </c>
      <c r="C80" s="417" t="s">
        <v>90</v>
      </c>
      <c r="D80" s="520">
        <v>10.48</v>
      </c>
      <c r="E80" s="520">
        <v>10.48</v>
      </c>
      <c r="F80" s="525" t="s">
        <v>120</v>
      </c>
      <c r="G80" s="520">
        <v>10.59</v>
      </c>
      <c r="H80" s="521">
        <v>11.18</v>
      </c>
      <c r="I80" s="472"/>
      <c r="J80" s="472"/>
      <c r="K80" s="472"/>
      <c r="L80" s="472"/>
      <c r="M80" s="472"/>
      <c r="N80" s="336"/>
      <c r="O80" s="336"/>
    </row>
    <row r="81" spans="1:15" ht="21" customHeight="1">
      <c r="B81" s="376">
        <f t="shared" si="1"/>
        <v>74</v>
      </c>
      <c r="C81" s="339" t="s">
        <v>231</v>
      </c>
      <c r="D81" s="524">
        <v>12.73</v>
      </c>
      <c r="E81" s="524">
        <v>13.23</v>
      </c>
      <c r="F81" s="524">
        <v>13.23</v>
      </c>
      <c r="G81" s="524">
        <v>12.73</v>
      </c>
      <c r="H81" s="527">
        <v>13.98</v>
      </c>
    </row>
    <row r="82" spans="1:15" s="342" customFormat="1" ht="21" customHeight="1">
      <c r="A82" s="336"/>
      <c r="B82" s="444">
        <f t="shared" si="1"/>
        <v>75</v>
      </c>
      <c r="C82" s="417" t="s">
        <v>253</v>
      </c>
      <c r="D82" s="520">
        <v>9.5</v>
      </c>
      <c r="E82" s="520">
        <v>11.5</v>
      </c>
      <c r="F82" s="525" t="s">
        <v>120</v>
      </c>
      <c r="G82" s="520">
        <v>12.75</v>
      </c>
      <c r="H82" s="521">
        <v>14</v>
      </c>
      <c r="I82" s="472"/>
      <c r="J82" s="472"/>
      <c r="K82" s="472"/>
      <c r="L82" s="472"/>
      <c r="M82" s="472"/>
      <c r="N82" s="336"/>
      <c r="O82" s="336"/>
    </row>
    <row r="83" spans="1:15" ht="21" customHeight="1">
      <c r="B83" s="376">
        <f t="shared" si="1"/>
        <v>76</v>
      </c>
      <c r="C83" s="339" t="s">
        <v>94</v>
      </c>
      <c r="D83" s="522">
        <v>11.25</v>
      </c>
      <c r="E83" s="522">
        <v>13.25</v>
      </c>
      <c r="F83" s="524" t="s">
        <v>120</v>
      </c>
      <c r="G83" s="524" t="s">
        <v>120</v>
      </c>
      <c r="H83" s="527" t="s">
        <v>120</v>
      </c>
    </row>
    <row r="84" spans="1:15" s="342" customFormat="1" ht="21" customHeight="1">
      <c r="A84" s="336"/>
      <c r="B84" s="444">
        <f t="shared" si="1"/>
        <v>77</v>
      </c>
      <c r="C84" s="417" t="s">
        <v>188</v>
      </c>
      <c r="D84" s="525">
        <v>4.91</v>
      </c>
      <c r="E84" s="525">
        <v>4.91</v>
      </c>
      <c r="F84" s="525" t="s">
        <v>120</v>
      </c>
      <c r="G84" s="525">
        <v>4.91</v>
      </c>
      <c r="H84" s="526">
        <v>4.91</v>
      </c>
      <c r="I84" s="472"/>
      <c r="J84" s="472"/>
      <c r="K84" s="472"/>
      <c r="L84" s="472"/>
      <c r="M84" s="472"/>
      <c r="N84" s="336"/>
      <c r="O84" s="336"/>
    </row>
    <row r="85" spans="1:15" ht="21" customHeight="1">
      <c r="B85" s="376">
        <f t="shared" si="1"/>
        <v>78</v>
      </c>
      <c r="C85" s="339" t="s">
        <v>96</v>
      </c>
      <c r="D85" s="524" t="s">
        <v>120</v>
      </c>
      <c r="E85" s="522">
        <v>10.75</v>
      </c>
      <c r="F85" s="522">
        <v>13.99</v>
      </c>
      <c r="G85" s="522">
        <v>9.25</v>
      </c>
      <c r="H85" s="527" t="s">
        <v>120</v>
      </c>
    </row>
    <row r="86" spans="1:15" s="342" customFormat="1" ht="21" customHeight="1">
      <c r="A86" s="336"/>
      <c r="B86" s="444">
        <f t="shared" si="1"/>
        <v>79</v>
      </c>
      <c r="C86" s="417" t="s">
        <v>97</v>
      </c>
      <c r="D86" s="520">
        <v>8.16</v>
      </c>
      <c r="E86" s="520">
        <v>8.16</v>
      </c>
      <c r="F86" s="520">
        <v>10.16</v>
      </c>
      <c r="G86" s="520">
        <v>8.16</v>
      </c>
      <c r="H86" s="521">
        <v>9.66</v>
      </c>
      <c r="I86" s="472"/>
      <c r="J86" s="472"/>
      <c r="K86" s="472"/>
      <c r="L86" s="472"/>
      <c r="M86" s="472"/>
      <c r="N86" s="336"/>
      <c r="O86" s="336"/>
    </row>
    <row r="87" spans="1:15" ht="21" customHeight="1">
      <c r="B87" s="376">
        <f t="shared" si="1"/>
        <v>80</v>
      </c>
      <c r="C87" s="339" t="s">
        <v>98</v>
      </c>
      <c r="D87" s="522">
        <v>10.8</v>
      </c>
      <c r="E87" s="522">
        <v>11.05</v>
      </c>
      <c r="F87" s="522">
        <v>11.55</v>
      </c>
      <c r="G87" s="522">
        <v>10.9</v>
      </c>
      <c r="H87" s="523">
        <v>11.3</v>
      </c>
    </row>
    <row r="88" spans="1:15" s="342" customFormat="1" ht="21" customHeight="1">
      <c r="A88" s="336"/>
      <c r="B88" s="444">
        <f t="shared" si="1"/>
        <v>81</v>
      </c>
      <c r="C88" s="417" t="s">
        <v>99</v>
      </c>
      <c r="D88" s="520">
        <v>14.5</v>
      </c>
      <c r="E88" s="520">
        <v>14.75</v>
      </c>
      <c r="F88" s="520">
        <v>17</v>
      </c>
      <c r="G88" s="520">
        <v>16.5</v>
      </c>
      <c r="H88" s="521">
        <v>15.75</v>
      </c>
      <c r="I88" s="472"/>
      <c r="J88" s="472"/>
      <c r="K88" s="472"/>
      <c r="L88" s="472"/>
      <c r="M88" s="472"/>
      <c r="N88" s="336"/>
      <c r="O88" s="336"/>
    </row>
    <row r="89" spans="1:15" ht="21" customHeight="1">
      <c r="B89" s="376">
        <f t="shared" si="1"/>
        <v>82</v>
      </c>
      <c r="C89" s="344" t="s">
        <v>100</v>
      </c>
      <c r="D89" s="522">
        <v>7.25</v>
      </c>
      <c r="E89" s="522">
        <v>11</v>
      </c>
      <c r="F89" s="522">
        <v>12</v>
      </c>
      <c r="G89" s="522">
        <v>9.5</v>
      </c>
      <c r="H89" s="523">
        <v>11</v>
      </c>
    </row>
    <row r="90" spans="1:15" s="342" customFormat="1" ht="21" customHeight="1">
      <c r="A90" s="336"/>
      <c r="B90" s="444">
        <f t="shared" si="1"/>
        <v>83</v>
      </c>
      <c r="C90" s="417" t="s">
        <v>101</v>
      </c>
      <c r="D90" s="520">
        <v>11</v>
      </c>
      <c r="E90" s="520">
        <v>11</v>
      </c>
      <c r="F90" s="520">
        <v>17</v>
      </c>
      <c r="G90" s="520">
        <v>13</v>
      </c>
      <c r="H90" s="521">
        <v>13</v>
      </c>
      <c r="I90" s="472"/>
      <c r="J90" s="472"/>
      <c r="K90" s="472"/>
      <c r="L90" s="472"/>
      <c r="M90" s="472"/>
      <c r="N90" s="336"/>
      <c r="O90" s="336"/>
    </row>
    <row r="91" spans="1:15" ht="21" customHeight="1">
      <c r="B91" s="376">
        <f t="shared" si="1"/>
        <v>84</v>
      </c>
      <c r="C91" s="339" t="s">
        <v>254</v>
      </c>
      <c r="D91" s="522">
        <v>11.32</v>
      </c>
      <c r="E91" s="522">
        <v>11.32</v>
      </c>
      <c r="F91" s="522">
        <v>12.78</v>
      </c>
      <c r="G91" s="522">
        <v>11.32</v>
      </c>
      <c r="H91" s="523">
        <v>11.32</v>
      </c>
    </row>
    <row r="92" spans="1:15" s="342" customFormat="1" ht="21" customHeight="1">
      <c r="A92" s="336"/>
      <c r="B92" s="444">
        <f t="shared" si="1"/>
        <v>85</v>
      </c>
      <c r="C92" s="417" t="s">
        <v>189</v>
      </c>
      <c r="D92" s="520">
        <v>9.98</v>
      </c>
      <c r="E92" s="520">
        <v>12.67</v>
      </c>
      <c r="F92" s="520">
        <v>12.82</v>
      </c>
      <c r="G92" s="525" t="s">
        <v>120</v>
      </c>
      <c r="H92" s="521">
        <v>14.28</v>
      </c>
      <c r="I92" s="472"/>
      <c r="J92" s="472"/>
      <c r="K92" s="472"/>
      <c r="L92" s="472"/>
      <c r="M92" s="472"/>
      <c r="N92" s="336"/>
      <c r="O92" s="336"/>
    </row>
    <row r="93" spans="1:15" ht="21" customHeight="1">
      <c r="B93" s="376">
        <f t="shared" si="1"/>
        <v>86</v>
      </c>
      <c r="C93" s="339" t="s">
        <v>104</v>
      </c>
      <c r="D93" s="522">
        <v>8.1</v>
      </c>
      <c r="E93" s="522">
        <v>9</v>
      </c>
      <c r="F93" s="522">
        <v>10</v>
      </c>
      <c r="G93" s="522">
        <v>8.85</v>
      </c>
      <c r="H93" s="523">
        <v>8.85</v>
      </c>
    </row>
    <row r="94" spans="1:15" s="342" customFormat="1" ht="21" customHeight="1">
      <c r="A94" s="336"/>
      <c r="B94" s="444">
        <f t="shared" si="1"/>
        <v>87</v>
      </c>
      <c r="C94" s="417" t="s">
        <v>105</v>
      </c>
      <c r="D94" s="520">
        <v>8.0299999999999994</v>
      </c>
      <c r="E94" s="520">
        <v>8.69</v>
      </c>
      <c r="F94" s="520">
        <v>9.69</v>
      </c>
      <c r="G94" s="520">
        <v>8.19</v>
      </c>
      <c r="H94" s="521">
        <v>8.19</v>
      </c>
      <c r="I94" s="472"/>
      <c r="J94" s="472"/>
      <c r="K94" s="472"/>
      <c r="L94" s="472"/>
      <c r="M94" s="472"/>
      <c r="N94" s="336"/>
      <c r="O94" s="336"/>
    </row>
    <row r="95" spans="1:15" ht="21" customHeight="1">
      <c r="B95" s="376">
        <f t="shared" si="1"/>
        <v>88</v>
      </c>
      <c r="C95" s="339" t="s">
        <v>106</v>
      </c>
      <c r="D95" s="522">
        <v>10.15</v>
      </c>
      <c r="E95" s="522">
        <v>10.65</v>
      </c>
      <c r="F95" s="522">
        <v>11.15</v>
      </c>
      <c r="G95" s="522">
        <v>10.15</v>
      </c>
      <c r="H95" s="523">
        <v>10.65</v>
      </c>
    </row>
    <row r="96" spans="1:15" s="342" customFormat="1" ht="21" customHeight="1">
      <c r="A96" s="336"/>
      <c r="B96" s="444">
        <f t="shared" si="1"/>
        <v>89</v>
      </c>
      <c r="C96" s="417" t="s">
        <v>107</v>
      </c>
      <c r="D96" s="520">
        <v>6.49</v>
      </c>
      <c r="E96" s="520">
        <v>6.49</v>
      </c>
      <c r="F96" s="520">
        <v>7.49</v>
      </c>
      <c r="G96" s="520">
        <v>6.49</v>
      </c>
      <c r="H96" s="521">
        <v>6.49</v>
      </c>
      <c r="I96" s="472"/>
      <c r="J96" s="472"/>
      <c r="K96" s="472"/>
      <c r="L96" s="472"/>
      <c r="M96" s="472"/>
      <c r="N96" s="336"/>
      <c r="O96" s="336"/>
    </row>
    <row r="97" spans="1:15" ht="21" customHeight="1">
      <c r="B97" s="376">
        <f t="shared" si="1"/>
        <v>90</v>
      </c>
      <c r="C97" s="339" t="s">
        <v>108</v>
      </c>
      <c r="D97" s="524" t="s">
        <v>120</v>
      </c>
      <c r="E97" s="522">
        <v>10.96</v>
      </c>
      <c r="F97" s="522">
        <v>13.53</v>
      </c>
      <c r="G97" s="524" t="s">
        <v>120</v>
      </c>
      <c r="H97" s="523">
        <v>11.2</v>
      </c>
    </row>
    <row r="98" spans="1:15" s="342" customFormat="1" ht="21" customHeight="1">
      <c r="A98" s="336"/>
      <c r="B98" s="444">
        <f t="shared" si="1"/>
        <v>91</v>
      </c>
      <c r="C98" s="417" t="s">
        <v>109</v>
      </c>
      <c r="D98" s="520">
        <v>9.8000000000000007</v>
      </c>
      <c r="E98" s="520">
        <v>10.73</v>
      </c>
      <c r="F98" s="525" t="s">
        <v>120</v>
      </c>
      <c r="G98" s="520">
        <v>10.55</v>
      </c>
      <c r="H98" s="521">
        <v>12.05</v>
      </c>
      <c r="I98" s="472"/>
      <c r="J98" s="472"/>
      <c r="K98" s="472"/>
      <c r="L98" s="472"/>
      <c r="M98" s="472"/>
      <c r="N98" s="336"/>
      <c r="O98" s="336"/>
    </row>
    <row r="99" spans="1:15" ht="21" customHeight="1">
      <c r="B99" s="376">
        <f t="shared" si="1"/>
        <v>92</v>
      </c>
      <c r="C99" s="339" t="s">
        <v>255</v>
      </c>
      <c r="D99" s="522">
        <v>7.43</v>
      </c>
      <c r="E99" s="522">
        <v>7.43</v>
      </c>
      <c r="F99" s="522">
        <v>7.43</v>
      </c>
      <c r="G99" s="522">
        <v>7.43</v>
      </c>
      <c r="H99" s="523">
        <v>7.43</v>
      </c>
    </row>
    <row r="100" spans="1:15" s="342" customFormat="1" ht="21" customHeight="1">
      <c r="A100" s="336"/>
      <c r="B100" s="444">
        <f t="shared" si="1"/>
        <v>93</v>
      </c>
      <c r="C100" s="417" t="s">
        <v>191</v>
      </c>
      <c r="D100" s="520">
        <v>5.69</v>
      </c>
      <c r="E100" s="520">
        <v>6.19</v>
      </c>
      <c r="F100" s="520">
        <v>8.19</v>
      </c>
      <c r="G100" s="520">
        <v>5.69</v>
      </c>
      <c r="H100" s="521">
        <v>5.69</v>
      </c>
      <c r="I100" s="472"/>
      <c r="J100" s="472"/>
      <c r="K100" s="472"/>
      <c r="L100" s="472"/>
      <c r="M100" s="472"/>
      <c r="N100" s="336"/>
      <c r="O100" s="336"/>
    </row>
    <row r="101" spans="1:15" ht="21" customHeight="1">
      <c r="B101" s="376">
        <f t="shared" si="1"/>
        <v>94</v>
      </c>
      <c r="C101" s="339" t="s">
        <v>112</v>
      </c>
      <c r="D101" s="522">
        <v>9.25</v>
      </c>
      <c r="E101" s="522">
        <v>10.25</v>
      </c>
      <c r="F101" s="524" t="s">
        <v>120</v>
      </c>
      <c r="G101" s="522">
        <v>10.25</v>
      </c>
      <c r="H101" s="527" t="s">
        <v>120</v>
      </c>
    </row>
    <row r="102" spans="1:15" s="342" customFormat="1" ht="21" customHeight="1">
      <c r="A102" s="336"/>
      <c r="B102" s="448">
        <f t="shared" si="1"/>
        <v>95</v>
      </c>
      <c r="C102" s="422" t="s">
        <v>113</v>
      </c>
      <c r="D102" s="528" t="s">
        <v>120</v>
      </c>
      <c r="E102" s="529">
        <v>9.75</v>
      </c>
      <c r="F102" s="528" t="s">
        <v>120</v>
      </c>
      <c r="G102" s="529">
        <v>9.75</v>
      </c>
      <c r="H102" s="530">
        <v>10.25</v>
      </c>
      <c r="I102" s="472"/>
      <c r="J102" s="472"/>
      <c r="K102" s="472"/>
      <c r="L102" s="472"/>
      <c r="M102" s="472"/>
      <c r="N102" s="336"/>
      <c r="O102" s="336"/>
    </row>
    <row r="103" spans="1:15" s="462" customFormat="1" ht="18" customHeight="1">
      <c r="B103" s="677" t="s">
        <v>256</v>
      </c>
      <c r="C103" s="678"/>
      <c r="D103" s="678"/>
      <c r="E103" s="678"/>
      <c r="F103" s="678"/>
      <c r="G103" s="678"/>
      <c r="H103" s="679"/>
      <c r="I103" s="472"/>
      <c r="J103" s="472"/>
      <c r="K103" s="472"/>
      <c r="L103" s="472"/>
      <c r="M103" s="472"/>
    </row>
    <row r="104" spans="1:15" s="462" customFormat="1" ht="18" customHeight="1" thickBot="1">
      <c r="B104" s="680"/>
      <c r="C104" s="681"/>
      <c r="D104" s="681"/>
      <c r="E104" s="681"/>
      <c r="F104" s="681"/>
      <c r="G104" s="681"/>
      <c r="H104" s="682"/>
      <c r="I104" s="472"/>
      <c r="J104" s="472"/>
      <c r="K104" s="472"/>
      <c r="L104" s="472"/>
      <c r="M104" s="472"/>
    </row>
    <row r="105" spans="1:15" s="356" customFormat="1" ht="21" customHeight="1">
      <c r="B105" s="542"/>
      <c r="C105" s="542"/>
      <c r="D105" s="542"/>
      <c r="E105" s="542"/>
      <c r="F105" s="542"/>
      <c r="G105" s="542"/>
      <c r="H105" s="542"/>
      <c r="I105" s="472"/>
      <c r="J105" s="472"/>
      <c r="K105" s="472"/>
      <c r="L105" s="472"/>
      <c r="M105" s="472"/>
    </row>
    <row r="106" spans="1:15" ht="21" customHeight="1">
      <c r="I106" s="491"/>
      <c r="J106" s="491"/>
      <c r="K106" s="491"/>
      <c r="L106" s="491"/>
      <c r="M106" s="491"/>
    </row>
    <row r="107" spans="1:15" s="356" customFormat="1" ht="21" hidden="1" customHeight="1">
      <c r="B107" s="351"/>
      <c r="C107" s="339"/>
      <c r="D107" s="536"/>
      <c r="E107" s="536"/>
      <c r="F107" s="536"/>
      <c r="G107" s="536"/>
      <c r="H107" s="536"/>
      <c r="I107" s="472"/>
      <c r="J107" s="472"/>
      <c r="K107" s="472"/>
      <c r="L107" s="472"/>
      <c r="M107" s="472"/>
    </row>
    <row r="108" spans="1:15" s="356" customFormat="1" ht="27" hidden="1" customHeight="1">
      <c r="B108" s="351"/>
      <c r="C108" s="347"/>
      <c r="D108" s="537" t="s">
        <v>5</v>
      </c>
      <c r="E108" s="537" t="s">
        <v>6</v>
      </c>
      <c r="F108" s="537" t="s">
        <v>7</v>
      </c>
      <c r="G108" s="537" t="s">
        <v>8</v>
      </c>
      <c r="H108" s="537" t="s">
        <v>9</v>
      </c>
      <c r="I108" s="472"/>
      <c r="J108" s="472"/>
      <c r="K108" s="472"/>
      <c r="L108" s="472"/>
      <c r="M108" s="472"/>
    </row>
    <row r="109" spans="1:15" s="356" customFormat="1" ht="21" hidden="1" customHeight="1" thickBot="1">
      <c r="B109" s="351"/>
      <c r="C109" s="357" t="s">
        <v>178</v>
      </c>
      <c r="D109" s="359">
        <f>AVERAGE(D7:D22,D24:D32,D33:D63,D64:D76,D78:D84,D86:D96,D98:D101)</f>
        <v>8.2942222222222224</v>
      </c>
      <c r="E109" s="359">
        <f>AVERAGE(E7:E17,E21:E22,E25,E29,E33:E63,E64:E70,E72:E102)</f>
        <v>9.2433734939759038</v>
      </c>
      <c r="F109" s="359">
        <f>AVERAGE(F7:F8,F14,F22,F29,F34,F36:F63,F64:F67,F69,F74,F76,F79,F81,F85:F97,F99:F100)</f>
        <v>11.25824561403509</v>
      </c>
      <c r="G109" s="359">
        <f>AVERAGE(G7:G17,G21:G22,G25,G28:G29,G34:G63,G64:G66,G68:G70,G72:G73,G75:G82,G84:G91,G93:G96,G98:G102)</f>
        <v>8.9505128205128202</v>
      </c>
      <c r="H109" s="359">
        <f>AVERAGE(H7:H15,H17,H21:H22,H29,H36:H63,,H64:H69,H72:H82,H84,H86:H100,H102)</f>
        <v>9.6535999999999991</v>
      </c>
      <c r="I109" s="472"/>
      <c r="J109" s="472"/>
      <c r="K109" s="472"/>
      <c r="L109" s="472"/>
      <c r="M109" s="472"/>
    </row>
    <row r="110" spans="1:15" ht="21" hidden="1" customHeight="1" thickTop="1" thickBot="1">
      <c r="C110" s="357" t="s">
        <v>239</v>
      </c>
      <c r="D110" s="360">
        <v>3.56</v>
      </c>
      <c r="E110" s="361">
        <v>4.91</v>
      </c>
      <c r="F110" s="361">
        <v>5.65</v>
      </c>
      <c r="G110" s="360">
        <v>4.91</v>
      </c>
      <c r="H110" s="361">
        <v>4.91</v>
      </c>
    </row>
    <row r="111" spans="1:15" ht="21" hidden="1" customHeight="1" thickTop="1" thickBot="1">
      <c r="C111" s="357" t="s">
        <v>240</v>
      </c>
      <c r="D111" s="499">
        <v>14.5</v>
      </c>
      <c r="E111" s="499">
        <v>14.75</v>
      </c>
      <c r="F111" s="499">
        <v>26</v>
      </c>
      <c r="G111" s="500">
        <v>16.5</v>
      </c>
      <c r="H111" s="500">
        <v>15.75</v>
      </c>
    </row>
    <row r="112" spans="1:15" ht="21" hidden="1" customHeight="1" thickTop="1">
      <c r="C112" s="357"/>
      <c r="D112" s="538"/>
      <c r="E112" s="538"/>
      <c r="F112" s="538"/>
      <c r="G112" s="538"/>
      <c r="H112" s="538"/>
    </row>
    <row r="113" spans="1:15" s="472" customFormat="1" ht="21" customHeight="1">
      <c r="A113" s="336"/>
      <c r="B113" s="351"/>
      <c r="C113" s="434"/>
      <c r="D113" s="535"/>
      <c r="E113" s="535"/>
      <c r="F113" s="535"/>
      <c r="G113" s="535"/>
      <c r="H113" s="535"/>
      <c r="N113" s="336"/>
      <c r="O113" s="336"/>
    </row>
    <row r="114" spans="1:15" s="472" customFormat="1" ht="21" customHeight="1">
      <c r="A114" s="336"/>
      <c r="B114" s="351"/>
      <c r="C114" s="336"/>
      <c r="D114" s="535"/>
      <c r="E114" s="535"/>
      <c r="F114" s="535"/>
      <c r="G114" s="535"/>
      <c r="H114" s="535"/>
      <c r="N114" s="336"/>
      <c r="O114" s="336"/>
    </row>
  </sheetData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55118110236220474" bottom="0.55118110236220474" header="0.31496062992125984" footer="0.31496062992125984"/>
  <pageSetup paperSize="9" scale="70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customProperties>
    <customPr name="EpmWorksheetKeyString_GUID" r:id="rId2"/>
  </customProperties>
  <drawing r:id="rId3"/>
  <legacyDrawing r:id="rId4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113"/>
  <sheetViews>
    <sheetView showGridLines="0" view="pageBreakPreview" zoomScale="85" zoomScaleNormal="100" zoomScaleSheetLayoutView="85" workbookViewId="0">
      <selection activeCell="C120" sqref="C120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35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16384" width="9.25" style="336"/>
  </cols>
  <sheetData>
    <row r="1" spans="1:19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19" ht="21" customHeight="1">
      <c r="B2" s="661" t="s">
        <v>257</v>
      </c>
      <c r="C2" s="648"/>
      <c r="D2" s="648"/>
      <c r="E2" s="653"/>
      <c r="F2" s="648"/>
      <c r="G2" s="653"/>
      <c r="H2" s="662"/>
    </row>
    <row r="3" spans="1:19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19" ht="20.55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19" ht="19.05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19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19" s="342" customFormat="1" ht="21" customHeight="1">
      <c r="A7" s="336"/>
      <c r="B7" s="511">
        <v>1</v>
      </c>
      <c r="C7" s="417" t="s">
        <v>12</v>
      </c>
      <c r="D7" s="512">
        <v>8</v>
      </c>
      <c r="E7" s="512">
        <v>8.25</v>
      </c>
      <c r="F7" s="512">
        <v>14</v>
      </c>
      <c r="G7" s="512">
        <v>7.25</v>
      </c>
      <c r="H7" s="513">
        <v>8.75</v>
      </c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</row>
    <row r="8" spans="1:19" ht="21" customHeight="1">
      <c r="B8" s="373">
        <v>2</v>
      </c>
      <c r="C8" s="339" t="s">
        <v>13</v>
      </c>
      <c r="D8" s="514">
        <v>8</v>
      </c>
      <c r="E8" s="514">
        <v>8.25</v>
      </c>
      <c r="F8" s="514">
        <v>11.25</v>
      </c>
      <c r="G8" s="514">
        <v>7.25</v>
      </c>
      <c r="H8" s="515">
        <v>8.75</v>
      </c>
    </row>
    <row r="9" spans="1:19" s="342" customFormat="1" ht="21" customHeight="1">
      <c r="A9" s="336"/>
      <c r="B9" s="444">
        <f>B8+1</f>
        <v>3</v>
      </c>
      <c r="C9" s="417" t="s">
        <v>14</v>
      </c>
      <c r="D9" s="516">
        <v>8</v>
      </c>
      <c r="E9" s="516">
        <v>8.25</v>
      </c>
      <c r="F9" s="516">
        <v>0</v>
      </c>
      <c r="G9" s="516">
        <v>7.25</v>
      </c>
      <c r="H9" s="517">
        <v>8.75</v>
      </c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</row>
    <row r="10" spans="1:19" ht="21" customHeight="1">
      <c r="B10" s="376">
        <f t="shared" ref="B10:B73" si="0">B9+1</f>
        <v>4</v>
      </c>
      <c r="C10" s="339" t="s">
        <v>15</v>
      </c>
      <c r="D10" s="514">
        <v>8.75</v>
      </c>
      <c r="E10" s="514">
        <v>9.25</v>
      </c>
      <c r="F10" s="514">
        <v>0</v>
      </c>
      <c r="G10" s="514">
        <v>8.24</v>
      </c>
      <c r="H10" s="515">
        <v>9.25</v>
      </c>
    </row>
    <row r="11" spans="1:19" s="342" customFormat="1" ht="21" customHeight="1">
      <c r="A11" s="336"/>
      <c r="B11" s="444">
        <f t="shared" si="0"/>
        <v>5</v>
      </c>
      <c r="C11" s="417" t="s">
        <v>16</v>
      </c>
      <c r="D11" s="516">
        <v>8.5</v>
      </c>
      <c r="E11" s="516">
        <v>8.75</v>
      </c>
      <c r="F11" s="516">
        <v>0</v>
      </c>
      <c r="G11" s="516">
        <v>8.25</v>
      </c>
      <c r="H11" s="517">
        <v>8.25</v>
      </c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</row>
    <row r="12" spans="1:19" ht="21" customHeight="1">
      <c r="B12" s="376">
        <f t="shared" si="0"/>
        <v>6</v>
      </c>
      <c r="C12" s="339" t="s">
        <v>17</v>
      </c>
      <c r="D12" s="514">
        <v>7.95</v>
      </c>
      <c r="E12" s="514">
        <v>8.1999999999999993</v>
      </c>
      <c r="F12" s="514">
        <v>0</v>
      </c>
      <c r="G12" s="514">
        <v>7.2</v>
      </c>
      <c r="H12" s="515">
        <v>5.96</v>
      </c>
    </row>
    <row r="13" spans="1:19" s="342" customFormat="1" ht="21" customHeight="1">
      <c r="A13" s="336"/>
      <c r="B13" s="444">
        <f t="shared" si="0"/>
        <v>7</v>
      </c>
      <c r="C13" s="417" t="s">
        <v>18</v>
      </c>
      <c r="D13" s="516">
        <v>8</v>
      </c>
      <c r="E13" s="516">
        <v>9</v>
      </c>
      <c r="F13" s="516">
        <v>0</v>
      </c>
      <c r="G13" s="516">
        <v>8.25</v>
      </c>
      <c r="H13" s="517">
        <v>9</v>
      </c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</row>
    <row r="14" spans="1:19" ht="21" customHeight="1">
      <c r="B14" s="376">
        <f t="shared" si="0"/>
        <v>8</v>
      </c>
      <c r="C14" s="339" t="s">
        <v>236</v>
      </c>
      <c r="D14" s="514">
        <v>8.82</v>
      </c>
      <c r="E14" s="514">
        <v>8.5</v>
      </c>
      <c r="F14" s="514">
        <v>14.9</v>
      </c>
      <c r="G14" s="514">
        <v>8</v>
      </c>
      <c r="H14" s="515">
        <v>8.43</v>
      </c>
    </row>
    <row r="15" spans="1:19" s="342" customFormat="1" ht="21" customHeight="1">
      <c r="A15" s="336"/>
      <c r="B15" s="444">
        <f t="shared" si="0"/>
        <v>9</v>
      </c>
      <c r="C15" s="417" t="s">
        <v>20</v>
      </c>
      <c r="D15" s="516">
        <v>8.75</v>
      </c>
      <c r="E15" s="516">
        <v>9.25</v>
      </c>
      <c r="F15" s="516">
        <v>0</v>
      </c>
      <c r="G15" s="516">
        <v>7.25</v>
      </c>
      <c r="H15" s="517">
        <v>8.5</v>
      </c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</row>
    <row r="16" spans="1:19" ht="21" customHeight="1">
      <c r="B16" s="376">
        <f t="shared" si="0"/>
        <v>10</v>
      </c>
      <c r="C16" s="339" t="s">
        <v>21</v>
      </c>
      <c r="D16" s="514">
        <v>8.75</v>
      </c>
      <c r="E16" s="514">
        <v>9</v>
      </c>
      <c r="F16" s="514">
        <v>0</v>
      </c>
      <c r="G16" s="514">
        <v>8.1999999999999993</v>
      </c>
      <c r="H16" s="515">
        <v>0</v>
      </c>
    </row>
    <row r="17" spans="1:19" s="342" customFormat="1" ht="21" customHeight="1">
      <c r="A17" s="336"/>
      <c r="B17" s="444">
        <f t="shared" si="0"/>
        <v>11</v>
      </c>
      <c r="C17" s="417" t="s">
        <v>22</v>
      </c>
      <c r="D17" s="516">
        <v>8.75</v>
      </c>
      <c r="E17" s="516">
        <v>9.25</v>
      </c>
      <c r="F17" s="516">
        <v>0</v>
      </c>
      <c r="G17" s="516">
        <v>8.25</v>
      </c>
      <c r="H17" s="517">
        <v>9.8000000000000007</v>
      </c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</row>
    <row r="18" spans="1:19" ht="21" customHeight="1">
      <c r="B18" s="376">
        <f t="shared" si="0"/>
        <v>12</v>
      </c>
      <c r="C18" s="339" t="s">
        <v>23</v>
      </c>
      <c r="D18" s="514">
        <v>4.75</v>
      </c>
      <c r="E18" s="514">
        <v>0</v>
      </c>
      <c r="F18" s="514">
        <v>0</v>
      </c>
      <c r="G18" s="514">
        <v>0</v>
      </c>
      <c r="H18" s="515">
        <v>0</v>
      </c>
    </row>
    <row r="19" spans="1:19" s="342" customFormat="1" ht="21" customHeight="1">
      <c r="A19" s="336"/>
      <c r="B19" s="444">
        <f t="shared" si="0"/>
        <v>13</v>
      </c>
      <c r="C19" s="417" t="s">
        <v>24</v>
      </c>
      <c r="D19" s="516">
        <v>3.55</v>
      </c>
      <c r="E19" s="516">
        <v>0</v>
      </c>
      <c r="F19" s="516">
        <v>0</v>
      </c>
      <c r="G19" s="516">
        <v>0</v>
      </c>
      <c r="H19" s="517">
        <v>0</v>
      </c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21" customHeight="1">
      <c r="B20" s="376">
        <f t="shared" si="0"/>
        <v>14</v>
      </c>
      <c r="C20" s="339" t="s">
        <v>25</v>
      </c>
      <c r="D20" s="514">
        <v>5.75</v>
      </c>
      <c r="E20" s="514">
        <v>0</v>
      </c>
      <c r="F20" s="514">
        <v>0</v>
      </c>
      <c r="G20" s="514">
        <v>0</v>
      </c>
      <c r="H20" s="515">
        <v>0</v>
      </c>
    </row>
    <row r="21" spans="1:19" s="342" customFormat="1" ht="21" customHeight="1">
      <c r="A21" s="336"/>
      <c r="B21" s="444">
        <f t="shared" si="0"/>
        <v>15</v>
      </c>
      <c r="C21" s="417" t="s">
        <v>26</v>
      </c>
      <c r="D21" s="516">
        <v>6.73</v>
      </c>
      <c r="E21" s="516">
        <v>6.73</v>
      </c>
      <c r="F21" s="516">
        <v>0</v>
      </c>
      <c r="G21" s="516">
        <v>6.73</v>
      </c>
      <c r="H21" s="517">
        <v>6.73</v>
      </c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</row>
    <row r="22" spans="1:19" ht="21" customHeight="1">
      <c r="B22" s="376">
        <f t="shared" si="0"/>
        <v>16</v>
      </c>
      <c r="C22" s="339" t="s">
        <v>27</v>
      </c>
      <c r="D22" s="514">
        <v>9.34</v>
      </c>
      <c r="E22" s="514">
        <v>10.06</v>
      </c>
      <c r="F22" s="514">
        <v>0</v>
      </c>
      <c r="G22" s="514">
        <v>8.94</v>
      </c>
      <c r="H22" s="515">
        <v>15</v>
      </c>
    </row>
    <row r="23" spans="1:19" s="342" customFormat="1" ht="21" customHeight="1">
      <c r="A23" s="336"/>
      <c r="B23" s="444">
        <f t="shared" si="0"/>
        <v>17</v>
      </c>
      <c r="C23" s="417" t="s">
        <v>28</v>
      </c>
      <c r="D23" s="516">
        <v>0</v>
      </c>
      <c r="E23" s="516">
        <v>0</v>
      </c>
      <c r="F23" s="516">
        <v>0</v>
      </c>
      <c r="G23" s="516">
        <v>0</v>
      </c>
      <c r="H23" s="517">
        <v>0</v>
      </c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</row>
    <row r="24" spans="1:19" ht="21" customHeight="1">
      <c r="B24" s="376">
        <f t="shared" si="0"/>
        <v>18</v>
      </c>
      <c r="C24" s="339" t="s">
        <v>30</v>
      </c>
      <c r="D24" s="514">
        <v>7.37</v>
      </c>
      <c r="E24" s="514">
        <v>0</v>
      </c>
      <c r="F24" s="514">
        <v>0</v>
      </c>
      <c r="G24" s="514">
        <v>0</v>
      </c>
      <c r="H24" s="515">
        <v>0</v>
      </c>
    </row>
    <row r="25" spans="1:19" s="342" customFormat="1" ht="21" customHeight="1">
      <c r="A25" s="336"/>
      <c r="B25" s="444">
        <f t="shared" si="0"/>
        <v>19</v>
      </c>
      <c r="C25" s="417" t="s">
        <v>32</v>
      </c>
      <c r="D25" s="516">
        <v>4.6900000000000004</v>
      </c>
      <c r="E25" s="516">
        <v>6.87</v>
      </c>
      <c r="F25" s="516">
        <v>0</v>
      </c>
      <c r="G25" s="516">
        <v>7.72</v>
      </c>
      <c r="H25" s="517">
        <v>0</v>
      </c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</row>
    <row r="26" spans="1:19" ht="21" customHeight="1">
      <c r="B26" s="376">
        <f t="shared" si="0"/>
        <v>20</v>
      </c>
      <c r="C26" s="339" t="s">
        <v>33</v>
      </c>
      <c r="D26" s="514">
        <v>6.72</v>
      </c>
      <c r="E26" s="514">
        <v>0</v>
      </c>
      <c r="F26" s="514">
        <v>0</v>
      </c>
      <c r="G26" s="514">
        <v>0</v>
      </c>
      <c r="H26" s="515">
        <v>0</v>
      </c>
    </row>
    <row r="27" spans="1:19" s="342" customFormat="1" ht="21" customHeight="1">
      <c r="A27" s="336"/>
      <c r="B27" s="444">
        <f t="shared" si="0"/>
        <v>21</v>
      </c>
      <c r="C27" s="417" t="s">
        <v>34</v>
      </c>
      <c r="D27" s="516">
        <v>4.5999999999999996</v>
      </c>
      <c r="E27" s="516">
        <v>0</v>
      </c>
      <c r="F27" s="516">
        <v>0</v>
      </c>
      <c r="G27" s="516">
        <v>0</v>
      </c>
      <c r="H27" s="517">
        <v>0</v>
      </c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</row>
    <row r="28" spans="1:19" ht="21" customHeight="1">
      <c r="B28" s="376">
        <f t="shared" si="0"/>
        <v>22</v>
      </c>
      <c r="C28" s="339" t="s">
        <v>35</v>
      </c>
      <c r="D28" s="514">
        <v>7.48</v>
      </c>
      <c r="E28" s="514">
        <v>0</v>
      </c>
      <c r="F28" s="514">
        <v>0</v>
      </c>
      <c r="G28" s="514">
        <v>7.59</v>
      </c>
      <c r="H28" s="515">
        <v>0</v>
      </c>
    </row>
    <row r="29" spans="1:19" s="342" customFormat="1" ht="21" customHeight="1">
      <c r="A29" s="336"/>
      <c r="B29" s="444">
        <f t="shared" si="0"/>
        <v>23</v>
      </c>
      <c r="C29" s="417" t="s">
        <v>36</v>
      </c>
      <c r="D29" s="516">
        <v>14.21</v>
      </c>
      <c r="E29" s="516">
        <v>13.21</v>
      </c>
      <c r="F29" s="516">
        <v>13.21</v>
      </c>
      <c r="G29" s="516">
        <v>13.21</v>
      </c>
      <c r="H29" s="517">
        <v>13.21</v>
      </c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</row>
    <row r="30" spans="1:19" ht="21" customHeight="1">
      <c r="B30" s="376">
        <f t="shared" si="0"/>
        <v>24</v>
      </c>
      <c r="C30" s="339" t="s">
        <v>37</v>
      </c>
      <c r="D30" s="514">
        <v>6.89</v>
      </c>
      <c r="E30" s="514">
        <v>0</v>
      </c>
      <c r="F30" s="514">
        <v>0</v>
      </c>
      <c r="G30" s="514">
        <v>0</v>
      </c>
      <c r="H30" s="515">
        <v>0</v>
      </c>
    </row>
    <row r="31" spans="1:19" s="342" customFormat="1" ht="21" customHeight="1">
      <c r="A31" s="336"/>
      <c r="B31" s="444">
        <f t="shared" si="0"/>
        <v>25</v>
      </c>
      <c r="C31" s="417" t="s">
        <v>38</v>
      </c>
      <c r="D31" s="516">
        <v>5.12</v>
      </c>
      <c r="E31" s="516">
        <v>0</v>
      </c>
      <c r="F31" s="516">
        <v>0</v>
      </c>
      <c r="G31" s="516">
        <v>0</v>
      </c>
      <c r="H31" s="517">
        <v>0</v>
      </c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</row>
    <row r="32" spans="1:19" ht="21" customHeight="1">
      <c r="B32" s="376">
        <f t="shared" si="0"/>
        <v>26</v>
      </c>
      <c r="C32" s="339" t="s">
        <v>39</v>
      </c>
      <c r="D32" s="514">
        <v>5.5</v>
      </c>
      <c r="E32" s="514">
        <v>0</v>
      </c>
      <c r="F32" s="514">
        <v>0</v>
      </c>
      <c r="G32" s="514">
        <v>0</v>
      </c>
      <c r="H32" s="515">
        <v>0</v>
      </c>
    </row>
    <row r="33" spans="1:19" s="342" customFormat="1" ht="21" customHeight="1">
      <c r="A33" s="336"/>
      <c r="B33" s="444">
        <f t="shared" si="0"/>
        <v>27</v>
      </c>
      <c r="C33" s="417" t="s">
        <v>40</v>
      </c>
      <c r="D33" s="516">
        <v>5.72</v>
      </c>
      <c r="E33" s="516">
        <v>5.72</v>
      </c>
      <c r="F33" s="516">
        <v>0</v>
      </c>
      <c r="G33" s="516">
        <v>0</v>
      </c>
      <c r="H33" s="517">
        <v>0</v>
      </c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</row>
    <row r="34" spans="1:19" ht="21" customHeight="1">
      <c r="B34" s="376">
        <f>B33+1</f>
        <v>28</v>
      </c>
      <c r="C34" s="339" t="s">
        <v>41</v>
      </c>
      <c r="D34" s="514">
        <v>8.1300000000000008</v>
      </c>
      <c r="E34" s="514">
        <v>8.33</v>
      </c>
      <c r="F34" s="514">
        <v>13.33</v>
      </c>
      <c r="G34" s="514">
        <v>7.8</v>
      </c>
      <c r="H34" s="515">
        <v>12.29</v>
      </c>
    </row>
    <row r="35" spans="1:19" s="342" customFormat="1" ht="21" customHeight="1">
      <c r="A35" s="336"/>
      <c r="B35" s="444">
        <f t="shared" si="0"/>
        <v>29</v>
      </c>
      <c r="C35" s="417" t="s">
        <v>42</v>
      </c>
      <c r="D35" s="516">
        <v>6.75</v>
      </c>
      <c r="E35" s="516">
        <v>9.5</v>
      </c>
      <c r="F35" s="516">
        <v>0</v>
      </c>
      <c r="G35" s="516">
        <v>9</v>
      </c>
      <c r="H35" s="517">
        <v>0</v>
      </c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</row>
    <row r="36" spans="1:19" ht="21" customHeight="1">
      <c r="B36" s="376">
        <f t="shared" si="0"/>
        <v>30</v>
      </c>
      <c r="C36" s="339" t="s">
        <v>230</v>
      </c>
      <c r="D36" s="514">
        <v>10.55</v>
      </c>
      <c r="E36" s="514">
        <v>11.05</v>
      </c>
      <c r="F36" s="514">
        <v>26</v>
      </c>
      <c r="G36" s="514">
        <v>12.05</v>
      </c>
      <c r="H36" s="515">
        <v>11.05</v>
      </c>
    </row>
    <row r="37" spans="1:19" s="342" customFormat="1" ht="21" customHeight="1">
      <c r="A37" s="336"/>
      <c r="B37" s="444">
        <f t="shared" si="0"/>
        <v>31</v>
      </c>
      <c r="C37" s="417" t="s">
        <v>45</v>
      </c>
      <c r="D37" s="516">
        <v>10.6</v>
      </c>
      <c r="E37" s="516">
        <v>12.2</v>
      </c>
      <c r="F37" s="516">
        <v>14.2</v>
      </c>
      <c r="G37" s="516">
        <v>11.9</v>
      </c>
      <c r="H37" s="517">
        <v>12</v>
      </c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</row>
    <row r="38" spans="1:19" ht="21" customHeight="1">
      <c r="B38" s="376">
        <f t="shared" si="0"/>
        <v>32</v>
      </c>
      <c r="C38" s="339" t="s">
        <v>46</v>
      </c>
      <c r="D38" s="514">
        <v>6.03</v>
      </c>
      <c r="E38" s="514">
        <v>7.78</v>
      </c>
      <c r="F38" s="514">
        <v>11.75</v>
      </c>
      <c r="G38" s="514">
        <v>8.1</v>
      </c>
      <c r="H38" s="515">
        <v>8.02</v>
      </c>
    </row>
    <row r="39" spans="1:19" s="342" customFormat="1" ht="21" customHeight="1">
      <c r="A39" s="336"/>
      <c r="B39" s="444">
        <f t="shared" si="0"/>
        <v>33</v>
      </c>
      <c r="C39" s="417" t="s">
        <v>47</v>
      </c>
      <c r="D39" s="516">
        <v>9.25</v>
      </c>
      <c r="E39" s="516">
        <v>9.25</v>
      </c>
      <c r="F39" s="516">
        <v>10.5</v>
      </c>
      <c r="G39" s="516">
        <v>8.5</v>
      </c>
      <c r="H39" s="517">
        <v>9.25</v>
      </c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</row>
    <row r="40" spans="1:19" ht="21" customHeight="1">
      <c r="B40" s="376">
        <f t="shared" si="0"/>
        <v>34</v>
      </c>
      <c r="C40" s="339" t="s">
        <v>48</v>
      </c>
      <c r="D40" s="514">
        <v>6.09</v>
      </c>
      <c r="E40" s="514">
        <v>5.98</v>
      </c>
      <c r="F40" s="514">
        <v>5.63</v>
      </c>
      <c r="G40" s="514">
        <v>5.61</v>
      </c>
      <c r="H40" s="518">
        <v>6.48</v>
      </c>
    </row>
    <row r="41" spans="1:19" s="342" customFormat="1" ht="21" customHeight="1">
      <c r="A41" s="336"/>
      <c r="B41" s="444">
        <f t="shared" si="0"/>
        <v>35</v>
      </c>
      <c r="C41" s="417" t="s">
        <v>49</v>
      </c>
      <c r="D41" s="516">
        <v>9.14</v>
      </c>
      <c r="E41" s="516">
        <v>10.14</v>
      </c>
      <c r="F41" s="516">
        <v>13.22</v>
      </c>
      <c r="G41" s="516">
        <v>10.41</v>
      </c>
      <c r="H41" s="517">
        <v>12.76</v>
      </c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</row>
    <row r="42" spans="1:19" ht="21" customHeight="1">
      <c r="B42" s="376">
        <f t="shared" si="0"/>
        <v>36</v>
      </c>
      <c r="C42" s="339" t="s">
        <v>50</v>
      </c>
      <c r="D42" s="514">
        <v>5.7</v>
      </c>
      <c r="E42" s="514">
        <v>6.64</v>
      </c>
      <c r="F42" s="514">
        <v>10.88</v>
      </c>
      <c r="G42" s="514">
        <v>6.74</v>
      </c>
      <c r="H42" s="515">
        <v>8.26</v>
      </c>
    </row>
    <row r="43" spans="1:19" s="342" customFormat="1" ht="21" customHeight="1">
      <c r="A43" s="336"/>
      <c r="B43" s="444">
        <f t="shared" si="0"/>
        <v>37</v>
      </c>
      <c r="C43" s="417" t="s">
        <v>51</v>
      </c>
      <c r="D43" s="516">
        <v>9.92</v>
      </c>
      <c r="E43" s="516">
        <v>9.33</v>
      </c>
      <c r="F43" s="516">
        <v>9.1</v>
      </c>
      <c r="G43" s="516">
        <v>9.1300000000000008</v>
      </c>
      <c r="H43" s="517">
        <v>9.4</v>
      </c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</row>
    <row r="44" spans="1:19" ht="21" customHeight="1">
      <c r="B44" s="376">
        <f t="shared" si="0"/>
        <v>38</v>
      </c>
      <c r="C44" s="339" t="s">
        <v>52</v>
      </c>
      <c r="D44" s="514">
        <v>8.9499999999999993</v>
      </c>
      <c r="E44" s="514">
        <v>9.5500000000000007</v>
      </c>
      <c r="F44" s="514">
        <v>12.22</v>
      </c>
      <c r="G44" s="514">
        <v>9.2899999999999991</v>
      </c>
      <c r="H44" s="515">
        <v>10.99</v>
      </c>
    </row>
    <row r="45" spans="1:19" s="342" customFormat="1" ht="21" customHeight="1">
      <c r="A45" s="336"/>
      <c r="B45" s="444">
        <f t="shared" si="0"/>
        <v>39</v>
      </c>
      <c r="C45" s="417" t="s">
        <v>53</v>
      </c>
      <c r="D45" s="516">
        <v>8.75</v>
      </c>
      <c r="E45" s="516">
        <v>9.25</v>
      </c>
      <c r="F45" s="516">
        <v>11.25</v>
      </c>
      <c r="G45" s="516">
        <v>9.75</v>
      </c>
      <c r="H45" s="517">
        <v>9.75</v>
      </c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</row>
    <row r="46" spans="1:19" ht="21" customHeight="1">
      <c r="B46" s="376">
        <f t="shared" si="0"/>
        <v>40</v>
      </c>
      <c r="C46" s="339" t="s">
        <v>54</v>
      </c>
      <c r="D46" s="514">
        <v>6.2</v>
      </c>
      <c r="E46" s="514">
        <v>6.42</v>
      </c>
      <c r="F46" s="514">
        <v>6.53</v>
      </c>
      <c r="G46" s="514">
        <v>5.7</v>
      </c>
      <c r="H46" s="515">
        <v>6.07</v>
      </c>
    </row>
    <row r="47" spans="1:19" s="342" customFormat="1" ht="21" customHeight="1">
      <c r="A47" s="336"/>
      <c r="B47" s="444">
        <f t="shared" si="0"/>
        <v>41</v>
      </c>
      <c r="C47" s="417" t="s">
        <v>55</v>
      </c>
      <c r="D47" s="516">
        <v>8.9</v>
      </c>
      <c r="E47" s="516">
        <v>9.35</v>
      </c>
      <c r="F47" s="516">
        <v>11.7</v>
      </c>
      <c r="G47" s="516">
        <v>8.92</v>
      </c>
      <c r="H47" s="517">
        <v>10.7</v>
      </c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</row>
    <row r="48" spans="1:19" ht="21" customHeight="1">
      <c r="B48" s="376">
        <f t="shared" si="0"/>
        <v>42</v>
      </c>
      <c r="C48" s="339" t="s">
        <v>56</v>
      </c>
      <c r="D48" s="514">
        <v>8.99</v>
      </c>
      <c r="E48" s="514">
        <v>8.99</v>
      </c>
      <c r="F48" s="514">
        <v>8.99</v>
      </c>
      <c r="G48" s="514">
        <v>8.99</v>
      </c>
      <c r="H48" s="515">
        <v>8.99</v>
      </c>
    </row>
    <row r="49" spans="1:19" s="342" customFormat="1" ht="21" customHeight="1">
      <c r="A49" s="336"/>
      <c r="B49" s="444">
        <f t="shared" si="0"/>
        <v>43</v>
      </c>
      <c r="C49" s="417" t="s">
        <v>57</v>
      </c>
      <c r="D49" s="516">
        <v>9.57</v>
      </c>
      <c r="E49" s="516">
        <v>10.31</v>
      </c>
      <c r="F49" s="516">
        <v>12.62</v>
      </c>
      <c r="G49" s="516">
        <v>10.11</v>
      </c>
      <c r="H49" s="517">
        <v>10.42</v>
      </c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</row>
    <row r="50" spans="1:19" ht="21" customHeight="1">
      <c r="B50" s="376">
        <f t="shared" si="0"/>
        <v>44</v>
      </c>
      <c r="C50" s="339" t="s">
        <v>58</v>
      </c>
      <c r="D50" s="514">
        <v>8.57</v>
      </c>
      <c r="E50" s="514">
        <v>10.96</v>
      </c>
      <c r="F50" s="514">
        <v>11.02</v>
      </c>
      <c r="G50" s="514">
        <v>10.11</v>
      </c>
      <c r="H50" s="515">
        <v>9.8699999999999992</v>
      </c>
    </row>
    <row r="51" spans="1:19" s="342" customFormat="1" ht="21" customHeight="1">
      <c r="A51" s="336"/>
      <c r="B51" s="444">
        <f t="shared" si="0"/>
        <v>45</v>
      </c>
      <c r="C51" s="417" t="s">
        <v>59</v>
      </c>
      <c r="D51" s="516">
        <v>8.3800000000000008</v>
      </c>
      <c r="E51" s="516">
        <v>8.1300000000000008</v>
      </c>
      <c r="F51" s="516">
        <v>8.1300000000000008</v>
      </c>
      <c r="G51" s="516">
        <v>8.3800000000000008</v>
      </c>
      <c r="H51" s="517">
        <v>7.88</v>
      </c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</row>
    <row r="52" spans="1:19" ht="21" customHeight="1">
      <c r="B52" s="376">
        <f t="shared" si="0"/>
        <v>46</v>
      </c>
      <c r="C52" s="339" t="s">
        <v>60</v>
      </c>
      <c r="D52" s="514">
        <v>9.5</v>
      </c>
      <c r="E52" s="514">
        <v>11</v>
      </c>
      <c r="F52" s="514">
        <v>9.1</v>
      </c>
      <c r="G52" s="514">
        <v>8.7799999999999994</v>
      </c>
      <c r="H52" s="515">
        <v>9.86</v>
      </c>
    </row>
    <row r="53" spans="1:19" s="342" customFormat="1" ht="21" customHeight="1" thickBot="1">
      <c r="A53" s="336"/>
      <c r="B53" s="450">
        <f t="shared" si="0"/>
        <v>47</v>
      </c>
      <c r="C53" s="451" t="s">
        <v>61</v>
      </c>
      <c r="D53" s="548">
        <v>6.81</v>
      </c>
      <c r="E53" s="548">
        <v>6.83</v>
      </c>
      <c r="F53" s="548">
        <v>6.69</v>
      </c>
      <c r="G53" s="548">
        <v>6.69</v>
      </c>
      <c r="H53" s="549">
        <v>8.9499999999999993</v>
      </c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</row>
    <row r="54" spans="1:19" ht="21" customHeight="1" thickBot="1">
      <c r="B54" s="380"/>
      <c r="C54" s="381"/>
      <c r="D54" s="519"/>
      <c r="E54" s="519"/>
      <c r="F54" s="519"/>
      <c r="G54" s="667" t="s">
        <v>216</v>
      </c>
      <c r="H54" s="668"/>
    </row>
    <row r="55" spans="1:19" ht="21" customHeight="1" thickTop="1">
      <c r="B55" s="376">
        <f>B53+1</f>
        <v>48</v>
      </c>
      <c r="C55" s="339" t="s">
        <v>62</v>
      </c>
      <c r="D55" s="514">
        <v>12.12</v>
      </c>
      <c r="E55" s="514">
        <v>12.49</v>
      </c>
      <c r="F55" s="514">
        <v>12.49</v>
      </c>
      <c r="G55" s="514">
        <v>12.49</v>
      </c>
      <c r="H55" s="515">
        <v>12.49</v>
      </c>
    </row>
    <row r="56" spans="1:19" s="342" customFormat="1" ht="21" customHeight="1">
      <c r="A56" s="336"/>
      <c r="B56" s="444">
        <f t="shared" si="0"/>
        <v>49</v>
      </c>
      <c r="C56" s="417" t="s">
        <v>64</v>
      </c>
      <c r="D56" s="516">
        <v>7.7</v>
      </c>
      <c r="E56" s="516">
        <v>9.82</v>
      </c>
      <c r="F56" s="516">
        <v>8.52</v>
      </c>
      <c r="G56" s="516">
        <v>6.94</v>
      </c>
      <c r="H56" s="517">
        <v>10.63</v>
      </c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</row>
    <row r="57" spans="1:19" ht="21" customHeight="1">
      <c r="B57" s="376">
        <f t="shared" si="0"/>
        <v>50</v>
      </c>
      <c r="C57" s="339" t="s">
        <v>65</v>
      </c>
      <c r="D57" s="514">
        <v>13.28</v>
      </c>
      <c r="E57" s="514">
        <v>13.28</v>
      </c>
      <c r="F57" s="514">
        <v>13.28</v>
      </c>
      <c r="G57" s="514">
        <v>13.28</v>
      </c>
      <c r="H57" s="515">
        <v>13.28</v>
      </c>
    </row>
    <row r="58" spans="1:19" s="342" customFormat="1" ht="21" customHeight="1">
      <c r="A58" s="336"/>
      <c r="B58" s="444">
        <f t="shared" si="0"/>
        <v>51</v>
      </c>
      <c r="C58" s="417" t="s">
        <v>66</v>
      </c>
      <c r="D58" s="516">
        <v>6.68</v>
      </c>
      <c r="E58" s="516">
        <v>6.68</v>
      </c>
      <c r="F58" s="516">
        <v>6.68</v>
      </c>
      <c r="G58" s="516">
        <v>9.58</v>
      </c>
      <c r="H58" s="517">
        <v>9.58</v>
      </c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</row>
    <row r="59" spans="1:19" s="343" customFormat="1" ht="21" customHeight="1">
      <c r="B59" s="376">
        <f t="shared" si="0"/>
        <v>52</v>
      </c>
      <c r="C59" s="339" t="s">
        <v>67</v>
      </c>
      <c r="D59" s="514">
        <v>7.57</v>
      </c>
      <c r="E59" s="514">
        <v>7.74</v>
      </c>
      <c r="F59" s="514">
        <v>7.87</v>
      </c>
      <c r="G59" s="514">
        <v>7.52</v>
      </c>
      <c r="H59" s="515">
        <v>7.94</v>
      </c>
    </row>
    <row r="60" spans="1:19" s="342" customFormat="1" ht="21" customHeight="1">
      <c r="A60" s="336"/>
      <c r="B60" s="444">
        <f t="shared" si="0"/>
        <v>53</v>
      </c>
      <c r="C60" s="417" t="s">
        <v>68</v>
      </c>
      <c r="D60" s="516">
        <v>5.79</v>
      </c>
      <c r="E60" s="516">
        <v>5.79</v>
      </c>
      <c r="F60" s="516">
        <v>5.79</v>
      </c>
      <c r="G60" s="516">
        <v>5.79</v>
      </c>
      <c r="H60" s="517">
        <v>5.79</v>
      </c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</row>
    <row r="61" spans="1:19" ht="21" customHeight="1">
      <c r="B61" s="376">
        <f t="shared" si="0"/>
        <v>54</v>
      </c>
      <c r="C61" s="339" t="s">
        <v>69</v>
      </c>
      <c r="D61" s="514">
        <v>6.15</v>
      </c>
      <c r="E61" s="514">
        <v>6.14</v>
      </c>
      <c r="F61" s="514">
        <v>6.13</v>
      </c>
      <c r="G61" s="514">
        <v>6.14</v>
      </c>
      <c r="H61" s="515">
        <v>6.35</v>
      </c>
    </row>
    <row r="62" spans="1:19" s="342" customFormat="1" ht="21" customHeight="1">
      <c r="A62" s="336"/>
      <c r="B62" s="444">
        <f t="shared" si="0"/>
        <v>55</v>
      </c>
      <c r="C62" s="417" t="s">
        <v>70</v>
      </c>
      <c r="D62" s="516">
        <v>8.44</v>
      </c>
      <c r="E62" s="516">
        <v>8.33</v>
      </c>
      <c r="F62" s="516">
        <v>8.1300000000000008</v>
      </c>
      <c r="G62" s="516">
        <v>8.17</v>
      </c>
      <c r="H62" s="517">
        <v>8.24</v>
      </c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</row>
    <row r="63" spans="1:19" ht="21" customHeight="1">
      <c r="B63" s="376">
        <f t="shared" si="0"/>
        <v>56</v>
      </c>
      <c r="C63" s="339" t="s">
        <v>237</v>
      </c>
      <c r="D63" s="514">
        <v>8.2100000000000009</v>
      </c>
      <c r="E63" s="514">
        <v>8.74</v>
      </c>
      <c r="F63" s="514">
        <v>12.64</v>
      </c>
      <c r="G63" s="514">
        <v>8.17</v>
      </c>
      <c r="H63" s="515">
        <v>11.03</v>
      </c>
    </row>
    <row r="64" spans="1:19" s="342" customFormat="1" ht="21" customHeight="1">
      <c r="A64" s="336"/>
      <c r="B64" s="444">
        <f>B63+1</f>
        <v>57</v>
      </c>
      <c r="C64" s="417" t="s">
        <v>73</v>
      </c>
      <c r="D64" s="520">
        <v>11</v>
      </c>
      <c r="E64" s="520">
        <v>11</v>
      </c>
      <c r="F64" s="520">
        <v>11</v>
      </c>
      <c r="G64" s="520">
        <v>11</v>
      </c>
      <c r="H64" s="521">
        <v>11</v>
      </c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</row>
    <row r="65" spans="1:19" ht="21" customHeight="1">
      <c r="B65" s="376">
        <f t="shared" si="0"/>
        <v>58</v>
      </c>
      <c r="C65" s="339" t="s">
        <v>74</v>
      </c>
      <c r="D65" s="522">
        <v>8.59</v>
      </c>
      <c r="E65" s="522">
        <v>8.89</v>
      </c>
      <c r="F65" s="522">
        <v>8.89</v>
      </c>
      <c r="G65" s="522">
        <v>8.74</v>
      </c>
      <c r="H65" s="523">
        <v>8.7899999999999991</v>
      </c>
    </row>
    <row r="66" spans="1:19" s="342" customFormat="1" ht="21" customHeight="1">
      <c r="A66" s="336"/>
      <c r="B66" s="444">
        <f t="shared" si="0"/>
        <v>59</v>
      </c>
      <c r="C66" s="417" t="s">
        <v>75</v>
      </c>
      <c r="D66" s="520">
        <v>6.44</v>
      </c>
      <c r="E66" s="520">
        <v>6.44</v>
      </c>
      <c r="F66" s="520">
        <v>7.08</v>
      </c>
      <c r="G66" s="520">
        <v>6.44</v>
      </c>
      <c r="H66" s="521">
        <v>6.44</v>
      </c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</row>
    <row r="67" spans="1:19" ht="21" customHeight="1">
      <c r="B67" s="376">
        <f t="shared" si="0"/>
        <v>60</v>
      </c>
      <c r="C67" s="339" t="s">
        <v>76</v>
      </c>
      <c r="D67" s="522">
        <v>10.5</v>
      </c>
      <c r="E67" s="522">
        <v>11</v>
      </c>
      <c r="F67" s="522">
        <v>14</v>
      </c>
      <c r="G67" s="524" t="s">
        <v>120</v>
      </c>
      <c r="H67" s="523">
        <v>10.5</v>
      </c>
    </row>
    <row r="68" spans="1:19" s="342" customFormat="1" ht="21" customHeight="1">
      <c r="A68" s="336"/>
      <c r="B68" s="444">
        <f>B67+1</f>
        <v>61</v>
      </c>
      <c r="C68" s="417" t="s">
        <v>77</v>
      </c>
      <c r="D68" s="520">
        <v>8.5</v>
      </c>
      <c r="E68" s="520">
        <v>9.39</v>
      </c>
      <c r="F68" s="525" t="s">
        <v>120</v>
      </c>
      <c r="G68" s="520">
        <v>9.92</v>
      </c>
      <c r="H68" s="521">
        <v>9.9600000000000009</v>
      </c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</row>
    <row r="69" spans="1:19" ht="21" customHeight="1">
      <c r="B69" s="376">
        <f t="shared" si="0"/>
        <v>62</v>
      </c>
      <c r="C69" s="339" t="s">
        <v>238</v>
      </c>
      <c r="D69" s="522">
        <v>11</v>
      </c>
      <c r="E69" s="522">
        <v>13</v>
      </c>
      <c r="F69" s="522">
        <v>15</v>
      </c>
      <c r="G69" s="522">
        <v>12</v>
      </c>
      <c r="H69" s="523">
        <v>13.5</v>
      </c>
    </row>
    <row r="70" spans="1:19" s="342" customFormat="1" ht="21" customHeight="1">
      <c r="A70" s="336"/>
      <c r="B70" s="444">
        <f t="shared" si="0"/>
        <v>63</v>
      </c>
      <c r="C70" s="417" t="s">
        <v>79</v>
      </c>
      <c r="D70" s="520">
        <v>7.55</v>
      </c>
      <c r="E70" s="520">
        <v>8.44</v>
      </c>
      <c r="F70" s="525" t="s">
        <v>120</v>
      </c>
      <c r="G70" s="520">
        <v>8.17</v>
      </c>
      <c r="H70" s="526" t="s">
        <v>120</v>
      </c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</row>
    <row r="71" spans="1:19" ht="21" customHeight="1">
      <c r="B71" s="376">
        <f t="shared" si="0"/>
        <v>64</v>
      </c>
      <c r="C71" s="339" t="s">
        <v>80</v>
      </c>
      <c r="D71" s="522">
        <v>7.85</v>
      </c>
      <c r="E71" s="524" t="s">
        <v>120</v>
      </c>
      <c r="F71" s="524" t="s">
        <v>120</v>
      </c>
      <c r="G71" s="524" t="s">
        <v>120</v>
      </c>
      <c r="H71" s="527" t="s">
        <v>120</v>
      </c>
    </row>
    <row r="72" spans="1:19" s="342" customFormat="1" ht="21" customHeight="1">
      <c r="A72" s="336"/>
      <c r="B72" s="444">
        <f t="shared" si="0"/>
        <v>65</v>
      </c>
      <c r="C72" s="417" t="s">
        <v>81</v>
      </c>
      <c r="D72" s="520">
        <v>8</v>
      </c>
      <c r="E72" s="520">
        <v>8.25</v>
      </c>
      <c r="F72" s="525" t="s">
        <v>120</v>
      </c>
      <c r="G72" s="520">
        <v>7.25</v>
      </c>
      <c r="H72" s="521">
        <v>8.75</v>
      </c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</row>
    <row r="73" spans="1:19" ht="21" customHeight="1">
      <c r="B73" s="376">
        <f t="shared" si="0"/>
        <v>66</v>
      </c>
      <c r="C73" s="339" t="s">
        <v>82</v>
      </c>
      <c r="D73" s="522">
        <v>8</v>
      </c>
      <c r="E73" s="522">
        <v>11.5</v>
      </c>
      <c r="F73" s="524" t="s">
        <v>120</v>
      </c>
      <c r="G73" s="522">
        <v>10.25</v>
      </c>
      <c r="H73" s="523">
        <v>11.25</v>
      </c>
    </row>
    <row r="74" spans="1:19" s="342" customFormat="1" ht="21" customHeight="1">
      <c r="A74" s="336"/>
      <c r="B74" s="444">
        <f t="shared" ref="B74:B102" si="1">B73+1</f>
        <v>67</v>
      </c>
      <c r="C74" s="417" t="s">
        <v>131</v>
      </c>
      <c r="D74" s="520">
        <v>6.08</v>
      </c>
      <c r="E74" s="520">
        <v>9.6300000000000008</v>
      </c>
      <c r="F74" s="520">
        <v>15.68</v>
      </c>
      <c r="G74" s="525" t="s">
        <v>120</v>
      </c>
      <c r="H74" s="521">
        <v>10.57</v>
      </c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</row>
    <row r="75" spans="1:19" ht="21" customHeight="1">
      <c r="B75" s="376">
        <f t="shared" si="1"/>
        <v>68</v>
      </c>
      <c r="C75" s="339" t="s">
        <v>84</v>
      </c>
      <c r="D75" s="522">
        <v>9.6199999999999992</v>
      </c>
      <c r="E75" s="522">
        <v>10.82</v>
      </c>
      <c r="F75" s="524" t="s">
        <v>120</v>
      </c>
      <c r="G75" s="522">
        <v>10.75</v>
      </c>
      <c r="H75" s="523">
        <v>9.6199999999999992</v>
      </c>
    </row>
    <row r="76" spans="1:19" s="342" customFormat="1" ht="21" customHeight="1">
      <c r="A76" s="336"/>
      <c r="B76" s="444">
        <f t="shared" si="1"/>
        <v>69</v>
      </c>
      <c r="C76" s="417" t="s">
        <v>258</v>
      </c>
      <c r="D76" s="520">
        <v>8.3000000000000007</v>
      </c>
      <c r="E76" s="520">
        <v>7.45</v>
      </c>
      <c r="F76" s="520">
        <v>12.7</v>
      </c>
      <c r="G76" s="520">
        <v>9.81</v>
      </c>
      <c r="H76" s="521">
        <v>9.89</v>
      </c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</row>
    <row r="77" spans="1:19" ht="21" customHeight="1">
      <c r="B77" s="376">
        <f t="shared" si="1"/>
        <v>70</v>
      </c>
      <c r="C77" s="339" t="s">
        <v>86</v>
      </c>
      <c r="D77" s="524" t="s">
        <v>120</v>
      </c>
      <c r="E77" s="522">
        <v>8.9</v>
      </c>
      <c r="F77" s="524" t="s">
        <v>120</v>
      </c>
      <c r="G77" s="522">
        <v>8.3000000000000007</v>
      </c>
      <c r="H77" s="523">
        <v>9.69</v>
      </c>
    </row>
    <row r="78" spans="1:19" s="342" customFormat="1" ht="21" customHeight="1">
      <c r="A78" s="336"/>
      <c r="B78" s="444">
        <f t="shared" si="1"/>
        <v>71</v>
      </c>
      <c r="C78" s="417" t="s">
        <v>88</v>
      </c>
      <c r="D78" s="520">
        <v>7.6</v>
      </c>
      <c r="E78" s="520">
        <v>7.6</v>
      </c>
      <c r="F78" s="525" t="s">
        <v>120</v>
      </c>
      <c r="G78" s="520">
        <v>7.35</v>
      </c>
      <c r="H78" s="521">
        <v>7.35</v>
      </c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</row>
    <row r="79" spans="1:19" ht="21" customHeight="1">
      <c r="B79" s="376">
        <f t="shared" si="1"/>
        <v>72</v>
      </c>
      <c r="C79" s="339" t="s">
        <v>89</v>
      </c>
      <c r="D79" s="522">
        <v>6.5</v>
      </c>
      <c r="E79" s="522">
        <v>7.25</v>
      </c>
      <c r="F79" s="522">
        <v>8</v>
      </c>
      <c r="G79" s="522">
        <v>7</v>
      </c>
      <c r="H79" s="523">
        <v>9.5</v>
      </c>
    </row>
    <row r="80" spans="1:19" s="342" customFormat="1" ht="21" customHeight="1">
      <c r="A80" s="336"/>
      <c r="B80" s="444">
        <f t="shared" si="1"/>
        <v>73</v>
      </c>
      <c r="C80" s="417" t="s">
        <v>90</v>
      </c>
      <c r="D80" s="520">
        <v>10.3</v>
      </c>
      <c r="E80" s="520">
        <v>10.3</v>
      </c>
      <c r="F80" s="525" t="s">
        <v>120</v>
      </c>
      <c r="G80" s="520">
        <v>10.38</v>
      </c>
      <c r="H80" s="521">
        <v>10.96</v>
      </c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</row>
    <row r="81" spans="1:19" ht="21" customHeight="1">
      <c r="B81" s="376">
        <f t="shared" si="1"/>
        <v>74</v>
      </c>
      <c r="C81" s="339" t="s">
        <v>231</v>
      </c>
      <c r="D81" s="524">
        <v>13.3</v>
      </c>
      <c r="E81" s="524">
        <v>13.8</v>
      </c>
      <c r="F81" s="524">
        <v>13.8</v>
      </c>
      <c r="G81" s="524">
        <v>13.3</v>
      </c>
      <c r="H81" s="527">
        <v>14.55</v>
      </c>
    </row>
    <row r="82" spans="1:19" s="342" customFormat="1" ht="21" customHeight="1">
      <c r="A82" s="336"/>
      <c r="B82" s="444">
        <f t="shared" si="1"/>
        <v>75</v>
      </c>
      <c r="C82" s="417" t="s">
        <v>253</v>
      </c>
      <c r="D82" s="520">
        <v>9.5</v>
      </c>
      <c r="E82" s="520">
        <v>11.5</v>
      </c>
      <c r="F82" s="525" t="s">
        <v>120</v>
      </c>
      <c r="G82" s="520">
        <v>12.75</v>
      </c>
      <c r="H82" s="521">
        <v>14</v>
      </c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</row>
    <row r="83" spans="1:19" ht="21" customHeight="1">
      <c r="B83" s="376">
        <f t="shared" si="1"/>
        <v>76</v>
      </c>
      <c r="C83" s="339" t="s">
        <v>94</v>
      </c>
      <c r="D83" s="522">
        <v>11.25</v>
      </c>
      <c r="E83" s="522">
        <v>13.25</v>
      </c>
      <c r="F83" s="524" t="s">
        <v>120</v>
      </c>
      <c r="G83" s="524" t="s">
        <v>120</v>
      </c>
      <c r="H83" s="527" t="s">
        <v>120</v>
      </c>
    </row>
    <row r="84" spans="1:19" s="342" customFormat="1" ht="21" customHeight="1">
      <c r="A84" s="336"/>
      <c r="B84" s="444">
        <f t="shared" si="1"/>
        <v>77</v>
      </c>
      <c r="C84" s="417" t="s">
        <v>188</v>
      </c>
      <c r="D84" s="525">
        <v>5.04</v>
      </c>
      <c r="E84" s="525">
        <v>5.04</v>
      </c>
      <c r="F84" s="525" t="s">
        <v>120</v>
      </c>
      <c r="G84" s="525">
        <v>5.04</v>
      </c>
      <c r="H84" s="526">
        <v>5.04</v>
      </c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</row>
    <row r="85" spans="1:19" ht="21" customHeight="1">
      <c r="B85" s="376">
        <f t="shared" si="1"/>
        <v>78</v>
      </c>
      <c r="C85" s="339" t="s">
        <v>96</v>
      </c>
      <c r="D85" s="524" t="s">
        <v>120</v>
      </c>
      <c r="E85" s="522">
        <v>10.75</v>
      </c>
      <c r="F85" s="522">
        <v>13.99</v>
      </c>
      <c r="G85" s="522">
        <v>9.25</v>
      </c>
      <c r="H85" s="527" t="s">
        <v>120</v>
      </c>
    </row>
    <row r="86" spans="1:19" s="342" customFormat="1" ht="21" customHeight="1">
      <c r="A86" s="336"/>
      <c r="B86" s="444">
        <f t="shared" si="1"/>
        <v>79</v>
      </c>
      <c r="C86" s="417" t="s">
        <v>97</v>
      </c>
      <c r="D86" s="520">
        <v>8.08</v>
      </c>
      <c r="E86" s="520">
        <v>8.08</v>
      </c>
      <c r="F86" s="520">
        <v>10.08</v>
      </c>
      <c r="G86" s="520">
        <v>8.08</v>
      </c>
      <c r="H86" s="521">
        <v>9.58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</row>
    <row r="87" spans="1:19" ht="21" customHeight="1">
      <c r="B87" s="376">
        <f t="shared" si="1"/>
        <v>80</v>
      </c>
      <c r="C87" s="339" t="s">
        <v>98</v>
      </c>
      <c r="D87" s="522">
        <v>10.75</v>
      </c>
      <c r="E87" s="522">
        <v>11</v>
      </c>
      <c r="F87" s="522">
        <v>11.5</v>
      </c>
      <c r="G87" s="522">
        <v>10.85</v>
      </c>
      <c r="H87" s="523">
        <v>11.25</v>
      </c>
    </row>
    <row r="88" spans="1:19" s="342" customFormat="1" ht="21" customHeight="1">
      <c r="A88" s="336"/>
      <c r="B88" s="444">
        <f t="shared" si="1"/>
        <v>81</v>
      </c>
      <c r="C88" s="417" t="s">
        <v>99</v>
      </c>
      <c r="D88" s="520">
        <v>14.5</v>
      </c>
      <c r="E88" s="520">
        <v>14.75</v>
      </c>
      <c r="F88" s="520">
        <v>17</v>
      </c>
      <c r="G88" s="520">
        <v>16.5</v>
      </c>
      <c r="H88" s="521">
        <v>15.75</v>
      </c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</row>
    <row r="89" spans="1:19" ht="21" customHeight="1">
      <c r="B89" s="376">
        <f t="shared" si="1"/>
        <v>82</v>
      </c>
      <c r="C89" s="344" t="s">
        <v>100</v>
      </c>
      <c r="D89" s="522">
        <v>7.25</v>
      </c>
      <c r="E89" s="522">
        <v>11</v>
      </c>
      <c r="F89" s="522">
        <v>12</v>
      </c>
      <c r="G89" s="522">
        <v>9.5</v>
      </c>
      <c r="H89" s="523">
        <v>11</v>
      </c>
    </row>
    <row r="90" spans="1:19" s="342" customFormat="1" ht="21" customHeight="1">
      <c r="A90" s="336"/>
      <c r="B90" s="444">
        <f t="shared" si="1"/>
        <v>83</v>
      </c>
      <c r="C90" s="417" t="s">
        <v>101</v>
      </c>
      <c r="D90" s="520">
        <v>11</v>
      </c>
      <c r="E90" s="520">
        <v>11</v>
      </c>
      <c r="F90" s="520">
        <v>17</v>
      </c>
      <c r="G90" s="520">
        <v>13</v>
      </c>
      <c r="H90" s="521">
        <v>13</v>
      </c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</row>
    <row r="91" spans="1:19" ht="21" customHeight="1">
      <c r="B91" s="376">
        <f t="shared" si="1"/>
        <v>84</v>
      </c>
      <c r="C91" s="339" t="s">
        <v>254</v>
      </c>
      <c r="D91" s="522">
        <v>11.2</v>
      </c>
      <c r="E91" s="522">
        <v>11.2</v>
      </c>
      <c r="F91" s="522">
        <v>12.71</v>
      </c>
      <c r="G91" s="522">
        <v>11.2</v>
      </c>
      <c r="H91" s="523">
        <v>11.2</v>
      </c>
    </row>
    <row r="92" spans="1:19" s="342" customFormat="1" ht="21" customHeight="1">
      <c r="A92" s="336"/>
      <c r="B92" s="444">
        <f t="shared" si="1"/>
        <v>85</v>
      </c>
      <c r="C92" s="417" t="s">
        <v>189</v>
      </c>
      <c r="D92" s="520">
        <v>9.64</v>
      </c>
      <c r="E92" s="520">
        <v>12.46</v>
      </c>
      <c r="F92" s="520">
        <v>12.62</v>
      </c>
      <c r="G92" s="525" t="s">
        <v>120</v>
      </c>
      <c r="H92" s="521">
        <v>14.06</v>
      </c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</row>
    <row r="93" spans="1:19" ht="21" customHeight="1">
      <c r="B93" s="376">
        <f t="shared" si="1"/>
        <v>86</v>
      </c>
      <c r="C93" s="339" t="s">
        <v>104</v>
      </c>
      <c r="D93" s="522">
        <v>8.1</v>
      </c>
      <c r="E93" s="522">
        <v>9</v>
      </c>
      <c r="F93" s="522">
        <v>10</v>
      </c>
      <c r="G93" s="522">
        <v>8.85</v>
      </c>
      <c r="H93" s="523">
        <v>8.85</v>
      </c>
    </row>
    <row r="94" spans="1:19" s="342" customFormat="1" ht="21" customHeight="1">
      <c r="A94" s="336"/>
      <c r="B94" s="444">
        <f t="shared" si="1"/>
        <v>87</v>
      </c>
      <c r="C94" s="417" t="s">
        <v>105</v>
      </c>
      <c r="D94" s="520">
        <v>8.07</v>
      </c>
      <c r="E94" s="520">
        <v>8.73</v>
      </c>
      <c r="F94" s="520">
        <v>9.73</v>
      </c>
      <c r="G94" s="520">
        <v>8.23</v>
      </c>
      <c r="H94" s="521">
        <v>8.23</v>
      </c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</row>
    <row r="95" spans="1:19" ht="21" customHeight="1">
      <c r="B95" s="376">
        <f t="shared" si="1"/>
        <v>88</v>
      </c>
      <c r="C95" s="339" t="s">
        <v>106</v>
      </c>
      <c r="D95" s="522">
        <v>10.16</v>
      </c>
      <c r="E95" s="522">
        <v>10.66</v>
      </c>
      <c r="F95" s="522">
        <v>11.16</v>
      </c>
      <c r="G95" s="522">
        <v>10.16</v>
      </c>
      <c r="H95" s="523">
        <v>10.66</v>
      </c>
    </row>
    <row r="96" spans="1:19" s="342" customFormat="1" ht="21" customHeight="1">
      <c r="A96" s="336"/>
      <c r="B96" s="444">
        <f t="shared" si="1"/>
        <v>89</v>
      </c>
      <c r="C96" s="417" t="s">
        <v>107</v>
      </c>
      <c r="D96" s="520">
        <v>5.88</v>
      </c>
      <c r="E96" s="520">
        <v>5.88</v>
      </c>
      <c r="F96" s="520">
        <v>6.88</v>
      </c>
      <c r="G96" s="520">
        <v>5.88</v>
      </c>
      <c r="H96" s="521">
        <v>5.88</v>
      </c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</row>
    <row r="97" spans="1:19" ht="21" customHeight="1">
      <c r="B97" s="376">
        <f t="shared" si="1"/>
        <v>90</v>
      </c>
      <c r="C97" s="339" t="s">
        <v>108</v>
      </c>
      <c r="D97" s="524" t="s">
        <v>120</v>
      </c>
      <c r="E97" s="522">
        <v>10.96</v>
      </c>
      <c r="F97" s="522">
        <v>13.53</v>
      </c>
      <c r="G97" s="524" t="s">
        <v>120</v>
      </c>
      <c r="H97" s="523">
        <v>11.2</v>
      </c>
    </row>
    <row r="98" spans="1:19" s="342" customFormat="1" ht="21" customHeight="1">
      <c r="A98" s="336"/>
      <c r="B98" s="444">
        <f t="shared" si="1"/>
        <v>91</v>
      </c>
      <c r="C98" s="417" t="s">
        <v>109</v>
      </c>
      <c r="D98" s="520">
        <v>9.59</v>
      </c>
      <c r="E98" s="520">
        <v>10.52</v>
      </c>
      <c r="F98" s="525" t="s">
        <v>120</v>
      </c>
      <c r="G98" s="520">
        <v>10.34</v>
      </c>
      <c r="H98" s="521">
        <v>11.84</v>
      </c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</row>
    <row r="99" spans="1:19" ht="21" customHeight="1">
      <c r="B99" s="376">
        <f t="shared" si="1"/>
        <v>92</v>
      </c>
      <c r="C99" s="339" t="s">
        <v>255</v>
      </c>
      <c r="D99" s="522">
        <v>7.33</v>
      </c>
      <c r="E99" s="522">
        <v>7.33</v>
      </c>
      <c r="F99" s="522">
        <v>7.33</v>
      </c>
      <c r="G99" s="522">
        <v>7.33</v>
      </c>
      <c r="H99" s="523">
        <v>7.33</v>
      </c>
    </row>
    <row r="100" spans="1:19" s="342" customFormat="1" ht="21" customHeight="1">
      <c r="A100" s="336"/>
      <c r="B100" s="444">
        <f t="shared" si="1"/>
        <v>93</v>
      </c>
      <c r="C100" s="417" t="s">
        <v>191</v>
      </c>
      <c r="D100" s="520">
        <v>5.73</v>
      </c>
      <c r="E100" s="520">
        <v>6.23</v>
      </c>
      <c r="F100" s="520">
        <v>8.23</v>
      </c>
      <c r="G100" s="520">
        <v>5.73</v>
      </c>
      <c r="H100" s="521">
        <v>5.73</v>
      </c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</row>
    <row r="101" spans="1:19" ht="21" customHeight="1">
      <c r="B101" s="376">
        <f t="shared" si="1"/>
        <v>94</v>
      </c>
      <c r="C101" s="339" t="s">
        <v>112</v>
      </c>
      <c r="D101" s="522">
        <v>9.25</v>
      </c>
      <c r="E101" s="522">
        <v>10.25</v>
      </c>
      <c r="F101" s="524" t="s">
        <v>120</v>
      </c>
      <c r="G101" s="522">
        <v>10.25</v>
      </c>
      <c r="H101" s="527" t="s">
        <v>120</v>
      </c>
    </row>
    <row r="102" spans="1:19" s="342" customFormat="1" ht="21" customHeight="1" thickBot="1">
      <c r="A102" s="336"/>
      <c r="B102" s="450">
        <f t="shared" si="1"/>
        <v>95</v>
      </c>
      <c r="C102" s="451" t="s">
        <v>113</v>
      </c>
      <c r="D102" s="543" t="s">
        <v>120</v>
      </c>
      <c r="E102" s="544">
        <v>9.75</v>
      </c>
      <c r="F102" s="543" t="s">
        <v>120</v>
      </c>
      <c r="G102" s="544">
        <v>9.75</v>
      </c>
      <c r="H102" s="545">
        <v>10.25</v>
      </c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</row>
    <row r="103" spans="1:19" s="462" customFormat="1" ht="18" customHeight="1">
      <c r="B103" s="683" t="s">
        <v>256</v>
      </c>
      <c r="C103" s="683"/>
      <c r="D103" s="683"/>
      <c r="E103" s="683"/>
      <c r="F103" s="683"/>
      <c r="G103" s="683"/>
      <c r="H103" s="683"/>
    </row>
    <row r="104" spans="1:19" s="462" customFormat="1" ht="18" customHeight="1">
      <c r="B104" s="683"/>
      <c r="C104" s="683"/>
      <c r="D104" s="683"/>
      <c r="E104" s="683"/>
      <c r="F104" s="683"/>
      <c r="G104" s="683"/>
      <c r="H104" s="683"/>
    </row>
    <row r="105" spans="1:19" s="356" customFormat="1" ht="21" hidden="1" customHeight="1">
      <c r="B105" s="547"/>
      <c r="C105" s="547"/>
      <c r="D105" s="547"/>
      <c r="E105" s="547"/>
      <c r="F105" s="547"/>
      <c r="G105" s="547"/>
      <c r="H105" s="547"/>
    </row>
    <row r="106" spans="1:19" ht="21" hidden="1" customHeight="1"/>
    <row r="107" spans="1:19" s="356" customFormat="1" ht="21" hidden="1" customHeight="1">
      <c r="B107" s="351"/>
      <c r="C107" s="339"/>
      <c r="D107" s="536"/>
      <c r="E107" s="536"/>
      <c r="F107" s="536"/>
      <c r="G107" s="536"/>
      <c r="H107" s="536"/>
    </row>
    <row r="108" spans="1:19" s="356" customFormat="1" ht="27" hidden="1" customHeight="1">
      <c r="B108" s="351"/>
      <c r="C108" s="347"/>
      <c r="D108" s="537" t="s">
        <v>5</v>
      </c>
      <c r="E108" s="537" t="s">
        <v>6</v>
      </c>
      <c r="F108" s="537" t="s">
        <v>7</v>
      </c>
      <c r="G108" s="537" t="s">
        <v>8</v>
      </c>
      <c r="H108" s="537" t="s">
        <v>9</v>
      </c>
    </row>
    <row r="109" spans="1:19" s="356" customFormat="1" ht="21" hidden="1" customHeight="1" thickBot="1">
      <c r="B109" s="351"/>
      <c r="C109" s="357" t="s">
        <v>178</v>
      </c>
      <c r="D109" s="359">
        <f>AVERAGE(D7:D22,D24:D63,D64:D76,D78:D84,D86:D96,D98:D101)</f>
        <v>8.2762222222222217</v>
      </c>
      <c r="E109" s="359">
        <f>AVERAGE(E7:E17,E21:E22,E25,E29,E33:E63,E64:E70,E72:E102)</f>
        <v>9.2956626506024111</v>
      </c>
      <c r="F109" s="359">
        <f>AVERAGE(F7:F8,F14,F29,F34,F36:F63,F64:F67,F69,F74,F76,F79,F81,F85:F97,F99:F100)</f>
        <v>11.208214285714286</v>
      </c>
      <c r="G109" s="359">
        <f>AVERAGE(G7:G17,G21:G22,G25,G28:G29,G34:G63,G64:G66,G68:G70,G72:G73,G75:G82,G84:G91,G93:G96,G98:G102)</f>
        <v>8.9355128205128231</v>
      </c>
      <c r="H109" s="359">
        <f>AVERAGE(H7:H15,H17,H21:H22,H29,H34,H36:H63,H64:H69,H72:H82,H84,H86:H100,H102)</f>
        <v>9.8116000000000021</v>
      </c>
    </row>
    <row r="110" spans="1:19" ht="21" hidden="1" customHeight="1" thickTop="1" thickBot="1">
      <c r="C110" s="357" t="s">
        <v>239</v>
      </c>
      <c r="D110" s="360">
        <v>3.55</v>
      </c>
      <c r="E110" s="361">
        <v>5.04</v>
      </c>
      <c r="F110" s="361">
        <v>5.63</v>
      </c>
      <c r="G110" s="360">
        <v>5.04</v>
      </c>
      <c r="H110" s="361">
        <v>5.04</v>
      </c>
    </row>
    <row r="111" spans="1:19" ht="21" hidden="1" customHeight="1" thickTop="1" thickBot="1">
      <c r="C111" s="357" t="s">
        <v>240</v>
      </c>
      <c r="D111" s="499">
        <v>14.5</v>
      </c>
      <c r="E111" s="499">
        <v>14.75</v>
      </c>
      <c r="F111" s="499">
        <v>26</v>
      </c>
      <c r="G111" s="500">
        <v>16.5</v>
      </c>
      <c r="H111" s="500">
        <v>15.75</v>
      </c>
    </row>
    <row r="112" spans="1:19" ht="21" hidden="1" customHeight="1" thickTop="1">
      <c r="C112" s="357"/>
      <c r="D112" s="538"/>
      <c r="E112" s="538"/>
      <c r="F112" s="538"/>
      <c r="G112" s="538"/>
      <c r="H112" s="538"/>
    </row>
    <row r="113" spans="3:3" ht="21" customHeight="1">
      <c r="C113" s="434"/>
    </row>
  </sheetData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80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customProperties>
    <customPr name="EpmWorksheetKeyString_GUID" r:id="rId2"/>
  </customProperties>
  <drawing r:id="rId3"/>
  <legacyDrawing r:id="rId4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N113"/>
  <sheetViews>
    <sheetView showGridLines="0" view="pageBreakPreview" topLeftCell="A94" zoomScaleNormal="100" zoomScaleSheetLayoutView="100" workbookViewId="0">
      <selection activeCell="A104" sqref="A104:XFD114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35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16384" width="9.25" style="336"/>
  </cols>
  <sheetData>
    <row r="1" spans="1:14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14" ht="21" customHeight="1">
      <c r="B2" s="661" t="s">
        <v>259</v>
      </c>
      <c r="C2" s="648"/>
      <c r="D2" s="648"/>
      <c r="E2" s="653"/>
      <c r="F2" s="648"/>
      <c r="G2" s="653"/>
      <c r="H2" s="662"/>
    </row>
    <row r="3" spans="1:14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14" ht="20.55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14" ht="19.05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14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14" s="342" customFormat="1" ht="21" customHeight="1">
      <c r="A7" s="336"/>
      <c r="B7" s="511">
        <v>1</v>
      </c>
      <c r="C7" s="417" t="s">
        <v>12</v>
      </c>
      <c r="D7" s="512">
        <v>8</v>
      </c>
      <c r="E7" s="512">
        <v>8.25</v>
      </c>
      <c r="F7" s="512">
        <v>14</v>
      </c>
      <c r="G7" s="512">
        <v>7.25</v>
      </c>
      <c r="H7" s="513">
        <v>8.75</v>
      </c>
      <c r="I7" s="336"/>
      <c r="J7" s="336"/>
      <c r="K7" s="336"/>
      <c r="L7" s="336"/>
      <c r="M7" s="336"/>
      <c r="N7" s="336"/>
    </row>
    <row r="8" spans="1:14" ht="21" customHeight="1">
      <c r="B8" s="373">
        <v>2</v>
      </c>
      <c r="C8" s="339" t="s">
        <v>13</v>
      </c>
      <c r="D8" s="514">
        <v>8</v>
      </c>
      <c r="E8" s="514">
        <v>8.25</v>
      </c>
      <c r="F8" s="514">
        <v>11.25</v>
      </c>
      <c r="G8" s="514">
        <v>7.25</v>
      </c>
      <c r="H8" s="515">
        <v>8.75</v>
      </c>
    </row>
    <row r="9" spans="1:14" s="342" customFormat="1" ht="21" customHeight="1">
      <c r="A9" s="336"/>
      <c r="B9" s="444">
        <f>B8+1</f>
        <v>3</v>
      </c>
      <c r="C9" s="417" t="s">
        <v>14</v>
      </c>
      <c r="D9" s="516">
        <v>8</v>
      </c>
      <c r="E9" s="516">
        <v>8.25</v>
      </c>
      <c r="F9" s="516">
        <v>0</v>
      </c>
      <c r="G9" s="516">
        <v>7.25</v>
      </c>
      <c r="H9" s="517">
        <v>8.75</v>
      </c>
      <c r="I9" s="336"/>
      <c r="J9" s="336"/>
      <c r="K9" s="336"/>
      <c r="L9" s="336"/>
      <c r="M9" s="336"/>
      <c r="N9" s="336"/>
    </row>
    <row r="10" spans="1:14" ht="21" customHeight="1">
      <c r="B10" s="376">
        <f t="shared" ref="B10:B73" si="0">B9+1</f>
        <v>4</v>
      </c>
      <c r="C10" s="339" t="s">
        <v>15</v>
      </c>
      <c r="D10" s="514">
        <v>8.75</v>
      </c>
      <c r="E10" s="514">
        <v>9.25</v>
      </c>
      <c r="F10" s="514">
        <v>0</v>
      </c>
      <c r="G10" s="514">
        <v>8.25</v>
      </c>
      <c r="H10" s="515">
        <v>9.25</v>
      </c>
    </row>
    <row r="11" spans="1:14" s="342" customFormat="1" ht="21" customHeight="1">
      <c r="A11" s="336"/>
      <c r="B11" s="444">
        <f t="shared" si="0"/>
        <v>5</v>
      </c>
      <c r="C11" s="417" t="s">
        <v>16</v>
      </c>
      <c r="D11" s="516">
        <v>8.5</v>
      </c>
      <c r="E11" s="516">
        <v>8.75</v>
      </c>
      <c r="F11" s="516">
        <v>0</v>
      </c>
      <c r="G11" s="516">
        <v>8.25</v>
      </c>
      <c r="H11" s="517">
        <v>8.25</v>
      </c>
      <c r="I11" s="336"/>
      <c r="J11" s="336"/>
      <c r="K11" s="336"/>
      <c r="L11" s="336"/>
      <c r="M11" s="336"/>
      <c r="N11" s="336"/>
    </row>
    <row r="12" spans="1:14" ht="21" customHeight="1">
      <c r="B12" s="376">
        <f t="shared" si="0"/>
        <v>6</v>
      </c>
      <c r="C12" s="339" t="s">
        <v>17</v>
      </c>
      <c r="D12" s="514">
        <v>7.95</v>
      </c>
      <c r="E12" s="514">
        <v>8.1999999999999993</v>
      </c>
      <c r="F12" s="514">
        <v>0</v>
      </c>
      <c r="G12" s="514">
        <v>7.2</v>
      </c>
      <c r="H12" s="515">
        <v>5.96</v>
      </c>
    </row>
    <row r="13" spans="1:14" s="342" customFormat="1" ht="21" customHeight="1">
      <c r="A13" s="336"/>
      <c r="B13" s="444">
        <f t="shared" si="0"/>
        <v>7</v>
      </c>
      <c r="C13" s="417" t="s">
        <v>18</v>
      </c>
      <c r="D13" s="516">
        <v>8</v>
      </c>
      <c r="E13" s="516">
        <v>9</v>
      </c>
      <c r="F13" s="516">
        <v>0</v>
      </c>
      <c r="G13" s="516">
        <v>8.25</v>
      </c>
      <c r="H13" s="517">
        <v>9</v>
      </c>
      <c r="I13" s="336"/>
      <c r="J13" s="336"/>
      <c r="K13" s="336"/>
      <c r="L13" s="336"/>
      <c r="M13" s="336"/>
      <c r="N13" s="336"/>
    </row>
    <row r="14" spans="1:14" ht="21" customHeight="1">
      <c r="B14" s="376">
        <f t="shared" si="0"/>
        <v>8</v>
      </c>
      <c r="C14" s="339" t="s">
        <v>236</v>
      </c>
      <c r="D14" s="514">
        <v>8.7899999999999991</v>
      </c>
      <c r="E14" s="514">
        <v>8.25</v>
      </c>
      <c r="F14" s="514">
        <v>14.9</v>
      </c>
      <c r="G14" s="514">
        <v>7.75</v>
      </c>
      <c r="H14" s="515">
        <v>8.4</v>
      </c>
    </row>
    <row r="15" spans="1:14" s="342" customFormat="1" ht="21" customHeight="1">
      <c r="A15" s="336"/>
      <c r="B15" s="444">
        <f t="shared" si="0"/>
        <v>9</v>
      </c>
      <c r="C15" s="417" t="s">
        <v>20</v>
      </c>
      <c r="D15" s="516">
        <v>8.25</v>
      </c>
      <c r="E15" s="516">
        <v>9</v>
      </c>
      <c r="F15" s="516">
        <v>0</v>
      </c>
      <c r="G15" s="516">
        <v>7.25</v>
      </c>
      <c r="H15" s="517">
        <v>8.5</v>
      </c>
      <c r="I15" s="336"/>
      <c r="J15" s="336"/>
      <c r="K15" s="336"/>
      <c r="L15" s="336"/>
      <c r="M15" s="336"/>
      <c r="N15" s="336"/>
    </row>
    <row r="16" spans="1:14" ht="21" customHeight="1">
      <c r="B16" s="376">
        <f t="shared" si="0"/>
        <v>10</v>
      </c>
      <c r="C16" s="339" t="s">
        <v>21</v>
      </c>
      <c r="D16" s="514">
        <v>8.75</v>
      </c>
      <c r="E16" s="514">
        <v>9</v>
      </c>
      <c r="F16" s="514">
        <v>0</v>
      </c>
      <c r="G16" s="514">
        <v>8.1999999999999993</v>
      </c>
      <c r="H16" s="515">
        <v>0</v>
      </c>
    </row>
    <row r="17" spans="1:14" s="342" customFormat="1" ht="21" customHeight="1">
      <c r="A17" s="336"/>
      <c r="B17" s="444">
        <f t="shared" si="0"/>
        <v>11</v>
      </c>
      <c r="C17" s="417" t="s">
        <v>22</v>
      </c>
      <c r="D17" s="516">
        <v>8.75</v>
      </c>
      <c r="E17" s="516">
        <v>9.25</v>
      </c>
      <c r="F17" s="516">
        <v>0</v>
      </c>
      <c r="G17" s="516">
        <v>8.25</v>
      </c>
      <c r="H17" s="517">
        <v>9.8000000000000007</v>
      </c>
      <c r="I17" s="336"/>
      <c r="J17" s="336"/>
      <c r="K17" s="336"/>
      <c r="L17" s="336"/>
      <c r="M17" s="336"/>
      <c r="N17" s="336"/>
    </row>
    <row r="18" spans="1:14" ht="21" customHeight="1">
      <c r="B18" s="376">
        <f t="shared" si="0"/>
        <v>12</v>
      </c>
      <c r="C18" s="339" t="s">
        <v>23</v>
      </c>
      <c r="D18" s="514">
        <v>4.75</v>
      </c>
      <c r="E18" s="514">
        <v>0</v>
      </c>
      <c r="F18" s="514">
        <v>0</v>
      </c>
      <c r="G18" s="514">
        <v>0</v>
      </c>
      <c r="H18" s="515">
        <v>0</v>
      </c>
    </row>
    <row r="19" spans="1:14" s="342" customFormat="1" ht="21" customHeight="1">
      <c r="A19" s="336"/>
      <c r="B19" s="444">
        <f t="shared" si="0"/>
        <v>13</v>
      </c>
      <c r="C19" s="417" t="s">
        <v>24</v>
      </c>
      <c r="D19" s="516">
        <v>3.55</v>
      </c>
      <c r="E19" s="516">
        <v>0</v>
      </c>
      <c r="F19" s="516">
        <v>0</v>
      </c>
      <c r="G19" s="516">
        <v>0</v>
      </c>
      <c r="H19" s="517">
        <v>0</v>
      </c>
      <c r="I19" s="336"/>
      <c r="J19" s="336"/>
      <c r="K19" s="336"/>
      <c r="L19" s="336"/>
      <c r="M19" s="336"/>
      <c r="N19" s="336"/>
    </row>
    <row r="20" spans="1:14" ht="21" customHeight="1">
      <c r="B20" s="376">
        <f t="shared" si="0"/>
        <v>14</v>
      </c>
      <c r="C20" s="339" t="s">
        <v>25</v>
      </c>
      <c r="D20" s="514">
        <v>5.75</v>
      </c>
      <c r="E20" s="514">
        <v>0</v>
      </c>
      <c r="F20" s="514">
        <v>0</v>
      </c>
      <c r="G20" s="514">
        <v>0</v>
      </c>
      <c r="H20" s="515">
        <v>0</v>
      </c>
    </row>
    <row r="21" spans="1:14" s="342" customFormat="1" ht="21" customHeight="1">
      <c r="A21" s="336"/>
      <c r="B21" s="444">
        <f t="shared" si="0"/>
        <v>15</v>
      </c>
      <c r="C21" s="417" t="s">
        <v>26</v>
      </c>
      <c r="D21" s="516">
        <v>7.31</v>
      </c>
      <c r="E21" s="516">
        <v>7.31</v>
      </c>
      <c r="F21" s="516">
        <v>0</v>
      </c>
      <c r="G21" s="516">
        <v>7.31</v>
      </c>
      <c r="H21" s="517">
        <v>7.31</v>
      </c>
      <c r="I21" s="336"/>
      <c r="J21" s="336"/>
      <c r="K21" s="336"/>
      <c r="L21" s="336"/>
      <c r="M21" s="336"/>
      <c r="N21" s="336"/>
    </row>
    <row r="22" spans="1:14" ht="21" customHeight="1">
      <c r="B22" s="376">
        <f t="shared" si="0"/>
        <v>16</v>
      </c>
      <c r="C22" s="339" t="s">
        <v>27</v>
      </c>
      <c r="D22" s="514">
        <v>9.17</v>
      </c>
      <c r="E22" s="514">
        <v>10.1</v>
      </c>
      <c r="F22" s="514">
        <v>0</v>
      </c>
      <c r="G22" s="514">
        <v>10.64</v>
      </c>
      <c r="H22" s="515">
        <v>14.99</v>
      </c>
    </row>
    <row r="23" spans="1:14" s="342" customFormat="1" ht="21" customHeight="1">
      <c r="A23" s="336"/>
      <c r="B23" s="444">
        <f t="shared" si="0"/>
        <v>17</v>
      </c>
      <c r="C23" s="417" t="s">
        <v>28</v>
      </c>
      <c r="D23" s="516">
        <v>0</v>
      </c>
      <c r="E23" s="516">
        <v>0</v>
      </c>
      <c r="F23" s="516">
        <v>0</v>
      </c>
      <c r="G23" s="516">
        <v>0</v>
      </c>
      <c r="H23" s="517">
        <v>0</v>
      </c>
      <c r="I23" s="336"/>
      <c r="J23" s="336"/>
      <c r="K23" s="336"/>
      <c r="L23" s="336"/>
      <c r="M23" s="336"/>
      <c r="N23" s="336"/>
    </row>
    <row r="24" spans="1:14" ht="21" customHeight="1">
      <c r="B24" s="376">
        <f t="shared" si="0"/>
        <v>18</v>
      </c>
      <c r="C24" s="339" t="s">
        <v>30</v>
      </c>
      <c r="D24" s="514">
        <v>7.44</v>
      </c>
      <c r="E24" s="514">
        <v>0</v>
      </c>
      <c r="F24" s="514">
        <v>0</v>
      </c>
      <c r="G24" s="514">
        <v>0</v>
      </c>
      <c r="H24" s="515">
        <v>0</v>
      </c>
    </row>
    <row r="25" spans="1:14" s="342" customFormat="1" ht="21" customHeight="1">
      <c r="A25" s="336"/>
      <c r="B25" s="444">
        <f t="shared" si="0"/>
        <v>19</v>
      </c>
      <c r="C25" s="417" t="s">
        <v>32</v>
      </c>
      <c r="D25" s="516">
        <v>4.67</v>
      </c>
      <c r="E25" s="516">
        <v>6.89</v>
      </c>
      <c r="F25" s="516">
        <v>0</v>
      </c>
      <c r="G25" s="516">
        <v>7.71</v>
      </c>
      <c r="H25" s="517">
        <v>0</v>
      </c>
      <c r="I25" s="336"/>
      <c r="J25" s="336"/>
      <c r="K25" s="336"/>
      <c r="L25" s="336"/>
      <c r="M25" s="336"/>
      <c r="N25" s="336"/>
    </row>
    <row r="26" spans="1:14" ht="21" customHeight="1">
      <c r="B26" s="376">
        <f t="shared" si="0"/>
        <v>20</v>
      </c>
      <c r="C26" s="339" t="s">
        <v>33</v>
      </c>
      <c r="D26" s="514">
        <v>6.72</v>
      </c>
      <c r="E26" s="514">
        <v>0</v>
      </c>
      <c r="F26" s="514">
        <v>0</v>
      </c>
      <c r="G26" s="514">
        <v>0</v>
      </c>
      <c r="H26" s="515">
        <v>0</v>
      </c>
    </row>
    <row r="27" spans="1:14" s="342" customFormat="1" ht="21" customHeight="1">
      <c r="A27" s="336"/>
      <c r="B27" s="444">
        <f t="shared" si="0"/>
        <v>21</v>
      </c>
      <c r="C27" s="417" t="s">
        <v>34</v>
      </c>
      <c r="D27" s="516">
        <v>4.5999999999999996</v>
      </c>
      <c r="E27" s="516">
        <v>0</v>
      </c>
      <c r="F27" s="516">
        <v>0</v>
      </c>
      <c r="G27" s="516">
        <v>0</v>
      </c>
      <c r="H27" s="517">
        <v>0</v>
      </c>
      <c r="I27" s="336"/>
      <c r="J27" s="336"/>
      <c r="K27" s="336"/>
      <c r="L27" s="336"/>
      <c r="M27" s="336"/>
      <c r="N27" s="336"/>
    </row>
    <row r="28" spans="1:14" ht="21" customHeight="1">
      <c r="B28" s="376">
        <f t="shared" si="0"/>
        <v>22</v>
      </c>
      <c r="C28" s="339" t="s">
        <v>35</v>
      </c>
      <c r="D28" s="514">
        <v>7.48</v>
      </c>
      <c r="E28" s="514">
        <v>0</v>
      </c>
      <c r="F28" s="514">
        <v>0</v>
      </c>
      <c r="G28" s="514">
        <v>7.59</v>
      </c>
      <c r="H28" s="515">
        <v>0</v>
      </c>
    </row>
    <row r="29" spans="1:14" s="342" customFormat="1" ht="21" customHeight="1">
      <c r="A29" s="336"/>
      <c r="B29" s="444">
        <f t="shared" si="0"/>
        <v>23</v>
      </c>
      <c r="C29" s="417" t="s">
        <v>36</v>
      </c>
      <c r="D29" s="516">
        <v>14.24</v>
      </c>
      <c r="E29" s="516">
        <v>14.24</v>
      </c>
      <c r="F29" s="516">
        <v>14.24</v>
      </c>
      <c r="G29" s="516">
        <v>14.24</v>
      </c>
      <c r="H29" s="517">
        <v>14.24</v>
      </c>
      <c r="I29" s="336"/>
      <c r="J29" s="336"/>
      <c r="K29" s="336"/>
      <c r="L29" s="336"/>
      <c r="M29" s="336"/>
      <c r="N29" s="336"/>
    </row>
    <row r="30" spans="1:14" ht="21" customHeight="1">
      <c r="B30" s="376">
        <f t="shared" si="0"/>
        <v>24</v>
      </c>
      <c r="C30" s="339" t="s">
        <v>37</v>
      </c>
      <c r="D30" s="514">
        <v>7.42</v>
      </c>
      <c r="E30" s="514">
        <v>0</v>
      </c>
      <c r="F30" s="514">
        <v>0</v>
      </c>
      <c r="G30" s="514">
        <v>0</v>
      </c>
      <c r="H30" s="515">
        <v>0</v>
      </c>
    </row>
    <row r="31" spans="1:14" s="342" customFormat="1" ht="21" customHeight="1">
      <c r="A31" s="336"/>
      <c r="B31" s="444">
        <f t="shared" si="0"/>
        <v>25</v>
      </c>
      <c r="C31" s="417" t="s">
        <v>38</v>
      </c>
      <c r="D31" s="516">
        <v>5.22</v>
      </c>
      <c r="E31" s="516">
        <v>0</v>
      </c>
      <c r="F31" s="516">
        <v>0</v>
      </c>
      <c r="G31" s="516">
        <v>0</v>
      </c>
      <c r="H31" s="517">
        <v>0</v>
      </c>
      <c r="I31" s="336"/>
      <c r="J31" s="336"/>
      <c r="K31" s="336"/>
      <c r="L31" s="336"/>
      <c r="M31" s="336"/>
      <c r="N31" s="336"/>
    </row>
    <row r="32" spans="1:14" ht="21" customHeight="1">
      <c r="B32" s="376">
        <f t="shared" si="0"/>
        <v>26</v>
      </c>
      <c r="C32" s="339" t="s">
        <v>39</v>
      </c>
      <c r="D32" s="514">
        <v>5</v>
      </c>
      <c r="E32" s="514">
        <v>0</v>
      </c>
      <c r="F32" s="514">
        <v>0</v>
      </c>
      <c r="G32" s="514">
        <v>0</v>
      </c>
      <c r="H32" s="515">
        <v>0</v>
      </c>
    </row>
    <row r="33" spans="1:14" s="342" customFormat="1" ht="21" customHeight="1">
      <c r="A33" s="336"/>
      <c r="B33" s="444">
        <f t="shared" si="0"/>
        <v>27</v>
      </c>
      <c r="C33" s="417" t="s">
        <v>40</v>
      </c>
      <c r="D33" s="516">
        <v>5.71</v>
      </c>
      <c r="E33" s="516">
        <v>5.71</v>
      </c>
      <c r="F33" s="516">
        <v>0</v>
      </c>
      <c r="G33" s="516">
        <v>0</v>
      </c>
      <c r="H33" s="517">
        <v>0</v>
      </c>
      <c r="I33" s="336"/>
      <c r="J33" s="336"/>
      <c r="K33" s="336"/>
      <c r="L33" s="336"/>
      <c r="M33" s="336"/>
      <c r="N33" s="336"/>
    </row>
    <row r="34" spans="1:14" ht="21" customHeight="1">
      <c r="B34" s="376">
        <f>B33+1</f>
        <v>28</v>
      </c>
      <c r="C34" s="339" t="s">
        <v>41</v>
      </c>
      <c r="D34" s="514">
        <v>8.0500000000000007</v>
      </c>
      <c r="E34" s="514">
        <v>8.25</v>
      </c>
      <c r="F34" s="514">
        <v>13.25</v>
      </c>
      <c r="G34" s="514">
        <v>7.71</v>
      </c>
      <c r="H34" s="515">
        <v>12.24</v>
      </c>
    </row>
    <row r="35" spans="1:14" s="342" customFormat="1" ht="21" customHeight="1">
      <c r="A35" s="336"/>
      <c r="B35" s="444">
        <f t="shared" si="0"/>
        <v>29</v>
      </c>
      <c r="C35" s="417" t="s">
        <v>42</v>
      </c>
      <c r="D35" s="516">
        <v>6.75</v>
      </c>
      <c r="E35" s="516">
        <v>9.5</v>
      </c>
      <c r="F35" s="516">
        <v>0</v>
      </c>
      <c r="G35" s="516">
        <v>9</v>
      </c>
      <c r="H35" s="517">
        <v>0</v>
      </c>
      <c r="I35" s="336"/>
      <c r="J35" s="336"/>
      <c r="K35" s="336"/>
      <c r="L35" s="336"/>
      <c r="M35" s="336"/>
      <c r="N35" s="336"/>
    </row>
    <row r="36" spans="1:14" ht="21" customHeight="1">
      <c r="B36" s="376">
        <f t="shared" si="0"/>
        <v>30</v>
      </c>
      <c r="C36" s="339" t="s">
        <v>230</v>
      </c>
      <c r="D36" s="514">
        <v>10.55</v>
      </c>
      <c r="E36" s="514">
        <v>11.05</v>
      </c>
      <c r="F36" s="514">
        <v>26</v>
      </c>
      <c r="G36" s="514">
        <v>12.05</v>
      </c>
      <c r="H36" s="515">
        <v>11.05</v>
      </c>
    </row>
    <row r="37" spans="1:14" s="342" customFormat="1" ht="21" customHeight="1">
      <c r="A37" s="336"/>
      <c r="B37" s="444">
        <f t="shared" si="0"/>
        <v>31</v>
      </c>
      <c r="C37" s="417" t="s">
        <v>45</v>
      </c>
      <c r="D37" s="516">
        <v>10.6</v>
      </c>
      <c r="E37" s="516">
        <v>12.2</v>
      </c>
      <c r="F37" s="516">
        <v>14.2</v>
      </c>
      <c r="G37" s="516">
        <v>11.9</v>
      </c>
      <c r="H37" s="517">
        <v>12</v>
      </c>
      <c r="I37" s="336"/>
      <c r="J37" s="336"/>
      <c r="K37" s="336"/>
      <c r="L37" s="336"/>
      <c r="M37" s="336"/>
      <c r="N37" s="336"/>
    </row>
    <row r="38" spans="1:14" ht="21" customHeight="1">
      <c r="B38" s="376">
        <f t="shared" si="0"/>
        <v>32</v>
      </c>
      <c r="C38" s="339" t="s">
        <v>46</v>
      </c>
      <c r="D38" s="514">
        <v>5.98</v>
      </c>
      <c r="E38" s="514">
        <v>7.75</v>
      </c>
      <c r="F38" s="514">
        <v>11.88</v>
      </c>
      <c r="G38" s="514">
        <v>8.1</v>
      </c>
      <c r="H38" s="515">
        <v>8.06</v>
      </c>
    </row>
    <row r="39" spans="1:14" s="342" customFormat="1" ht="21" customHeight="1">
      <c r="A39" s="336"/>
      <c r="B39" s="444">
        <f t="shared" si="0"/>
        <v>33</v>
      </c>
      <c r="C39" s="417" t="s">
        <v>47</v>
      </c>
      <c r="D39" s="516">
        <v>9.25</v>
      </c>
      <c r="E39" s="516">
        <v>9.25</v>
      </c>
      <c r="F39" s="516">
        <v>10.5</v>
      </c>
      <c r="G39" s="516">
        <v>8.5</v>
      </c>
      <c r="H39" s="517">
        <v>9.25</v>
      </c>
      <c r="I39" s="336"/>
      <c r="J39" s="336"/>
      <c r="K39" s="336"/>
      <c r="L39" s="336"/>
      <c r="M39" s="336"/>
      <c r="N39" s="336"/>
    </row>
    <row r="40" spans="1:14" ht="21" customHeight="1">
      <c r="B40" s="376">
        <f t="shared" si="0"/>
        <v>34</v>
      </c>
      <c r="C40" s="339" t="s">
        <v>48</v>
      </c>
      <c r="D40" s="514">
        <v>6.07</v>
      </c>
      <c r="E40" s="514">
        <v>5.97</v>
      </c>
      <c r="F40" s="514">
        <v>5.61</v>
      </c>
      <c r="G40" s="514">
        <v>5.59</v>
      </c>
      <c r="H40" s="518">
        <v>6.46</v>
      </c>
    </row>
    <row r="41" spans="1:14" s="342" customFormat="1" ht="21" customHeight="1">
      <c r="A41" s="336"/>
      <c r="B41" s="444">
        <f t="shared" si="0"/>
        <v>35</v>
      </c>
      <c r="C41" s="417" t="s">
        <v>49</v>
      </c>
      <c r="D41" s="516">
        <v>9.09</v>
      </c>
      <c r="E41" s="516">
        <v>10.029999999999999</v>
      </c>
      <c r="F41" s="516">
        <v>13.1</v>
      </c>
      <c r="G41" s="516">
        <v>10.31</v>
      </c>
      <c r="H41" s="517">
        <v>12.64</v>
      </c>
      <c r="I41" s="336"/>
      <c r="J41" s="336"/>
      <c r="K41" s="336"/>
      <c r="L41" s="336"/>
      <c r="M41" s="336"/>
      <c r="N41" s="336"/>
    </row>
    <row r="42" spans="1:14" ht="21" customHeight="1">
      <c r="B42" s="376">
        <f t="shared" si="0"/>
        <v>36</v>
      </c>
      <c r="C42" s="339" t="s">
        <v>50</v>
      </c>
      <c r="D42" s="514">
        <v>5.9</v>
      </c>
      <c r="E42" s="514">
        <v>6.88</v>
      </c>
      <c r="F42" s="514">
        <v>11.46</v>
      </c>
      <c r="G42" s="514">
        <v>7.08</v>
      </c>
      <c r="H42" s="515">
        <v>8.6</v>
      </c>
    </row>
    <row r="43" spans="1:14" s="342" customFormat="1" ht="21" customHeight="1">
      <c r="A43" s="336"/>
      <c r="B43" s="444">
        <f t="shared" si="0"/>
        <v>37</v>
      </c>
      <c r="C43" s="417" t="s">
        <v>51</v>
      </c>
      <c r="D43" s="516">
        <v>9.73</v>
      </c>
      <c r="E43" s="516">
        <v>9.08</v>
      </c>
      <c r="F43" s="516">
        <v>8.8699999999999992</v>
      </c>
      <c r="G43" s="516">
        <v>8.91</v>
      </c>
      <c r="H43" s="517">
        <v>9.18</v>
      </c>
      <c r="I43" s="336"/>
      <c r="J43" s="336"/>
      <c r="K43" s="336"/>
      <c r="L43" s="336"/>
      <c r="M43" s="336"/>
      <c r="N43" s="336"/>
    </row>
    <row r="44" spans="1:14" ht="21" customHeight="1">
      <c r="B44" s="376">
        <f t="shared" si="0"/>
        <v>38</v>
      </c>
      <c r="C44" s="339" t="s">
        <v>52</v>
      </c>
      <c r="D44" s="514">
        <v>8.9499999999999993</v>
      </c>
      <c r="E44" s="514">
        <v>9.48</v>
      </c>
      <c r="F44" s="514">
        <v>12.35</v>
      </c>
      <c r="G44" s="514">
        <v>9.3699999999999992</v>
      </c>
      <c r="H44" s="515">
        <v>10.85</v>
      </c>
    </row>
    <row r="45" spans="1:14" s="342" customFormat="1" ht="21" customHeight="1">
      <c r="A45" s="336"/>
      <c r="B45" s="444">
        <f t="shared" si="0"/>
        <v>39</v>
      </c>
      <c r="C45" s="417" t="s">
        <v>260</v>
      </c>
      <c r="D45" s="516">
        <v>8.75</v>
      </c>
      <c r="E45" s="516">
        <v>9.25</v>
      </c>
      <c r="F45" s="516">
        <v>11.25</v>
      </c>
      <c r="G45" s="516">
        <v>9.75</v>
      </c>
      <c r="H45" s="517">
        <v>9.75</v>
      </c>
      <c r="I45" s="336"/>
      <c r="J45" s="336"/>
      <c r="K45" s="336"/>
      <c r="L45" s="336"/>
      <c r="M45" s="336"/>
      <c r="N45" s="336"/>
    </row>
    <row r="46" spans="1:14" ht="21" customHeight="1">
      <c r="B46" s="376">
        <f t="shared" si="0"/>
        <v>40</v>
      </c>
      <c r="C46" s="339" t="s">
        <v>54</v>
      </c>
      <c r="D46" s="514">
        <v>6.33</v>
      </c>
      <c r="E46" s="514">
        <v>6.55</v>
      </c>
      <c r="F46" s="514">
        <v>6.69</v>
      </c>
      <c r="G46" s="514">
        <v>5.84</v>
      </c>
      <c r="H46" s="515">
        <v>6.21</v>
      </c>
    </row>
    <row r="47" spans="1:14" s="342" customFormat="1" ht="21" customHeight="1">
      <c r="A47" s="336"/>
      <c r="B47" s="444">
        <f t="shared" si="0"/>
        <v>41</v>
      </c>
      <c r="C47" s="417" t="s">
        <v>55</v>
      </c>
      <c r="D47" s="516">
        <v>8.85</v>
      </c>
      <c r="E47" s="516">
        <v>9.25</v>
      </c>
      <c r="F47" s="516">
        <v>11.6</v>
      </c>
      <c r="G47" s="516">
        <v>8.85</v>
      </c>
      <c r="H47" s="517">
        <v>10.6</v>
      </c>
      <c r="I47" s="336"/>
      <c r="J47" s="336"/>
      <c r="K47" s="336"/>
      <c r="L47" s="336"/>
      <c r="M47" s="336"/>
      <c r="N47" s="336"/>
    </row>
    <row r="48" spans="1:14" ht="21" customHeight="1">
      <c r="B48" s="376">
        <f t="shared" si="0"/>
        <v>42</v>
      </c>
      <c r="C48" s="339" t="s">
        <v>56</v>
      </c>
      <c r="D48" s="514">
        <v>8.86</v>
      </c>
      <c r="E48" s="514">
        <v>8.86</v>
      </c>
      <c r="F48" s="514">
        <v>8.86</v>
      </c>
      <c r="G48" s="514">
        <v>8.86</v>
      </c>
      <c r="H48" s="515">
        <v>8.86</v>
      </c>
    </row>
    <row r="49" spans="1:14" s="342" customFormat="1" ht="21" customHeight="1">
      <c r="A49" s="336"/>
      <c r="B49" s="444">
        <f t="shared" si="0"/>
        <v>43</v>
      </c>
      <c r="C49" s="417" t="s">
        <v>57</v>
      </c>
      <c r="D49" s="516">
        <v>9.91</v>
      </c>
      <c r="E49" s="516">
        <v>10.65</v>
      </c>
      <c r="F49" s="516">
        <v>12.96</v>
      </c>
      <c r="G49" s="516">
        <v>10.45</v>
      </c>
      <c r="H49" s="517">
        <v>10.76</v>
      </c>
      <c r="I49" s="336"/>
      <c r="J49" s="336"/>
      <c r="K49" s="336"/>
      <c r="L49" s="336"/>
      <c r="M49" s="336"/>
      <c r="N49" s="336"/>
    </row>
    <row r="50" spans="1:14" ht="21" customHeight="1">
      <c r="B50" s="376">
        <f t="shared" si="0"/>
        <v>44</v>
      </c>
      <c r="C50" s="339" t="s">
        <v>58</v>
      </c>
      <c r="D50" s="514">
        <v>6.8</v>
      </c>
      <c r="E50" s="514">
        <v>11</v>
      </c>
      <c r="F50" s="514">
        <v>11.03</v>
      </c>
      <c r="G50" s="514">
        <v>10.16</v>
      </c>
      <c r="H50" s="515">
        <v>9.8699999999999992</v>
      </c>
    </row>
    <row r="51" spans="1:14" s="342" customFormat="1" ht="21" customHeight="1">
      <c r="A51" s="336"/>
      <c r="B51" s="444">
        <f t="shared" si="0"/>
        <v>45</v>
      </c>
      <c r="C51" s="417" t="s">
        <v>59</v>
      </c>
      <c r="D51" s="516">
        <v>8.33</v>
      </c>
      <c r="E51" s="516">
        <v>8.08</v>
      </c>
      <c r="F51" s="516">
        <v>8.08</v>
      </c>
      <c r="G51" s="516">
        <v>8.33</v>
      </c>
      <c r="H51" s="517">
        <v>7.83</v>
      </c>
      <c r="I51" s="336"/>
      <c r="J51" s="336"/>
      <c r="K51" s="336"/>
      <c r="L51" s="336"/>
      <c r="M51" s="336"/>
      <c r="N51" s="336"/>
    </row>
    <row r="52" spans="1:14" ht="21" customHeight="1">
      <c r="B52" s="376">
        <f t="shared" si="0"/>
        <v>46</v>
      </c>
      <c r="C52" s="339" t="s">
        <v>60</v>
      </c>
      <c r="D52" s="514">
        <v>9.5</v>
      </c>
      <c r="E52" s="514">
        <v>10.5</v>
      </c>
      <c r="F52" s="514">
        <v>9.1</v>
      </c>
      <c r="G52" s="514">
        <v>8.7799999999999994</v>
      </c>
      <c r="H52" s="515">
        <v>9.85</v>
      </c>
    </row>
    <row r="53" spans="1:14" s="342" customFormat="1" ht="21" customHeight="1">
      <c r="A53" s="336"/>
      <c r="B53" s="448">
        <f t="shared" si="0"/>
        <v>47</v>
      </c>
      <c r="C53" s="422" t="s">
        <v>61</v>
      </c>
      <c r="D53" s="539">
        <v>6.9</v>
      </c>
      <c r="E53" s="539">
        <v>6.97</v>
      </c>
      <c r="F53" s="539">
        <v>6.81</v>
      </c>
      <c r="G53" s="539">
        <v>6.79</v>
      </c>
      <c r="H53" s="540">
        <v>9.35</v>
      </c>
      <c r="I53" s="336"/>
      <c r="J53" s="336"/>
      <c r="K53" s="336"/>
      <c r="L53" s="336"/>
      <c r="M53" s="336"/>
      <c r="N53" s="336"/>
    </row>
    <row r="54" spans="1:14" ht="21" customHeight="1" thickBot="1">
      <c r="B54" s="380"/>
      <c r="C54" s="381"/>
      <c r="D54" s="519"/>
      <c r="E54" s="519"/>
      <c r="F54" s="519"/>
      <c r="G54" s="667" t="s">
        <v>216</v>
      </c>
      <c r="H54" s="668"/>
    </row>
    <row r="55" spans="1:14" ht="21" customHeight="1" thickTop="1">
      <c r="B55" s="376">
        <f>B53+1</f>
        <v>48</v>
      </c>
      <c r="C55" s="339" t="s">
        <v>62</v>
      </c>
      <c r="D55" s="514">
        <v>12.9</v>
      </c>
      <c r="E55" s="514">
        <v>12.9</v>
      </c>
      <c r="F55" s="514">
        <v>12.9</v>
      </c>
      <c r="G55" s="514">
        <v>12.9</v>
      </c>
      <c r="H55" s="515">
        <v>12.9</v>
      </c>
    </row>
    <row r="56" spans="1:14" s="342" customFormat="1" ht="21" customHeight="1">
      <c r="A56" s="336"/>
      <c r="B56" s="444">
        <f t="shared" si="0"/>
        <v>49</v>
      </c>
      <c r="C56" s="417" t="s">
        <v>64</v>
      </c>
      <c r="D56" s="516">
        <v>7.27</v>
      </c>
      <c r="E56" s="516">
        <v>10.01</v>
      </c>
      <c r="F56" s="516">
        <v>7.05</v>
      </c>
      <c r="G56" s="516">
        <v>6.22</v>
      </c>
      <c r="H56" s="517">
        <v>9</v>
      </c>
      <c r="I56" s="336"/>
      <c r="J56" s="336"/>
      <c r="K56" s="336"/>
      <c r="L56" s="336"/>
      <c r="M56" s="336"/>
      <c r="N56" s="336"/>
    </row>
    <row r="57" spans="1:14" ht="21" customHeight="1">
      <c r="B57" s="376">
        <f t="shared" si="0"/>
        <v>50</v>
      </c>
      <c r="C57" s="339" t="s">
        <v>65</v>
      </c>
      <c r="D57" s="514">
        <v>13.13</v>
      </c>
      <c r="E57" s="514">
        <v>13.13</v>
      </c>
      <c r="F57" s="514">
        <v>13.13</v>
      </c>
      <c r="G57" s="514">
        <v>13.13</v>
      </c>
      <c r="H57" s="515">
        <v>13.13</v>
      </c>
    </row>
    <row r="58" spans="1:14" s="342" customFormat="1" ht="21" customHeight="1">
      <c r="A58" s="336"/>
      <c r="B58" s="444">
        <f t="shared" si="0"/>
        <v>51</v>
      </c>
      <c r="C58" s="417" t="s">
        <v>66</v>
      </c>
      <c r="D58" s="516">
        <v>6.81</v>
      </c>
      <c r="E58" s="516">
        <v>6.81</v>
      </c>
      <c r="F58" s="516">
        <v>6.81</v>
      </c>
      <c r="G58" s="516">
        <v>8.35</v>
      </c>
      <c r="H58" s="517">
        <v>8.35</v>
      </c>
      <c r="I58" s="336"/>
      <c r="J58" s="336"/>
      <c r="K58" s="336"/>
      <c r="L58" s="336"/>
      <c r="M58" s="336"/>
      <c r="N58" s="336"/>
    </row>
    <row r="59" spans="1:14" s="343" customFormat="1" ht="21" customHeight="1">
      <c r="B59" s="376">
        <f t="shared" si="0"/>
        <v>52</v>
      </c>
      <c r="C59" s="339" t="s">
        <v>67</v>
      </c>
      <c r="D59" s="514">
        <v>9.32</v>
      </c>
      <c r="E59" s="514">
        <v>9.56</v>
      </c>
      <c r="F59" s="514">
        <v>9.51</v>
      </c>
      <c r="G59" s="514">
        <v>9.4</v>
      </c>
      <c r="H59" s="515">
        <v>9.7100000000000009</v>
      </c>
    </row>
    <row r="60" spans="1:14" s="342" customFormat="1" ht="21" customHeight="1">
      <c r="A60" s="336"/>
      <c r="B60" s="444">
        <f t="shared" si="0"/>
        <v>53</v>
      </c>
      <c r="C60" s="417" t="s">
        <v>68</v>
      </c>
      <c r="D60" s="516">
        <v>5.51</v>
      </c>
      <c r="E60" s="516">
        <v>5.51</v>
      </c>
      <c r="F60" s="516">
        <v>5.51</v>
      </c>
      <c r="G60" s="516">
        <v>5.51</v>
      </c>
      <c r="H60" s="517">
        <v>5.51</v>
      </c>
      <c r="I60" s="336"/>
      <c r="J60" s="336"/>
      <c r="K60" s="336"/>
      <c r="L60" s="336"/>
      <c r="M60" s="336"/>
      <c r="N60" s="336"/>
    </row>
    <row r="61" spans="1:14" ht="21" customHeight="1">
      <c r="B61" s="376">
        <f t="shared" si="0"/>
        <v>54</v>
      </c>
      <c r="C61" s="339" t="s">
        <v>69</v>
      </c>
      <c r="D61" s="514">
        <v>6.08</v>
      </c>
      <c r="E61" s="514">
        <v>6.06</v>
      </c>
      <c r="F61" s="514">
        <v>6.05</v>
      </c>
      <c r="G61" s="514">
        <v>6.06</v>
      </c>
      <c r="H61" s="515">
        <v>6.29</v>
      </c>
    </row>
    <row r="62" spans="1:14" s="342" customFormat="1" ht="21" customHeight="1">
      <c r="A62" s="336"/>
      <c r="B62" s="444">
        <f t="shared" si="0"/>
        <v>55</v>
      </c>
      <c r="C62" s="417" t="s">
        <v>70</v>
      </c>
      <c r="D62" s="516">
        <v>8.36</v>
      </c>
      <c r="E62" s="516">
        <v>8.19</v>
      </c>
      <c r="F62" s="516">
        <v>7.98</v>
      </c>
      <c r="G62" s="516">
        <v>8.02</v>
      </c>
      <c r="H62" s="517">
        <v>8.09</v>
      </c>
      <c r="I62" s="336"/>
      <c r="J62" s="336"/>
      <c r="K62" s="336"/>
      <c r="L62" s="336"/>
      <c r="M62" s="336"/>
      <c r="N62" s="336"/>
    </row>
    <row r="63" spans="1:14" ht="21" customHeight="1">
      <c r="B63" s="376">
        <f t="shared" si="0"/>
        <v>56</v>
      </c>
      <c r="C63" s="339" t="s">
        <v>237</v>
      </c>
      <c r="D63" s="514">
        <v>8.4</v>
      </c>
      <c r="E63" s="514">
        <v>8.89</v>
      </c>
      <c r="F63" s="514">
        <v>12.78</v>
      </c>
      <c r="G63" s="514">
        <v>8.36</v>
      </c>
      <c r="H63" s="515">
        <v>11.04</v>
      </c>
    </row>
    <row r="64" spans="1:14" s="342" customFormat="1" ht="21" customHeight="1">
      <c r="A64" s="336"/>
      <c r="B64" s="444">
        <f>B63+1</f>
        <v>57</v>
      </c>
      <c r="C64" s="417" t="s">
        <v>73</v>
      </c>
      <c r="D64" s="520">
        <v>11</v>
      </c>
      <c r="E64" s="520">
        <v>11</v>
      </c>
      <c r="F64" s="520">
        <v>11</v>
      </c>
      <c r="G64" s="520">
        <v>11</v>
      </c>
      <c r="H64" s="521">
        <v>11</v>
      </c>
      <c r="I64" s="336"/>
      <c r="J64" s="336"/>
      <c r="K64" s="336"/>
      <c r="L64" s="336"/>
      <c r="M64" s="336"/>
      <c r="N64" s="336"/>
    </row>
    <row r="65" spans="1:14" ht="21" customHeight="1">
      <c r="B65" s="376">
        <f t="shared" si="0"/>
        <v>58</v>
      </c>
      <c r="C65" s="339" t="s">
        <v>74</v>
      </c>
      <c r="D65" s="522">
        <v>8.58</v>
      </c>
      <c r="E65" s="522">
        <v>8.8800000000000008</v>
      </c>
      <c r="F65" s="522">
        <v>8.8800000000000008</v>
      </c>
      <c r="G65" s="522">
        <v>8.73</v>
      </c>
      <c r="H65" s="523">
        <v>8.7799999999999994</v>
      </c>
    </row>
    <row r="66" spans="1:14" s="342" customFormat="1" ht="21" customHeight="1">
      <c r="A66" s="336"/>
      <c r="B66" s="444">
        <f t="shared" si="0"/>
        <v>59</v>
      </c>
      <c r="C66" s="417" t="s">
        <v>75</v>
      </c>
      <c r="D66" s="520">
        <v>7.73</v>
      </c>
      <c r="E66" s="520">
        <v>7.73</v>
      </c>
      <c r="F66" s="520">
        <v>8.3699999999999992</v>
      </c>
      <c r="G66" s="520">
        <v>7.73</v>
      </c>
      <c r="H66" s="521">
        <v>7.73</v>
      </c>
      <c r="I66" s="336"/>
      <c r="J66" s="336"/>
      <c r="K66" s="336"/>
      <c r="L66" s="336"/>
      <c r="M66" s="336"/>
      <c r="N66" s="336"/>
    </row>
    <row r="67" spans="1:14" ht="21" customHeight="1">
      <c r="B67" s="376">
        <f t="shared" si="0"/>
        <v>60</v>
      </c>
      <c r="C67" s="339" t="s">
        <v>76</v>
      </c>
      <c r="D67" s="522">
        <v>10.5</v>
      </c>
      <c r="E67" s="522">
        <v>11</v>
      </c>
      <c r="F67" s="522">
        <v>14</v>
      </c>
      <c r="G67" s="524" t="s">
        <v>120</v>
      </c>
      <c r="H67" s="523">
        <v>10.5</v>
      </c>
    </row>
    <row r="68" spans="1:14" s="342" customFormat="1" ht="21" customHeight="1">
      <c r="A68" s="336"/>
      <c r="B68" s="444">
        <f>B67+1</f>
        <v>61</v>
      </c>
      <c r="C68" s="417" t="s">
        <v>77</v>
      </c>
      <c r="D68" s="520">
        <v>8.35</v>
      </c>
      <c r="E68" s="520">
        <v>9.1999999999999993</v>
      </c>
      <c r="F68" s="525" t="s">
        <v>120</v>
      </c>
      <c r="G68" s="520">
        <v>9.75</v>
      </c>
      <c r="H68" s="521">
        <v>9.85</v>
      </c>
      <c r="I68" s="336"/>
      <c r="J68" s="336"/>
      <c r="K68" s="336"/>
      <c r="L68" s="336"/>
      <c r="M68" s="336"/>
      <c r="N68" s="336"/>
    </row>
    <row r="69" spans="1:14" ht="21" customHeight="1">
      <c r="B69" s="376">
        <f t="shared" si="0"/>
        <v>62</v>
      </c>
      <c r="C69" s="339" t="s">
        <v>238</v>
      </c>
      <c r="D69" s="522">
        <v>11</v>
      </c>
      <c r="E69" s="522">
        <v>13</v>
      </c>
      <c r="F69" s="522">
        <v>15</v>
      </c>
      <c r="G69" s="522">
        <v>12</v>
      </c>
      <c r="H69" s="523">
        <v>13.5</v>
      </c>
    </row>
    <row r="70" spans="1:14" s="342" customFormat="1" ht="21" customHeight="1">
      <c r="A70" s="336"/>
      <c r="B70" s="444">
        <f t="shared" si="0"/>
        <v>63</v>
      </c>
      <c r="C70" s="417" t="s">
        <v>79</v>
      </c>
      <c r="D70" s="520">
        <v>7.52</v>
      </c>
      <c r="E70" s="520">
        <v>8.41</v>
      </c>
      <c r="F70" s="525" t="s">
        <v>120</v>
      </c>
      <c r="G70" s="520">
        <v>8.1199999999999992</v>
      </c>
      <c r="H70" s="526" t="s">
        <v>120</v>
      </c>
      <c r="I70" s="336"/>
      <c r="J70" s="336"/>
      <c r="K70" s="336"/>
      <c r="L70" s="336"/>
      <c r="M70" s="336"/>
      <c r="N70" s="336"/>
    </row>
    <row r="71" spans="1:14" ht="21" customHeight="1">
      <c r="B71" s="376">
        <f t="shared" si="0"/>
        <v>64</v>
      </c>
      <c r="C71" s="339" t="s">
        <v>80</v>
      </c>
      <c r="D71" s="522">
        <v>7.85</v>
      </c>
      <c r="E71" s="524" t="s">
        <v>120</v>
      </c>
      <c r="F71" s="524" t="s">
        <v>120</v>
      </c>
      <c r="G71" s="524" t="s">
        <v>120</v>
      </c>
      <c r="H71" s="527" t="s">
        <v>120</v>
      </c>
    </row>
    <row r="72" spans="1:14" s="342" customFormat="1" ht="21" customHeight="1">
      <c r="A72" s="336"/>
      <c r="B72" s="444">
        <f t="shared" si="0"/>
        <v>65</v>
      </c>
      <c r="C72" s="417" t="s">
        <v>81</v>
      </c>
      <c r="D72" s="520">
        <v>8</v>
      </c>
      <c r="E72" s="520">
        <v>8.25</v>
      </c>
      <c r="F72" s="525" t="s">
        <v>120</v>
      </c>
      <c r="G72" s="520">
        <v>7.25</v>
      </c>
      <c r="H72" s="521">
        <v>8.75</v>
      </c>
      <c r="I72" s="336"/>
      <c r="J72" s="336"/>
      <c r="K72" s="336"/>
      <c r="L72" s="336"/>
      <c r="M72" s="336"/>
      <c r="N72" s="336"/>
    </row>
    <row r="73" spans="1:14" ht="21" customHeight="1">
      <c r="B73" s="376">
        <f t="shared" si="0"/>
        <v>66</v>
      </c>
      <c r="C73" s="339" t="s">
        <v>82</v>
      </c>
      <c r="D73" s="522">
        <v>8</v>
      </c>
      <c r="E73" s="522">
        <v>11.5</v>
      </c>
      <c r="F73" s="524" t="s">
        <v>120</v>
      </c>
      <c r="G73" s="522">
        <v>10.25</v>
      </c>
      <c r="H73" s="523">
        <v>11.25</v>
      </c>
    </row>
    <row r="74" spans="1:14" s="342" customFormat="1" ht="21" customHeight="1">
      <c r="A74" s="336"/>
      <c r="B74" s="444">
        <f t="shared" ref="B74:B102" si="1">B73+1</f>
        <v>67</v>
      </c>
      <c r="C74" s="417" t="s">
        <v>131</v>
      </c>
      <c r="D74" s="520">
        <v>6.08</v>
      </c>
      <c r="E74" s="520">
        <v>9.6300000000000008</v>
      </c>
      <c r="F74" s="520">
        <v>15.87</v>
      </c>
      <c r="G74" s="525" t="s">
        <v>120</v>
      </c>
      <c r="H74" s="521">
        <v>10.64</v>
      </c>
      <c r="I74" s="336"/>
      <c r="J74" s="336"/>
      <c r="K74" s="336"/>
      <c r="L74" s="336"/>
      <c r="M74" s="336"/>
      <c r="N74" s="336"/>
    </row>
    <row r="75" spans="1:14" ht="21" customHeight="1">
      <c r="B75" s="376">
        <f t="shared" si="1"/>
        <v>68</v>
      </c>
      <c r="C75" s="339" t="s">
        <v>84</v>
      </c>
      <c r="D75" s="522">
        <v>9.6199999999999992</v>
      </c>
      <c r="E75" s="522">
        <v>10.78</v>
      </c>
      <c r="F75" s="524" t="s">
        <v>120</v>
      </c>
      <c r="G75" s="522">
        <v>10.72</v>
      </c>
      <c r="H75" s="523">
        <v>9.6199999999999992</v>
      </c>
    </row>
    <row r="76" spans="1:14" s="342" customFormat="1" ht="21" customHeight="1">
      <c r="A76" s="336"/>
      <c r="B76" s="444">
        <f t="shared" si="1"/>
        <v>69</v>
      </c>
      <c r="C76" s="417" t="s">
        <v>258</v>
      </c>
      <c r="D76" s="520">
        <v>8.27</v>
      </c>
      <c r="E76" s="520">
        <v>7.4</v>
      </c>
      <c r="F76" s="520">
        <v>12.7</v>
      </c>
      <c r="G76" s="520">
        <v>9.81</v>
      </c>
      <c r="H76" s="521">
        <v>9.89</v>
      </c>
      <c r="I76" s="336"/>
      <c r="J76" s="336"/>
      <c r="K76" s="336"/>
      <c r="L76" s="336"/>
      <c r="M76" s="336"/>
      <c r="N76" s="336"/>
    </row>
    <row r="77" spans="1:14" ht="21" customHeight="1">
      <c r="B77" s="376">
        <f t="shared" si="1"/>
        <v>70</v>
      </c>
      <c r="C77" s="339" t="s">
        <v>86</v>
      </c>
      <c r="D77" s="524" t="s">
        <v>120</v>
      </c>
      <c r="E77" s="522">
        <v>9.86</v>
      </c>
      <c r="F77" s="524" t="s">
        <v>120</v>
      </c>
      <c r="G77" s="522">
        <v>8.75</v>
      </c>
      <c r="H77" s="523">
        <v>9.93</v>
      </c>
    </row>
    <row r="78" spans="1:14" s="342" customFormat="1" ht="21" customHeight="1">
      <c r="A78" s="336"/>
      <c r="B78" s="444">
        <f t="shared" si="1"/>
        <v>71</v>
      </c>
      <c r="C78" s="417" t="s">
        <v>88</v>
      </c>
      <c r="D78" s="520">
        <v>7.8</v>
      </c>
      <c r="E78" s="520">
        <v>7.8</v>
      </c>
      <c r="F78" s="525" t="s">
        <v>120</v>
      </c>
      <c r="G78" s="520">
        <v>7.55</v>
      </c>
      <c r="H78" s="521">
        <v>7.55</v>
      </c>
      <c r="I78" s="336"/>
      <c r="J78" s="336"/>
      <c r="K78" s="336"/>
      <c r="L78" s="336"/>
      <c r="M78" s="336"/>
      <c r="N78" s="336"/>
    </row>
    <row r="79" spans="1:14" ht="21" customHeight="1">
      <c r="B79" s="376">
        <f t="shared" si="1"/>
        <v>72</v>
      </c>
      <c r="C79" s="339" t="s">
        <v>89</v>
      </c>
      <c r="D79" s="522">
        <v>5.5</v>
      </c>
      <c r="E79" s="522">
        <v>6.5</v>
      </c>
      <c r="F79" s="522">
        <v>7.5</v>
      </c>
      <c r="G79" s="522">
        <v>6.25</v>
      </c>
      <c r="H79" s="523">
        <v>9</v>
      </c>
    </row>
    <row r="80" spans="1:14" s="342" customFormat="1" ht="21" customHeight="1">
      <c r="A80" s="336"/>
      <c r="B80" s="444">
        <f t="shared" si="1"/>
        <v>73</v>
      </c>
      <c r="C80" s="417" t="s">
        <v>90</v>
      </c>
      <c r="D80" s="520">
        <v>10.1</v>
      </c>
      <c r="E80" s="520">
        <v>10.1</v>
      </c>
      <c r="F80" s="525" t="s">
        <v>120</v>
      </c>
      <c r="G80" s="520">
        <v>10.19</v>
      </c>
      <c r="H80" s="521">
        <v>10.73</v>
      </c>
      <c r="I80" s="336"/>
      <c r="J80" s="336"/>
      <c r="K80" s="336"/>
      <c r="L80" s="336"/>
      <c r="M80" s="336"/>
      <c r="N80" s="336"/>
    </row>
    <row r="81" spans="1:14" ht="21" customHeight="1">
      <c r="B81" s="376">
        <f t="shared" si="1"/>
        <v>74</v>
      </c>
      <c r="C81" s="339" t="s">
        <v>231</v>
      </c>
      <c r="D81" s="524">
        <v>11.64</v>
      </c>
      <c r="E81" s="524">
        <v>12.14</v>
      </c>
      <c r="F81" s="524">
        <v>12.14</v>
      </c>
      <c r="G81" s="524">
        <v>11.64</v>
      </c>
      <c r="H81" s="527">
        <v>12.89</v>
      </c>
    </row>
    <row r="82" spans="1:14" s="342" customFormat="1" ht="21" customHeight="1">
      <c r="A82" s="336"/>
      <c r="B82" s="444">
        <f t="shared" si="1"/>
        <v>75</v>
      </c>
      <c r="C82" s="417" t="s">
        <v>253</v>
      </c>
      <c r="D82" s="520">
        <v>9.5</v>
      </c>
      <c r="E82" s="520">
        <v>11.5</v>
      </c>
      <c r="F82" s="525" t="s">
        <v>120</v>
      </c>
      <c r="G82" s="520">
        <v>12.75</v>
      </c>
      <c r="H82" s="521">
        <v>14</v>
      </c>
      <c r="I82" s="336"/>
      <c r="J82" s="336"/>
      <c r="K82" s="336"/>
      <c r="L82" s="336"/>
      <c r="M82" s="336"/>
      <c r="N82" s="336"/>
    </row>
    <row r="83" spans="1:14" ht="21" customHeight="1">
      <c r="B83" s="376">
        <f t="shared" si="1"/>
        <v>76</v>
      </c>
      <c r="C83" s="339" t="s">
        <v>94</v>
      </c>
      <c r="D83" s="522">
        <v>11.25</v>
      </c>
      <c r="E83" s="522">
        <v>13.25</v>
      </c>
      <c r="F83" s="524" t="s">
        <v>120</v>
      </c>
      <c r="G83" s="524" t="s">
        <v>120</v>
      </c>
      <c r="H83" s="527" t="s">
        <v>120</v>
      </c>
    </row>
    <row r="84" spans="1:14" s="342" customFormat="1" ht="21" customHeight="1">
      <c r="A84" s="336"/>
      <c r="B84" s="444">
        <f t="shared" si="1"/>
        <v>77</v>
      </c>
      <c r="C84" s="417" t="s">
        <v>188</v>
      </c>
      <c r="D84" s="525">
        <v>5.17</v>
      </c>
      <c r="E84" s="525">
        <v>5.17</v>
      </c>
      <c r="F84" s="525" t="s">
        <v>120</v>
      </c>
      <c r="G84" s="525">
        <v>5.17</v>
      </c>
      <c r="H84" s="526">
        <v>5.17</v>
      </c>
      <c r="I84" s="336"/>
      <c r="J84" s="336"/>
      <c r="K84" s="336"/>
      <c r="L84" s="336"/>
      <c r="M84" s="336"/>
      <c r="N84" s="336"/>
    </row>
    <row r="85" spans="1:14" ht="21" customHeight="1">
      <c r="B85" s="376">
        <f t="shared" si="1"/>
        <v>78</v>
      </c>
      <c r="C85" s="339" t="s">
        <v>96</v>
      </c>
      <c r="D85" s="524" t="s">
        <v>120</v>
      </c>
      <c r="E85" s="522">
        <v>10.75</v>
      </c>
      <c r="F85" s="522">
        <v>13.99</v>
      </c>
      <c r="G85" s="522">
        <v>9.25</v>
      </c>
      <c r="H85" s="527" t="s">
        <v>120</v>
      </c>
    </row>
    <row r="86" spans="1:14" s="342" customFormat="1" ht="21" customHeight="1">
      <c r="A86" s="336"/>
      <c r="B86" s="444">
        <f t="shared" si="1"/>
        <v>79</v>
      </c>
      <c r="C86" s="417" t="s">
        <v>97</v>
      </c>
      <c r="D86" s="520">
        <v>7.17</v>
      </c>
      <c r="E86" s="520">
        <v>7.17</v>
      </c>
      <c r="F86" s="520">
        <v>9.17</v>
      </c>
      <c r="G86" s="520">
        <v>7.17</v>
      </c>
      <c r="H86" s="521">
        <v>8.67</v>
      </c>
      <c r="I86" s="336"/>
      <c r="J86" s="336"/>
      <c r="K86" s="336"/>
      <c r="L86" s="336"/>
      <c r="M86" s="336"/>
      <c r="N86" s="336"/>
    </row>
    <row r="87" spans="1:14" ht="21" customHeight="1">
      <c r="B87" s="376">
        <f t="shared" si="1"/>
        <v>80</v>
      </c>
      <c r="C87" s="339" t="s">
        <v>98</v>
      </c>
      <c r="D87" s="522">
        <v>10.49</v>
      </c>
      <c r="E87" s="522">
        <v>10.74</v>
      </c>
      <c r="F87" s="522">
        <v>11.24</v>
      </c>
      <c r="G87" s="522">
        <v>10.59</v>
      </c>
      <c r="H87" s="523">
        <v>10.99</v>
      </c>
    </row>
    <row r="88" spans="1:14" s="342" customFormat="1" ht="21" customHeight="1">
      <c r="A88" s="336"/>
      <c r="B88" s="444">
        <f t="shared" si="1"/>
        <v>81</v>
      </c>
      <c r="C88" s="417" t="s">
        <v>99</v>
      </c>
      <c r="D88" s="520">
        <v>14.5</v>
      </c>
      <c r="E88" s="520">
        <v>14.75</v>
      </c>
      <c r="F88" s="520">
        <v>17</v>
      </c>
      <c r="G88" s="520">
        <v>16.5</v>
      </c>
      <c r="H88" s="521">
        <v>15.75</v>
      </c>
      <c r="I88" s="336"/>
      <c r="J88" s="336"/>
      <c r="K88" s="336"/>
      <c r="L88" s="336"/>
      <c r="M88" s="336"/>
      <c r="N88" s="336"/>
    </row>
    <row r="89" spans="1:14" ht="21" customHeight="1">
      <c r="B89" s="376">
        <f t="shared" si="1"/>
        <v>82</v>
      </c>
      <c r="C89" s="344" t="s">
        <v>100</v>
      </c>
      <c r="D89" s="522">
        <v>7</v>
      </c>
      <c r="E89" s="522">
        <v>10.5</v>
      </c>
      <c r="F89" s="522">
        <v>11.5</v>
      </c>
      <c r="G89" s="522">
        <v>9</v>
      </c>
      <c r="H89" s="523">
        <v>10.5</v>
      </c>
    </row>
    <row r="90" spans="1:14" s="342" customFormat="1" ht="21" customHeight="1">
      <c r="A90" s="336"/>
      <c r="B90" s="444">
        <f t="shared" si="1"/>
        <v>83</v>
      </c>
      <c r="C90" s="417" t="s">
        <v>101</v>
      </c>
      <c r="D90" s="520">
        <v>11</v>
      </c>
      <c r="E90" s="520">
        <v>11</v>
      </c>
      <c r="F90" s="520">
        <v>17</v>
      </c>
      <c r="G90" s="520">
        <v>13</v>
      </c>
      <c r="H90" s="521">
        <v>13</v>
      </c>
      <c r="I90" s="336"/>
      <c r="J90" s="336"/>
      <c r="K90" s="336"/>
      <c r="L90" s="336"/>
      <c r="M90" s="336"/>
      <c r="N90" s="336"/>
    </row>
    <row r="91" spans="1:14" ht="21" customHeight="1">
      <c r="B91" s="376">
        <f t="shared" si="1"/>
        <v>84</v>
      </c>
      <c r="C91" s="339" t="s">
        <v>254</v>
      </c>
      <c r="D91" s="522">
        <v>11.8</v>
      </c>
      <c r="E91" s="522">
        <v>11.8</v>
      </c>
      <c r="F91" s="522">
        <v>13.1</v>
      </c>
      <c r="G91" s="522">
        <v>11.8</v>
      </c>
      <c r="H91" s="523">
        <v>11.8</v>
      </c>
    </row>
    <row r="92" spans="1:14" s="342" customFormat="1" ht="21" customHeight="1">
      <c r="A92" s="336"/>
      <c r="B92" s="444">
        <f t="shared" si="1"/>
        <v>85</v>
      </c>
      <c r="C92" s="417" t="s">
        <v>189</v>
      </c>
      <c r="D92" s="520">
        <v>9.5</v>
      </c>
      <c r="E92" s="520">
        <v>12.16</v>
      </c>
      <c r="F92" s="520">
        <v>12.33</v>
      </c>
      <c r="G92" s="525" t="s">
        <v>120</v>
      </c>
      <c r="H92" s="521">
        <v>14.04</v>
      </c>
      <c r="I92" s="336"/>
      <c r="J92" s="336"/>
      <c r="K92" s="336"/>
      <c r="L92" s="336"/>
      <c r="M92" s="336"/>
      <c r="N92" s="336"/>
    </row>
    <row r="93" spans="1:14" ht="21" customHeight="1">
      <c r="B93" s="376">
        <f t="shared" si="1"/>
        <v>86</v>
      </c>
      <c r="C93" s="339" t="s">
        <v>104</v>
      </c>
      <c r="D93" s="522">
        <v>8.1</v>
      </c>
      <c r="E93" s="522">
        <v>9</v>
      </c>
      <c r="F93" s="522">
        <v>10</v>
      </c>
      <c r="G93" s="522">
        <v>8.85</v>
      </c>
      <c r="H93" s="523">
        <v>8.85</v>
      </c>
    </row>
    <row r="94" spans="1:14" s="342" customFormat="1" ht="21" customHeight="1">
      <c r="A94" s="336"/>
      <c r="B94" s="444">
        <f t="shared" si="1"/>
        <v>87</v>
      </c>
      <c r="C94" s="417" t="s">
        <v>105</v>
      </c>
      <c r="D94" s="520">
        <v>8.0299999999999994</v>
      </c>
      <c r="E94" s="520">
        <v>8.69</v>
      </c>
      <c r="F94" s="520">
        <v>9.69</v>
      </c>
      <c r="G94" s="520">
        <v>8.19</v>
      </c>
      <c r="H94" s="521">
        <v>8.19</v>
      </c>
      <c r="I94" s="336"/>
      <c r="J94" s="336"/>
      <c r="K94" s="336"/>
      <c r="L94" s="336"/>
      <c r="M94" s="336"/>
      <c r="N94" s="336"/>
    </row>
    <row r="95" spans="1:14" ht="21" customHeight="1">
      <c r="B95" s="376">
        <f t="shared" si="1"/>
        <v>88</v>
      </c>
      <c r="C95" s="339" t="s">
        <v>106</v>
      </c>
      <c r="D95" s="522">
        <v>9.94</v>
      </c>
      <c r="E95" s="522">
        <v>10.44</v>
      </c>
      <c r="F95" s="522">
        <v>10.94</v>
      </c>
      <c r="G95" s="522">
        <v>9.94</v>
      </c>
      <c r="H95" s="523">
        <v>10.44</v>
      </c>
    </row>
    <row r="96" spans="1:14" s="342" customFormat="1" ht="21" customHeight="1">
      <c r="A96" s="336"/>
      <c r="B96" s="444">
        <f t="shared" si="1"/>
        <v>89</v>
      </c>
      <c r="C96" s="417" t="s">
        <v>107</v>
      </c>
      <c r="D96" s="520">
        <v>5.13</v>
      </c>
      <c r="E96" s="520">
        <v>5.13</v>
      </c>
      <c r="F96" s="520">
        <v>6.13</v>
      </c>
      <c r="G96" s="520">
        <v>5.13</v>
      </c>
      <c r="H96" s="521">
        <v>5.13</v>
      </c>
      <c r="I96" s="336"/>
      <c r="J96" s="336"/>
      <c r="K96" s="336"/>
      <c r="L96" s="336"/>
      <c r="M96" s="336"/>
      <c r="N96" s="336"/>
    </row>
    <row r="97" spans="1:14" ht="21" customHeight="1">
      <c r="B97" s="376">
        <f t="shared" si="1"/>
        <v>90</v>
      </c>
      <c r="C97" s="339" t="s">
        <v>108</v>
      </c>
      <c r="D97" s="524" t="s">
        <v>120</v>
      </c>
      <c r="E97" s="522">
        <v>10.96</v>
      </c>
      <c r="F97" s="522">
        <v>13.53</v>
      </c>
      <c r="G97" s="524" t="s">
        <v>120</v>
      </c>
      <c r="H97" s="523">
        <v>11.2</v>
      </c>
    </row>
    <row r="98" spans="1:14" s="342" customFormat="1" ht="21" customHeight="1">
      <c r="A98" s="336"/>
      <c r="B98" s="444">
        <f t="shared" si="1"/>
        <v>91</v>
      </c>
      <c r="C98" s="417" t="s">
        <v>109</v>
      </c>
      <c r="D98" s="520">
        <v>9.44</v>
      </c>
      <c r="E98" s="520">
        <v>10.37</v>
      </c>
      <c r="F98" s="525" t="s">
        <v>120</v>
      </c>
      <c r="G98" s="520">
        <v>10.19</v>
      </c>
      <c r="H98" s="521">
        <v>11.69</v>
      </c>
      <c r="I98" s="336"/>
      <c r="J98" s="336"/>
      <c r="K98" s="336"/>
      <c r="L98" s="336"/>
      <c r="M98" s="336"/>
      <c r="N98" s="336"/>
    </row>
    <row r="99" spans="1:14" ht="21" customHeight="1">
      <c r="B99" s="376">
        <f t="shared" si="1"/>
        <v>92</v>
      </c>
      <c r="C99" s="339" t="s">
        <v>255</v>
      </c>
      <c r="D99" s="522">
        <v>7.37</v>
      </c>
      <c r="E99" s="522">
        <v>7.37</v>
      </c>
      <c r="F99" s="522">
        <v>7.37</v>
      </c>
      <c r="G99" s="522">
        <v>7.37</v>
      </c>
      <c r="H99" s="523">
        <v>7.37</v>
      </c>
    </row>
    <row r="100" spans="1:14" s="342" customFormat="1" ht="21" customHeight="1">
      <c r="A100" s="336"/>
      <c r="B100" s="444">
        <f t="shared" si="1"/>
        <v>93</v>
      </c>
      <c r="C100" s="417" t="s">
        <v>191</v>
      </c>
      <c r="D100" s="520">
        <v>5.69</v>
      </c>
      <c r="E100" s="520">
        <v>6.19</v>
      </c>
      <c r="F100" s="520">
        <v>8.19</v>
      </c>
      <c r="G100" s="520">
        <v>5.69</v>
      </c>
      <c r="H100" s="521">
        <v>5.69</v>
      </c>
      <c r="I100" s="336"/>
      <c r="J100" s="336"/>
      <c r="K100" s="336"/>
      <c r="L100" s="336"/>
      <c r="M100" s="336"/>
      <c r="N100" s="336"/>
    </row>
    <row r="101" spans="1:14" ht="21" customHeight="1">
      <c r="B101" s="376">
        <f t="shared" si="1"/>
        <v>94</v>
      </c>
      <c r="C101" s="339" t="s">
        <v>112</v>
      </c>
      <c r="D101" s="522">
        <v>9.25</v>
      </c>
      <c r="E101" s="522">
        <v>10.25</v>
      </c>
      <c r="F101" s="524" t="s">
        <v>120</v>
      </c>
      <c r="G101" s="522">
        <v>10.25</v>
      </c>
      <c r="H101" s="527" t="s">
        <v>120</v>
      </c>
    </row>
    <row r="102" spans="1:14" s="342" customFormat="1" ht="21" customHeight="1" thickBot="1">
      <c r="A102" s="336"/>
      <c r="B102" s="450">
        <f t="shared" si="1"/>
        <v>95</v>
      </c>
      <c r="C102" s="451" t="s">
        <v>113</v>
      </c>
      <c r="D102" s="543" t="s">
        <v>120</v>
      </c>
      <c r="E102" s="544">
        <v>9.75</v>
      </c>
      <c r="F102" s="543" t="s">
        <v>120</v>
      </c>
      <c r="G102" s="544">
        <v>9.75</v>
      </c>
      <c r="H102" s="545">
        <v>10.25</v>
      </c>
      <c r="I102" s="336"/>
      <c r="J102" s="336"/>
      <c r="K102" s="336"/>
      <c r="L102" s="336"/>
      <c r="M102" s="336"/>
      <c r="N102" s="336"/>
    </row>
    <row r="103" spans="1:14" s="462" customFormat="1" ht="18" customHeight="1">
      <c r="B103" s="683" t="s">
        <v>261</v>
      </c>
      <c r="C103" s="683"/>
      <c r="D103" s="683"/>
      <c r="E103" s="683"/>
      <c r="F103" s="683"/>
      <c r="G103" s="683"/>
      <c r="H103" s="683"/>
    </row>
    <row r="104" spans="1:14" s="462" customFormat="1" ht="40.950000000000003" customHeight="1">
      <c r="B104" s="683"/>
      <c r="C104" s="683"/>
      <c r="D104" s="683"/>
      <c r="E104" s="683"/>
      <c r="F104" s="683"/>
      <c r="G104" s="683"/>
      <c r="H104" s="683"/>
    </row>
    <row r="105" spans="1:14" s="462" customFormat="1" ht="10.8" hidden="1" customHeight="1">
      <c r="B105" s="546"/>
      <c r="C105" s="546"/>
      <c r="D105" s="546"/>
      <c r="E105" s="546"/>
      <c r="F105" s="546"/>
      <c r="G105" s="546"/>
      <c r="H105" s="546"/>
    </row>
    <row r="106" spans="1:14" s="462" customFormat="1" ht="18" hidden="1" customHeight="1">
      <c r="B106" s="546"/>
      <c r="C106" s="546"/>
      <c r="D106" s="546"/>
      <c r="E106" s="546"/>
      <c r="F106" s="546"/>
      <c r="G106" s="546"/>
      <c r="H106" s="546"/>
    </row>
    <row r="107" spans="1:14" s="356" customFormat="1" ht="21" hidden="1" customHeight="1">
      <c r="B107" s="351"/>
      <c r="C107" s="339"/>
      <c r="D107" s="536"/>
      <c r="E107" s="536"/>
      <c r="F107" s="536"/>
      <c r="G107" s="536"/>
      <c r="H107" s="536"/>
    </row>
    <row r="108" spans="1:14" s="356" customFormat="1" ht="27" hidden="1" customHeight="1">
      <c r="B108" s="351"/>
      <c r="C108" s="347"/>
      <c r="D108" s="537" t="s">
        <v>5</v>
      </c>
      <c r="E108" s="537" t="s">
        <v>6</v>
      </c>
      <c r="F108" s="537" t="s">
        <v>7</v>
      </c>
      <c r="G108" s="537" t="s">
        <v>8</v>
      </c>
      <c r="H108" s="537" t="s">
        <v>9</v>
      </c>
    </row>
    <row r="109" spans="1:14" s="356" customFormat="1" ht="21" hidden="1" customHeight="1" thickBot="1">
      <c r="B109" s="351"/>
      <c r="C109" s="357" t="s">
        <v>178</v>
      </c>
      <c r="D109" s="359">
        <f>AVERAGE(D7:D22,D24:D63,D64:D76,D78:D84,D86:D96,D98:D101)</f>
        <v>8.2396666666666665</v>
      </c>
      <c r="E109" s="359">
        <f>AVERAGE(E7:E17,E21:E22,E25,E29,E33:E63,E64:E70,E64:E70,E72:E102)</f>
        <v>9.3405555555555555</v>
      </c>
      <c r="F109" s="359">
        <f>AVERAGE(F7:F8,F14,F29,F34,F36:F63,F64:F67,F69,F74,F76,F79,F81,F85:F97,F99:F100)</f>
        <v>11.18482142857143</v>
      </c>
      <c r="G109" s="359">
        <f>AVERAGE(G7:G17,G21:G22,G25,G28:G29,G34:G63,G64:G66,G68:G70,G72:G73,G75:G82,G84:G91,G93:G96,G98:G102)</f>
        <v>8.9391025641025674</v>
      </c>
      <c r="H109" s="359">
        <f>AVERAGE(H7:H15,H17,H21:H22,H29,H34,H36:H63,H64:H69,H72:H82,H84,H86:H100,H102)</f>
        <v>9.7829333333333359</v>
      </c>
    </row>
    <row r="110" spans="1:14" ht="21" hidden="1" customHeight="1" thickTop="1" thickBot="1">
      <c r="C110" s="357" t="s">
        <v>239</v>
      </c>
      <c r="D110" s="360">
        <v>3.55</v>
      </c>
      <c r="E110" s="361">
        <v>5.13</v>
      </c>
      <c r="F110" s="361">
        <v>5.51</v>
      </c>
      <c r="G110" s="360">
        <v>5.13</v>
      </c>
      <c r="H110" s="361">
        <v>5.13</v>
      </c>
    </row>
    <row r="111" spans="1:14" ht="21" hidden="1" customHeight="1" thickTop="1" thickBot="1">
      <c r="C111" s="357" t="s">
        <v>240</v>
      </c>
      <c r="D111" s="499">
        <v>14.5</v>
      </c>
      <c r="E111" s="499">
        <v>14.75</v>
      </c>
      <c r="F111" s="499">
        <v>26</v>
      </c>
      <c r="G111" s="500">
        <v>16.5</v>
      </c>
      <c r="H111" s="500">
        <v>15.75</v>
      </c>
    </row>
    <row r="112" spans="1:14" ht="21" hidden="1" customHeight="1" thickTop="1">
      <c r="C112" s="357"/>
      <c r="D112" s="538"/>
      <c r="E112" s="538"/>
      <c r="F112" s="538"/>
      <c r="G112" s="538"/>
      <c r="H112" s="538"/>
    </row>
    <row r="113" spans="3:3" ht="21" customHeight="1">
      <c r="C113" s="434"/>
    </row>
  </sheetData>
  <autoFilter ref="B6:H104" xr:uid="{00000000-0009-0000-0000-000029000000}"/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customProperties>
    <customPr name="EpmWorksheetKeyString_GUID" r:id="rId2"/>
  </customProperties>
  <drawing r:id="rId3"/>
  <legacyDrawing r:id="rId4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115"/>
  <sheetViews>
    <sheetView showGridLines="0" view="pageBreakPreview" topLeftCell="A41" zoomScaleNormal="100" zoomScaleSheetLayoutView="100" workbookViewId="0">
      <selection activeCell="C69" sqref="C69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35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16384" width="9.25" style="336"/>
  </cols>
  <sheetData>
    <row r="1" spans="1:14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14" ht="21" customHeight="1">
      <c r="B2" s="661" t="s">
        <v>262</v>
      </c>
      <c r="C2" s="648"/>
      <c r="D2" s="648"/>
      <c r="E2" s="653"/>
      <c r="F2" s="648"/>
      <c r="G2" s="653"/>
      <c r="H2" s="662"/>
    </row>
    <row r="3" spans="1:14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14" ht="20.55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14" ht="19.05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14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14" s="342" customFormat="1" ht="21" customHeight="1">
      <c r="A7" s="336"/>
      <c r="B7" s="511">
        <v>1</v>
      </c>
      <c r="C7" s="417" t="s">
        <v>12</v>
      </c>
      <c r="D7" s="512">
        <v>8</v>
      </c>
      <c r="E7" s="512">
        <v>8.25</v>
      </c>
      <c r="F7" s="512">
        <v>14</v>
      </c>
      <c r="G7" s="512">
        <v>7.25</v>
      </c>
      <c r="H7" s="513">
        <v>8.75</v>
      </c>
      <c r="I7" s="336"/>
      <c r="J7" s="336"/>
      <c r="K7" s="336"/>
      <c r="L7" s="336"/>
      <c r="M7" s="336"/>
      <c r="N7" s="336"/>
    </row>
    <row r="8" spans="1:14" ht="21" customHeight="1">
      <c r="B8" s="373">
        <v>2</v>
      </c>
      <c r="C8" s="339" t="s">
        <v>13</v>
      </c>
      <c r="D8" s="514">
        <v>8</v>
      </c>
      <c r="E8" s="514">
        <v>8.25</v>
      </c>
      <c r="F8" s="514">
        <v>11.25</v>
      </c>
      <c r="G8" s="514">
        <v>7.25</v>
      </c>
      <c r="H8" s="515">
        <v>8.75</v>
      </c>
    </row>
    <row r="9" spans="1:14" s="342" customFormat="1" ht="21" customHeight="1">
      <c r="A9" s="336"/>
      <c r="B9" s="444">
        <f>B8+1</f>
        <v>3</v>
      </c>
      <c r="C9" s="417" t="s">
        <v>14</v>
      </c>
      <c r="D9" s="516">
        <v>8</v>
      </c>
      <c r="E9" s="516">
        <v>8.25</v>
      </c>
      <c r="F9" s="516">
        <v>0</v>
      </c>
      <c r="G9" s="516">
        <v>7.25</v>
      </c>
      <c r="H9" s="517">
        <v>8.75</v>
      </c>
      <c r="I9" s="336"/>
      <c r="J9" s="336"/>
      <c r="K9" s="336"/>
      <c r="L9" s="336"/>
      <c r="M9" s="336"/>
      <c r="N9" s="336"/>
    </row>
    <row r="10" spans="1:14" ht="21" customHeight="1">
      <c r="B10" s="376">
        <f t="shared" ref="B10:B73" si="0">B9+1</f>
        <v>4</v>
      </c>
      <c r="C10" s="339" t="s">
        <v>15</v>
      </c>
      <c r="D10" s="514">
        <v>8.75</v>
      </c>
      <c r="E10" s="514">
        <v>9.25</v>
      </c>
      <c r="F10" s="514">
        <v>0</v>
      </c>
      <c r="G10" s="514">
        <v>8.25</v>
      </c>
      <c r="H10" s="515">
        <v>9.25</v>
      </c>
    </row>
    <row r="11" spans="1:14" s="342" customFormat="1" ht="21" customHeight="1">
      <c r="A11" s="336"/>
      <c r="B11" s="444">
        <f t="shared" si="0"/>
        <v>5</v>
      </c>
      <c r="C11" s="417" t="s">
        <v>16</v>
      </c>
      <c r="D11" s="516">
        <v>8.5</v>
      </c>
      <c r="E11" s="516">
        <v>8.75</v>
      </c>
      <c r="F11" s="516">
        <v>0</v>
      </c>
      <c r="G11" s="516">
        <v>8.25</v>
      </c>
      <c r="H11" s="517">
        <v>8.25</v>
      </c>
      <c r="I11" s="336"/>
      <c r="J11" s="336"/>
      <c r="K11" s="336"/>
      <c r="L11" s="336"/>
      <c r="M11" s="336"/>
      <c r="N11" s="336"/>
    </row>
    <row r="12" spans="1:14" ht="21" customHeight="1">
      <c r="B12" s="376">
        <f t="shared" si="0"/>
        <v>6</v>
      </c>
      <c r="C12" s="339" t="s">
        <v>17</v>
      </c>
      <c r="D12" s="514">
        <v>7.95</v>
      </c>
      <c r="E12" s="514">
        <v>8.1999999999999993</v>
      </c>
      <c r="F12" s="514">
        <v>0</v>
      </c>
      <c r="G12" s="514">
        <v>7.2</v>
      </c>
      <c r="H12" s="515">
        <v>5.96</v>
      </c>
    </row>
    <row r="13" spans="1:14" s="342" customFormat="1" ht="21" customHeight="1">
      <c r="A13" s="336"/>
      <c r="B13" s="444">
        <f t="shared" si="0"/>
        <v>7</v>
      </c>
      <c r="C13" s="417" t="s">
        <v>18</v>
      </c>
      <c r="D13" s="516">
        <v>7.75</v>
      </c>
      <c r="E13" s="516">
        <v>8.75</v>
      </c>
      <c r="F13" s="516">
        <v>0</v>
      </c>
      <c r="G13" s="516">
        <v>8.25</v>
      </c>
      <c r="H13" s="517">
        <v>9</v>
      </c>
      <c r="I13" s="336"/>
      <c r="J13" s="336"/>
      <c r="K13" s="336"/>
      <c r="L13" s="336"/>
      <c r="M13" s="336"/>
      <c r="N13" s="336"/>
    </row>
    <row r="14" spans="1:14" ht="21" customHeight="1">
      <c r="B14" s="376">
        <f t="shared" si="0"/>
        <v>8</v>
      </c>
      <c r="C14" s="339" t="s">
        <v>236</v>
      </c>
      <c r="D14" s="550">
        <v>8.5399999999999991</v>
      </c>
      <c r="E14" s="514">
        <v>8.25</v>
      </c>
      <c r="F14" s="514">
        <v>14.9</v>
      </c>
      <c r="G14" s="514">
        <v>7.75</v>
      </c>
      <c r="H14" s="515">
        <v>8.15</v>
      </c>
    </row>
    <row r="15" spans="1:14" s="342" customFormat="1" ht="21" customHeight="1">
      <c r="A15" s="336"/>
      <c r="B15" s="444">
        <f t="shared" si="0"/>
        <v>9</v>
      </c>
      <c r="C15" s="417" t="s">
        <v>20</v>
      </c>
      <c r="D15" s="516">
        <v>8</v>
      </c>
      <c r="E15" s="516">
        <v>8.75</v>
      </c>
      <c r="F15" s="516">
        <v>0</v>
      </c>
      <c r="G15" s="516">
        <v>7.25</v>
      </c>
      <c r="H15" s="517">
        <v>8.5</v>
      </c>
      <c r="I15" s="336"/>
      <c r="J15" s="336"/>
      <c r="K15" s="336"/>
      <c r="L15" s="336"/>
      <c r="M15" s="336"/>
      <c r="N15" s="336"/>
    </row>
    <row r="16" spans="1:14" ht="21" customHeight="1">
      <c r="B16" s="376">
        <f t="shared" si="0"/>
        <v>10</v>
      </c>
      <c r="C16" s="339" t="s">
        <v>21</v>
      </c>
      <c r="D16" s="514">
        <v>8.75</v>
      </c>
      <c r="E16" s="514">
        <v>9</v>
      </c>
      <c r="F16" s="514">
        <v>0</v>
      </c>
      <c r="G16" s="514">
        <v>8.1999999999999993</v>
      </c>
      <c r="H16" s="515">
        <v>0</v>
      </c>
    </row>
    <row r="17" spans="1:14" s="342" customFormat="1" ht="21" customHeight="1">
      <c r="A17" s="336"/>
      <c r="B17" s="444">
        <f t="shared" si="0"/>
        <v>11</v>
      </c>
      <c r="C17" s="417" t="s">
        <v>22</v>
      </c>
      <c r="D17" s="516">
        <v>8.5</v>
      </c>
      <c r="E17" s="516">
        <v>9</v>
      </c>
      <c r="F17" s="516">
        <v>0</v>
      </c>
      <c r="G17" s="516">
        <v>8.25</v>
      </c>
      <c r="H17" s="517">
        <v>9.8000000000000007</v>
      </c>
      <c r="I17" s="336"/>
      <c r="J17" s="336"/>
      <c r="K17" s="336"/>
      <c r="L17" s="336"/>
      <c r="M17" s="336"/>
      <c r="N17" s="336"/>
    </row>
    <row r="18" spans="1:14" ht="21" customHeight="1">
      <c r="B18" s="376">
        <f t="shared" si="0"/>
        <v>12</v>
      </c>
      <c r="C18" s="339" t="s">
        <v>23</v>
      </c>
      <c r="D18" s="514">
        <v>4.75</v>
      </c>
      <c r="E18" s="514">
        <v>0</v>
      </c>
      <c r="F18" s="514">
        <v>0</v>
      </c>
      <c r="G18" s="514">
        <v>0</v>
      </c>
      <c r="H18" s="515">
        <v>0</v>
      </c>
    </row>
    <row r="19" spans="1:14" s="342" customFormat="1" ht="21" customHeight="1">
      <c r="A19" s="336"/>
      <c r="B19" s="444">
        <f t="shared" si="0"/>
        <v>13</v>
      </c>
      <c r="C19" s="417" t="s">
        <v>24</v>
      </c>
      <c r="D19" s="516">
        <v>3.99</v>
      </c>
      <c r="E19" s="516">
        <v>0</v>
      </c>
      <c r="F19" s="516">
        <v>0</v>
      </c>
      <c r="G19" s="516">
        <v>0</v>
      </c>
      <c r="H19" s="517">
        <v>0</v>
      </c>
      <c r="I19" s="336"/>
      <c r="J19" s="336"/>
      <c r="K19" s="336"/>
      <c r="L19" s="336"/>
      <c r="M19" s="336"/>
      <c r="N19" s="336"/>
    </row>
    <row r="20" spans="1:14" ht="21" customHeight="1">
      <c r="B20" s="376">
        <f t="shared" si="0"/>
        <v>14</v>
      </c>
      <c r="C20" s="339" t="s">
        <v>25</v>
      </c>
      <c r="D20" s="514">
        <v>5.75</v>
      </c>
      <c r="E20" s="514">
        <v>0</v>
      </c>
      <c r="F20" s="514">
        <v>0</v>
      </c>
      <c r="G20" s="514">
        <v>0</v>
      </c>
      <c r="H20" s="515">
        <v>0</v>
      </c>
    </row>
    <row r="21" spans="1:14" s="342" customFormat="1" ht="27.45" customHeight="1">
      <c r="A21" s="336"/>
      <c r="B21" s="444">
        <f t="shared" si="0"/>
        <v>15</v>
      </c>
      <c r="C21" s="417" t="s">
        <v>26</v>
      </c>
      <c r="D21" s="516">
        <v>6.95</v>
      </c>
      <c r="E21" s="516">
        <v>6.95</v>
      </c>
      <c r="F21" s="516">
        <v>0</v>
      </c>
      <c r="G21" s="516">
        <v>6.95</v>
      </c>
      <c r="H21" s="517">
        <v>6.95</v>
      </c>
      <c r="I21" s="336"/>
      <c r="J21" s="336"/>
      <c r="K21" s="336"/>
      <c r="L21" s="336"/>
      <c r="M21" s="336"/>
      <c r="N21" s="336"/>
    </row>
    <row r="22" spans="1:14" ht="21" customHeight="1">
      <c r="B22" s="376">
        <f t="shared" si="0"/>
        <v>16</v>
      </c>
      <c r="C22" s="339" t="s">
        <v>27</v>
      </c>
      <c r="D22" s="514">
        <v>9.14</v>
      </c>
      <c r="E22" s="514">
        <v>10.01</v>
      </c>
      <c r="F22" s="514">
        <v>0</v>
      </c>
      <c r="G22" s="514">
        <v>10.75</v>
      </c>
      <c r="H22" s="515">
        <v>14.99</v>
      </c>
    </row>
    <row r="23" spans="1:14" s="342" customFormat="1" ht="21" customHeight="1">
      <c r="A23" s="336"/>
      <c r="B23" s="444">
        <f t="shared" si="0"/>
        <v>17</v>
      </c>
      <c r="C23" s="417" t="s">
        <v>28</v>
      </c>
      <c r="D23" s="516">
        <v>0</v>
      </c>
      <c r="E23" s="516">
        <v>0</v>
      </c>
      <c r="F23" s="516">
        <v>0</v>
      </c>
      <c r="G23" s="516">
        <v>0</v>
      </c>
      <c r="H23" s="517">
        <v>0</v>
      </c>
      <c r="I23" s="336"/>
      <c r="J23" s="336"/>
      <c r="K23" s="336"/>
      <c r="L23" s="336"/>
      <c r="M23" s="336"/>
      <c r="N23" s="336"/>
    </row>
    <row r="24" spans="1:14" ht="21" customHeight="1">
      <c r="B24" s="376">
        <f t="shared" si="0"/>
        <v>18</v>
      </c>
      <c r="C24" s="339" t="s">
        <v>30</v>
      </c>
      <c r="D24" s="514">
        <v>6.15</v>
      </c>
      <c r="E24" s="514">
        <v>0</v>
      </c>
      <c r="F24" s="514">
        <v>0</v>
      </c>
      <c r="G24" s="514">
        <v>0</v>
      </c>
      <c r="H24" s="515">
        <v>0</v>
      </c>
    </row>
    <row r="25" spans="1:14" s="342" customFormat="1" ht="21" customHeight="1">
      <c r="A25" s="336"/>
      <c r="B25" s="444">
        <f t="shared" si="0"/>
        <v>19</v>
      </c>
      <c r="C25" s="417" t="s">
        <v>32</v>
      </c>
      <c r="D25" s="516">
        <v>4.68</v>
      </c>
      <c r="E25" s="516">
        <v>6.84</v>
      </c>
      <c r="F25" s="516">
        <v>0</v>
      </c>
      <c r="G25" s="516">
        <v>7.52</v>
      </c>
      <c r="H25" s="517">
        <v>0</v>
      </c>
      <c r="I25" s="336"/>
      <c r="J25" s="336"/>
      <c r="K25" s="336"/>
      <c r="L25" s="336"/>
      <c r="M25" s="336"/>
      <c r="N25" s="336"/>
    </row>
    <row r="26" spans="1:14" ht="21" customHeight="1">
      <c r="B26" s="376">
        <f t="shared" si="0"/>
        <v>20</v>
      </c>
      <c r="C26" s="339" t="s">
        <v>33</v>
      </c>
      <c r="D26" s="514">
        <v>6.72</v>
      </c>
      <c r="E26" s="514">
        <v>0</v>
      </c>
      <c r="F26" s="514">
        <v>0</v>
      </c>
      <c r="G26" s="514">
        <v>0</v>
      </c>
      <c r="H26" s="515">
        <v>0</v>
      </c>
    </row>
    <row r="27" spans="1:14" s="342" customFormat="1" ht="21" customHeight="1">
      <c r="A27" s="336"/>
      <c r="B27" s="444">
        <f t="shared" si="0"/>
        <v>21</v>
      </c>
      <c r="C27" s="417" t="s">
        <v>34</v>
      </c>
      <c r="D27" s="516">
        <v>4.5999999999999996</v>
      </c>
      <c r="E27" s="516">
        <v>0</v>
      </c>
      <c r="F27" s="516">
        <v>0</v>
      </c>
      <c r="G27" s="516">
        <v>0</v>
      </c>
      <c r="H27" s="517">
        <v>0</v>
      </c>
      <c r="I27" s="336"/>
      <c r="J27" s="336"/>
      <c r="K27" s="336"/>
      <c r="L27" s="336"/>
      <c r="M27" s="336"/>
      <c r="N27" s="336"/>
    </row>
    <row r="28" spans="1:14" ht="21" customHeight="1">
      <c r="B28" s="376">
        <f t="shared" si="0"/>
        <v>22</v>
      </c>
      <c r="C28" s="339" t="s">
        <v>35</v>
      </c>
      <c r="D28" s="514">
        <v>7.48</v>
      </c>
      <c r="E28" s="514">
        <v>0</v>
      </c>
      <c r="F28" s="514">
        <v>0</v>
      </c>
      <c r="G28" s="514">
        <v>7.59</v>
      </c>
      <c r="H28" s="515">
        <v>0</v>
      </c>
    </row>
    <row r="29" spans="1:14" s="342" customFormat="1" ht="21" customHeight="1">
      <c r="A29" s="336"/>
      <c r="B29" s="444">
        <f t="shared" si="0"/>
        <v>23</v>
      </c>
      <c r="C29" s="417" t="s">
        <v>36</v>
      </c>
      <c r="D29" s="516">
        <v>14.26</v>
      </c>
      <c r="E29" s="516">
        <v>13.26</v>
      </c>
      <c r="F29" s="516">
        <v>13.26</v>
      </c>
      <c r="G29" s="516">
        <v>13.26</v>
      </c>
      <c r="H29" s="517">
        <v>13.26</v>
      </c>
      <c r="I29" s="336"/>
      <c r="J29" s="336"/>
      <c r="K29" s="336"/>
      <c r="L29" s="336"/>
      <c r="M29" s="336"/>
      <c r="N29" s="336"/>
    </row>
    <row r="30" spans="1:14" ht="21" customHeight="1">
      <c r="B30" s="376">
        <f t="shared" si="0"/>
        <v>24</v>
      </c>
      <c r="C30" s="339" t="s">
        <v>37</v>
      </c>
      <c r="D30" s="514">
        <v>5.97</v>
      </c>
      <c r="E30" s="514">
        <v>0</v>
      </c>
      <c r="F30" s="514">
        <v>0</v>
      </c>
      <c r="G30" s="514">
        <v>0</v>
      </c>
      <c r="H30" s="515">
        <v>0</v>
      </c>
    </row>
    <row r="31" spans="1:14" s="342" customFormat="1" ht="21" customHeight="1">
      <c r="A31" s="336"/>
      <c r="B31" s="444">
        <f t="shared" si="0"/>
        <v>25</v>
      </c>
      <c r="C31" s="417" t="s">
        <v>38</v>
      </c>
      <c r="D31" s="516">
        <v>5.21</v>
      </c>
      <c r="E31" s="516">
        <v>0</v>
      </c>
      <c r="F31" s="516">
        <v>0</v>
      </c>
      <c r="G31" s="516">
        <v>0</v>
      </c>
      <c r="H31" s="517">
        <v>0</v>
      </c>
      <c r="I31" s="336"/>
      <c r="J31" s="336"/>
      <c r="K31" s="336"/>
      <c r="L31" s="336"/>
      <c r="M31" s="336"/>
      <c r="N31" s="336"/>
    </row>
    <row r="32" spans="1:14" ht="21" customHeight="1">
      <c r="B32" s="376">
        <f t="shared" si="0"/>
        <v>26</v>
      </c>
      <c r="C32" s="339" t="s">
        <v>39</v>
      </c>
      <c r="D32" s="514">
        <v>5</v>
      </c>
      <c r="E32" s="514">
        <v>0</v>
      </c>
      <c r="F32" s="514">
        <v>0</v>
      </c>
      <c r="G32" s="514">
        <v>0</v>
      </c>
      <c r="H32" s="515">
        <v>0</v>
      </c>
    </row>
    <row r="33" spans="1:14" s="342" customFormat="1" ht="21" customHeight="1">
      <c r="A33" s="336"/>
      <c r="B33" s="444">
        <f t="shared" si="0"/>
        <v>27</v>
      </c>
      <c r="C33" s="417" t="s">
        <v>40</v>
      </c>
      <c r="D33" s="516">
        <v>5.7</v>
      </c>
      <c r="E33" s="516">
        <v>5.7</v>
      </c>
      <c r="F33" s="516">
        <v>0</v>
      </c>
      <c r="G33" s="516">
        <v>0</v>
      </c>
      <c r="H33" s="517">
        <v>0</v>
      </c>
      <c r="I33" s="336"/>
      <c r="J33" s="336"/>
      <c r="K33" s="336"/>
      <c r="L33" s="336"/>
      <c r="M33" s="336"/>
      <c r="N33" s="336"/>
    </row>
    <row r="34" spans="1:14" ht="21" customHeight="1">
      <c r="B34" s="376">
        <f>B33+1</f>
        <v>28</v>
      </c>
      <c r="C34" s="339" t="s">
        <v>41</v>
      </c>
      <c r="D34" s="514">
        <v>7.25</v>
      </c>
      <c r="E34" s="514">
        <v>7.56</v>
      </c>
      <c r="F34" s="514">
        <v>12.39</v>
      </c>
      <c r="G34" s="514">
        <v>6.87</v>
      </c>
      <c r="H34" s="515">
        <v>13.7</v>
      </c>
    </row>
    <row r="35" spans="1:14" s="342" customFormat="1" ht="21" customHeight="1">
      <c r="A35" s="336"/>
      <c r="B35" s="444">
        <f t="shared" si="0"/>
        <v>29</v>
      </c>
      <c r="C35" s="417" t="s">
        <v>42</v>
      </c>
      <c r="D35" s="516">
        <v>6.75</v>
      </c>
      <c r="E35" s="516">
        <v>9.5</v>
      </c>
      <c r="F35" s="516">
        <v>0</v>
      </c>
      <c r="G35" s="516">
        <v>9</v>
      </c>
      <c r="H35" s="517">
        <v>0</v>
      </c>
      <c r="I35" s="336"/>
      <c r="J35" s="336"/>
      <c r="K35" s="336"/>
      <c r="L35" s="336"/>
      <c r="M35" s="336"/>
      <c r="N35" s="336"/>
    </row>
    <row r="36" spans="1:14" ht="21" customHeight="1">
      <c r="B36" s="376">
        <f t="shared" si="0"/>
        <v>30</v>
      </c>
      <c r="C36" s="339" t="s">
        <v>230</v>
      </c>
      <c r="D36" s="514">
        <v>10.55</v>
      </c>
      <c r="E36" s="514">
        <v>11.05</v>
      </c>
      <c r="F36" s="514">
        <v>26</v>
      </c>
      <c r="G36" s="514">
        <v>12.05</v>
      </c>
      <c r="H36" s="515">
        <v>11.05</v>
      </c>
    </row>
    <row r="37" spans="1:14" s="342" customFormat="1" ht="21" customHeight="1">
      <c r="A37" s="336"/>
      <c r="B37" s="444">
        <f t="shared" si="0"/>
        <v>31</v>
      </c>
      <c r="C37" s="417" t="s">
        <v>45</v>
      </c>
      <c r="D37" s="516">
        <v>10.6</v>
      </c>
      <c r="E37" s="516">
        <v>12.2</v>
      </c>
      <c r="F37" s="516">
        <v>14.2</v>
      </c>
      <c r="G37" s="516">
        <v>11.9</v>
      </c>
      <c r="H37" s="517">
        <v>12</v>
      </c>
      <c r="I37" s="336"/>
      <c r="J37" s="336"/>
      <c r="K37" s="336"/>
      <c r="L37" s="336"/>
      <c r="M37" s="336"/>
      <c r="N37" s="336"/>
    </row>
    <row r="38" spans="1:14" ht="21" customHeight="1">
      <c r="B38" s="376">
        <f t="shared" si="0"/>
        <v>32</v>
      </c>
      <c r="C38" s="339" t="s">
        <v>46</v>
      </c>
      <c r="D38" s="514">
        <v>6.07</v>
      </c>
      <c r="E38" s="514">
        <v>7.95</v>
      </c>
      <c r="F38" s="514">
        <v>11.77</v>
      </c>
      <c r="G38" s="514">
        <v>8.07</v>
      </c>
      <c r="H38" s="515">
        <v>7.91</v>
      </c>
    </row>
    <row r="39" spans="1:14" s="342" customFormat="1" ht="21" customHeight="1">
      <c r="A39" s="336"/>
      <c r="B39" s="444">
        <f t="shared" si="0"/>
        <v>33</v>
      </c>
      <c r="C39" s="417" t="s">
        <v>47</v>
      </c>
      <c r="D39" s="516">
        <v>9.25</v>
      </c>
      <c r="E39" s="516">
        <v>9.25</v>
      </c>
      <c r="F39" s="516">
        <v>10.5</v>
      </c>
      <c r="G39" s="516">
        <v>8.5</v>
      </c>
      <c r="H39" s="517">
        <v>9.25</v>
      </c>
      <c r="I39" s="336"/>
      <c r="J39" s="336"/>
      <c r="K39" s="336"/>
      <c r="L39" s="336"/>
      <c r="M39" s="336"/>
      <c r="N39" s="336"/>
    </row>
    <row r="40" spans="1:14" ht="21" customHeight="1">
      <c r="B40" s="376">
        <f t="shared" si="0"/>
        <v>34</v>
      </c>
      <c r="C40" s="339" t="s">
        <v>48</v>
      </c>
      <c r="D40" s="514">
        <v>5.32</v>
      </c>
      <c r="E40" s="514">
        <v>5.38</v>
      </c>
      <c r="F40" s="514">
        <v>5.22</v>
      </c>
      <c r="G40" s="514">
        <v>5.04</v>
      </c>
      <c r="H40" s="515">
        <v>6.07</v>
      </c>
    </row>
    <row r="41" spans="1:14" s="342" customFormat="1" ht="21" customHeight="1">
      <c r="A41" s="336"/>
      <c r="B41" s="444">
        <f t="shared" si="0"/>
        <v>35</v>
      </c>
      <c r="C41" s="417" t="s">
        <v>49</v>
      </c>
      <c r="D41" s="516">
        <v>8.34</v>
      </c>
      <c r="E41" s="516">
        <v>9.07</v>
      </c>
      <c r="F41" s="516">
        <v>9.26</v>
      </c>
      <c r="G41" s="516">
        <v>8.89</v>
      </c>
      <c r="H41" s="517">
        <v>9.48</v>
      </c>
      <c r="I41" s="336"/>
      <c r="J41" s="336"/>
      <c r="K41" s="336"/>
      <c r="L41" s="336"/>
      <c r="M41" s="336"/>
      <c r="N41" s="336"/>
    </row>
    <row r="42" spans="1:14" ht="21" customHeight="1">
      <c r="B42" s="376">
        <f t="shared" si="0"/>
        <v>36</v>
      </c>
      <c r="C42" s="339" t="s">
        <v>50</v>
      </c>
      <c r="D42" s="514">
        <v>5.85</v>
      </c>
      <c r="E42" s="514">
        <v>6.79</v>
      </c>
      <c r="F42" s="514">
        <v>10.99</v>
      </c>
      <c r="G42" s="514">
        <v>6.77</v>
      </c>
      <c r="H42" s="515">
        <v>8.4700000000000006</v>
      </c>
    </row>
    <row r="43" spans="1:14" s="342" customFormat="1" ht="21" customHeight="1">
      <c r="A43" s="336"/>
      <c r="B43" s="444">
        <f t="shared" si="0"/>
        <v>37</v>
      </c>
      <c r="C43" s="417" t="s">
        <v>51</v>
      </c>
      <c r="D43" s="516">
        <v>9.4600000000000009</v>
      </c>
      <c r="E43" s="516">
        <v>8.8000000000000007</v>
      </c>
      <c r="F43" s="516">
        <v>8.6</v>
      </c>
      <c r="G43" s="516">
        <v>8.64</v>
      </c>
      <c r="H43" s="517">
        <v>8.92</v>
      </c>
      <c r="I43" s="336"/>
      <c r="J43" s="336"/>
      <c r="K43" s="336"/>
      <c r="L43" s="336"/>
      <c r="M43" s="336"/>
      <c r="N43" s="336"/>
    </row>
    <row r="44" spans="1:14" ht="21" customHeight="1">
      <c r="B44" s="376">
        <f t="shared" si="0"/>
        <v>38</v>
      </c>
      <c r="C44" s="339" t="s">
        <v>52</v>
      </c>
      <c r="D44" s="514">
        <v>8.89</v>
      </c>
      <c r="E44" s="514">
        <v>9.56</v>
      </c>
      <c r="F44" s="514">
        <v>11.08</v>
      </c>
      <c r="G44" s="514">
        <v>9.3699999999999992</v>
      </c>
      <c r="H44" s="515">
        <v>10.94</v>
      </c>
    </row>
    <row r="45" spans="1:14" s="342" customFormat="1" ht="21" customHeight="1">
      <c r="A45" s="336"/>
      <c r="B45" s="444">
        <f t="shared" si="0"/>
        <v>39</v>
      </c>
      <c r="C45" s="417" t="s">
        <v>260</v>
      </c>
      <c r="D45" s="516">
        <v>8.75</v>
      </c>
      <c r="E45" s="516">
        <v>9.25</v>
      </c>
      <c r="F45" s="516">
        <v>11.25</v>
      </c>
      <c r="G45" s="516">
        <v>9.75</v>
      </c>
      <c r="H45" s="517">
        <v>9.75</v>
      </c>
      <c r="I45" s="336"/>
      <c r="J45" s="336"/>
      <c r="K45" s="336"/>
      <c r="L45" s="336"/>
      <c r="M45" s="336"/>
      <c r="N45" s="336"/>
    </row>
    <row r="46" spans="1:14" ht="21" customHeight="1">
      <c r="B46" s="376">
        <f t="shared" si="0"/>
        <v>40</v>
      </c>
      <c r="C46" s="339" t="s">
        <v>54</v>
      </c>
      <c r="D46" s="514">
        <v>6.03</v>
      </c>
      <c r="E46" s="514">
        <v>6.37</v>
      </c>
      <c r="F46" s="514">
        <v>6.25</v>
      </c>
      <c r="G46" s="514">
        <v>5.62</v>
      </c>
      <c r="H46" s="515">
        <v>6.06</v>
      </c>
    </row>
    <row r="47" spans="1:14" s="342" customFormat="1" ht="21" customHeight="1">
      <c r="A47" s="336"/>
      <c r="B47" s="444">
        <f t="shared" si="0"/>
        <v>41</v>
      </c>
      <c r="C47" s="417" t="s">
        <v>55</v>
      </c>
      <c r="D47" s="516">
        <v>8.6</v>
      </c>
      <c r="E47" s="516">
        <v>9.25</v>
      </c>
      <c r="F47" s="516">
        <v>11.6</v>
      </c>
      <c r="G47" s="516">
        <v>8.85</v>
      </c>
      <c r="H47" s="517">
        <v>10.35</v>
      </c>
      <c r="I47" s="336"/>
      <c r="J47" s="336"/>
      <c r="K47" s="336"/>
      <c r="L47" s="336"/>
      <c r="M47" s="336"/>
      <c r="N47" s="336"/>
    </row>
    <row r="48" spans="1:14" ht="21" customHeight="1">
      <c r="B48" s="376">
        <f t="shared" si="0"/>
        <v>42</v>
      </c>
      <c r="C48" s="339" t="s">
        <v>56</v>
      </c>
      <c r="D48" s="514">
        <v>8.34</v>
      </c>
      <c r="E48" s="514">
        <v>8.34</v>
      </c>
      <c r="F48" s="514">
        <v>8.34</v>
      </c>
      <c r="G48" s="514">
        <v>8.34</v>
      </c>
      <c r="H48" s="515">
        <v>8.34</v>
      </c>
    </row>
    <row r="49" spans="1:14" s="342" customFormat="1" ht="21" customHeight="1">
      <c r="A49" s="336"/>
      <c r="B49" s="444">
        <f t="shared" si="0"/>
        <v>43</v>
      </c>
      <c r="C49" s="417" t="s">
        <v>57</v>
      </c>
      <c r="D49" s="516">
        <v>9.26</v>
      </c>
      <c r="E49" s="516">
        <v>9.51</v>
      </c>
      <c r="F49" s="516">
        <v>10.95</v>
      </c>
      <c r="G49" s="516">
        <v>9.33</v>
      </c>
      <c r="H49" s="517">
        <v>9.66</v>
      </c>
      <c r="I49" s="336"/>
      <c r="J49" s="336"/>
      <c r="K49" s="336"/>
      <c r="L49" s="336"/>
      <c r="M49" s="336"/>
      <c r="N49" s="336"/>
    </row>
    <row r="50" spans="1:14" ht="21" customHeight="1">
      <c r="B50" s="376">
        <f t="shared" si="0"/>
        <v>44</v>
      </c>
      <c r="C50" s="339" t="s">
        <v>58</v>
      </c>
      <c r="D50" s="514">
        <v>7.09</v>
      </c>
      <c r="E50" s="514">
        <v>11.4</v>
      </c>
      <c r="F50" s="514">
        <v>12.29</v>
      </c>
      <c r="G50" s="514">
        <v>10.16</v>
      </c>
      <c r="H50" s="515">
        <v>9.86</v>
      </c>
    </row>
    <row r="51" spans="1:14" s="342" customFormat="1" ht="21" customHeight="1">
      <c r="A51" s="336"/>
      <c r="B51" s="444">
        <f t="shared" si="0"/>
        <v>45</v>
      </c>
      <c r="C51" s="417" t="s">
        <v>59</v>
      </c>
      <c r="D51" s="516">
        <v>8.19</v>
      </c>
      <c r="E51" s="516">
        <v>7.87</v>
      </c>
      <c r="F51" s="516">
        <v>7.87</v>
      </c>
      <c r="G51" s="516">
        <v>8.19</v>
      </c>
      <c r="H51" s="517">
        <v>7.55</v>
      </c>
      <c r="I51" s="336"/>
      <c r="J51" s="336"/>
      <c r="K51" s="336"/>
      <c r="L51" s="336"/>
      <c r="M51" s="336"/>
      <c r="N51" s="336"/>
    </row>
    <row r="52" spans="1:14" ht="21" customHeight="1">
      <c r="B52" s="376">
        <f t="shared" si="0"/>
        <v>46</v>
      </c>
      <c r="C52" s="339" t="s">
        <v>60</v>
      </c>
      <c r="D52" s="514">
        <v>9.52</v>
      </c>
      <c r="E52" s="514">
        <v>10.48</v>
      </c>
      <c r="F52" s="514">
        <v>9.09</v>
      </c>
      <c r="G52" s="514">
        <v>8.75</v>
      </c>
      <c r="H52" s="515">
        <v>9.7799999999999994</v>
      </c>
    </row>
    <row r="53" spans="1:14" s="342" customFormat="1" ht="21" customHeight="1" thickBot="1">
      <c r="A53" s="336"/>
      <c r="B53" s="450">
        <f t="shared" si="0"/>
        <v>47</v>
      </c>
      <c r="C53" s="451" t="s">
        <v>61</v>
      </c>
      <c r="D53" s="548">
        <v>6.9</v>
      </c>
      <c r="E53" s="548">
        <v>6.97</v>
      </c>
      <c r="F53" s="548">
        <v>6.81</v>
      </c>
      <c r="G53" s="548">
        <v>6.79</v>
      </c>
      <c r="H53" s="549">
        <v>9.35</v>
      </c>
      <c r="I53" s="336"/>
      <c r="J53" s="336"/>
      <c r="K53" s="336"/>
      <c r="L53" s="336"/>
      <c r="M53" s="336"/>
      <c r="N53" s="336"/>
    </row>
    <row r="54" spans="1:14" ht="21" customHeight="1" thickBot="1">
      <c r="B54" s="551"/>
      <c r="C54" s="552"/>
      <c r="D54" s="553"/>
      <c r="E54" s="553"/>
      <c r="F54" s="553"/>
      <c r="G54" s="687" t="s">
        <v>216</v>
      </c>
      <c r="H54" s="688"/>
    </row>
    <row r="55" spans="1:14" ht="21" customHeight="1" thickTop="1">
      <c r="B55" s="376">
        <f>B53+1</f>
        <v>48</v>
      </c>
      <c r="C55" s="339" t="s">
        <v>62</v>
      </c>
      <c r="D55" s="550">
        <v>10.78</v>
      </c>
      <c r="E55" s="550">
        <v>10.78</v>
      </c>
      <c r="F55" s="550">
        <v>10.78</v>
      </c>
      <c r="G55" s="550">
        <v>10.78</v>
      </c>
      <c r="H55" s="554">
        <v>10.78</v>
      </c>
    </row>
    <row r="56" spans="1:14" s="342" customFormat="1" ht="21" customHeight="1">
      <c r="A56" s="336"/>
      <c r="B56" s="444">
        <f t="shared" si="0"/>
        <v>49</v>
      </c>
      <c r="C56" s="417" t="s">
        <v>64</v>
      </c>
      <c r="D56" s="516">
        <v>8.33</v>
      </c>
      <c r="E56" s="516">
        <v>10.53</v>
      </c>
      <c r="F56" s="516">
        <v>7.47</v>
      </c>
      <c r="G56" s="516">
        <v>7.32</v>
      </c>
      <c r="H56" s="517">
        <v>9.76</v>
      </c>
      <c r="I56" s="336"/>
      <c r="J56" s="336"/>
      <c r="K56" s="336"/>
      <c r="L56" s="336"/>
      <c r="M56" s="336"/>
      <c r="N56" s="336"/>
    </row>
    <row r="57" spans="1:14" ht="21" customHeight="1">
      <c r="B57" s="376">
        <f t="shared" si="0"/>
        <v>50</v>
      </c>
      <c r="C57" s="339" t="s">
        <v>65</v>
      </c>
      <c r="D57" s="514">
        <v>13.05</v>
      </c>
      <c r="E57" s="514">
        <v>13.05</v>
      </c>
      <c r="F57" s="514">
        <v>13.05</v>
      </c>
      <c r="G57" s="514">
        <v>13.05</v>
      </c>
      <c r="H57" s="515">
        <v>13.05</v>
      </c>
    </row>
    <row r="58" spans="1:14" s="342" customFormat="1" ht="21" customHeight="1">
      <c r="A58" s="336"/>
      <c r="B58" s="444">
        <f t="shared" si="0"/>
        <v>51</v>
      </c>
      <c r="C58" s="417" t="s">
        <v>66</v>
      </c>
      <c r="D58" s="516">
        <v>7.06</v>
      </c>
      <c r="E58" s="516">
        <v>7.06</v>
      </c>
      <c r="F58" s="516">
        <v>7.06</v>
      </c>
      <c r="G58" s="516">
        <v>8.4499999999999993</v>
      </c>
      <c r="H58" s="517">
        <v>8.4499999999999993</v>
      </c>
      <c r="I58" s="336"/>
      <c r="J58" s="336"/>
      <c r="K58" s="336"/>
      <c r="L58" s="336"/>
      <c r="M58" s="336"/>
      <c r="N58" s="336"/>
    </row>
    <row r="59" spans="1:14" s="343" customFormat="1" ht="21" customHeight="1">
      <c r="B59" s="376">
        <f t="shared" si="0"/>
        <v>52</v>
      </c>
      <c r="C59" s="339" t="s">
        <v>67</v>
      </c>
      <c r="D59" s="514">
        <v>8.5500000000000007</v>
      </c>
      <c r="E59" s="514">
        <v>8.7799999999999994</v>
      </c>
      <c r="F59" s="514">
        <v>8.75</v>
      </c>
      <c r="G59" s="514">
        <v>8.6199999999999992</v>
      </c>
      <c r="H59" s="515">
        <v>8.94</v>
      </c>
    </row>
    <row r="60" spans="1:14" s="342" customFormat="1" ht="21" customHeight="1">
      <c r="A60" s="336"/>
      <c r="B60" s="444">
        <f t="shared" si="0"/>
        <v>53</v>
      </c>
      <c r="C60" s="417" t="s">
        <v>68</v>
      </c>
      <c r="D60" s="516">
        <v>6.1</v>
      </c>
      <c r="E60" s="516">
        <v>6.1</v>
      </c>
      <c r="F60" s="516">
        <v>6.1</v>
      </c>
      <c r="G60" s="516">
        <v>6.1</v>
      </c>
      <c r="H60" s="517">
        <v>6.1</v>
      </c>
      <c r="I60" s="336"/>
      <c r="J60" s="336"/>
      <c r="K60" s="336"/>
      <c r="L60" s="336"/>
      <c r="M60" s="336"/>
      <c r="N60" s="336"/>
    </row>
    <row r="61" spans="1:14" ht="21" customHeight="1">
      <c r="B61" s="376">
        <f t="shared" si="0"/>
        <v>54</v>
      </c>
      <c r="C61" s="339" t="s">
        <v>69</v>
      </c>
      <c r="D61" s="514">
        <v>5.87</v>
      </c>
      <c r="E61" s="514">
        <v>5.84</v>
      </c>
      <c r="F61" s="514">
        <v>5.82</v>
      </c>
      <c r="G61" s="514">
        <v>5.84</v>
      </c>
      <c r="H61" s="515">
        <v>6.37</v>
      </c>
    </row>
    <row r="62" spans="1:14" s="342" customFormat="1" ht="21" customHeight="1">
      <c r="A62" s="336"/>
      <c r="B62" s="444">
        <f t="shared" si="0"/>
        <v>55</v>
      </c>
      <c r="C62" s="417" t="s">
        <v>70</v>
      </c>
      <c r="D62" s="516">
        <v>9.19</v>
      </c>
      <c r="E62" s="516">
        <v>9.26</v>
      </c>
      <c r="F62" s="516">
        <v>9.08</v>
      </c>
      <c r="G62" s="516">
        <v>9.1300000000000008</v>
      </c>
      <c r="H62" s="517">
        <v>9.18</v>
      </c>
      <c r="I62" s="336"/>
      <c r="J62" s="336"/>
      <c r="K62" s="336"/>
      <c r="L62" s="336"/>
      <c r="M62" s="336"/>
      <c r="N62" s="336"/>
    </row>
    <row r="63" spans="1:14" ht="21" customHeight="1">
      <c r="B63" s="376">
        <f t="shared" si="0"/>
        <v>56</v>
      </c>
      <c r="C63" s="339" t="s">
        <v>237</v>
      </c>
      <c r="D63" s="514">
        <v>8.43</v>
      </c>
      <c r="E63" s="514">
        <v>8.68</v>
      </c>
      <c r="F63" s="514">
        <v>10.8</v>
      </c>
      <c r="G63" s="514">
        <v>8.41</v>
      </c>
      <c r="H63" s="515">
        <v>9.73</v>
      </c>
    </row>
    <row r="64" spans="1:14" s="342" customFormat="1" ht="21" customHeight="1">
      <c r="A64" s="336"/>
      <c r="B64" s="444">
        <f>B63+1</f>
        <v>57</v>
      </c>
      <c r="C64" s="417" t="s">
        <v>73</v>
      </c>
      <c r="D64" s="516">
        <v>11</v>
      </c>
      <c r="E64" s="516">
        <v>11</v>
      </c>
      <c r="F64" s="516">
        <v>11</v>
      </c>
      <c r="G64" s="516">
        <v>11</v>
      </c>
      <c r="H64" s="517">
        <v>11</v>
      </c>
      <c r="I64" s="336"/>
      <c r="J64" s="336"/>
      <c r="K64" s="336"/>
      <c r="L64" s="336"/>
      <c r="M64" s="336"/>
      <c r="N64" s="336"/>
    </row>
    <row r="65" spans="1:14" ht="21" customHeight="1">
      <c r="B65" s="376">
        <f t="shared" si="0"/>
        <v>58</v>
      </c>
      <c r="C65" s="339" t="s">
        <v>74</v>
      </c>
      <c r="D65" s="514">
        <v>8.0299999999999994</v>
      </c>
      <c r="E65" s="514">
        <v>8.33</v>
      </c>
      <c r="F65" s="514">
        <v>8.33</v>
      </c>
      <c r="G65" s="514">
        <v>8.18</v>
      </c>
      <c r="H65" s="515">
        <v>8.23</v>
      </c>
    </row>
    <row r="66" spans="1:14" s="342" customFormat="1" ht="21" customHeight="1">
      <c r="A66" s="336"/>
      <c r="B66" s="444">
        <f t="shared" si="0"/>
        <v>59</v>
      </c>
      <c r="C66" s="417" t="s">
        <v>75</v>
      </c>
      <c r="D66" s="516">
        <v>6.36</v>
      </c>
      <c r="E66" s="516">
        <v>6.36</v>
      </c>
      <c r="F66" s="516">
        <v>7.14</v>
      </c>
      <c r="G66" s="516">
        <v>6.36</v>
      </c>
      <c r="H66" s="517">
        <v>6.36</v>
      </c>
      <c r="I66" s="336"/>
      <c r="J66" s="336"/>
      <c r="K66" s="336"/>
      <c r="L66" s="336"/>
      <c r="M66" s="336"/>
      <c r="N66" s="336"/>
    </row>
    <row r="67" spans="1:14" ht="21" customHeight="1">
      <c r="B67" s="376">
        <f t="shared" si="0"/>
        <v>60</v>
      </c>
      <c r="C67" s="339" t="s">
        <v>76</v>
      </c>
      <c r="D67" s="514">
        <v>10.5</v>
      </c>
      <c r="E67" s="514">
        <v>11</v>
      </c>
      <c r="F67" s="514">
        <v>14</v>
      </c>
      <c r="G67" s="514">
        <v>0</v>
      </c>
      <c r="H67" s="515">
        <v>10.5</v>
      </c>
    </row>
    <row r="68" spans="1:14" s="342" customFormat="1" ht="21" customHeight="1">
      <c r="A68" s="336"/>
      <c r="B68" s="444">
        <f>B67+1</f>
        <v>61</v>
      </c>
      <c r="C68" s="417" t="s">
        <v>77</v>
      </c>
      <c r="D68" s="516">
        <v>8.35</v>
      </c>
      <c r="E68" s="516">
        <v>8.9499999999999993</v>
      </c>
      <c r="F68" s="516">
        <v>0</v>
      </c>
      <c r="G68" s="516">
        <v>9.5</v>
      </c>
      <c r="H68" s="517">
        <v>9.4</v>
      </c>
      <c r="I68" s="336"/>
      <c r="J68" s="336"/>
      <c r="K68" s="336"/>
      <c r="L68" s="336"/>
      <c r="M68" s="336"/>
      <c r="N68" s="336"/>
    </row>
    <row r="69" spans="1:14" ht="21" customHeight="1">
      <c r="B69" s="376">
        <f t="shared" si="0"/>
        <v>62</v>
      </c>
      <c r="C69" s="339" t="s">
        <v>238</v>
      </c>
      <c r="D69" s="514">
        <v>11</v>
      </c>
      <c r="E69" s="514">
        <v>13</v>
      </c>
      <c r="F69" s="514">
        <v>15</v>
      </c>
      <c r="G69" s="514">
        <v>12</v>
      </c>
      <c r="H69" s="515">
        <v>13.5</v>
      </c>
    </row>
    <row r="70" spans="1:14" s="342" customFormat="1" ht="21" customHeight="1">
      <c r="A70" s="336"/>
      <c r="B70" s="444">
        <f t="shared" si="0"/>
        <v>63</v>
      </c>
      <c r="C70" s="417" t="s">
        <v>79</v>
      </c>
      <c r="D70" s="516">
        <v>7.42</v>
      </c>
      <c r="E70" s="516">
        <v>8.3699999999999992</v>
      </c>
      <c r="F70" s="516">
        <v>0</v>
      </c>
      <c r="G70" s="516">
        <v>8.0299999999999994</v>
      </c>
      <c r="H70" s="517">
        <v>0</v>
      </c>
      <c r="I70" s="336"/>
      <c r="J70" s="336"/>
      <c r="K70" s="336"/>
      <c r="L70" s="336"/>
      <c r="M70" s="336"/>
      <c r="N70" s="336"/>
    </row>
    <row r="71" spans="1:14" ht="21" customHeight="1">
      <c r="B71" s="376">
        <f t="shared" si="0"/>
        <v>64</v>
      </c>
      <c r="C71" s="339" t="s">
        <v>80</v>
      </c>
      <c r="D71" s="514">
        <v>7.85</v>
      </c>
      <c r="E71" s="514">
        <v>0</v>
      </c>
      <c r="F71" s="514">
        <v>0</v>
      </c>
      <c r="G71" s="514">
        <v>0</v>
      </c>
      <c r="H71" s="515">
        <v>0</v>
      </c>
    </row>
    <row r="72" spans="1:14" s="342" customFormat="1" ht="21" customHeight="1">
      <c r="A72" s="336"/>
      <c r="B72" s="444">
        <f t="shared" si="0"/>
        <v>65</v>
      </c>
      <c r="C72" s="417" t="s">
        <v>81</v>
      </c>
      <c r="D72" s="516">
        <v>8</v>
      </c>
      <c r="E72" s="516">
        <v>8.25</v>
      </c>
      <c r="F72" s="516">
        <v>0</v>
      </c>
      <c r="G72" s="516">
        <v>7.25</v>
      </c>
      <c r="H72" s="517">
        <v>8.75</v>
      </c>
      <c r="I72" s="336"/>
      <c r="J72" s="336"/>
      <c r="K72" s="336"/>
      <c r="L72" s="336"/>
      <c r="M72" s="336"/>
      <c r="N72" s="336"/>
    </row>
    <row r="73" spans="1:14" ht="21" customHeight="1">
      <c r="B73" s="376">
        <f t="shared" si="0"/>
        <v>66</v>
      </c>
      <c r="C73" s="339" t="s">
        <v>82</v>
      </c>
      <c r="D73" s="514">
        <v>8</v>
      </c>
      <c r="E73" s="514">
        <v>11.5</v>
      </c>
      <c r="F73" s="514">
        <v>0</v>
      </c>
      <c r="G73" s="514">
        <v>10.25</v>
      </c>
      <c r="H73" s="515">
        <v>11.25</v>
      </c>
    </row>
    <row r="74" spans="1:14" s="342" customFormat="1" ht="21" customHeight="1">
      <c r="A74" s="336"/>
      <c r="B74" s="444">
        <f t="shared" ref="B74:B102" si="1">B73+1</f>
        <v>67</v>
      </c>
      <c r="C74" s="417" t="s">
        <v>131</v>
      </c>
      <c r="D74" s="516">
        <v>6.08</v>
      </c>
      <c r="E74" s="516">
        <v>9.57</v>
      </c>
      <c r="F74" s="516">
        <v>16.04</v>
      </c>
      <c r="G74" s="516">
        <v>0</v>
      </c>
      <c r="H74" s="517">
        <v>10.71</v>
      </c>
      <c r="I74" s="336"/>
      <c r="J74" s="336"/>
      <c r="K74" s="336"/>
      <c r="L74" s="336"/>
      <c r="M74" s="336"/>
      <c r="N74" s="336"/>
    </row>
    <row r="75" spans="1:14" ht="21" customHeight="1">
      <c r="B75" s="376">
        <f t="shared" si="1"/>
        <v>68</v>
      </c>
      <c r="C75" s="339" t="s">
        <v>84</v>
      </c>
      <c r="D75" s="514">
        <v>9.61</v>
      </c>
      <c r="E75" s="514">
        <v>10.78</v>
      </c>
      <c r="F75" s="514">
        <v>0</v>
      </c>
      <c r="G75" s="514">
        <v>10.69</v>
      </c>
      <c r="H75" s="515">
        <v>9.6</v>
      </c>
    </row>
    <row r="76" spans="1:14" s="342" customFormat="1" ht="21" customHeight="1">
      <c r="A76" s="336"/>
      <c r="B76" s="444">
        <f t="shared" si="1"/>
        <v>69</v>
      </c>
      <c r="C76" s="417" t="s">
        <v>258</v>
      </c>
      <c r="D76" s="516">
        <v>8.5</v>
      </c>
      <c r="E76" s="516">
        <v>8</v>
      </c>
      <c r="F76" s="516">
        <v>12</v>
      </c>
      <c r="G76" s="516">
        <v>9.81</v>
      </c>
      <c r="H76" s="517">
        <v>9.89</v>
      </c>
      <c r="I76" s="336"/>
      <c r="J76" s="336"/>
      <c r="K76" s="336"/>
      <c r="L76" s="336"/>
      <c r="M76" s="336"/>
      <c r="N76" s="336"/>
    </row>
    <row r="77" spans="1:14" ht="21" customHeight="1">
      <c r="B77" s="376">
        <f t="shared" si="1"/>
        <v>70</v>
      </c>
      <c r="C77" s="339" t="s">
        <v>86</v>
      </c>
      <c r="D77" s="514">
        <v>0</v>
      </c>
      <c r="E77" s="514">
        <v>10.95</v>
      </c>
      <c r="F77" s="514">
        <v>0</v>
      </c>
      <c r="G77" s="514">
        <v>9.24</v>
      </c>
      <c r="H77" s="515">
        <v>10.19</v>
      </c>
    </row>
    <row r="78" spans="1:14" s="342" customFormat="1" ht="21" customHeight="1">
      <c r="A78" s="336"/>
      <c r="B78" s="444">
        <f t="shared" si="1"/>
        <v>71</v>
      </c>
      <c r="C78" s="417" t="s">
        <v>88</v>
      </c>
      <c r="D78" s="516">
        <v>7.75</v>
      </c>
      <c r="E78" s="516">
        <v>7.75</v>
      </c>
      <c r="F78" s="516">
        <v>0</v>
      </c>
      <c r="G78" s="516">
        <v>7.5</v>
      </c>
      <c r="H78" s="517">
        <v>7.5</v>
      </c>
      <c r="I78" s="336"/>
      <c r="J78" s="336"/>
      <c r="K78" s="336"/>
      <c r="L78" s="336"/>
      <c r="M78" s="336"/>
      <c r="N78" s="336"/>
    </row>
    <row r="79" spans="1:14" ht="21" customHeight="1">
      <c r="B79" s="376">
        <f t="shared" si="1"/>
        <v>72</v>
      </c>
      <c r="C79" s="339" t="s">
        <v>89</v>
      </c>
      <c r="D79" s="514">
        <v>5.5</v>
      </c>
      <c r="E79" s="514">
        <v>6.5</v>
      </c>
      <c r="F79" s="514">
        <v>7.5</v>
      </c>
      <c r="G79" s="514">
        <v>6.25</v>
      </c>
      <c r="H79" s="515">
        <v>9</v>
      </c>
    </row>
    <row r="80" spans="1:14" s="342" customFormat="1" ht="21" customHeight="1">
      <c r="A80" s="336"/>
      <c r="B80" s="444">
        <f t="shared" si="1"/>
        <v>73</v>
      </c>
      <c r="C80" s="417" t="s">
        <v>90</v>
      </c>
      <c r="D80" s="516">
        <v>9.25</v>
      </c>
      <c r="E80" s="516">
        <v>9.25</v>
      </c>
      <c r="F80" s="516">
        <v>0</v>
      </c>
      <c r="G80" s="516">
        <v>9.39</v>
      </c>
      <c r="H80" s="517">
        <v>10.31</v>
      </c>
      <c r="I80" s="336"/>
      <c r="J80" s="336"/>
      <c r="K80" s="336"/>
      <c r="L80" s="336"/>
      <c r="M80" s="336"/>
      <c r="N80" s="336"/>
    </row>
    <row r="81" spans="1:14" ht="21" customHeight="1">
      <c r="B81" s="376">
        <f t="shared" si="1"/>
        <v>74</v>
      </c>
      <c r="C81" s="339" t="s">
        <v>231</v>
      </c>
      <c r="D81" s="514">
        <v>11.39</v>
      </c>
      <c r="E81" s="514">
        <v>11.89</v>
      </c>
      <c r="F81" s="514">
        <v>11.89</v>
      </c>
      <c r="G81" s="514">
        <v>11.39</v>
      </c>
      <c r="H81" s="515">
        <v>12.64</v>
      </c>
    </row>
    <row r="82" spans="1:14" s="342" customFormat="1" ht="21" customHeight="1">
      <c r="A82" s="336"/>
      <c r="B82" s="444">
        <f t="shared" si="1"/>
        <v>75</v>
      </c>
      <c r="C82" s="417" t="s">
        <v>253</v>
      </c>
      <c r="D82" s="516">
        <v>9.5</v>
      </c>
      <c r="E82" s="516">
        <v>11.5</v>
      </c>
      <c r="F82" s="516">
        <v>15</v>
      </c>
      <c r="G82" s="516">
        <v>12.75</v>
      </c>
      <c r="H82" s="517">
        <v>14</v>
      </c>
      <c r="I82" s="336"/>
      <c r="J82" s="336"/>
      <c r="K82" s="336"/>
      <c r="L82" s="336"/>
      <c r="M82" s="336"/>
      <c r="N82" s="336"/>
    </row>
    <row r="83" spans="1:14" ht="21" customHeight="1">
      <c r="B83" s="376">
        <f t="shared" si="1"/>
        <v>76</v>
      </c>
      <c r="C83" s="339" t="s">
        <v>94</v>
      </c>
      <c r="D83" s="514">
        <v>10.25</v>
      </c>
      <c r="E83" s="514">
        <v>12.25</v>
      </c>
      <c r="F83" s="514">
        <v>0</v>
      </c>
      <c r="G83" s="514">
        <v>0</v>
      </c>
      <c r="H83" s="515">
        <v>0</v>
      </c>
    </row>
    <row r="84" spans="1:14" s="342" customFormat="1" ht="21" customHeight="1">
      <c r="A84" s="336"/>
      <c r="B84" s="444">
        <f t="shared" si="1"/>
        <v>77</v>
      </c>
      <c r="C84" s="417" t="s">
        <v>188</v>
      </c>
      <c r="D84" s="516">
        <v>9.0299999999999994</v>
      </c>
      <c r="E84" s="516">
        <v>9.0299999999999994</v>
      </c>
      <c r="F84" s="516">
        <v>0</v>
      </c>
      <c r="G84" s="516">
        <v>9.0299999999999994</v>
      </c>
      <c r="H84" s="517">
        <v>9.0299999999999994</v>
      </c>
      <c r="I84" s="336"/>
      <c r="J84" s="336"/>
      <c r="K84" s="336"/>
      <c r="L84" s="336"/>
      <c r="M84" s="336"/>
      <c r="N84" s="336"/>
    </row>
    <row r="85" spans="1:14" ht="21" customHeight="1">
      <c r="B85" s="376">
        <f t="shared" si="1"/>
        <v>78</v>
      </c>
      <c r="C85" s="339" t="s">
        <v>96</v>
      </c>
      <c r="D85" s="514">
        <v>0</v>
      </c>
      <c r="E85" s="514">
        <v>10.75</v>
      </c>
      <c r="F85" s="514">
        <v>13.99</v>
      </c>
      <c r="G85" s="514">
        <v>9.25</v>
      </c>
      <c r="H85" s="515">
        <v>0</v>
      </c>
    </row>
    <row r="86" spans="1:14" s="342" customFormat="1" ht="21" customHeight="1">
      <c r="A86" s="336"/>
      <c r="B86" s="444">
        <f t="shared" si="1"/>
        <v>79</v>
      </c>
      <c r="C86" s="417" t="s">
        <v>97</v>
      </c>
      <c r="D86" s="516">
        <v>7.33</v>
      </c>
      <c r="E86" s="516">
        <v>7.33</v>
      </c>
      <c r="F86" s="516">
        <v>9.33</v>
      </c>
      <c r="G86" s="516">
        <v>7.33</v>
      </c>
      <c r="H86" s="517">
        <v>8.83</v>
      </c>
      <c r="I86" s="336"/>
      <c r="J86" s="336"/>
      <c r="K86" s="336"/>
      <c r="L86" s="336"/>
      <c r="M86" s="336"/>
      <c r="N86" s="336"/>
    </row>
    <row r="87" spans="1:14" ht="21" customHeight="1">
      <c r="B87" s="376">
        <f t="shared" si="1"/>
        <v>80</v>
      </c>
      <c r="C87" s="339" t="s">
        <v>98</v>
      </c>
      <c r="D87" s="514">
        <v>10.75</v>
      </c>
      <c r="E87" s="514">
        <v>11</v>
      </c>
      <c r="F87" s="514">
        <v>11.5</v>
      </c>
      <c r="G87" s="514">
        <v>10.85</v>
      </c>
      <c r="H87" s="515">
        <v>11.25</v>
      </c>
    </row>
    <row r="88" spans="1:14" s="342" customFormat="1" ht="21" customHeight="1">
      <c r="A88" s="336"/>
      <c r="B88" s="444">
        <f t="shared" si="1"/>
        <v>81</v>
      </c>
      <c r="C88" s="417" t="s">
        <v>99</v>
      </c>
      <c r="D88" s="516">
        <v>11</v>
      </c>
      <c r="E88" s="516">
        <v>13</v>
      </c>
      <c r="F88" s="516">
        <v>15</v>
      </c>
      <c r="G88" s="516">
        <v>13</v>
      </c>
      <c r="H88" s="517">
        <v>14</v>
      </c>
      <c r="I88" s="336"/>
      <c r="J88" s="336"/>
      <c r="K88" s="336"/>
      <c r="L88" s="336"/>
      <c r="M88" s="336"/>
      <c r="N88" s="336"/>
    </row>
    <row r="89" spans="1:14" ht="21" customHeight="1">
      <c r="B89" s="376">
        <f t="shared" si="1"/>
        <v>82</v>
      </c>
      <c r="C89" s="344" t="s">
        <v>100</v>
      </c>
      <c r="D89" s="514">
        <v>7</v>
      </c>
      <c r="E89" s="514">
        <v>10.5</v>
      </c>
      <c r="F89" s="514">
        <v>11.5</v>
      </c>
      <c r="G89" s="514">
        <v>9</v>
      </c>
      <c r="H89" s="515">
        <v>10.5</v>
      </c>
    </row>
    <row r="90" spans="1:14" s="342" customFormat="1" ht="21" customHeight="1">
      <c r="A90" s="336"/>
      <c r="B90" s="444">
        <f t="shared" si="1"/>
        <v>83</v>
      </c>
      <c r="C90" s="417" t="s">
        <v>101</v>
      </c>
      <c r="D90" s="516">
        <v>11</v>
      </c>
      <c r="E90" s="516">
        <v>11</v>
      </c>
      <c r="F90" s="516">
        <v>17</v>
      </c>
      <c r="G90" s="516">
        <v>13</v>
      </c>
      <c r="H90" s="517">
        <v>13</v>
      </c>
      <c r="I90" s="336"/>
      <c r="J90" s="336"/>
      <c r="K90" s="336"/>
      <c r="L90" s="336"/>
      <c r="M90" s="336"/>
      <c r="N90" s="336"/>
    </row>
    <row r="91" spans="1:14" ht="21" customHeight="1">
      <c r="B91" s="376">
        <f t="shared" si="1"/>
        <v>84</v>
      </c>
      <c r="C91" s="339" t="s">
        <v>254</v>
      </c>
      <c r="D91" s="514">
        <v>12.09</v>
      </c>
      <c r="E91" s="514">
        <v>12.09</v>
      </c>
      <c r="F91" s="514">
        <v>13.02</v>
      </c>
      <c r="G91" s="514">
        <v>12.09</v>
      </c>
      <c r="H91" s="515">
        <v>12.09</v>
      </c>
    </row>
    <row r="92" spans="1:14" s="342" customFormat="1" ht="21" customHeight="1">
      <c r="A92" s="336"/>
      <c r="B92" s="444">
        <f t="shared" si="1"/>
        <v>85</v>
      </c>
      <c r="C92" s="417" t="s">
        <v>189</v>
      </c>
      <c r="D92" s="516">
        <v>9.25</v>
      </c>
      <c r="E92" s="516">
        <v>12.05</v>
      </c>
      <c r="F92" s="516">
        <v>12.17</v>
      </c>
      <c r="G92" s="516">
        <v>0</v>
      </c>
      <c r="H92" s="517">
        <v>13.09</v>
      </c>
      <c r="I92" s="336"/>
      <c r="J92" s="336"/>
      <c r="K92" s="336"/>
      <c r="L92" s="336"/>
      <c r="M92" s="336"/>
      <c r="N92" s="336"/>
    </row>
    <row r="93" spans="1:14" ht="21" customHeight="1">
      <c r="B93" s="376">
        <f t="shared" si="1"/>
        <v>86</v>
      </c>
      <c r="C93" s="339" t="s">
        <v>104</v>
      </c>
      <c r="D93" s="514">
        <v>8.1</v>
      </c>
      <c r="E93" s="514">
        <v>9</v>
      </c>
      <c r="F93" s="514">
        <v>10</v>
      </c>
      <c r="G93" s="514">
        <v>8.85</v>
      </c>
      <c r="H93" s="515">
        <v>8.85</v>
      </c>
    </row>
    <row r="94" spans="1:14" s="342" customFormat="1" ht="21" customHeight="1">
      <c r="A94" s="336"/>
      <c r="B94" s="444">
        <f t="shared" si="1"/>
        <v>87</v>
      </c>
      <c r="C94" s="417" t="s">
        <v>105</v>
      </c>
      <c r="D94" s="516">
        <v>7.94</v>
      </c>
      <c r="E94" s="516">
        <v>8.6</v>
      </c>
      <c r="F94" s="516">
        <v>9.6</v>
      </c>
      <c r="G94" s="516">
        <v>8.1</v>
      </c>
      <c r="H94" s="517">
        <v>8.1</v>
      </c>
      <c r="I94" s="336"/>
      <c r="J94" s="336"/>
      <c r="K94" s="336"/>
      <c r="L94" s="336"/>
      <c r="M94" s="336"/>
      <c r="N94" s="336"/>
    </row>
    <row r="95" spans="1:14" ht="21" customHeight="1">
      <c r="B95" s="376">
        <f t="shared" si="1"/>
        <v>88</v>
      </c>
      <c r="C95" s="339" t="s">
        <v>106</v>
      </c>
      <c r="D95" s="514">
        <v>9.84</v>
      </c>
      <c r="E95" s="514">
        <v>10.34</v>
      </c>
      <c r="F95" s="514">
        <v>10.84</v>
      </c>
      <c r="G95" s="514">
        <v>9.84</v>
      </c>
      <c r="H95" s="515">
        <v>10.34</v>
      </c>
    </row>
    <row r="96" spans="1:14" s="342" customFormat="1" ht="21" customHeight="1">
      <c r="A96" s="336"/>
      <c r="B96" s="444">
        <f t="shared" si="1"/>
        <v>89</v>
      </c>
      <c r="C96" s="417" t="s">
        <v>107</v>
      </c>
      <c r="D96" s="516">
        <v>5.93</v>
      </c>
      <c r="E96" s="516">
        <v>5.93</v>
      </c>
      <c r="F96" s="516">
        <v>6.93</v>
      </c>
      <c r="G96" s="516">
        <v>5.93</v>
      </c>
      <c r="H96" s="517">
        <v>5.93</v>
      </c>
      <c r="I96" s="336"/>
      <c r="J96" s="336"/>
      <c r="K96" s="336"/>
      <c r="L96" s="336"/>
      <c r="M96" s="336"/>
      <c r="N96" s="336"/>
    </row>
    <row r="97" spans="1:14" ht="21" customHeight="1">
      <c r="B97" s="376">
        <f t="shared" si="1"/>
        <v>90</v>
      </c>
      <c r="C97" s="339" t="s">
        <v>108</v>
      </c>
      <c r="D97" s="514">
        <v>0</v>
      </c>
      <c r="E97" s="514">
        <v>10.96</v>
      </c>
      <c r="F97" s="514">
        <v>13.53</v>
      </c>
      <c r="G97" s="514">
        <v>0</v>
      </c>
      <c r="H97" s="515">
        <v>11.2</v>
      </c>
    </row>
    <row r="98" spans="1:14" s="342" customFormat="1" ht="21" customHeight="1">
      <c r="A98" s="336"/>
      <c r="B98" s="444">
        <f t="shared" si="1"/>
        <v>91</v>
      </c>
      <c r="C98" s="417" t="s">
        <v>109</v>
      </c>
      <c r="D98" s="516">
        <v>9.36</v>
      </c>
      <c r="E98" s="516">
        <v>10.29</v>
      </c>
      <c r="F98" s="516">
        <v>0</v>
      </c>
      <c r="G98" s="516">
        <v>10.11</v>
      </c>
      <c r="H98" s="517">
        <v>11.61</v>
      </c>
      <c r="I98" s="336"/>
      <c r="J98" s="336"/>
      <c r="K98" s="336"/>
      <c r="L98" s="336"/>
      <c r="M98" s="336"/>
      <c r="N98" s="336"/>
    </row>
    <row r="99" spans="1:14" ht="21" customHeight="1">
      <c r="B99" s="376">
        <f t="shared" si="1"/>
        <v>92</v>
      </c>
      <c r="C99" s="339" t="s">
        <v>255</v>
      </c>
      <c r="D99" s="514">
        <v>8.48</v>
      </c>
      <c r="E99" s="514">
        <v>8.48</v>
      </c>
      <c r="F99" s="514">
        <v>8.48</v>
      </c>
      <c r="G99" s="514">
        <v>8.48</v>
      </c>
      <c r="H99" s="515">
        <v>8.48</v>
      </c>
    </row>
    <row r="100" spans="1:14" s="342" customFormat="1" ht="21" customHeight="1">
      <c r="A100" s="336"/>
      <c r="B100" s="444">
        <f t="shared" si="1"/>
        <v>93</v>
      </c>
      <c r="C100" s="417" t="s">
        <v>191</v>
      </c>
      <c r="D100" s="516">
        <v>5.88</v>
      </c>
      <c r="E100" s="516">
        <v>6.38</v>
      </c>
      <c r="F100" s="516">
        <v>8.3800000000000008</v>
      </c>
      <c r="G100" s="516">
        <v>5.88</v>
      </c>
      <c r="H100" s="517">
        <v>5.88</v>
      </c>
      <c r="I100" s="336"/>
      <c r="J100" s="336"/>
      <c r="K100" s="336"/>
      <c r="L100" s="336"/>
      <c r="M100" s="336"/>
      <c r="N100" s="336"/>
    </row>
    <row r="101" spans="1:14" ht="21" customHeight="1">
      <c r="B101" s="376">
        <f t="shared" si="1"/>
        <v>94</v>
      </c>
      <c r="C101" s="339" t="s">
        <v>112</v>
      </c>
      <c r="D101" s="514">
        <v>9.25</v>
      </c>
      <c r="E101" s="514">
        <v>10.25</v>
      </c>
      <c r="F101" s="514">
        <v>0</v>
      </c>
      <c r="G101" s="514">
        <v>10.25</v>
      </c>
      <c r="H101" s="515">
        <v>0</v>
      </c>
    </row>
    <row r="102" spans="1:14" s="342" customFormat="1" ht="21" customHeight="1" thickBot="1">
      <c r="A102" s="336"/>
      <c r="B102" s="450">
        <f t="shared" si="1"/>
        <v>95</v>
      </c>
      <c r="C102" s="451" t="s">
        <v>113</v>
      </c>
      <c r="D102" s="548">
        <v>0</v>
      </c>
      <c r="E102" s="548">
        <v>9.75</v>
      </c>
      <c r="F102" s="548">
        <v>0</v>
      </c>
      <c r="G102" s="548">
        <v>9.75</v>
      </c>
      <c r="H102" s="549">
        <v>10.25</v>
      </c>
      <c r="I102" s="336"/>
      <c r="J102" s="336"/>
      <c r="K102" s="336"/>
      <c r="L102" s="336"/>
      <c r="M102" s="336"/>
      <c r="N102" s="336"/>
    </row>
    <row r="103" spans="1:14" s="462" customFormat="1" ht="18" customHeight="1">
      <c r="B103" s="684" t="s">
        <v>261</v>
      </c>
      <c r="C103" s="685"/>
      <c r="D103" s="685"/>
      <c r="E103" s="685"/>
      <c r="F103" s="685"/>
      <c r="G103" s="685"/>
      <c r="H103" s="686"/>
    </row>
    <row r="104" spans="1:14" s="462" customFormat="1" ht="40.950000000000003" customHeight="1" thickBot="1">
      <c r="B104" s="680"/>
      <c r="C104" s="681"/>
      <c r="D104" s="681"/>
      <c r="E104" s="681"/>
      <c r="F104" s="681"/>
      <c r="G104" s="681"/>
      <c r="H104" s="682"/>
    </row>
    <row r="105" spans="1:14" s="462" customFormat="1" ht="18" hidden="1" customHeight="1">
      <c r="B105" s="546"/>
      <c r="C105" s="546"/>
      <c r="D105" s="546"/>
      <c r="E105" s="546"/>
      <c r="F105" s="546"/>
      <c r="G105" s="546"/>
      <c r="H105" s="546"/>
    </row>
    <row r="106" spans="1:14" s="462" customFormat="1" ht="18" hidden="1" customHeight="1">
      <c r="B106" s="546"/>
      <c r="C106" s="546"/>
      <c r="D106" s="546"/>
      <c r="E106" s="546"/>
      <c r="F106" s="546"/>
      <c r="G106" s="546"/>
      <c r="H106" s="546"/>
    </row>
    <row r="107" spans="1:14" s="356" customFormat="1" ht="21" hidden="1" customHeight="1">
      <c r="B107" s="351"/>
      <c r="C107" s="339"/>
      <c r="D107" s="536"/>
      <c r="E107" s="536"/>
      <c r="F107" s="536"/>
      <c r="G107" s="536"/>
      <c r="H107" s="536"/>
    </row>
    <row r="108" spans="1:14" s="356" customFormat="1" ht="27" hidden="1" customHeight="1">
      <c r="B108" s="351"/>
      <c r="C108" s="347"/>
      <c r="D108" s="537" t="s">
        <v>247</v>
      </c>
      <c r="E108" s="537" t="s">
        <v>248</v>
      </c>
      <c r="F108" s="537" t="s">
        <v>249</v>
      </c>
      <c r="G108" s="537" t="s">
        <v>8</v>
      </c>
      <c r="H108" s="537" t="s">
        <v>9</v>
      </c>
    </row>
    <row r="109" spans="1:14" s="356" customFormat="1" ht="21" hidden="1" customHeight="1" thickBot="1">
      <c r="B109" s="351"/>
      <c r="C109" s="357" t="s">
        <v>178</v>
      </c>
      <c r="D109" s="359">
        <f>AVERAGE(D7:D22,D24:D53,D55:D84,D86:D96,D98:D101)</f>
        <v>8.0442857142857154</v>
      </c>
      <c r="E109" s="359">
        <f>AVERAGE(E7:E17,E21:E22,E25,E29,E33:E53,E55:E70,E72:E102)</f>
        <v>9.2291566265060219</v>
      </c>
      <c r="F109" s="359">
        <f>AVERAGE(F7:F8,F14,F29,F34,F36:F53,F55:F67,F69,F74,F76,F79,F81:F82,F85:F97,F99:F100)</f>
        <v>10.981578947368419</v>
      </c>
      <c r="G109" s="359">
        <f>AVERAGE(G7:G17,G21:G22,G25,G28:G29,G34:G53,G55:G66,G68:G70,G72:G73,G75:G82,G84:G91,G93:G96,G98:G102)</f>
        <v>8.8478205128205154</v>
      </c>
      <c r="H109" s="359">
        <f>AVERAGE(H7:H15,H17,H21:H22,H29,H34,H36:H53,H55:H69,H72:H82,H84,H86:H100,H102)</f>
        <v>9.6862666666666684</v>
      </c>
    </row>
    <row r="110" spans="1:14" ht="21" hidden="1" customHeight="1" thickTop="1" thickBot="1">
      <c r="C110" s="357" t="s">
        <v>239</v>
      </c>
      <c r="D110" s="360">
        <v>3.99</v>
      </c>
      <c r="E110" s="361">
        <v>5.38</v>
      </c>
      <c r="F110" s="361">
        <v>5.22</v>
      </c>
      <c r="G110" s="360">
        <v>5.04</v>
      </c>
      <c r="H110" s="361">
        <v>5.88</v>
      </c>
    </row>
    <row r="111" spans="1:14" ht="21" hidden="1" customHeight="1" thickTop="1" thickBot="1">
      <c r="C111" s="357" t="s">
        <v>240</v>
      </c>
      <c r="D111" s="499">
        <v>14.26</v>
      </c>
      <c r="E111" s="499">
        <v>13.26</v>
      </c>
      <c r="F111" s="499">
        <v>26</v>
      </c>
      <c r="G111" s="500">
        <v>13.26</v>
      </c>
      <c r="H111" s="500">
        <v>14.99</v>
      </c>
    </row>
    <row r="112" spans="1:14" ht="21" hidden="1" customHeight="1" thickTop="1">
      <c r="C112" s="357"/>
      <c r="D112" s="538"/>
      <c r="E112" s="538"/>
      <c r="F112" s="538"/>
      <c r="G112" s="538"/>
      <c r="H112" s="538"/>
    </row>
    <row r="113" spans="3:3" ht="21" hidden="1" customHeight="1">
      <c r="C113" s="434"/>
    </row>
    <row r="114" spans="3:3" ht="21" hidden="1" customHeight="1"/>
    <row r="115" spans="3:3" ht="21" hidden="1" customHeight="1"/>
  </sheetData>
  <autoFilter ref="B6:H6" xr:uid="{00000000-0009-0000-0000-00002A000000}"/>
  <mergeCells count="11">
    <mergeCell ref="B103:H104"/>
    <mergeCell ref="G54:H5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T113"/>
  <sheetViews>
    <sheetView showGridLines="0" view="pageBreakPreview" zoomScaleNormal="100" zoomScaleSheetLayoutView="100" workbookViewId="0">
      <selection activeCell="K115" sqref="K115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263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19.05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21" customHeight="1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21" customHeight="1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21" customHeight="1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21" customHeight="1">
      <c r="B10" s="376">
        <f t="shared" ref="B10:B73" si="0">B9+1</f>
        <v>4</v>
      </c>
      <c r="C10" s="339" t="s">
        <v>15</v>
      </c>
      <c r="D10" s="571">
        <v>8.25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21" customHeight="1">
      <c r="A11" s="336"/>
      <c r="B11" s="444">
        <f t="shared" si="0"/>
        <v>5</v>
      </c>
      <c r="C11" s="417" t="s">
        <v>16</v>
      </c>
      <c r="D11" s="570">
        <v>8.5</v>
      </c>
      <c r="E11" s="556">
        <v>8.75</v>
      </c>
      <c r="F11" s="556" t="s">
        <v>120</v>
      </c>
      <c r="G11" s="556">
        <v>8.25</v>
      </c>
      <c r="H11" s="560">
        <v>8.25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21" customHeight="1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21" customHeight="1">
      <c r="A13" s="336"/>
      <c r="B13" s="444">
        <f t="shared" si="0"/>
        <v>7</v>
      </c>
      <c r="C13" s="417" t="s">
        <v>18</v>
      </c>
      <c r="D13" s="570">
        <v>7.75</v>
      </c>
      <c r="E13" s="556">
        <v>8.75</v>
      </c>
      <c r="F13" s="556" t="s">
        <v>120</v>
      </c>
      <c r="G13" s="556">
        <v>8.25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21" customHeight="1">
      <c r="B14" s="376">
        <f t="shared" si="0"/>
        <v>8</v>
      </c>
      <c r="C14" s="339" t="s">
        <v>236</v>
      </c>
      <c r="D14" s="571">
        <v>8.39</v>
      </c>
      <c r="E14" s="555">
        <v>8.25</v>
      </c>
      <c r="F14" s="555">
        <v>14.9</v>
      </c>
      <c r="G14" s="555">
        <v>7.75</v>
      </c>
      <c r="H14" s="559">
        <v>8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21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21" customHeight="1">
      <c r="B16" s="376">
        <f t="shared" si="0"/>
        <v>10</v>
      </c>
      <c r="C16" s="339" t="s">
        <v>21</v>
      </c>
      <c r="D16" s="571">
        <v>8.75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21" customHeight="1">
      <c r="A17" s="336"/>
      <c r="B17" s="444">
        <f t="shared" si="0"/>
        <v>11</v>
      </c>
      <c r="C17" s="417" t="s">
        <v>22</v>
      </c>
      <c r="D17" s="570">
        <v>8.5</v>
      </c>
      <c r="E17" s="556">
        <v>9</v>
      </c>
      <c r="F17" s="556" t="s">
        <v>120</v>
      </c>
      <c r="G17" s="556">
        <v>8.25</v>
      </c>
      <c r="H17" s="560">
        <v>9.8000000000000007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21" customHeight="1">
      <c r="B18" s="376">
        <f t="shared" si="0"/>
        <v>12</v>
      </c>
      <c r="C18" s="339" t="s">
        <v>23</v>
      </c>
      <c r="D18" s="571">
        <v>4.75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21" customHeight="1">
      <c r="A19" s="336"/>
      <c r="B19" s="444">
        <f t="shared" si="0"/>
        <v>13</v>
      </c>
      <c r="C19" s="417" t="s">
        <v>24</v>
      </c>
      <c r="D19" s="570">
        <v>4.57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21" customHeight="1">
      <c r="B20" s="376">
        <f t="shared" si="0"/>
        <v>14</v>
      </c>
      <c r="C20" s="339" t="s">
        <v>25</v>
      </c>
      <c r="D20" s="571">
        <v>5.75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7.45" customHeight="1">
      <c r="A21" s="336"/>
      <c r="B21" s="444">
        <f t="shared" si="0"/>
        <v>15</v>
      </c>
      <c r="C21" s="417" t="s">
        <v>26</v>
      </c>
      <c r="D21" s="570">
        <v>7.04</v>
      </c>
      <c r="E21" s="556">
        <v>7.04</v>
      </c>
      <c r="F21" s="556" t="s">
        <v>120</v>
      </c>
      <c r="G21" s="556">
        <v>7.04</v>
      </c>
      <c r="H21" s="560">
        <v>7.04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21" customHeight="1">
      <c r="B22" s="376">
        <f t="shared" si="0"/>
        <v>16</v>
      </c>
      <c r="C22" s="339" t="s">
        <v>27</v>
      </c>
      <c r="D22" s="571">
        <v>8.93</v>
      </c>
      <c r="E22" s="555">
        <v>9.84</v>
      </c>
      <c r="F22" s="555" t="s">
        <v>120</v>
      </c>
      <c r="G22" s="555">
        <v>11.45</v>
      </c>
      <c r="H22" s="559">
        <v>14.78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6.11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4.6900000000000004</v>
      </c>
      <c r="E25" s="556">
        <v>7.01</v>
      </c>
      <c r="F25" s="556" t="s">
        <v>120</v>
      </c>
      <c r="G25" s="556">
        <v>7.59</v>
      </c>
      <c r="H25" s="560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6.72</v>
      </c>
      <c r="E26" s="555" t="s">
        <v>120</v>
      </c>
      <c r="F26" s="555" t="s">
        <v>120</v>
      </c>
      <c r="G26" s="555" t="s">
        <v>120</v>
      </c>
      <c r="H26" s="559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4.5999999999999996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7.47</v>
      </c>
      <c r="E28" s="555" t="s">
        <v>120</v>
      </c>
      <c r="F28" s="555" t="s">
        <v>120</v>
      </c>
      <c r="G28" s="555">
        <v>7.59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21" customHeight="1">
      <c r="A29" s="336"/>
      <c r="B29" s="444">
        <f t="shared" si="0"/>
        <v>23</v>
      </c>
      <c r="C29" s="417" t="s">
        <v>36</v>
      </c>
      <c r="D29" s="570">
        <v>14.29</v>
      </c>
      <c r="E29" s="556">
        <v>14.29</v>
      </c>
      <c r="F29" s="556">
        <v>14.29</v>
      </c>
      <c r="G29" s="556">
        <v>14.29</v>
      </c>
      <c r="H29" s="560">
        <v>14.29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6.59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4.95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5.7</v>
      </c>
      <c r="E33" s="556">
        <v>5.7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21" customHeight="1">
      <c r="B34" s="376">
        <f>B33+1</f>
        <v>28</v>
      </c>
      <c r="C34" s="339" t="s">
        <v>41</v>
      </c>
      <c r="D34" s="571">
        <v>6.94</v>
      </c>
      <c r="E34" s="555">
        <v>7.2</v>
      </c>
      <c r="F34" s="555">
        <v>12.1</v>
      </c>
      <c r="G34" s="555">
        <v>6.58</v>
      </c>
      <c r="H34" s="559">
        <v>12.49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21" customHeight="1">
      <c r="A35" s="336"/>
      <c r="B35" s="444">
        <f t="shared" si="0"/>
        <v>29</v>
      </c>
      <c r="C35" s="417" t="s">
        <v>42</v>
      </c>
      <c r="D35" s="570">
        <v>6.75</v>
      </c>
      <c r="E35" s="556">
        <v>9.5</v>
      </c>
      <c r="F35" s="556" t="s">
        <v>120</v>
      </c>
      <c r="G35" s="556">
        <v>9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21" customHeight="1">
      <c r="B36" s="376">
        <f t="shared" si="0"/>
        <v>30</v>
      </c>
      <c r="C36" s="339" t="s">
        <v>230</v>
      </c>
      <c r="D36" s="571">
        <v>10.55</v>
      </c>
      <c r="E36" s="555">
        <v>11.05</v>
      </c>
      <c r="F36" s="555">
        <v>26</v>
      </c>
      <c r="G36" s="555">
        <v>12.05</v>
      </c>
      <c r="H36" s="559">
        <v>11.05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21" customHeight="1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21" customHeight="1">
      <c r="B38" s="376">
        <f t="shared" si="0"/>
        <v>32</v>
      </c>
      <c r="C38" s="339" t="s">
        <v>46</v>
      </c>
      <c r="D38" s="571">
        <v>6</v>
      </c>
      <c r="E38" s="555">
        <v>8</v>
      </c>
      <c r="F38" s="555">
        <v>11.57</v>
      </c>
      <c r="G38" s="555">
        <v>7.94</v>
      </c>
      <c r="H38" s="559">
        <v>7.77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21" customHeight="1">
      <c r="A39" s="336"/>
      <c r="B39" s="444">
        <f t="shared" si="0"/>
        <v>33</v>
      </c>
      <c r="C39" s="417" t="s">
        <v>47</v>
      </c>
      <c r="D39" s="570">
        <v>9.25</v>
      </c>
      <c r="E39" s="556">
        <v>9.25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21" customHeight="1">
      <c r="B40" s="376">
        <f t="shared" si="0"/>
        <v>34</v>
      </c>
      <c r="C40" s="339" t="s">
        <v>48</v>
      </c>
      <c r="D40" s="571">
        <v>5.08</v>
      </c>
      <c r="E40" s="555">
        <v>5.14</v>
      </c>
      <c r="F40" s="561">
        <v>4.9800000000000004</v>
      </c>
      <c r="G40" s="561">
        <v>4.8</v>
      </c>
      <c r="H40" s="559">
        <v>5.82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21" customHeight="1">
      <c r="A41" s="336"/>
      <c r="B41" s="444">
        <f t="shared" si="0"/>
        <v>35</v>
      </c>
      <c r="C41" s="417" t="s">
        <v>49</v>
      </c>
      <c r="D41" s="570">
        <v>7.86</v>
      </c>
      <c r="E41" s="556">
        <v>8.59</v>
      </c>
      <c r="F41" s="556">
        <v>8.77</v>
      </c>
      <c r="G41" s="556">
        <v>8.42</v>
      </c>
      <c r="H41" s="560">
        <v>8.98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21" customHeight="1">
      <c r="B42" s="376">
        <f t="shared" si="0"/>
        <v>36</v>
      </c>
      <c r="C42" s="339" t="s">
        <v>50</v>
      </c>
      <c r="D42" s="571">
        <v>5.76</v>
      </c>
      <c r="E42" s="555">
        <v>6.71</v>
      </c>
      <c r="F42" s="555">
        <v>10.99</v>
      </c>
      <c r="G42" s="555">
        <v>6.71</v>
      </c>
      <c r="H42" s="559">
        <v>8.41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21" customHeight="1">
      <c r="A43" s="336"/>
      <c r="B43" s="444">
        <f t="shared" si="0"/>
        <v>37</v>
      </c>
      <c r="C43" s="417" t="s">
        <v>51</v>
      </c>
      <c r="D43" s="570">
        <v>9.2100000000000009</v>
      </c>
      <c r="E43" s="556">
        <v>8.5399999999999991</v>
      </c>
      <c r="F43" s="556">
        <v>8.34</v>
      </c>
      <c r="G43" s="556">
        <v>8.3800000000000008</v>
      </c>
      <c r="H43" s="560">
        <v>8.66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21" customHeight="1">
      <c r="B44" s="376">
        <f t="shared" si="0"/>
        <v>38</v>
      </c>
      <c r="C44" s="339" t="s">
        <v>52</v>
      </c>
      <c r="D44" s="571">
        <v>8.89</v>
      </c>
      <c r="E44" s="555">
        <v>9.51</v>
      </c>
      <c r="F44" s="555">
        <v>11.08</v>
      </c>
      <c r="G44" s="555">
        <v>9.3699999999999992</v>
      </c>
      <c r="H44" s="559">
        <v>10.91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21" customHeight="1">
      <c r="A45" s="336"/>
      <c r="B45" s="444">
        <f t="shared" si="0"/>
        <v>39</v>
      </c>
      <c r="C45" s="417" t="s">
        <v>260</v>
      </c>
      <c r="D45" s="570">
        <v>8.75</v>
      </c>
      <c r="E45" s="556">
        <v>9.25</v>
      </c>
      <c r="F45" s="556">
        <v>11.25</v>
      </c>
      <c r="G45" s="556">
        <v>9.75</v>
      </c>
      <c r="H45" s="560">
        <v>9.75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21" customHeight="1">
      <c r="B46" s="376">
        <f t="shared" si="0"/>
        <v>40</v>
      </c>
      <c r="C46" s="339" t="s">
        <v>54</v>
      </c>
      <c r="D46" s="571">
        <v>5.64</v>
      </c>
      <c r="E46" s="555">
        <v>5.98</v>
      </c>
      <c r="F46" s="555">
        <v>5.9</v>
      </c>
      <c r="G46" s="555">
        <v>5.23</v>
      </c>
      <c r="H46" s="559">
        <v>5.67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21" customHeight="1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21" customHeight="1">
      <c r="B48" s="376">
        <f t="shared" si="0"/>
        <v>42</v>
      </c>
      <c r="C48" s="339" t="s">
        <v>56</v>
      </c>
      <c r="D48" s="571">
        <v>8.25</v>
      </c>
      <c r="E48" s="555">
        <v>8.25</v>
      </c>
      <c r="F48" s="555">
        <v>8.25</v>
      </c>
      <c r="G48" s="555">
        <v>8.25</v>
      </c>
      <c r="H48" s="559">
        <v>8.25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21" customHeight="1">
      <c r="A49" s="336"/>
      <c r="B49" s="444">
        <f t="shared" si="0"/>
        <v>43</v>
      </c>
      <c r="C49" s="417" t="s">
        <v>57</v>
      </c>
      <c r="D49" s="570">
        <v>9.1999999999999993</v>
      </c>
      <c r="E49" s="556">
        <v>9.4499999999999993</v>
      </c>
      <c r="F49" s="556">
        <v>10.89</v>
      </c>
      <c r="G49" s="556">
        <v>9.27</v>
      </c>
      <c r="H49" s="560">
        <v>9.6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21" customHeight="1">
      <c r="B50" s="376">
        <f t="shared" si="0"/>
        <v>44</v>
      </c>
      <c r="C50" s="339" t="s">
        <v>58</v>
      </c>
      <c r="D50" s="571">
        <v>7.23</v>
      </c>
      <c r="E50" s="555">
        <v>9.7200000000000006</v>
      </c>
      <c r="F50" s="555">
        <v>10.92</v>
      </c>
      <c r="G50" s="555">
        <v>10.16</v>
      </c>
      <c r="H50" s="559">
        <v>9.99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26.55" customHeight="1">
      <c r="A51" s="336"/>
      <c r="B51" s="444">
        <f t="shared" si="0"/>
        <v>45</v>
      </c>
      <c r="C51" s="417" t="s">
        <v>59</v>
      </c>
      <c r="D51" s="570">
        <v>8.3800000000000008</v>
      </c>
      <c r="E51" s="556">
        <v>8.06</v>
      </c>
      <c r="F51" s="556">
        <v>8.06</v>
      </c>
      <c r="G51" s="556">
        <v>8.3800000000000008</v>
      </c>
      <c r="H51" s="560">
        <v>7.74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21" customHeight="1">
      <c r="B52" s="376">
        <f t="shared" si="0"/>
        <v>46</v>
      </c>
      <c r="C52" s="339" t="s">
        <v>60</v>
      </c>
      <c r="D52" s="571">
        <v>9.51</v>
      </c>
      <c r="E52" s="555">
        <v>10.51</v>
      </c>
      <c r="F52" s="555">
        <v>9.1199999999999992</v>
      </c>
      <c r="G52" s="555">
        <v>8.77</v>
      </c>
      <c r="H52" s="559">
        <v>9.7899999999999991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21" customHeight="1" thickBot="1">
      <c r="A53" s="336"/>
      <c r="B53" s="450">
        <f t="shared" si="0"/>
        <v>47</v>
      </c>
      <c r="C53" s="451" t="s">
        <v>61</v>
      </c>
      <c r="D53" s="572">
        <v>6.27</v>
      </c>
      <c r="E53" s="567">
        <v>6.19</v>
      </c>
      <c r="F53" s="567">
        <v>6.14</v>
      </c>
      <c r="G53" s="567">
        <v>6.13</v>
      </c>
      <c r="H53" s="568">
        <v>7.9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21" customHeight="1" thickBot="1">
      <c r="B54" s="551"/>
      <c r="C54" s="552"/>
      <c r="D54" s="573"/>
      <c r="E54" s="569"/>
      <c r="F54" s="569"/>
      <c r="G54" s="687" t="s">
        <v>216</v>
      </c>
      <c r="H54" s="688"/>
      <c r="J54"/>
      <c r="K54"/>
      <c r="L54"/>
      <c r="M54"/>
      <c r="N54"/>
      <c r="P54" s="565"/>
      <c r="Q54" s="565"/>
      <c r="R54" s="565"/>
      <c r="S54" s="565"/>
      <c r="T54" s="565"/>
    </row>
    <row r="55" spans="1:20" ht="21" customHeight="1" thickTop="1">
      <c r="B55" s="376">
        <f>B53+1</f>
        <v>48</v>
      </c>
      <c r="C55" s="339" t="s">
        <v>62</v>
      </c>
      <c r="D55" s="574">
        <v>10.51</v>
      </c>
      <c r="E55" s="561">
        <v>10.51</v>
      </c>
      <c r="F55" s="561">
        <v>10.51</v>
      </c>
      <c r="G55" s="561">
        <v>10.51</v>
      </c>
      <c r="H55" s="585">
        <v>10.51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21" customHeight="1">
      <c r="A56" s="336"/>
      <c r="B56" s="444">
        <f t="shared" si="0"/>
        <v>49</v>
      </c>
      <c r="C56" s="417" t="s">
        <v>64</v>
      </c>
      <c r="D56" s="570">
        <v>8.23</v>
      </c>
      <c r="E56" s="556">
        <v>10.43</v>
      </c>
      <c r="F56" s="556">
        <v>7.3</v>
      </c>
      <c r="G56" s="556">
        <v>7.2</v>
      </c>
      <c r="H56" s="560">
        <v>10.029999999999999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21" customHeight="1">
      <c r="B57" s="376">
        <f t="shared" si="0"/>
        <v>50</v>
      </c>
      <c r="C57" s="339" t="s">
        <v>65</v>
      </c>
      <c r="D57" s="571">
        <v>12.26</v>
      </c>
      <c r="E57" s="555">
        <v>12.26</v>
      </c>
      <c r="F57" s="555">
        <v>12.26</v>
      </c>
      <c r="G57" s="555">
        <v>12.26</v>
      </c>
      <c r="H57" s="559">
        <v>12.26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21" customHeight="1">
      <c r="A58" s="336"/>
      <c r="B58" s="444">
        <f t="shared" si="0"/>
        <v>51</v>
      </c>
      <c r="C58" s="417" t="s">
        <v>66</v>
      </c>
      <c r="D58" s="570">
        <v>7.29</v>
      </c>
      <c r="E58" s="556">
        <v>7.29</v>
      </c>
      <c r="F58" s="556">
        <v>7.29</v>
      </c>
      <c r="G58" s="556">
        <v>7.96</v>
      </c>
      <c r="H58" s="560">
        <v>7.96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21" customHeight="1">
      <c r="B59" s="376">
        <f t="shared" si="0"/>
        <v>52</v>
      </c>
      <c r="C59" s="339" t="s">
        <v>67</v>
      </c>
      <c r="D59" s="571">
        <v>8.01</v>
      </c>
      <c r="E59" s="555">
        <v>8.02</v>
      </c>
      <c r="F59" s="555">
        <v>7.61</v>
      </c>
      <c r="G59" s="555">
        <v>8</v>
      </c>
      <c r="H59" s="559">
        <v>7.84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21" customHeight="1">
      <c r="A60" s="336"/>
      <c r="B60" s="444">
        <f t="shared" si="0"/>
        <v>53</v>
      </c>
      <c r="C60" s="417" t="s">
        <v>68</v>
      </c>
      <c r="D60" s="570">
        <v>6.25</v>
      </c>
      <c r="E60" s="556">
        <v>6.25</v>
      </c>
      <c r="F60" s="556">
        <v>6.25</v>
      </c>
      <c r="G60" s="556">
        <v>6.25</v>
      </c>
      <c r="H60" s="560">
        <v>6.25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21" customHeight="1">
      <c r="B61" s="376">
        <f t="shared" si="0"/>
        <v>54</v>
      </c>
      <c r="C61" s="339" t="s">
        <v>69</v>
      </c>
      <c r="D61" s="571">
        <v>5.7</v>
      </c>
      <c r="E61" s="555">
        <v>5.67</v>
      </c>
      <c r="F61" s="555">
        <v>5.65</v>
      </c>
      <c r="G61" s="555">
        <v>5.67</v>
      </c>
      <c r="H61" s="559">
        <v>6.2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21" customHeight="1">
      <c r="A62" s="336"/>
      <c r="B62" s="444">
        <f t="shared" si="0"/>
        <v>55</v>
      </c>
      <c r="C62" s="417" t="s">
        <v>70</v>
      </c>
      <c r="D62" s="570">
        <v>10.61</v>
      </c>
      <c r="E62" s="556">
        <v>8.02</v>
      </c>
      <c r="F62" s="556">
        <v>7.82</v>
      </c>
      <c r="G62" s="556">
        <v>7.83</v>
      </c>
      <c r="H62" s="560">
        <v>7.85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21" customHeight="1">
      <c r="B63" s="376">
        <f t="shared" si="0"/>
        <v>56</v>
      </c>
      <c r="C63" s="339" t="s">
        <v>237</v>
      </c>
      <c r="D63" s="571">
        <v>8.51</v>
      </c>
      <c r="E63" s="555">
        <v>8.8000000000000007</v>
      </c>
      <c r="F63" s="555">
        <v>8.59</v>
      </c>
      <c r="G63" s="555">
        <v>8.44</v>
      </c>
      <c r="H63" s="559">
        <v>11.96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21" customHeight="1">
      <c r="A64" s="336"/>
      <c r="B64" s="444">
        <f>B63+1</f>
        <v>57</v>
      </c>
      <c r="C64" s="417" t="s">
        <v>73</v>
      </c>
      <c r="D64" s="570">
        <v>11</v>
      </c>
      <c r="E64" s="556">
        <v>11</v>
      </c>
      <c r="F64" s="556">
        <v>11</v>
      </c>
      <c r="G64" s="556">
        <v>11</v>
      </c>
      <c r="H64" s="560">
        <v>11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21" customHeight="1">
      <c r="B65" s="376">
        <f t="shared" si="0"/>
        <v>58</v>
      </c>
      <c r="C65" s="339" t="s">
        <v>74</v>
      </c>
      <c r="D65" s="571">
        <v>8.08</v>
      </c>
      <c r="E65" s="555">
        <v>8.3800000000000008</v>
      </c>
      <c r="F65" s="555">
        <v>8.3800000000000008</v>
      </c>
      <c r="G65" s="555">
        <v>8.23</v>
      </c>
      <c r="H65" s="559">
        <v>8.2799999999999994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21" customHeight="1">
      <c r="A66" s="336"/>
      <c r="B66" s="444">
        <f t="shared" si="0"/>
        <v>59</v>
      </c>
      <c r="C66" s="417" t="s">
        <v>75</v>
      </c>
      <c r="D66" s="570">
        <v>6.13</v>
      </c>
      <c r="E66" s="556">
        <v>6.13</v>
      </c>
      <c r="F66" s="556">
        <v>6.91</v>
      </c>
      <c r="G66" s="556">
        <v>6.13</v>
      </c>
      <c r="H66" s="560">
        <v>6.13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21" customHeight="1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21" customHeight="1">
      <c r="A68" s="336"/>
      <c r="B68" s="444">
        <f>B67+1</f>
        <v>61</v>
      </c>
      <c r="C68" s="417" t="s">
        <v>77</v>
      </c>
      <c r="D68" s="570">
        <v>8.15</v>
      </c>
      <c r="E68" s="556">
        <v>8.86</v>
      </c>
      <c r="F68" s="556" t="s">
        <v>120</v>
      </c>
      <c r="G68" s="556">
        <v>9.49</v>
      </c>
      <c r="H68" s="560">
        <v>9.4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21" customHeight="1">
      <c r="B69" s="376">
        <f t="shared" si="0"/>
        <v>62</v>
      </c>
      <c r="C69" s="339" t="s">
        <v>238</v>
      </c>
      <c r="D69" s="561" t="s">
        <v>264</v>
      </c>
      <c r="E69" s="561" t="s">
        <v>265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7.4</v>
      </c>
      <c r="E70" s="556">
        <v>8.3699999999999992</v>
      </c>
      <c r="F70" s="556" t="s">
        <v>120</v>
      </c>
      <c r="G70" s="556">
        <v>8.0399999999999991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21" customHeight="1">
      <c r="B71" s="376">
        <f t="shared" si="0"/>
        <v>64</v>
      </c>
      <c r="C71" s="339" t="s">
        <v>80</v>
      </c>
      <c r="D71" s="571">
        <v>7.85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21" customHeight="1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21" customHeight="1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21" customHeight="1">
      <c r="A74" s="336"/>
      <c r="B74" s="444">
        <f t="shared" ref="B74:B102" si="1">B73+1</f>
        <v>67</v>
      </c>
      <c r="C74" s="417" t="s">
        <v>131</v>
      </c>
      <c r="D74" s="570">
        <v>6.08</v>
      </c>
      <c r="E74" s="556">
        <v>9.57</v>
      </c>
      <c r="F74" s="556">
        <v>16.04</v>
      </c>
      <c r="G74" s="556" t="s">
        <v>120</v>
      </c>
      <c r="H74" s="560">
        <v>10.76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21" customHeight="1">
      <c r="B75" s="376">
        <f t="shared" si="1"/>
        <v>68</v>
      </c>
      <c r="C75" s="339" t="s">
        <v>84</v>
      </c>
      <c r="D75" s="571">
        <v>9.61</v>
      </c>
      <c r="E75" s="555">
        <v>10.78</v>
      </c>
      <c r="F75" s="555" t="s">
        <v>120</v>
      </c>
      <c r="G75" s="555">
        <v>10.69</v>
      </c>
      <c r="H75" s="559">
        <v>9.59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21" customHeight="1">
      <c r="A76" s="336"/>
      <c r="B76" s="444">
        <f t="shared" si="1"/>
        <v>69</v>
      </c>
      <c r="C76" s="417" t="s">
        <v>258</v>
      </c>
      <c r="D76" s="570">
        <v>8.5</v>
      </c>
      <c r="E76" s="556">
        <v>8.25</v>
      </c>
      <c r="F76" s="556">
        <v>11.15</v>
      </c>
      <c r="G76" s="556">
        <v>9.8000000000000007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21" customHeight="1">
      <c r="B77" s="376">
        <f t="shared" si="1"/>
        <v>70</v>
      </c>
      <c r="C77" s="339" t="s">
        <v>86</v>
      </c>
      <c r="D77" s="571" t="s">
        <v>120</v>
      </c>
      <c r="E77" s="555">
        <v>10.89</v>
      </c>
      <c r="F77" s="555" t="s">
        <v>120</v>
      </c>
      <c r="G77" s="555">
        <v>9.1999999999999993</v>
      </c>
      <c r="H77" s="559">
        <v>10.06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21" customHeight="1">
      <c r="A78" s="336"/>
      <c r="B78" s="444">
        <f t="shared" si="1"/>
        <v>71</v>
      </c>
      <c r="C78" s="417" t="s">
        <v>88</v>
      </c>
      <c r="D78" s="570">
        <v>7.45</v>
      </c>
      <c r="E78" s="556">
        <v>7.45</v>
      </c>
      <c r="F78" s="556" t="s">
        <v>120</v>
      </c>
      <c r="G78" s="556">
        <v>7.2</v>
      </c>
      <c r="H78" s="560">
        <v>7.2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21" customHeight="1">
      <c r="B79" s="376">
        <f t="shared" si="1"/>
        <v>72</v>
      </c>
      <c r="C79" s="339" t="s">
        <v>89</v>
      </c>
      <c r="D79" s="571">
        <v>5.5</v>
      </c>
      <c r="E79" s="555">
        <v>6.5</v>
      </c>
      <c r="F79" s="555">
        <v>7.5</v>
      </c>
      <c r="G79" s="555">
        <v>6.25</v>
      </c>
      <c r="H79" s="559">
        <v>9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21" customHeight="1">
      <c r="A80" s="336"/>
      <c r="B80" s="444">
        <f t="shared" si="1"/>
        <v>73</v>
      </c>
      <c r="C80" s="417" t="s">
        <v>90</v>
      </c>
      <c r="D80" s="570">
        <v>9.2799999999999994</v>
      </c>
      <c r="E80" s="556">
        <v>9.2799999999999994</v>
      </c>
      <c r="F80" s="556" t="s">
        <v>120</v>
      </c>
      <c r="G80" s="556">
        <v>9.44</v>
      </c>
      <c r="H80" s="560">
        <v>10.33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21" customHeight="1">
      <c r="B81" s="376">
        <f t="shared" si="1"/>
        <v>74</v>
      </c>
      <c r="C81" s="339" t="s">
        <v>231</v>
      </c>
      <c r="D81" s="571">
        <v>10.130000000000001</v>
      </c>
      <c r="E81" s="555">
        <v>10.63</v>
      </c>
      <c r="F81" s="555">
        <v>10.63</v>
      </c>
      <c r="G81" s="555">
        <v>10.130000000000001</v>
      </c>
      <c r="H81" s="559">
        <v>11.38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21" customHeight="1">
      <c r="A82" s="336"/>
      <c r="B82" s="444">
        <f t="shared" si="1"/>
        <v>75</v>
      </c>
      <c r="C82" s="417" t="s">
        <v>253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21" customHeight="1">
      <c r="A84" s="336"/>
      <c r="B84" s="444">
        <f t="shared" si="1"/>
        <v>77</v>
      </c>
      <c r="C84" s="417" t="s">
        <v>188</v>
      </c>
      <c r="D84" s="570">
        <v>8.69</v>
      </c>
      <c r="E84" s="556">
        <v>8.69</v>
      </c>
      <c r="F84" s="556" t="s">
        <v>120</v>
      </c>
      <c r="G84" s="556">
        <v>8.69</v>
      </c>
      <c r="H84" s="560">
        <v>8.69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21" customHeight="1">
      <c r="B85" s="376">
        <f t="shared" si="1"/>
        <v>78</v>
      </c>
      <c r="C85" s="339" t="s">
        <v>96</v>
      </c>
      <c r="D85" s="571" t="s">
        <v>120</v>
      </c>
      <c r="E85" s="555">
        <v>10.75</v>
      </c>
      <c r="F85" s="555">
        <v>13.99</v>
      </c>
      <c r="G85" s="555">
        <v>9.25</v>
      </c>
      <c r="H85" s="559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21" customHeight="1">
      <c r="A86" s="336"/>
      <c r="B86" s="444">
        <f t="shared" si="1"/>
        <v>79</v>
      </c>
      <c r="C86" s="417" t="s">
        <v>97</v>
      </c>
      <c r="D86" s="570">
        <v>7.34</v>
      </c>
      <c r="E86" s="556">
        <v>7.34</v>
      </c>
      <c r="F86" s="556">
        <v>9.34</v>
      </c>
      <c r="G86" s="556">
        <v>7.34</v>
      </c>
      <c r="H86" s="560">
        <v>8.84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21" customHeight="1">
      <c r="B87" s="376">
        <f t="shared" si="1"/>
        <v>80</v>
      </c>
      <c r="C87" s="339" t="s">
        <v>98</v>
      </c>
      <c r="D87" s="571">
        <v>11.29</v>
      </c>
      <c r="E87" s="555">
        <v>11.54</v>
      </c>
      <c r="F87" s="555">
        <v>12.04</v>
      </c>
      <c r="G87" s="555">
        <v>11.39</v>
      </c>
      <c r="H87" s="559">
        <v>11.79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21" customHeight="1">
      <c r="A88" s="336"/>
      <c r="B88" s="444">
        <f t="shared" si="1"/>
        <v>81</v>
      </c>
      <c r="C88" s="417" t="s">
        <v>99</v>
      </c>
      <c r="D88" s="570">
        <v>11</v>
      </c>
      <c r="E88" s="556">
        <v>13</v>
      </c>
      <c r="F88" s="556">
        <v>15</v>
      </c>
      <c r="G88" s="556">
        <v>13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21" customHeight="1">
      <c r="B89" s="376">
        <f t="shared" si="1"/>
        <v>82</v>
      </c>
      <c r="C89" s="344" t="s">
        <v>100</v>
      </c>
      <c r="D89" s="571">
        <v>7</v>
      </c>
      <c r="E89" s="555">
        <v>10.5</v>
      </c>
      <c r="F89" s="555">
        <v>11.5</v>
      </c>
      <c r="G89" s="555">
        <v>9</v>
      </c>
      <c r="H89" s="559">
        <v>10.5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21" customHeight="1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21" customHeight="1">
      <c r="B91" s="376">
        <f t="shared" si="1"/>
        <v>84</v>
      </c>
      <c r="C91" s="339" t="s">
        <v>254</v>
      </c>
      <c r="D91" s="571">
        <v>12.23</v>
      </c>
      <c r="E91" s="555">
        <v>12.23</v>
      </c>
      <c r="F91" s="555">
        <v>13.15</v>
      </c>
      <c r="G91" s="555">
        <v>12.23</v>
      </c>
      <c r="H91" s="559">
        <v>12.23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21" customHeight="1">
      <c r="A92" s="336"/>
      <c r="B92" s="444">
        <f t="shared" si="1"/>
        <v>85</v>
      </c>
      <c r="C92" s="417" t="s">
        <v>189</v>
      </c>
      <c r="D92" s="570">
        <v>9.11</v>
      </c>
      <c r="E92" s="556">
        <v>12.02</v>
      </c>
      <c r="F92" s="556">
        <v>12.06</v>
      </c>
      <c r="G92" s="556" t="s">
        <v>120</v>
      </c>
      <c r="H92" s="560">
        <v>12.78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21" customHeight="1">
      <c r="B93" s="376">
        <f t="shared" si="1"/>
        <v>86</v>
      </c>
      <c r="C93" s="339" t="s">
        <v>104</v>
      </c>
      <c r="D93" s="571">
        <v>8.1</v>
      </c>
      <c r="E93" s="555">
        <v>9</v>
      </c>
      <c r="F93" s="555">
        <v>10</v>
      </c>
      <c r="G93" s="555">
        <v>8.85</v>
      </c>
      <c r="H93" s="559">
        <v>8.85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21" customHeight="1">
      <c r="A94" s="336"/>
      <c r="B94" s="444">
        <f t="shared" si="1"/>
        <v>87</v>
      </c>
      <c r="C94" s="417" t="s">
        <v>105</v>
      </c>
      <c r="D94" s="570">
        <v>7.92</v>
      </c>
      <c r="E94" s="556">
        <v>8.58</v>
      </c>
      <c r="F94" s="556">
        <v>9.58</v>
      </c>
      <c r="G94" s="556">
        <v>8.08</v>
      </c>
      <c r="H94" s="560">
        <v>8.08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21" customHeight="1">
      <c r="B95" s="376">
        <f t="shared" si="1"/>
        <v>88</v>
      </c>
      <c r="C95" s="339" t="s">
        <v>106</v>
      </c>
      <c r="D95" s="571">
        <v>9.74</v>
      </c>
      <c r="E95" s="555">
        <v>10.24</v>
      </c>
      <c r="F95" s="555">
        <v>10.74</v>
      </c>
      <c r="G95" s="555">
        <v>9.74</v>
      </c>
      <c r="H95" s="559">
        <v>10.24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21" customHeight="1">
      <c r="A96" s="336"/>
      <c r="B96" s="444">
        <f t="shared" si="1"/>
        <v>89</v>
      </c>
      <c r="C96" s="417" t="s">
        <v>107</v>
      </c>
      <c r="D96" s="570">
        <v>6.28</v>
      </c>
      <c r="E96" s="556">
        <v>6.28</v>
      </c>
      <c r="F96" s="556">
        <v>7.28</v>
      </c>
      <c r="G96" s="556">
        <v>6.28</v>
      </c>
      <c r="H96" s="560">
        <v>6.28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21" customHeight="1">
      <c r="B97" s="376">
        <f t="shared" si="1"/>
        <v>90</v>
      </c>
      <c r="C97" s="339" t="s">
        <v>108</v>
      </c>
      <c r="D97" s="571" t="s">
        <v>120</v>
      </c>
      <c r="E97" s="555">
        <v>10.96</v>
      </c>
      <c r="F97" s="555">
        <v>13.53</v>
      </c>
      <c r="G97" s="555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21" customHeight="1">
      <c r="A98" s="336"/>
      <c r="B98" s="444">
        <f t="shared" si="1"/>
        <v>91</v>
      </c>
      <c r="C98" s="417" t="s">
        <v>109</v>
      </c>
      <c r="D98" s="570">
        <v>9.14</v>
      </c>
      <c r="E98" s="556">
        <v>10.07</v>
      </c>
      <c r="F98" s="556" t="s">
        <v>120</v>
      </c>
      <c r="G98" s="556">
        <v>9.89</v>
      </c>
      <c r="H98" s="560">
        <v>11.39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21" customHeight="1">
      <c r="B99" s="376">
        <f t="shared" si="1"/>
        <v>92</v>
      </c>
      <c r="C99" s="339" t="s">
        <v>255</v>
      </c>
      <c r="D99" s="571">
        <v>8.18</v>
      </c>
      <c r="E99" s="555">
        <v>8.18</v>
      </c>
      <c r="F99" s="555">
        <v>8.18</v>
      </c>
      <c r="G99" s="555">
        <v>8.18</v>
      </c>
      <c r="H99" s="559">
        <v>8.18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21" customHeight="1">
      <c r="A100" s="336"/>
      <c r="B100" s="444">
        <f t="shared" si="1"/>
        <v>93</v>
      </c>
      <c r="C100" s="417" t="s">
        <v>191</v>
      </c>
      <c r="D100" s="570">
        <v>5.69</v>
      </c>
      <c r="E100" s="556">
        <v>6.19</v>
      </c>
      <c r="F100" s="556">
        <v>8.19</v>
      </c>
      <c r="G100" s="556">
        <v>5.69</v>
      </c>
      <c r="H100" s="560">
        <v>5.69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21" customHeight="1">
      <c r="B101" s="376">
        <f t="shared" si="1"/>
        <v>94</v>
      </c>
      <c r="C101" s="339" t="s">
        <v>112</v>
      </c>
      <c r="D101" s="571">
        <v>9.25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21" customHeight="1" thickBot="1">
      <c r="A102" s="336"/>
      <c r="B102" s="450">
        <f t="shared" si="1"/>
        <v>95</v>
      </c>
      <c r="C102" s="451" t="s">
        <v>113</v>
      </c>
      <c r="D102" s="572" t="s">
        <v>120</v>
      </c>
      <c r="E102" s="567">
        <v>9.75</v>
      </c>
      <c r="F102" s="567" t="s">
        <v>120</v>
      </c>
      <c r="G102" s="567">
        <v>9.75</v>
      </c>
      <c r="H102" s="568">
        <v>10.25</v>
      </c>
      <c r="I102" s="336"/>
      <c r="J102"/>
      <c r="K102"/>
      <c r="L102"/>
      <c r="M102"/>
      <c r="N102"/>
    </row>
    <row r="103" spans="1:20" s="462" customFormat="1" ht="18" customHeight="1">
      <c r="B103" s="684" t="s">
        <v>261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40.950000000000003" customHeight="1" thickBot="1">
      <c r="B104" s="680"/>
      <c r="C104" s="681"/>
      <c r="D104" s="681"/>
      <c r="E104" s="681"/>
      <c r="F104" s="681"/>
      <c r="G104" s="681"/>
      <c r="H104" s="682"/>
      <c r="J104" s="563"/>
      <c r="K104" s="563"/>
      <c r="L104" s="563"/>
      <c r="M104" s="563"/>
      <c r="N104" s="563"/>
    </row>
    <row r="105" spans="1:20" s="462" customFormat="1" ht="18" hidden="1" customHeight="1">
      <c r="B105" s="546"/>
      <c r="C105" s="546"/>
      <c r="D105" s="575"/>
      <c r="E105" s="546"/>
      <c r="F105" s="546"/>
      <c r="G105" s="546"/>
      <c r="H105" s="546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356" customFormat="1" ht="21" hidden="1" customHeight="1">
      <c r="B107" s="351"/>
      <c r="C107" s="339"/>
      <c r="D107" s="576"/>
      <c r="E107" s="536"/>
      <c r="F107" s="536"/>
      <c r="G107" s="536"/>
      <c r="H107" s="536"/>
      <c r="J107" s="563"/>
      <c r="K107" s="563"/>
      <c r="L107" s="563"/>
      <c r="M107" s="563"/>
      <c r="N107" s="563"/>
    </row>
    <row r="108" spans="1:20" s="356" customFormat="1" ht="27" hidden="1" customHeight="1">
      <c r="B108" s="351"/>
      <c r="C108" s="347"/>
      <c r="D108" s="577" t="s">
        <v>247</v>
      </c>
      <c r="E108" s="537" t="s">
        <v>248</v>
      </c>
      <c r="F108" s="537" t="s">
        <v>249</v>
      </c>
      <c r="G108" s="537" t="s">
        <v>8</v>
      </c>
      <c r="H108" s="537" t="s">
        <v>9</v>
      </c>
      <c r="J108" s="562"/>
      <c r="K108" s="562"/>
      <c r="L108" s="562"/>
      <c r="M108" s="562"/>
      <c r="N108" s="562"/>
    </row>
    <row r="109" spans="1:20" s="356" customFormat="1" ht="21" hidden="1" customHeight="1" thickBot="1">
      <c r="B109" s="351"/>
      <c r="C109" s="357" t="s">
        <v>178</v>
      </c>
      <c r="D109" s="578">
        <f>AVERAGE(D7:D22,D24:D53,D55:D76,D78:D84,D86:D96,D98:D101)</f>
        <v>8.0529213483146052</v>
      </c>
      <c r="E109" s="428">
        <f>AVERAGE(E7:E17,E21:E22,E25,E29,E33:E53,E55:E70,E72:E102)</f>
        <v>9.0864634146341459</v>
      </c>
      <c r="F109" s="428">
        <f>AVERAGE(F7:F8,F14,F29,F34,F36:F53,F55:F67,F69,F74,F76,F79,F81:F82,F85:F97,F99:F100)</f>
        <v>10.779473684210526</v>
      </c>
      <c r="G109" s="428">
        <f>AVERAGE(G7:G17,G21:G22,G25,G28:G29,G34:G53,G55:G66,G68:G70,G72:G73,G75:G82,G84:G91,G93:G96,G98:G102)</f>
        <v>8.7188461538461564</v>
      </c>
      <c r="H109" s="428">
        <f>AVERAGE(H7:H15,H17,H21:H22,H29,H34,H36:H53,H55:H69,H72:H82,H84,H86:H100,H102)</f>
        <v>9.5082666666666658</v>
      </c>
      <c r="J109" s="562"/>
      <c r="K109" s="562"/>
      <c r="L109" s="562"/>
      <c r="M109" s="562"/>
      <c r="N109" s="562"/>
    </row>
    <row r="110" spans="1:20" ht="21" hidden="1" customHeight="1" thickTop="1" thickBot="1">
      <c r="C110" s="357" t="s">
        <v>239</v>
      </c>
      <c r="D110" s="582">
        <v>4.57</v>
      </c>
      <c r="E110" s="429">
        <v>5.14</v>
      </c>
      <c r="F110" s="429">
        <v>4.9800000000000004</v>
      </c>
      <c r="G110" s="430">
        <v>4.8</v>
      </c>
      <c r="H110" s="429">
        <v>5.67</v>
      </c>
    </row>
    <row r="111" spans="1:20" ht="21" hidden="1" customHeight="1" thickTop="1" thickBot="1">
      <c r="C111" s="357" t="s">
        <v>240</v>
      </c>
      <c r="D111" s="581">
        <v>14.29</v>
      </c>
      <c r="E111" s="583">
        <v>14.29</v>
      </c>
      <c r="F111" s="583">
        <v>26</v>
      </c>
      <c r="G111" s="584">
        <v>14.29</v>
      </c>
      <c r="H111" s="584">
        <v>14.78</v>
      </c>
    </row>
    <row r="112" spans="1:20" ht="21" hidden="1" customHeight="1" thickTop="1">
      <c r="C112" s="357"/>
      <c r="D112" s="579"/>
      <c r="E112" s="538"/>
      <c r="F112" s="538"/>
      <c r="G112" s="538"/>
      <c r="H112" s="538"/>
    </row>
    <row r="113" spans="3:3" ht="21" hidden="1" customHeight="1">
      <c r="C113" s="434"/>
    </row>
  </sheetData>
  <autoFilter ref="B6:H104" xr:uid="{00000000-0009-0000-0000-00002B000000}"/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ignoredErrors>
    <ignoredError sqref="E6 G6 H6 B6:D6 F6" numberStoredAsText="1"/>
  </ignoredErrors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T114"/>
  <sheetViews>
    <sheetView showGridLines="0" view="pageBreakPreview" topLeftCell="A100" zoomScale="90" zoomScaleNormal="100" zoomScaleSheetLayoutView="90" workbookViewId="0">
      <selection activeCell="F124" sqref="F124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266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19.05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21" customHeight="1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21" customHeight="1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21" customHeight="1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21" customHeight="1">
      <c r="B10" s="376">
        <f t="shared" ref="B10:B73" si="0">B9+1</f>
        <v>4</v>
      </c>
      <c r="C10" s="339" t="s">
        <v>15</v>
      </c>
      <c r="D10" s="571">
        <v>8.25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21" customHeight="1">
      <c r="A11" s="336"/>
      <c r="B11" s="444">
        <f t="shared" si="0"/>
        <v>5</v>
      </c>
      <c r="C11" s="417" t="s">
        <v>16</v>
      </c>
      <c r="D11" s="570">
        <v>8.5</v>
      </c>
      <c r="E11" s="556">
        <v>8.75</v>
      </c>
      <c r="F11" s="556" t="s">
        <v>120</v>
      </c>
      <c r="G11" s="556">
        <v>8.25</v>
      </c>
      <c r="H11" s="560">
        <v>8.25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21" customHeight="1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21" customHeight="1">
      <c r="A13" s="336"/>
      <c r="B13" s="444">
        <f t="shared" si="0"/>
        <v>7</v>
      </c>
      <c r="C13" s="417" t="s">
        <v>18</v>
      </c>
      <c r="D13" s="570">
        <v>7.75</v>
      </c>
      <c r="E13" s="556">
        <v>8.75</v>
      </c>
      <c r="F13" s="556" t="s">
        <v>120</v>
      </c>
      <c r="G13" s="556">
        <v>8.25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21" customHeight="1">
      <c r="B14" s="376">
        <f t="shared" si="0"/>
        <v>8</v>
      </c>
      <c r="C14" s="339" t="s">
        <v>236</v>
      </c>
      <c r="D14" s="571">
        <v>8.51</v>
      </c>
      <c r="E14" s="555">
        <v>8.25</v>
      </c>
      <c r="F14" s="555">
        <v>14.9</v>
      </c>
      <c r="G14" s="555">
        <v>7.75</v>
      </c>
      <c r="H14" s="559">
        <v>8.1199999999999992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21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21" customHeight="1">
      <c r="B16" s="376">
        <f t="shared" si="0"/>
        <v>10</v>
      </c>
      <c r="C16" s="339" t="s">
        <v>21</v>
      </c>
      <c r="D16" s="571">
        <v>8.5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21" customHeight="1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21" customHeight="1">
      <c r="B18" s="376">
        <f t="shared" si="0"/>
        <v>12</v>
      </c>
      <c r="C18" s="339" t="s">
        <v>23</v>
      </c>
      <c r="D18" s="571">
        <v>4.75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21" customHeight="1">
      <c r="A19" s="336"/>
      <c r="B19" s="444">
        <f t="shared" si="0"/>
        <v>13</v>
      </c>
      <c r="C19" s="417" t="s">
        <v>24</v>
      </c>
      <c r="D19" s="570">
        <v>3.91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21" customHeight="1">
      <c r="B20" s="376">
        <f t="shared" si="0"/>
        <v>14</v>
      </c>
      <c r="C20" s="339" t="s">
        <v>25</v>
      </c>
      <c r="D20" s="571">
        <v>5.75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7.45" customHeight="1">
      <c r="A21" s="336"/>
      <c r="B21" s="444">
        <f t="shared" si="0"/>
        <v>15</v>
      </c>
      <c r="C21" s="417" t="s">
        <v>26</v>
      </c>
      <c r="D21" s="570">
        <v>7.26</v>
      </c>
      <c r="E21" s="556">
        <v>7.26</v>
      </c>
      <c r="F21" s="556" t="s">
        <v>120</v>
      </c>
      <c r="G21" s="556">
        <v>7.26</v>
      </c>
      <c r="H21" s="560">
        <v>7.26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21" customHeight="1">
      <c r="B22" s="376">
        <f t="shared" si="0"/>
        <v>16</v>
      </c>
      <c r="C22" s="339" t="s">
        <v>27</v>
      </c>
      <c r="D22" s="571">
        <v>9.11</v>
      </c>
      <c r="E22" s="555">
        <v>9.9600000000000009</v>
      </c>
      <c r="F22" s="555" t="s">
        <v>120</v>
      </c>
      <c r="G22" s="555">
        <v>11.73</v>
      </c>
      <c r="H22" s="559">
        <v>14.92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6.06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4.63</v>
      </c>
      <c r="E25" s="556">
        <v>7.08</v>
      </c>
      <c r="F25" s="556" t="s">
        <v>120</v>
      </c>
      <c r="G25" s="556">
        <v>7.37</v>
      </c>
      <c r="H25" s="560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6.72</v>
      </c>
      <c r="E26" s="555" t="s">
        <v>120</v>
      </c>
      <c r="F26" s="555" t="s">
        <v>120</v>
      </c>
      <c r="G26" s="555" t="s">
        <v>120</v>
      </c>
      <c r="H26" s="559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4.5999999999999996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7.32</v>
      </c>
      <c r="E28" s="555" t="s">
        <v>120</v>
      </c>
      <c r="F28" s="555" t="s">
        <v>120</v>
      </c>
      <c r="G28" s="555">
        <v>7.59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21" customHeight="1">
      <c r="A29" s="336"/>
      <c r="B29" s="444">
        <f t="shared" si="0"/>
        <v>23</v>
      </c>
      <c r="C29" s="417" t="s">
        <v>36</v>
      </c>
      <c r="D29" s="570">
        <v>14.34</v>
      </c>
      <c r="E29" s="556">
        <v>13.34</v>
      </c>
      <c r="F29" s="556">
        <v>13.34</v>
      </c>
      <c r="G29" s="556">
        <v>13.34</v>
      </c>
      <c r="H29" s="560">
        <v>13.34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6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4.76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5.71</v>
      </c>
      <c r="E33" s="556">
        <v>5.71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21" customHeight="1">
      <c r="B34" s="376">
        <f>B33+1</f>
        <v>28</v>
      </c>
      <c r="C34" s="339" t="s">
        <v>41</v>
      </c>
      <c r="D34" s="571">
        <v>6.93</v>
      </c>
      <c r="E34" s="555">
        <v>7.18</v>
      </c>
      <c r="F34" s="555">
        <v>12.1</v>
      </c>
      <c r="G34" s="555">
        <v>6.57</v>
      </c>
      <c r="H34" s="559">
        <v>12.28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21" customHeight="1">
      <c r="A35" s="336"/>
      <c r="B35" s="444">
        <f t="shared" si="0"/>
        <v>29</v>
      </c>
      <c r="C35" s="417" t="s">
        <v>42</v>
      </c>
      <c r="D35" s="570">
        <v>6.75</v>
      </c>
      <c r="E35" s="556">
        <v>9.5</v>
      </c>
      <c r="F35" s="556" t="s">
        <v>120</v>
      </c>
      <c r="G35" s="556">
        <v>9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21" customHeight="1">
      <c r="B36" s="376">
        <f t="shared" si="0"/>
        <v>30</v>
      </c>
      <c r="C36" s="339" t="s">
        <v>230</v>
      </c>
      <c r="D36" s="571">
        <v>10.55</v>
      </c>
      <c r="E36" s="555">
        <v>11.05</v>
      </c>
      <c r="F36" s="555">
        <v>26</v>
      </c>
      <c r="G36" s="555">
        <v>12.05</v>
      </c>
      <c r="H36" s="559">
        <v>11.05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21" customHeight="1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21" customHeight="1">
      <c r="B38" s="376">
        <f t="shared" si="0"/>
        <v>32</v>
      </c>
      <c r="C38" s="339" t="s">
        <v>46</v>
      </c>
      <c r="D38" s="571">
        <v>6</v>
      </c>
      <c r="E38" s="555">
        <v>8.17</v>
      </c>
      <c r="F38" s="555">
        <v>11.6</v>
      </c>
      <c r="G38" s="555">
        <v>7.99</v>
      </c>
      <c r="H38" s="559">
        <v>7.83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21" customHeight="1">
      <c r="A39" s="336"/>
      <c r="B39" s="444">
        <f t="shared" si="0"/>
        <v>33</v>
      </c>
      <c r="C39" s="417" t="s">
        <v>47</v>
      </c>
      <c r="D39" s="570">
        <v>9</v>
      </c>
      <c r="E39" s="556">
        <v>9.25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21" customHeight="1">
      <c r="B40" s="376">
        <f t="shared" si="0"/>
        <v>34</v>
      </c>
      <c r="C40" s="339" t="s">
        <v>48</v>
      </c>
      <c r="D40" s="571">
        <v>5.49</v>
      </c>
      <c r="E40" s="555">
        <v>5.55</v>
      </c>
      <c r="F40" s="561">
        <v>5.39</v>
      </c>
      <c r="G40" s="561">
        <v>5.21</v>
      </c>
      <c r="H40" s="559">
        <v>6.23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21" customHeight="1">
      <c r="A41" s="336"/>
      <c r="B41" s="444">
        <f t="shared" si="0"/>
        <v>35</v>
      </c>
      <c r="C41" s="417" t="s">
        <v>49</v>
      </c>
      <c r="D41" s="570">
        <v>7.42</v>
      </c>
      <c r="E41" s="556">
        <v>8.16</v>
      </c>
      <c r="F41" s="556">
        <v>8.33</v>
      </c>
      <c r="G41" s="556">
        <v>7.99</v>
      </c>
      <c r="H41" s="560">
        <v>8.5399999999999991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21" customHeight="1">
      <c r="B42" s="376">
        <f t="shared" si="0"/>
        <v>36</v>
      </c>
      <c r="C42" s="339" t="s">
        <v>50</v>
      </c>
      <c r="D42" s="571">
        <v>5.78</v>
      </c>
      <c r="E42" s="555">
        <v>6.75</v>
      </c>
      <c r="F42" s="555">
        <v>11.04</v>
      </c>
      <c r="G42" s="555">
        <v>6.75</v>
      </c>
      <c r="H42" s="559">
        <v>8.4499999999999993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21" customHeight="1">
      <c r="A43" s="336"/>
      <c r="B43" s="444">
        <f t="shared" si="0"/>
        <v>37</v>
      </c>
      <c r="C43" s="417" t="s">
        <v>51</v>
      </c>
      <c r="D43" s="570">
        <v>8.85</v>
      </c>
      <c r="E43" s="556">
        <v>8.17</v>
      </c>
      <c r="F43" s="556">
        <v>8</v>
      </c>
      <c r="G43" s="556">
        <v>8.0399999999999991</v>
      </c>
      <c r="H43" s="560">
        <v>8.2899999999999991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21" customHeight="1">
      <c r="B44" s="376">
        <f t="shared" si="0"/>
        <v>38</v>
      </c>
      <c r="C44" s="339" t="s">
        <v>52</v>
      </c>
      <c r="D44" s="571">
        <v>8.89</v>
      </c>
      <c r="E44" s="555">
        <v>9.49</v>
      </c>
      <c r="F44" s="555">
        <v>11</v>
      </c>
      <c r="G44" s="555">
        <v>9.36</v>
      </c>
      <c r="H44" s="559">
        <v>10.79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21" customHeight="1">
      <c r="A45" s="336"/>
      <c r="B45" s="444">
        <f t="shared" si="0"/>
        <v>39</v>
      </c>
      <c r="C45" s="417" t="s">
        <v>260</v>
      </c>
      <c r="D45" s="570">
        <v>8.75</v>
      </c>
      <c r="E45" s="556">
        <v>9.25</v>
      </c>
      <c r="F45" s="556">
        <v>11.25</v>
      </c>
      <c r="G45" s="556">
        <v>9.75</v>
      </c>
      <c r="H45" s="560">
        <v>9.75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21" customHeight="1">
      <c r="B46" s="376">
        <f t="shared" si="0"/>
        <v>40</v>
      </c>
      <c r="C46" s="339" t="s">
        <v>54</v>
      </c>
      <c r="D46" s="571">
        <v>5.01</v>
      </c>
      <c r="E46" s="555">
        <v>5.35</v>
      </c>
      <c r="F46" s="555">
        <v>5.29</v>
      </c>
      <c r="G46" s="555">
        <v>4.5999999999999996</v>
      </c>
      <c r="H46" s="559">
        <v>5.04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21" customHeight="1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21" customHeight="1">
      <c r="B48" s="376">
        <f t="shared" si="0"/>
        <v>42</v>
      </c>
      <c r="C48" s="339" t="s">
        <v>56</v>
      </c>
      <c r="D48" s="571">
        <v>8.17</v>
      </c>
      <c r="E48" s="555">
        <v>8.17</v>
      </c>
      <c r="F48" s="555">
        <v>8.17</v>
      </c>
      <c r="G48" s="555">
        <v>8.17</v>
      </c>
      <c r="H48" s="559">
        <v>8.17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21" customHeight="1">
      <c r="A49" s="336"/>
      <c r="B49" s="444">
        <f t="shared" si="0"/>
        <v>43</v>
      </c>
      <c r="C49" s="417" t="s">
        <v>57</v>
      </c>
      <c r="D49" s="570">
        <v>9.07</v>
      </c>
      <c r="E49" s="556">
        <v>9.32</v>
      </c>
      <c r="F49" s="556">
        <v>10.76</v>
      </c>
      <c r="G49" s="556">
        <v>9.14</v>
      </c>
      <c r="H49" s="560">
        <v>9.4700000000000006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21" customHeight="1">
      <c r="B50" s="376">
        <f t="shared" si="0"/>
        <v>44</v>
      </c>
      <c r="C50" s="339" t="s">
        <v>58</v>
      </c>
      <c r="D50" s="571">
        <v>7.34</v>
      </c>
      <c r="E50" s="555">
        <v>9.52</v>
      </c>
      <c r="F50" s="555">
        <v>11</v>
      </c>
      <c r="G50" s="555">
        <v>10.26</v>
      </c>
      <c r="H50" s="559">
        <v>8.7100000000000009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26.55" customHeight="1">
      <c r="A51" s="336"/>
      <c r="B51" s="444">
        <f t="shared" si="0"/>
        <v>45</v>
      </c>
      <c r="C51" s="417" t="s">
        <v>59</v>
      </c>
      <c r="D51" s="570">
        <v>8.19</v>
      </c>
      <c r="E51" s="556">
        <v>7.87</v>
      </c>
      <c r="F51" s="556">
        <v>7.87</v>
      </c>
      <c r="G51" s="556">
        <v>8.19</v>
      </c>
      <c r="H51" s="560">
        <v>7.55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21" customHeight="1">
      <c r="B52" s="376">
        <f t="shared" si="0"/>
        <v>46</v>
      </c>
      <c r="C52" s="339" t="s">
        <v>60</v>
      </c>
      <c r="D52" s="571">
        <v>9.5</v>
      </c>
      <c r="E52" s="555">
        <v>10.5</v>
      </c>
      <c r="F52" s="555">
        <v>9.06</v>
      </c>
      <c r="G52" s="555">
        <v>8.68</v>
      </c>
      <c r="H52" s="559">
        <v>9.19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21" customHeight="1" thickBot="1">
      <c r="A53" s="336"/>
      <c r="B53" s="450">
        <f t="shared" si="0"/>
        <v>47</v>
      </c>
      <c r="C53" s="451" t="s">
        <v>61</v>
      </c>
      <c r="D53" s="572">
        <v>6.41</v>
      </c>
      <c r="E53" s="567">
        <v>6.32</v>
      </c>
      <c r="F53" s="567">
        <v>6.26</v>
      </c>
      <c r="G53" s="567">
        <v>6.26</v>
      </c>
      <c r="H53" s="568">
        <v>8.2200000000000006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21" customHeight="1" thickBot="1">
      <c r="B54" s="551"/>
      <c r="C54" s="552"/>
      <c r="D54" s="573"/>
      <c r="E54" s="569"/>
      <c r="F54" s="569"/>
      <c r="G54" s="687" t="s">
        <v>216</v>
      </c>
      <c r="H54" s="688"/>
      <c r="J54"/>
      <c r="K54"/>
      <c r="L54"/>
      <c r="M54"/>
      <c r="N54"/>
      <c r="P54" s="565"/>
      <c r="Q54" s="565"/>
      <c r="R54" s="565"/>
      <c r="S54" s="565"/>
      <c r="T54" s="565"/>
    </row>
    <row r="55" spans="1:20" ht="21" customHeight="1" thickTop="1">
      <c r="B55" s="376">
        <f>B53+1</f>
        <v>48</v>
      </c>
      <c r="C55" s="339" t="s">
        <v>62</v>
      </c>
      <c r="D55" s="574">
        <v>10.94</v>
      </c>
      <c r="E55" s="561">
        <v>10.94</v>
      </c>
      <c r="F55" s="561">
        <v>10.94</v>
      </c>
      <c r="G55" s="561">
        <v>10.94</v>
      </c>
      <c r="H55" s="585">
        <v>10.94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21" customHeight="1">
      <c r="A56" s="336"/>
      <c r="B56" s="444">
        <f t="shared" si="0"/>
        <v>49</v>
      </c>
      <c r="C56" s="417" t="s">
        <v>64</v>
      </c>
      <c r="D56" s="570">
        <v>8.2799999999999994</v>
      </c>
      <c r="E56" s="556">
        <v>10.49</v>
      </c>
      <c r="F56" s="556">
        <v>7.34</v>
      </c>
      <c r="G56" s="556">
        <v>7.27</v>
      </c>
      <c r="H56" s="560">
        <v>9.6199999999999992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21" customHeight="1">
      <c r="B57" s="376">
        <f t="shared" si="0"/>
        <v>50</v>
      </c>
      <c r="C57" s="339" t="s">
        <v>65</v>
      </c>
      <c r="D57" s="571">
        <v>12.32</v>
      </c>
      <c r="E57" s="555">
        <v>12.32</v>
      </c>
      <c r="F57" s="555">
        <v>12.32</v>
      </c>
      <c r="G57" s="555">
        <v>12.32</v>
      </c>
      <c r="H57" s="559">
        <v>12.32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21" customHeight="1">
      <c r="A58" s="336"/>
      <c r="B58" s="444">
        <f t="shared" si="0"/>
        <v>51</v>
      </c>
      <c r="C58" s="417" t="s">
        <v>66</v>
      </c>
      <c r="D58" s="570">
        <v>7.65</v>
      </c>
      <c r="E58" s="556">
        <v>7.65</v>
      </c>
      <c r="F58" s="556">
        <v>7.65</v>
      </c>
      <c r="G58" s="556">
        <v>8.23</v>
      </c>
      <c r="H58" s="560">
        <v>8.23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21" customHeight="1">
      <c r="B59" s="376">
        <f t="shared" si="0"/>
        <v>52</v>
      </c>
      <c r="C59" s="339" t="s">
        <v>67</v>
      </c>
      <c r="D59" s="571">
        <v>8.3000000000000007</v>
      </c>
      <c r="E59" s="555">
        <v>8.31</v>
      </c>
      <c r="F59" s="555">
        <v>7.9</v>
      </c>
      <c r="G59" s="555">
        <v>8.2799999999999994</v>
      </c>
      <c r="H59" s="559">
        <v>8.1300000000000008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21" customHeight="1">
      <c r="A60" s="336"/>
      <c r="B60" s="444">
        <f t="shared" si="0"/>
        <v>53</v>
      </c>
      <c r="C60" s="417" t="s">
        <v>68</v>
      </c>
      <c r="D60" s="570">
        <v>6.22</v>
      </c>
      <c r="E60" s="556">
        <v>6.22</v>
      </c>
      <c r="F60" s="556">
        <v>6.22</v>
      </c>
      <c r="G60" s="556">
        <v>6.22</v>
      </c>
      <c r="H60" s="560">
        <v>6.22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21" customHeight="1">
      <c r="B61" s="376">
        <f t="shared" si="0"/>
        <v>54</v>
      </c>
      <c r="C61" s="339" t="s">
        <v>69</v>
      </c>
      <c r="D61" s="571">
        <v>5.6</v>
      </c>
      <c r="E61" s="555">
        <v>5.57</v>
      </c>
      <c r="F61" s="555">
        <v>5.56</v>
      </c>
      <c r="G61" s="555">
        <v>5.58</v>
      </c>
      <c r="H61" s="559">
        <v>6.11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21" customHeight="1">
      <c r="A62" s="336"/>
      <c r="B62" s="444">
        <f t="shared" si="0"/>
        <v>55</v>
      </c>
      <c r="C62" s="417" t="s">
        <v>70</v>
      </c>
      <c r="D62" s="570">
        <v>9.0500000000000007</v>
      </c>
      <c r="E62" s="556">
        <v>8.01</v>
      </c>
      <c r="F62" s="556">
        <v>7.81</v>
      </c>
      <c r="G62" s="556">
        <v>7.85</v>
      </c>
      <c r="H62" s="560">
        <v>7.88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21" customHeight="1">
      <c r="B63" s="376">
        <f t="shared" si="0"/>
        <v>56</v>
      </c>
      <c r="C63" s="339" t="s">
        <v>237</v>
      </c>
      <c r="D63" s="571">
        <v>8.49</v>
      </c>
      <c r="E63" s="555">
        <v>8.5399999999999991</v>
      </c>
      <c r="F63" s="555">
        <v>8.4700000000000006</v>
      </c>
      <c r="G63" s="555">
        <v>8.2899999999999991</v>
      </c>
      <c r="H63" s="559">
        <v>12.02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21" customHeight="1">
      <c r="A64" s="336"/>
      <c r="B64" s="444">
        <f>B63+1</f>
        <v>57</v>
      </c>
      <c r="C64" s="417" t="s">
        <v>73</v>
      </c>
      <c r="D64" s="570">
        <v>11</v>
      </c>
      <c r="E64" s="556">
        <v>11</v>
      </c>
      <c r="F64" s="556">
        <v>11</v>
      </c>
      <c r="G64" s="556">
        <v>11</v>
      </c>
      <c r="H64" s="560">
        <v>11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21" customHeight="1">
      <c r="B65" s="376">
        <f t="shared" si="0"/>
        <v>58</v>
      </c>
      <c r="C65" s="339" t="s">
        <v>74</v>
      </c>
      <c r="D65" s="571">
        <v>8.94</v>
      </c>
      <c r="E65" s="555">
        <v>9.19</v>
      </c>
      <c r="F65" s="555">
        <v>9.43</v>
      </c>
      <c r="G65" s="555">
        <v>8.6999999999999993</v>
      </c>
      <c r="H65" s="559">
        <v>9.07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21" customHeight="1">
      <c r="A66" s="336"/>
      <c r="B66" s="444">
        <f t="shared" si="0"/>
        <v>59</v>
      </c>
      <c r="C66" s="417" t="s">
        <v>75</v>
      </c>
      <c r="D66" s="570">
        <v>6.32</v>
      </c>
      <c r="E66" s="556">
        <v>6.32</v>
      </c>
      <c r="F66" s="556">
        <v>7.1</v>
      </c>
      <c r="G66" s="556">
        <v>6.32</v>
      </c>
      <c r="H66" s="560">
        <v>6.32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21" customHeight="1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21" customHeight="1">
      <c r="A68" s="336"/>
      <c r="B68" s="444">
        <f>B67+1</f>
        <v>61</v>
      </c>
      <c r="C68" s="417" t="s">
        <v>77</v>
      </c>
      <c r="D68" s="570">
        <v>8.15</v>
      </c>
      <c r="E68" s="556">
        <v>8.8000000000000007</v>
      </c>
      <c r="F68" s="556" t="s">
        <v>120</v>
      </c>
      <c r="G68" s="556">
        <v>9.49</v>
      </c>
      <c r="H68" s="560">
        <v>9.4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21" customHeight="1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7.37</v>
      </c>
      <c r="E70" s="556">
        <v>8.3699999999999992</v>
      </c>
      <c r="F70" s="556" t="s">
        <v>120</v>
      </c>
      <c r="G70" s="556">
        <v>8.0299999999999994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21" customHeight="1">
      <c r="B71" s="376">
        <f t="shared" si="0"/>
        <v>64</v>
      </c>
      <c r="C71" s="339" t="s">
        <v>80</v>
      </c>
      <c r="D71" s="571">
        <v>7.85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21" customHeight="1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21" customHeight="1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21" customHeight="1">
      <c r="A74" s="336"/>
      <c r="B74" s="444">
        <f t="shared" ref="B74:B102" si="1">B73+1</f>
        <v>67</v>
      </c>
      <c r="C74" s="417" t="s">
        <v>131</v>
      </c>
      <c r="D74" s="570">
        <v>6.08</v>
      </c>
      <c r="E74" s="556">
        <v>9.57</v>
      </c>
      <c r="F74" s="556">
        <v>16.04</v>
      </c>
      <c r="G74" s="556" t="s">
        <v>120</v>
      </c>
      <c r="H74" s="560">
        <v>10.8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21" customHeight="1">
      <c r="B75" s="376">
        <f t="shared" si="1"/>
        <v>68</v>
      </c>
      <c r="C75" s="339" t="s">
        <v>84</v>
      </c>
      <c r="D75" s="571">
        <v>9.48</v>
      </c>
      <c r="E75" s="555">
        <v>10.69</v>
      </c>
      <c r="F75" s="555" t="s">
        <v>120</v>
      </c>
      <c r="G75" s="555">
        <v>10.69</v>
      </c>
      <c r="H75" s="559">
        <v>9.59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21" customHeight="1">
      <c r="A76" s="336"/>
      <c r="B76" s="444">
        <f t="shared" si="1"/>
        <v>69</v>
      </c>
      <c r="C76" s="417" t="s">
        <v>258</v>
      </c>
      <c r="D76" s="570">
        <v>8.5</v>
      </c>
      <c r="E76" s="556">
        <v>8.3800000000000008</v>
      </c>
      <c r="F76" s="556">
        <v>11.15</v>
      </c>
      <c r="G76" s="556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21" customHeight="1">
      <c r="B77" s="376">
        <f t="shared" si="1"/>
        <v>70</v>
      </c>
      <c r="C77" s="339" t="s">
        <v>86</v>
      </c>
      <c r="D77" s="555" t="s">
        <v>120</v>
      </c>
      <c r="E77" s="555">
        <v>10.61</v>
      </c>
      <c r="F77" s="555" t="s">
        <v>120</v>
      </c>
      <c r="G77" s="555">
        <v>8.9600000000000009</v>
      </c>
      <c r="H77" s="559">
        <v>9.84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21" customHeight="1">
      <c r="A78" s="336"/>
      <c r="B78" s="444">
        <f t="shared" si="1"/>
        <v>71</v>
      </c>
      <c r="C78" s="417" t="s">
        <v>88</v>
      </c>
      <c r="D78" s="570">
        <v>7.85</v>
      </c>
      <c r="E78" s="556">
        <v>7.85</v>
      </c>
      <c r="F78" s="556" t="s">
        <v>120</v>
      </c>
      <c r="G78" s="556">
        <v>7.6</v>
      </c>
      <c r="H78" s="560">
        <v>7.6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21" customHeight="1">
      <c r="B79" s="376">
        <f t="shared" si="1"/>
        <v>72</v>
      </c>
      <c r="C79" s="339" t="s">
        <v>89</v>
      </c>
      <c r="D79" s="571">
        <v>5.5</v>
      </c>
      <c r="E79" s="555">
        <v>6.5</v>
      </c>
      <c r="F79" s="555">
        <v>7.5</v>
      </c>
      <c r="G79" s="555">
        <v>6.25</v>
      </c>
      <c r="H79" s="559">
        <v>9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21" customHeight="1">
      <c r="A80" s="336"/>
      <c r="B80" s="444">
        <f t="shared" si="1"/>
        <v>73</v>
      </c>
      <c r="C80" s="417" t="s">
        <v>90</v>
      </c>
      <c r="D80" s="570">
        <v>9.3000000000000007</v>
      </c>
      <c r="E80" s="556">
        <v>9.3000000000000007</v>
      </c>
      <c r="F80" s="556" t="s">
        <v>120</v>
      </c>
      <c r="G80" s="556">
        <v>9.44</v>
      </c>
      <c r="H80" s="560">
        <v>10.37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21" customHeight="1">
      <c r="B81" s="376">
        <f t="shared" si="1"/>
        <v>74</v>
      </c>
      <c r="C81" s="339" t="s">
        <v>231</v>
      </c>
      <c r="D81" s="571">
        <v>12.24</v>
      </c>
      <c r="E81" s="555">
        <v>12.74</v>
      </c>
      <c r="F81" s="555">
        <v>12.74</v>
      </c>
      <c r="G81" s="555">
        <v>12.24</v>
      </c>
      <c r="H81" s="559">
        <v>13.49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21" customHeight="1">
      <c r="A82" s="336"/>
      <c r="B82" s="444">
        <f t="shared" si="1"/>
        <v>75</v>
      </c>
      <c r="C82" s="417" t="s">
        <v>253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21" customHeight="1">
      <c r="A84" s="336"/>
      <c r="B84" s="444">
        <f t="shared" si="1"/>
        <v>77</v>
      </c>
      <c r="C84" s="417" t="s">
        <v>188</v>
      </c>
      <c r="D84" s="570">
        <v>8.69</v>
      </c>
      <c r="E84" s="556">
        <v>8.69</v>
      </c>
      <c r="F84" s="556" t="s">
        <v>120</v>
      </c>
      <c r="G84" s="556">
        <v>8.69</v>
      </c>
      <c r="H84" s="560">
        <v>8.69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21" customHeight="1">
      <c r="B85" s="376">
        <f t="shared" si="1"/>
        <v>78</v>
      </c>
      <c r="C85" s="339" t="s">
        <v>96</v>
      </c>
      <c r="D85" s="555" t="s">
        <v>120</v>
      </c>
      <c r="E85" s="555">
        <v>10.75</v>
      </c>
      <c r="F85" s="555">
        <v>13.99</v>
      </c>
      <c r="G85" s="555">
        <v>9.25</v>
      </c>
      <c r="H85" s="559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21" customHeight="1">
      <c r="A86" s="336"/>
      <c r="B86" s="444">
        <f t="shared" si="1"/>
        <v>79</v>
      </c>
      <c r="C86" s="417" t="s">
        <v>97</v>
      </c>
      <c r="D86" s="570">
        <v>7.14</v>
      </c>
      <c r="E86" s="556">
        <v>7.14</v>
      </c>
      <c r="F86" s="556">
        <v>9.14</v>
      </c>
      <c r="G86" s="556">
        <v>7.14</v>
      </c>
      <c r="H86" s="560">
        <v>8.64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21" customHeight="1">
      <c r="B87" s="376">
        <f t="shared" si="1"/>
        <v>80</v>
      </c>
      <c r="C87" s="339" t="s">
        <v>98</v>
      </c>
      <c r="D87" s="571">
        <v>10.89</v>
      </c>
      <c r="E87" s="555">
        <v>11.14</v>
      </c>
      <c r="F87" s="555">
        <v>11.64</v>
      </c>
      <c r="G87" s="555">
        <v>10.99</v>
      </c>
      <c r="H87" s="559">
        <v>11.39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21" customHeight="1">
      <c r="A88" s="336"/>
      <c r="B88" s="444">
        <f t="shared" si="1"/>
        <v>81</v>
      </c>
      <c r="C88" s="417" t="s">
        <v>99</v>
      </c>
      <c r="D88" s="570">
        <v>11</v>
      </c>
      <c r="E88" s="556">
        <v>13</v>
      </c>
      <c r="F88" s="556">
        <v>15</v>
      </c>
      <c r="G88" s="556">
        <v>13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21" customHeight="1">
      <c r="B89" s="376">
        <f t="shared" si="1"/>
        <v>82</v>
      </c>
      <c r="C89" s="344" t="s">
        <v>267</v>
      </c>
      <c r="D89" s="571">
        <v>6</v>
      </c>
      <c r="E89" s="555">
        <v>10.25</v>
      </c>
      <c r="F89" s="555">
        <v>11.25</v>
      </c>
      <c r="G89" s="555">
        <v>8.75</v>
      </c>
      <c r="H89" s="559">
        <v>10.25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21" customHeight="1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21" customHeight="1">
      <c r="B91" s="376">
        <f t="shared" si="1"/>
        <v>84</v>
      </c>
      <c r="C91" s="339" t="s">
        <v>254</v>
      </c>
      <c r="D91" s="571">
        <v>12.19</v>
      </c>
      <c r="E91" s="555">
        <v>12.19</v>
      </c>
      <c r="F91" s="555">
        <v>13.09</v>
      </c>
      <c r="G91" s="555">
        <v>12.19</v>
      </c>
      <c r="H91" s="559">
        <v>12.19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21" customHeight="1">
      <c r="A92" s="336"/>
      <c r="B92" s="444">
        <f t="shared" si="1"/>
        <v>85</v>
      </c>
      <c r="C92" s="417" t="s">
        <v>189</v>
      </c>
      <c r="D92" s="570">
        <v>8.86</v>
      </c>
      <c r="E92" s="556">
        <v>11.86</v>
      </c>
      <c r="F92" s="556">
        <v>12.07</v>
      </c>
      <c r="G92" s="556" t="s">
        <v>120</v>
      </c>
      <c r="H92" s="560">
        <v>12.17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21" customHeight="1">
      <c r="B93" s="376">
        <f t="shared" si="1"/>
        <v>86</v>
      </c>
      <c r="C93" s="339" t="s">
        <v>104</v>
      </c>
      <c r="D93" s="571">
        <v>8.1</v>
      </c>
      <c r="E93" s="555">
        <v>9</v>
      </c>
      <c r="F93" s="555">
        <v>10</v>
      </c>
      <c r="G93" s="555">
        <v>8.85</v>
      </c>
      <c r="H93" s="559">
        <v>8.85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21" customHeight="1">
      <c r="A94" s="336"/>
      <c r="B94" s="444">
        <f t="shared" si="1"/>
        <v>87</v>
      </c>
      <c r="C94" s="417" t="s">
        <v>105</v>
      </c>
      <c r="D94" s="570">
        <v>7.83</v>
      </c>
      <c r="E94" s="556">
        <v>8.49</v>
      </c>
      <c r="F94" s="556">
        <v>9.49</v>
      </c>
      <c r="G94" s="556">
        <v>7.99</v>
      </c>
      <c r="H94" s="560">
        <v>7.99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21" customHeight="1">
      <c r="B95" s="376">
        <f t="shared" si="1"/>
        <v>88</v>
      </c>
      <c r="C95" s="339" t="s">
        <v>106</v>
      </c>
      <c r="D95" s="571">
        <v>9.69</v>
      </c>
      <c r="E95" s="555">
        <v>10.19</v>
      </c>
      <c r="F95" s="555">
        <v>10.69</v>
      </c>
      <c r="G95" s="555">
        <v>9.69</v>
      </c>
      <c r="H95" s="559">
        <v>10.19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21" customHeight="1">
      <c r="A96" s="336"/>
      <c r="B96" s="444">
        <f t="shared" si="1"/>
        <v>89</v>
      </c>
      <c r="C96" s="417" t="s">
        <v>107</v>
      </c>
      <c r="D96" s="570">
        <v>3.17</v>
      </c>
      <c r="E96" s="556">
        <v>3.17</v>
      </c>
      <c r="F96" s="556">
        <v>4.17</v>
      </c>
      <c r="G96" s="556">
        <v>3.17</v>
      </c>
      <c r="H96" s="560">
        <v>3.17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21" customHeight="1">
      <c r="B97" s="376">
        <f t="shared" si="1"/>
        <v>90</v>
      </c>
      <c r="C97" s="339" t="s">
        <v>108</v>
      </c>
      <c r="D97" s="555" t="s">
        <v>120</v>
      </c>
      <c r="E97" s="555">
        <v>10.96</v>
      </c>
      <c r="F97" s="555">
        <v>13.53</v>
      </c>
      <c r="G97" s="555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21" customHeight="1">
      <c r="A98" s="336"/>
      <c r="B98" s="444">
        <f t="shared" si="1"/>
        <v>91</v>
      </c>
      <c r="C98" s="417" t="s">
        <v>109</v>
      </c>
      <c r="D98" s="570">
        <v>9.1</v>
      </c>
      <c r="E98" s="556">
        <v>10.029999999999999</v>
      </c>
      <c r="F98" s="556" t="s">
        <v>120</v>
      </c>
      <c r="G98" s="556">
        <v>9.85</v>
      </c>
      <c r="H98" s="560">
        <v>11.35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21" customHeight="1">
      <c r="B99" s="376">
        <f t="shared" si="1"/>
        <v>92</v>
      </c>
      <c r="C99" s="339" t="s">
        <v>255</v>
      </c>
      <c r="D99" s="571">
        <v>8.1</v>
      </c>
      <c r="E99" s="555">
        <v>8.1</v>
      </c>
      <c r="F99" s="555">
        <v>8.1</v>
      </c>
      <c r="G99" s="555">
        <v>8.1</v>
      </c>
      <c r="H99" s="559">
        <v>8.1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21" customHeight="1">
      <c r="A100" s="336"/>
      <c r="B100" s="444">
        <f t="shared" si="1"/>
        <v>93</v>
      </c>
      <c r="C100" s="417" t="s">
        <v>191</v>
      </c>
      <c r="D100" s="570">
        <v>5.48</v>
      </c>
      <c r="E100" s="556">
        <v>5.98</v>
      </c>
      <c r="F100" s="556">
        <v>7.98</v>
      </c>
      <c r="G100" s="556">
        <v>5.48</v>
      </c>
      <c r="H100" s="560">
        <v>5.48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21" customHeight="1">
      <c r="B101" s="376">
        <f t="shared" si="1"/>
        <v>94</v>
      </c>
      <c r="C101" s="339" t="s">
        <v>112</v>
      </c>
      <c r="D101" s="571">
        <v>9.25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21" customHeight="1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9.75</v>
      </c>
      <c r="F102" s="567" t="s">
        <v>120</v>
      </c>
      <c r="G102" s="567">
        <v>9.75</v>
      </c>
      <c r="H102" s="568">
        <v>10.25</v>
      </c>
      <c r="I102" s="336"/>
      <c r="J102"/>
      <c r="K102"/>
      <c r="L102"/>
      <c r="M102"/>
      <c r="N102"/>
    </row>
    <row r="103" spans="1:20" s="462" customFormat="1" ht="18" customHeight="1">
      <c r="B103" s="684" t="s">
        <v>261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40.950000000000003" customHeight="1" thickBot="1">
      <c r="B104" s="680"/>
      <c r="C104" s="681"/>
      <c r="D104" s="681"/>
      <c r="E104" s="681"/>
      <c r="F104" s="681"/>
      <c r="G104" s="681"/>
      <c r="H104" s="682"/>
      <c r="J104" s="563"/>
      <c r="K104" s="563"/>
      <c r="L104" s="563"/>
      <c r="M104" s="563"/>
      <c r="N104" s="563"/>
    </row>
    <row r="105" spans="1:20" s="462" customFormat="1" ht="18" hidden="1" customHeight="1">
      <c r="B105" s="546"/>
      <c r="C105" s="546"/>
      <c r="D105" s="575"/>
      <c r="E105" s="546"/>
      <c r="F105" s="546"/>
      <c r="G105" s="546"/>
      <c r="H105" s="546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356" customFormat="1" ht="21" hidden="1" customHeight="1">
      <c r="B107" s="351"/>
      <c r="C107" s="339"/>
      <c r="D107" s="576"/>
      <c r="E107" s="536"/>
      <c r="F107" s="536"/>
      <c r="G107" s="536"/>
      <c r="H107" s="536"/>
      <c r="J107" s="563"/>
      <c r="K107" s="563"/>
      <c r="L107" s="563"/>
      <c r="M107" s="563"/>
      <c r="N107" s="563"/>
    </row>
    <row r="108" spans="1:20" s="356" customFormat="1" ht="27" hidden="1" customHeight="1">
      <c r="B108" s="351"/>
      <c r="C108" s="347"/>
      <c r="D108" s="577" t="s">
        <v>247</v>
      </c>
      <c r="E108" s="537" t="s">
        <v>248</v>
      </c>
      <c r="F108" s="537" t="s">
        <v>249</v>
      </c>
      <c r="G108" s="537" t="s">
        <v>8</v>
      </c>
      <c r="H108" s="537" t="s">
        <v>9</v>
      </c>
      <c r="J108" s="562"/>
      <c r="K108" s="562"/>
      <c r="L108" s="562"/>
      <c r="M108" s="562"/>
      <c r="N108" s="562"/>
    </row>
    <row r="109" spans="1:20" s="356" customFormat="1" ht="21" hidden="1" customHeight="1" thickBot="1">
      <c r="B109" s="351"/>
      <c r="C109" s="357" t="s">
        <v>178</v>
      </c>
      <c r="D109" s="578">
        <f>AVERAGE(D7:D22,D24:D53,D55:D76,D78:D84,D86:D96,D98:D101)</f>
        <v>7.9981111111111138</v>
      </c>
      <c r="E109" s="428">
        <f>AVERAGE(E7:E17,E21:E22,E25,E29,E33:E53,E55:E70,E72:E102)</f>
        <v>9.0581927710843395</v>
      </c>
      <c r="F109" s="428">
        <f>AVERAGE(F7:F8,F14,F29,F34,F36:F53,F55:F67,F69,F74,F76,F79,F81:F82,F85:F97,F99:F100)</f>
        <v>10.73824561403509</v>
      </c>
      <c r="G109" s="428">
        <f>AVERAGE(G7:G17,G21:G22,G25,G28:G29,G34:G53,G55:G66,G68:G70,G72:G73,G75:G82,G84:G91,G93:G96,G98:G102)</f>
        <v>8.6828205128205163</v>
      </c>
      <c r="H109" s="428">
        <f>AVERAGE(H7:H15,H17,H21:H22,H29,H34,H36:H53,H55:H69,H72:H82,H84,H86:H100,H102)</f>
        <v>9.4368000000000016</v>
      </c>
      <c r="J109" s="562"/>
      <c r="K109" s="562"/>
      <c r="L109" s="562"/>
      <c r="M109" s="562"/>
      <c r="N109" s="562"/>
    </row>
    <row r="110" spans="1:20" ht="21" hidden="1" customHeight="1" thickTop="1" thickBot="1">
      <c r="C110" s="357" t="s">
        <v>239</v>
      </c>
      <c r="D110" s="582">
        <v>3.17</v>
      </c>
      <c r="E110" s="429">
        <v>3.17</v>
      </c>
      <c r="F110" s="429">
        <v>4.17</v>
      </c>
      <c r="G110" s="430">
        <v>3.17</v>
      </c>
      <c r="H110" s="429">
        <v>3.17</v>
      </c>
    </row>
    <row r="111" spans="1:20" ht="21" hidden="1" customHeight="1" thickTop="1" thickBot="1">
      <c r="C111" s="357" t="s">
        <v>240</v>
      </c>
      <c r="D111" s="581">
        <v>14.34</v>
      </c>
      <c r="E111" s="583">
        <v>13.34</v>
      </c>
      <c r="F111" s="583">
        <v>26</v>
      </c>
      <c r="G111" s="584">
        <v>13.34</v>
      </c>
      <c r="H111" s="584">
        <v>14.92</v>
      </c>
    </row>
    <row r="112" spans="1:20" ht="21" hidden="1" customHeight="1" thickTop="1">
      <c r="C112" s="357"/>
      <c r="D112" s="579"/>
      <c r="E112" s="538"/>
      <c r="F112" s="538"/>
      <c r="G112" s="538"/>
      <c r="H112" s="538"/>
    </row>
    <row r="113" spans="3:3" ht="21" hidden="1" customHeight="1">
      <c r="C113" s="434"/>
    </row>
    <row r="114" spans="3:3" ht="21" hidden="1" customHeight="1"/>
  </sheetData>
  <autoFilter ref="B6:H104" xr:uid="{00000000-0009-0000-0000-00002C000000}"/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T115"/>
  <sheetViews>
    <sheetView showGridLines="0" view="pageBreakPreview" topLeftCell="A89" zoomScaleNormal="100" zoomScaleSheetLayoutView="100" workbookViewId="0">
      <selection activeCell="A105" sqref="A105:XFD115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268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19.05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21" customHeight="1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21" customHeight="1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21" customHeight="1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21" customHeight="1">
      <c r="B10" s="376">
        <f t="shared" ref="B10:B73" si="0">B9+1</f>
        <v>4</v>
      </c>
      <c r="C10" s="339" t="s">
        <v>15</v>
      </c>
      <c r="D10" s="571">
        <v>8.25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21" customHeight="1">
      <c r="A11" s="336"/>
      <c r="B11" s="444">
        <f t="shared" si="0"/>
        <v>5</v>
      </c>
      <c r="C11" s="417" t="s">
        <v>16</v>
      </c>
      <c r="D11" s="570">
        <v>8.25</v>
      </c>
      <c r="E11" s="556">
        <v>8.75</v>
      </c>
      <c r="F11" s="556" t="s">
        <v>120</v>
      </c>
      <c r="G11" s="556">
        <v>8.25</v>
      </c>
      <c r="H11" s="560">
        <v>8.25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21" customHeight="1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21" customHeight="1">
      <c r="A13" s="336"/>
      <c r="B13" s="444">
        <f t="shared" si="0"/>
        <v>7</v>
      </c>
      <c r="C13" s="417" t="s">
        <v>18</v>
      </c>
      <c r="D13" s="570">
        <v>7.75</v>
      </c>
      <c r="E13" s="556">
        <v>8.75</v>
      </c>
      <c r="F13" s="556" t="s">
        <v>120</v>
      </c>
      <c r="G13" s="556">
        <v>8.25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21" customHeight="1">
      <c r="B14" s="376">
        <f t="shared" si="0"/>
        <v>8</v>
      </c>
      <c r="C14" s="339" t="s">
        <v>236</v>
      </c>
      <c r="D14" s="571">
        <v>8.43</v>
      </c>
      <c r="E14" s="555">
        <v>8.25</v>
      </c>
      <c r="F14" s="555">
        <v>14.9</v>
      </c>
      <c r="G14" s="555">
        <v>7.75</v>
      </c>
      <c r="H14" s="559">
        <v>8.0399999999999991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21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21" customHeight="1">
      <c r="B16" s="376">
        <f t="shared" si="0"/>
        <v>10</v>
      </c>
      <c r="C16" s="339" t="s">
        <v>21</v>
      </c>
      <c r="D16" s="571">
        <v>8.25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21" customHeight="1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21" customHeight="1">
      <c r="B18" s="376">
        <f t="shared" si="0"/>
        <v>12</v>
      </c>
      <c r="C18" s="339" t="s">
        <v>23</v>
      </c>
      <c r="D18" s="571">
        <v>4.75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21" customHeight="1">
      <c r="A19" s="336"/>
      <c r="B19" s="444">
        <f t="shared" si="0"/>
        <v>13</v>
      </c>
      <c r="C19" s="417" t="s">
        <v>24</v>
      </c>
      <c r="D19" s="570">
        <v>4.09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21" customHeight="1">
      <c r="B20" s="376">
        <f t="shared" si="0"/>
        <v>14</v>
      </c>
      <c r="C20" s="339" t="s">
        <v>25</v>
      </c>
      <c r="D20" s="571">
        <v>5.75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7.45" customHeight="1">
      <c r="A21" s="336"/>
      <c r="B21" s="444">
        <f t="shared" si="0"/>
        <v>15</v>
      </c>
      <c r="C21" s="417" t="s">
        <v>26</v>
      </c>
      <c r="D21" s="570">
        <v>7.16</v>
      </c>
      <c r="E21" s="556">
        <v>7.16</v>
      </c>
      <c r="F21" s="556" t="s">
        <v>120</v>
      </c>
      <c r="G21" s="556">
        <v>7.16</v>
      </c>
      <c r="H21" s="560">
        <v>7.16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21" customHeight="1">
      <c r="B22" s="376">
        <f t="shared" si="0"/>
        <v>16</v>
      </c>
      <c r="C22" s="339" t="s">
        <v>27</v>
      </c>
      <c r="D22" s="571">
        <v>8.9499999999999993</v>
      </c>
      <c r="E22" s="555">
        <v>9.7899999999999991</v>
      </c>
      <c r="F22" s="555" t="s">
        <v>120</v>
      </c>
      <c r="G22" s="555">
        <v>12.06</v>
      </c>
      <c r="H22" s="559">
        <v>14.74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5.98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4.63</v>
      </c>
      <c r="E25" s="556">
        <v>7.06</v>
      </c>
      <c r="F25" s="556" t="s">
        <v>120</v>
      </c>
      <c r="G25" s="556">
        <v>7.29</v>
      </c>
      <c r="H25" s="560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6.72</v>
      </c>
      <c r="E26" s="555" t="s">
        <v>120</v>
      </c>
      <c r="F26" s="555" t="s">
        <v>120</v>
      </c>
      <c r="G26" s="555" t="s">
        <v>120</v>
      </c>
      <c r="H26" s="559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4.5999999999999996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7.28</v>
      </c>
      <c r="E28" s="555" t="s">
        <v>120</v>
      </c>
      <c r="F28" s="555" t="s">
        <v>120</v>
      </c>
      <c r="G28" s="555">
        <v>7.59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21" customHeight="1">
      <c r="A29" s="336"/>
      <c r="B29" s="444">
        <f t="shared" si="0"/>
        <v>23</v>
      </c>
      <c r="C29" s="417" t="s">
        <v>36</v>
      </c>
      <c r="D29" s="570">
        <v>14.34</v>
      </c>
      <c r="E29" s="556">
        <v>13.34</v>
      </c>
      <c r="F29" s="556">
        <v>13.34</v>
      </c>
      <c r="G29" s="556">
        <v>13.34</v>
      </c>
      <c r="H29" s="560">
        <v>13.34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5.75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4.63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5.72</v>
      </c>
      <c r="E33" s="556">
        <v>5.72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21" customHeight="1">
      <c r="B34" s="376">
        <f>B33+1</f>
        <v>28</v>
      </c>
      <c r="C34" s="339" t="s">
        <v>41</v>
      </c>
      <c r="D34" s="571">
        <v>6.97</v>
      </c>
      <c r="E34" s="555">
        <v>7.13</v>
      </c>
      <c r="F34" s="555">
        <v>12.1</v>
      </c>
      <c r="G34" s="555">
        <v>6.57</v>
      </c>
      <c r="H34" s="559">
        <v>12.21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21" customHeight="1">
      <c r="A35" s="336"/>
      <c r="B35" s="444">
        <f t="shared" si="0"/>
        <v>29</v>
      </c>
      <c r="C35" s="417" t="s">
        <v>42</v>
      </c>
      <c r="D35" s="570">
        <v>6.5</v>
      </c>
      <c r="E35" s="556">
        <v>9.5</v>
      </c>
      <c r="F35" s="556" t="s">
        <v>120</v>
      </c>
      <c r="G35" s="556">
        <v>8.5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21" customHeight="1">
      <c r="B36" s="376">
        <f t="shared" si="0"/>
        <v>30</v>
      </c>
      <c r="C36" s="339" t="s">
        <v>230</v>
      </c>
      <c r="D36" s="571">
        <v>10.55</v>
      </c>
      <c r="E36" s="555">
        <v>11.05</v>
      </c>
      <c r="F36" s="555">
        <v>26</v>
      </c>
      <c r="G36" s="555">
        <v>12.05</v>
      </c>
      <c r="H36" s="559">
        <v>11.05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21" customHeight="1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21" customHeight="1">
      <c r="B38" s="376">
        <f t="shared" si="0"/>
        <v>32</v>
      </c>
      <c r="C38" s="339" t="s">
        <v>46</v>
      </c>
      <c r="D38" s="571">
        <v>5.96</v>
      </c>
      <c r="E38" s="555">
        <v>8.2200000000000006</v>
      </c>
      <c r="F38" s="555">
        <v>11.54</v>
      </c>
      <c r="G38" s="555">
        <v>7.94</v>
      </c>
      <c r="H38" s="559">
        <v>7.78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21" customHeight="1">
      <c r="A39" s="336"/>
      <c r="B39" s="444">
        <f t="shared" si="0"/>
        <v>33</v>
      </c>
      <c r="C39" s="417" t="s">
        <v>47</v>
      </c>
      <c r="D39" s="570">
        <v>9</v>
      </c>
      <c r="E39" s="556">
        <v>9.25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21" customHeight="1">
      <c r="B40" s="376">
        <f t="shared" si="0"/>
        <v>34</v>
      </c>
      <c r="C40" s="339" t="s">
        <v>48</v>
      </c>
      <c r="D40" s="571">
        <v>5.54</v>
      </c>
      <c r="E40" s="555">
        <v>5.6</v>
      </c>
      <c r="F40" s="561">
        <v>5.44</v>
      </c>
      <c r="G40" s="561">
        <v>5.26</v>
      </c>
      <c r="H40" s="559">
        <v>6.28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21" customHeight="1">
      <c r="A41" s="336"/>
      <c r="B41" s="444">
        <f t="shared" si="0"/>
        <v>35</v>
      </c>
      <c r="C41" s="417" t="s">
        <v>49</v>
      </c>
      <c r="D41" s="570">
        <v>6.72</v>
      </c>
      <c r="E41" s="556">
        <v>6.76</v>
      </c>
      <c r="F41" s="556">
        <v>8.33</v>
      </c>
      <c r="G41" s="556">
        <v>6.6</v>
      </c>
      <c r="H41" s="560">
        <v>9.3000000000000007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21" customHeight="1">
      <c r="B42" s="376">
        <f t="shared" si="0"/>
        <v>36</v>
      </c>
      <c r="C42" s="339" t="s">
        <v>50</v>
      </c>
      <c r="D42" s="571">
        <v>6</v>
      </c>
      <c r="E42" s="555">
        <v>7.05</v>
      </c>
      <c r="F42" s="555">
        <v>11.88</v>
      </c>
      <c r="G42" s="555">
        <v>7.2</v>
      </c>
      <c r="H42" s="559">
        <v>8.9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21" customHeight="1">
      <c r="A43" s="336"/>
      <c r="B43" s="444">
        <f t="shared" si="0"/>
        <v>37</v>
      </c>
      <c r="C43" s="417" t="s">
        <v>51</v>
      </c>
      <c r="D43" s="570">
        <v>8.5299999999999994</v>
      </c>
      <c r="E43" s="556">
        <v>7.84</v>
      </c>
      <c r="F43" s="556">
        <v>7.65</v>
      </c>
      <c r="G43" s="556">
        <v>7.69</v>
      </c>
      <c r="H43" s="560">
        <v>7.97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21" customHeight="1">
      <c r="B44" s="376">
        <f t="shared" si="0"/>
        <v>38</v>
      </c>
      <c r="C44" s="339" t="s">
        <v>52</v>
      </c>
      <c r="D44" s="571">
        <v>8.89</v>
      </c>
      <c r="E44" s="555">
        <v>9.5</v>
      </c>
      <c r="F44" s="555">
        <v>10.97</v>
      </c>
      <c r="G44" s="555">
        <v>9.35</v>
      </c>
      <c r="H44" s="559">
        <v>10.75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21" customHeight="1">
      <c r="A45" s="336"/>
      <c r="B45" s="444">
        <f t="shared" si="0"/>
        <v>39</v>
      </c>
      <c r="C45" s="417" t="s">
        <v>260</v>
      </c>
      <c r="D45" s="570">
        <v>8.75</v>
      </c>
      <c r="E45" s="556">
        <v>9.25</v>
      </c>
      <c r="F45" s="556">
        <v>11.25</v>
      </c>
      <c r="G45" s="556">
        <v>9.75</v>
      </c>
      <c r="H45" s="560">
        <v>9.75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21" customHeight="1">
      <c r="B46" s="376">
        <f t="shared" si="0"/>
        <v>40</v>
      </c>
      <c r="C46" s="339" t="s">
        <v>54</v>
      </c>
      <c r="D46" s="571">
        <v>5.18</v>
      </c>
      <c r="E46" s="555">
        <v>5.52</v>
      </c>
      <c r="F46" s="555">
        <v>5.46</v>
      </c>
      <c r="G46" s="555">
        <v>4.7699999999999996</v>
      </c>
      <c r="H46" s="559">
        <v>5.21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21" customHeight="1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21" customHeight="1">
      <c r="B48" s="376">
        <f t="shared" si="0"/>
        <v>42</v>
      </c>
      <c r="C48" s="339" t="s">
        <v>56</v>
      </c>
      <c r="D48" s="571">
        <v>8.1</v>
      </c>
      <c r="E48" s="555">
        <v>8.1</v>
      </c>
      <c r="F48" s="555">
        <v>8.1</v>
      </c>
      <c r="G48" s="555">
        <v>8.1</v>
      </c>
      <c r="H48" s="559">
        <v>8.1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21" customHeight="1">
      <c r="A49" s="336"/>
      <c r="B49" s="444">
        <f t="shared" si="0"/>
        <v>43</v>
      </c>
      <c r="C49" s="417" t="s">
        <v>57</v>
      </c>
      <c r="D49" s="570">
        <v>9.19</v>
      </c>
      <c r="E49" s="556">
        <v>9.4499999999999993</v>
      </c>
      <c r="F49" s="556">
        <v>10.9</v>
      </c>
      <c r="G49" s="556">
        <v>9.26</v>
      </c>
      <c r="H49" s="560">
        <v>9.6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21" customHeight="1">
      <c r="B50" s="376">
        <f t="shared" si="0"/>
        <v>44</v>
      </c>
      <c r="C50" s="339" t="s">
        <v>58</v>
      </c>
      <c r="D50" s="571">
        <v>7.3</v>
      </c>
      <c r="E50" s="555">
        <v>9.41</v>
      </c>
      <c r="F50" s="555">
        <v>11.07</v>
      </c>
      <c r="G50" s="555">
        <v>10.26</v>
      </c>
      <c r="H50" s="559">
        <v>8.58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26.55" customHeight="1">
      <c r="A51" s="336"/>
      <c r="B51" s="444">
        <f t="shared" si="0"/>
        <v>45</v>
      </c>
      <c r="C51" s="417" t="s">
        <v>59</v>
      </c>
      <c r="D51" s="570">
        <v>8.3699999999999992</v>
      </c>
      <c r="E51" s="556">
        <v>8.0500000000000007</v>
      </c>
      <c r="F51" s="556">
        <v>8.0500000000000007</v>
      </c>
      <c r="G51" s="556">
        <v>8.3699999999999992</v>
      </c>
      <c r="H51" s="560">
        <v>7.73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21" customHeight="1">
      <c r="B52" s="376">
        <f t="shared" si="0"/>
        <v>46</v>
      </c>
      <c r="C52" s="339" t="s">
        <v>60</v>
      </c>
      <c r="D52" s="571">
        <v>9.5</v>
      </c>
      <c r="E52" s="555">
        <v>10.5</v>
      </c>
      <c r="F52" s="555">
        <v>9.06</v>
      </c>
      <c r="G52" s="555">
        <v>8.68</v>
      </c>
      <c r="H52" s="559">
        <v>9.19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21" customHeight="1" thickBot="1">
      <c r="A53" s="336"/>
      <c r="B53" s="450">
        <f t="shared" si="0"/>
        <v>47</v>
      </c>
      <c r="C53" s="451" t="s">
        <v>61</v>
      </c>
      <c r="D53" s="572">
        <v>6.8</v>
      </c>
      <c r="E53" s="567">
        <v>6.69</v>
      </c>
      <c r="F53" s="567">
        <v>6.63</v>
      </c>
      <c r="G53" s="567">
        <v>6.63</v>
      </c>
      <c r="H53" s="568">
        <v>8.85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21" customHeight="1" thickBot="1">
      <c r="B54" s="551"/>
      <c r="C54" s="552"/>
      <c r="D54" s="573"/>
      <c r="E54" s="569"/>
      <c r="F54" s="569"/>
      <c r="G54" s="687" t="s">
        <v>216</v>
      </c>
      <c r="H54" s="688"/>
      <c r="J54"/>
      <c r="K54"/>
      <c r="L54"/>
      <c r="M54"/>
      <c r="N54"/>
      <c r="P54" s="565"/>
      <c r="Q54" s="565"/>
      <c r="R54" s="565"/>
      <c r="S54" s="565"/>
      <c r="T54" s="565"/>
    </row>
    <row r="55" spans="1:20" ht="21" customHeight="1" thickTop="1">
      <c r="B55" s="376">
        <f>B53+1</f>
        <v>48</v>
      </c>
      <c r="C55" s="339" t="s">
        <v>62</v>
      </c>
      <c r="D55" s="574">
        <v>11.57</v>
      </c>
      <c r="E55" s="561">
        <v>11.57</v>
      </c>
      <c r="F55" s="561">
        <v>11.57</v>
      </c>
      <c r="G55" s="561">
        <v>11.57</v>
      </c>
      <c r="H55" s="585">
        <v>11.57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21" customHeight="1">
      <c r="A56" s="336"/>
      <c r="B56" s="444">
        <f t="shared" si="0"/>
        <v>49</v>
      </c>
      <c r="C56" s="417" t="s">
        <v>64</v>
      </c>
      <c r="D56" s="570">
        <v>8.1999999999999993</v>
      </c>
      <c r="E56" s="556">
        <v>10.44</v>
      </c>
      <c r="F56" s="556">
        <v>7.29</v>
      </c>
      <c r="G56" s="556">
        <v>7.17</v>
      </c>
      <c r="H56" s="560">
        <v>9.52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21" customHeight="1">
      <c r="B57" s="376">
        <f t="shared" si="0"/>
        <v>50</v>
      </c>
      <c r="C57" s="339" t="s">
        <v>65</v>
      </c>
      <c r="D57" s="571">
        <v>12.53</v>
      </c>
      <c r="E57" s="555">
        <v>12.53</v>
      </c>
      <c r="F57" s="555">
        <v>12.53</v>
      </c>
      <c r="G57" s="555">
        <v>12.53</v>
      </c>
      <c r="H57" s="559">
        <v>12.53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21" customHeight="1">
      <c r="A58" s="336"/>
      <c r="B58" s="444">
        <f t="shared" si="0"/>
        <v>51</v>
      </c>
      <c r="C58" s="417" t="s">
        <v>66</v>
      </c>
      <c r="D58" s="570">
        <v>6.46</v>
      </c>
      <c r="E58" s="556">
        <v>6.46</v>
      </c>
      <c r="F58" s="556">
        <v>6.46</v>
      </c>
      <c r="G58" s="556">
        <v>7.65</v>
      </c>
      <c r="H58" s="560">
        <v>7.65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21" customHeight="1">
      <c r="B59" s="376">
        <f t="shared" si="0"/>
        <v>52</v>
      </c>
      <c r="C59" s="339" t="s">
        <v>67</v>
      </c>
      <c r="D59" s="571">
        <v>7.79</v>
      </c>
      <c r="E59" s="555">
        <v>7.79</v>
      </c>
      <c r="F59" s="555">
        <v>7.39</v>
      </c>
      <c r="G59" s="555">
        <v>7.76</v>
      </c>
      <c r="H59" s="559">
        <v>7.62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21" customHeight="1">
      <c r="A60" s="336"/>
      <c r="B60" s="444">
        <f t="shared" si="0"/>
        <v>53</v>
      </c>
      <c r="C60" s="417" t="s">
        <v>68</v>
      </c>
      <c r="D60" s="570">
        <v>4.87</v>
      </c>
      <c r="E60" s="556">
        <v>4.87</v>
      </c>
      <c r="F60" s="556">
        <v>4.87</v>
      </c>
      <c r="G60" s="556">
        <v>4.87</v>
      </c>
      <c r="H60" s="560">
        <v>4.87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21" customHeight="1">
      <c r="B61" s="376">
        <f t="shared" si="0"/>
        <v>54</v>
      </c>
      <c r="C61" s="339" t="s">
        <v>69</v>
      </c>
      <c r="D61" s="571">
        <v>5.53</v>
      </c>
      <c r="E61" s="555">
        <v>5.5</v>
      </c>
      <c r="F61" s="555">
        <v>5.49</v>
      </c>
      <c r="G61" s="555">
        <v>5.5</v>
      </c>
      <c r="H61" s="559">
        <v>5.89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21" customHeight="1">
      <c r="A62" s="336"/>
      <c r="B62" s="444">
        <f t="shared" si="0"/>
        <v>55</v>
      </c>
      <c r="C62" s="417" t="s">
        <v>70</v>
      </c>
      <c r="D62" s="570">
        <v>7.04</v>
      </c>
      <c r="E62" s="556">
        <v>7.14</v>
      </c>
      <c r="F62" s="556">
        <v>6.9</v>
      </c>
      <c r="G62" s="556">
        <v>6.95</v>
      </c>
      <c r="H62" s="560">
        <v>7.04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21" customHeight="1">
      <c r="B63" s="376">
        <f t="shared" si="0"/>
        <v>56</v>
      </c>
      <c r="C63" s="339" t="s">
        <v>237</v>
      </c>
      <c r="D63" s="571">
        <v>8.3800000000000008</v>
      </c>
      <c r="E63" s="555">
        <v>8.41</v>
      </c>
      <c r="F63" s="555">
        <v>9.2799999999999994</v>
      </c>
      <c r="G63" s="555">
        <v>8.17</v>
      </c>
      <c r="H63" s="559">
        <v>11.11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21" customHeight="1">
      <c r="A64" s="336"/>
      <c r="B64" s="444">
        <f>B63+1</f>
        <v>57</v>
      </c>
      <c r="C64" s="417" t="s">
        <v>73</v>
      </c>
      <c r="D64" s="570">
        <v>11</v>
      </c>
      <c r="E64" s="556">
        <v>11</v>
      </c>
      <c r="F64" s="556">
        <v>11</v>
      </c>
      <c r="G64" s="556">
        <v>11</v>
      </c>
      <c r="H64" s="560">
        <v>11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21" customHeight="1">
      <c r="B65" s="376">
        <f t="shared" si="0"/>
        <v>58</v>
      </c>
      <c r="C65" s="339" t="s">
        <v>74</v>
      </c>
      <c r="D65" s="571">
        <v>8.9499999999999993</v>
      </c>
      <c r="E65" s="555">
        <v>9.1999999999999993</v>
      </c>
      <c r="F65" s="555">
        <v>9.44</v>
      </c>
      <c r="G65" s="555">
        <v>8.7100000000000009</v>
      </c>
      <c r="H65" s="559">
        <v>9.08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21" customHeight="1">
      <c r="A66" s="336"/>
      <c r="B66" s="444">
        <f t="shared" si="0"/>
        <v>59</v>
      </c>
      <c r="C66" s="417" t="s">
        <v>75</v>
      </c>
      <c r="D66" s="570">
        <v>5.93</v>
      </c>
      <c r="E66" s="556">
        <v>5.93</v>
      </c>
      <c r="F66" s="556">
        <v>6.71</v>
      </c>
      <c r="G66" s="556">
        <v>5.93</v>
      </c>
      <c r="H66" s="560">
        <v>5.93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21" customHeight="1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21" customHeight="1">
      <c r="A68" s="336"/>
      <c r="B68" s="444">
        <f>B67+1</f>
        <v>61</v>
      </c>
      <c r="C68" s="417" t="s">
        <v>77</v>
      </c>
      <c r="D68" s="570">
        <v>8.1999999999999993</v>
      </c>
      <c r="E68" s="556">
        <v>8.8800000000000008</v>
      </c>
      <c r="F68" s="556" t="s">
        <v>120</v>
      </c>
      <c r="G68" s="556">
        <v>9.5</v>
      </c>
      <c r="H68" s="560">
        <v>9.4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21" customHeight="1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7.33</v>
      </c>
      <c r="E70" s="556">
        <v>8.36</v>
      </c>
      <c r="F70" s="556" t="s">
        <v>120</v>
      </c>
      <c r="G70" s="556">
        <v>8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21" customHeight="1">
      <c r="B71" s="376">
        <f t="shared" si="0"/>
        <v>64</v>
      </c>
      <c r="C71" s="339" t="s">
        <v>80</v>
      </c>
      <c r="D71" s="571">
        <v>7.85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21" customHeight="1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21" customHeight="1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21" customHeight="1">
      <c r="A74" s="336"/>
      <c r="B74" s="444">
        <f t="shared" ref="B74:B102" si="1">B73+1</f>
        <v>67</v>
      </c>
      <c r="C74" s="417" t="s">
        <v>131</v>
      </c>
      <c r="D74" s="570">
        <v>6.08</v>
      </c>
      <c r="E74" s="556">
        <v>9.57</v>
      </c>
      <c r="F74" s="556">
        <v>16.18</v>
      </c>
      <c r="G74" s="556" t="s">
        <v>120</v>
      </c>
      <c r="H74" s="560">
        <v>10.85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21" customHeight="1">
      <c r="B75" s="376">
        <f t="shared" si="1"/>
        <v>68</v>
      </c>
      <c r="C75" s="339" t="s">
        <v>84</v>
      </c>
      <c r="D75" s="571">
        <v>9.4700000000000006</v>
      </c>
      <c r="E75" s="555">
        <v>10.77</v>
      </c>
      <c r="F75" s="555" t="s">
        <v>120</v>
      </c>
      <c r="G75" s="555">
        <v>10.69</v>
      </c>
      <c r="H75" s="559">
        <v>9.59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21" customHeight="1">
      <c r="A76" s="336"/>
      <c r="B76" s="444">
        <f t="shared" si="1"/>
        <v>69</v>
      </c>
      <c r="C76" s="417" t="s">
        <v>258</v>
      </c>
      <c r="D76" s="570">
        <v>8.5</v>
      </c>
      <c r="E76" s="556">
        <v>8.3800000000000008</v>
      </c>
      <c r="F76" s="556">
        <v>11.15</v>
      </c>
      <c r="G76" s="556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21" customHeight="1">
      <c r="B77" s="376">
        <f t="shared" si="1"/>
        <v>70</v>
      </c>
      <c r="C77" s="339" t="s">
        <v>86</v>
      </c>
      <c r="D77" s="555" t="s">
        <v>120</v>
      </c>
      <c r="E77" s="555">
        <v>8.9</v>
      </c>
      <c r="F77" s="555" t="s">
        <v>120</v>
      </c>
      <c r="G77" s="555">
        <v>8.41</v>
      </c>
      <c r="H77" s="559">
        <v>10.11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21" customHeight="1">
      <c r="A78" s="336"/>
      <c r="B78" s="444">
        <f t="shared" si="1"/>
        <v>71</v>
      </c>
      <c r="C78" s="417" t="s">
        <v>88</v>
      </c>
      <c r="D78" s="570">
        <v>7.6</v>
      </c>
      <c r="E78" s="556">
        <v>7.6</v>
      </c>
      <c r="F78" s="556" t="s">
        <v>120</v>
      </c>
      <c r="G78" s="556">
        <v>7.35</v>
      </c>
      <c r="H78" s="560">
        <v>7.35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21" customHeight="1">
      <c r="B79" s="376">
        <f t="shared" si="1"/>
        <v>72</v>
      </c>
      <c r="C79" s="339" t="s">
        <v>89</v>
      </c>
      <c r="D79" s="571">
        <v>5.5</v>
      </c>
      <c r="E79" s="555">
        <v>6.5</v>
      </c>
      <c r="F79" s="555">
        <v>7.5</v>
      </c>
      <c r="G79" s="555">
        <v>6.25</v>
      </c>
      <c r="H79" s="559">
        <v>9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21" customHeight="1">
      <c r="A80" s="336"/>
      <c r="B80" s="444">
        <f t="shared" si="1"/>
        <v>73</v>
      </c>
      <c r="C80" s="417" t="s">
        <v>90</v>
      </c>
      <c r="D80" s="570">
        <v>9.19</v>
      </c>
      <c r="E80" s="556">
        <v>9.19</v>
      </c>
      <c r="F80" s="556" t="s">
        <v>120</v>
      </c>
      <c r="G80" s="556">
        <v>9.36</v>
      </c>
      <c r="H80" s="560">
        <v>10.27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21" customHeight="1">
      <c r="B81" s="376">
        <f t="shared" si="1"/>
        <v>74</v>
      </c>
      <c r="C81" s="339" t="s">
        <v>231</v>
      </c>
      <c r="D81" s="571">
        <v>11.49</v>
      </c>
      <c r="E81" s="555">
        <v>11.99</v>
      </c>
      <c r="F81" s="555">
        <v>11.99</v>
      </c>
      <c r="G81" s="555">
        <v>11.49</v>
      </c>
      <c r="H81" s="559">
        <v>12.74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21" customHeight="1">
      <c r="A82" s="336"/>
      <c r="B82" s="444">
        <f t="shared" si="1"/>
        <v>75</v>
      </c>
      <c r="C82" s="417" t="s">
        <v>253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21" customHeight="1">
      <c r="A84" s="336"/>
      <c r="B84" s="444">
        <f t="shared" si="1"/>
        <v>77</v>
      </c>
      <c r="C84" s="417" t="s">
        <v>188</v>
      </c>
      <c r="D84" s="570">
        <v>12.73</v>
      </c>
      <c r="E84" s="556">
        <v>12.73</v>
      </c>
      <c r="F84" s="556" t="s">
        <v>120</v>
      </c>
      <c r="G84" s="556">
        <v>12.73</v>
      </c>
      <c r="H84" s="560">
        <v>12.73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21" customHeight="1">
      <c r="B85" s="376">
        <f t="shared" si="1"/>
        <v>78</v>
      </c>
      <c r="C85" s="339" t="s">
        <v>96</v>
      </c>
      <c r="D85" s="555" t="s">
        <v>120</v>
      </c>
      <c r="E85" s="555">
        <v>10.75</v>
      </c>
      <c r="F85" s="555">
        <v>13.99</v>
      </c>
      <c r="G85" s="555">
        <v>9.25</v>
      </c>
      <c r="H85" s="559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21" customHeight="1">
      <c r="A86" s="336"/>
      <c r="B86" s="444">
        <f t="shared" si="1"/>
        <v>79</v>
      </c>
      <c r="C86" s="417" t="s">
        <v>97</v>
      </c>
      <c r="D86" s="570">
        <v>7.19</v>
      </c>
      <c r="E86" s="556">
        <v>7.19</v>
      </c>
      <c r="F86" s="556">
        <v>9.19</v>
      </c>
      <c r="G86" s="556">
        <v>7.19</v>
      </c>
      <c r="H86" s="560">
        <v>8.69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21" customHeight="1">
      <c r="B87" s="376">
        <f t="shared" si="1"/>
        <v>80</v>
      </c>
      <c r="C87" s="339" t="s">
        <v>98</v>
      </c>
      <c r="D87" s="571">
        <v>10.95</v>
      </c>
      <c r="E87" s="555">
        <v>11.2</v>
      </c>
      <c r="F87" s="555">
        <v>11.7</v>
      </c>
      <c r="G87" s="555">
        <v>11.05</v>
      </c>
      <c r="H87" s="559">
        <v>11.45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21" customHeight="1">
      <c r="A88" s="336"/>
      <c r="B88" s="444">
        <f t="shared" si="1"/>
        <v>81</v>
      </c>
      <c r="C88" s="417" t="s">
        <v>99</v>
      </c>
      <c r="D88" s="570">
        <v>11</v>
      </c>
      <c r="E88" s="556">
        <v>13</v>
      </c>
      <c r="F88" s="556">
        <v>15</v>
      </c>
      <c r="G88" s="556">
        <v>13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21" customHeight="1">
      <c r="B89" s="376">
        <f t="shared" si="1"/>
        <v>82</v>
      </c>
      <c r="C89" s="344" t="s">
        <v>267</v>
      </c>
      <c r="D89" s="571">
        <v>6</v>
      </c>
      <c r="E89" s="555">
        <v>10.25</v>
      </c>
      <c r="F89" s="555">
        <v>11.25</v>
      </c>
      <c r="G89" s="555">
        <v>8.75</v>
      </c>
      <c r="H89" s="559">
        <v>10.25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21" customHeight="1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21" customHeight="1">
      <c r="B91" s="376">
        <f t="shared" si="1"/>
        <v>84</v>
      </c>
      <c r="C91" s="339" t="s">
        <v>254</v>
      </c>
      <c r="D91" s="571">
        <v>12.35</v>
      </c>
      <c r="E91" s="555">
        <v>12.35</v>
      </c>
      <c r="F91" s="555">
        <v>13.21</v>
      </c>
      <c r="G91" s="555">
        <v>12.35</v>
      </c>
      <c r="H91" s="559">
        <v>12.35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21" customHeight="1">
      <c r="A92" s="336"/>
      <c r="B92" s="444">
        <f t="shared" si="1"/>
        <v>85</v>
      </c>
      <c r="C92" s="417" t="s">
        <v>189</v>
      </c>
      <c r="D92" s="570">
        <v>8.75</v>
      </c>
      <c r="E92" s="556">
        <v>11.86</v>
      </c>
      <c r="F92" s="556">
        <v>12.03</v>
      </c>
      <c r="G92" s="556" t="s">
        <v>120</v>
      </c>
      <c r="H92" s="560">
        <v>11.88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21" customHeight="1">
      <c r="B93" s="376">
        <f t="shared" si="1"/>
        <v>86</v>
      </c>
      <c r="C93" s="339" t="s">
        <v>104</v>
      </c>
      <c r="D93" s="571">
        <v>8.1</v>
      </c>
      <c r="E93" s="555">
        <v>9</v>
      </c>
      <c r="F93" s="555">
        <v>10</v>
      </c>
      <c r="G93" s="555">
        <v>8.85</v>
      </c>
      <c r="H93" s="559">
        <v>8.85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21" customHeight="1">
      <c r="A94" s="336"/>
      <c r="B94" s="444">
        <f t="shared" si="1"/>
        <v>87</v>
      </c>
      <c r="C94" s="417" t="s">
        <v>105</v>
      </c>
      <c r="D94" s="570">
        <v>7.86</v>
      </c>
      <c r="E94" s="556">
        <v>8.52</v>
      </c>
      <c r="F94" s="556">
        <v>9.52</v>
      </c>
      <c r="G94" s="556">
        <v>8.02</v>
      </c>
      <c r="H94" s="560">
        <v>8.02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21" customHeight="1">
      <c r="B95" s="376">
        <f t="shared" si="1"/>
        <v>88</v>
      </c>
      <c r="C95" s="339" t="s">
        <v>106</v>
      </c>
      <c r="D95" s="571">
        <v>9.66</v>
      </c>
      <c r="E95" s="555">
        <v>10.16</v>
      </c>
      <c r="F95" s="555">
        <v>10.66</v>
      </c>
      <c r="G95" s="555">
        <v>9.66</v>
      </c>
      <c r="H95" s="559">
        <v>10.16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21" customHeight="1">
      <c r="A96" s="336"/>
      <c r="B96" s="444">
        <f t="shared" si="1"/>
        <v>89</v>
      </c>
      <c r="C96" s="417" t="s">
        <v>107</v>
      </c>
      <c r="D96" s="570">
        <v>10.97</v>
      </c>
      <c r="E96" s="556">
        <v>10.97</v>
      </c>
      <c r="F96" s="556">
        <v>11.97</v>
      </c>
      <c r="G96" s="556">
        <v>10.97</v>
      </c>
      <c r="H96" s="560">
        <v>10.97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21" customHeight="1">
      <c r="B97" s="376">
        <f t="shared" si="1"/>
        <v>90</v>
      </c>
      <c r="C97" s="339" t="s">
        <v>108</v>
      </c>
      <c r="D97" s="555" t="s">
        <v>120</v>
      </c>
      <c r="E97" s="555">
        <v>10.96</v>
      </c>
      <c r="F97" s="555">
        <v>13.53</v>
      </c>
      <c r="G97" s="555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21" customHeight="1">
      <c r="A98" s="336"/>
      <c r="B98" s="444">
        <f t="shared" si="1"/>
        <v>91</v>
      </c>
      <c r="C98" s="417" t="s">
        <v>109</v>
      </c>
      <c r="D98" s="570">
        <v>9.1300000000000008</v>
      </c>
      <c r="E98" s="556">
        <v>10.06</v>
      </c>
      <c r="F98" s="556" t="s">
        <v>120</v>
      </c>
      <c r="G98" s="556">
        <v>9.8800000000000008</v>
      </c>
      <c r="H98" s="560">
        <v>11.38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21" customHeight="1">
      <c r="B99" s="376">
        <f t="shared" si="1"/>
        <v>92</v>
      </c>
      <c r="C99" s="339" t="s">
        <v>255</v>
      </c>
      <c r="D99" s="571">
        <v>8.11</v>
      </c>
      <c r="E99" s="555">
        <v>8.11</v>
      </c>
      <c r="F99" s="555">
        <v>8.11</v>
      </c>
      <c r="G99" s="555">
        <v>8.11</v>
      </c>
      <c r="H99" s="559">
        <v>8.11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21" customHeight="1">
      <c r="A100" s="336"/>
      <c r="B100" s="444">
        <f t="shared" si="1"/>
        <v>93</v>
      </c>
      <c r="C100" s="417" t="s">
        <v>191</v>
      </c>
      <c r="D100" s="570">
        <v>5.6</v>
      </c>
      <c r="E100" s="556">
        <v>6.1</v>
      </c>
      <c r="F100" s="556">
        <v>8.1</v>
      </c>
      <c r="G100" s="556">
        <v>5.6</v>
      </c>
      <c r="H100" s="560">
        <v>5.6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21" customHeight="1">
      <c r="B101" s="376">
        <f t="shared" si="1"/>
        <v>94</v>
      </c>
      <c r="C101" s="339" t="s">
        <v>112</v>
      </c>
      <c r="D101" s="571">
        <v>9.25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21" customHeight="1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9.75</v>
      </c>
      <c r="F102" s="567" t="s">
        <v>120</v>
      </c>
      <c r="G102" s="567">
        <v>9.75</v>
      </c>
      <c r="H102" s="568">
        <v>10.25</v>
      </c>
      <c r="I102" s="336"/>
      <c r="J102"/>
      <c r="K102"/>
      <c r="L102"/>
      <c r="M102"/>
      <c r="N102"/>
    </row>
    <row r="103" spans="1:20" s="462" customFormat="1" ht="18" customHeight="1">
      <c r="B103" s="684" t="s">
        <v>261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40.950000000000003" customHeight="1" thickBot="1">
      <c r="B104" s="680"/>
      <c r="C104" s="681"/>
      <c r="D104" s="681"/>
      <c r="E104" s="681"/>
      <c r="F104" s="681"/>
      <c r="G104" s="681"/>
      <c r="H104" s="682"/>
      <c r="J104" s="563"/>
      <c r="K104" s="563"/>
      <c r="L104" s="563"/>
      <c r="M104" s="563"/>
      <c r="N104" s="563"/>
    </row>
    <row r="105" spans="1:20" s="462" customFormat="1" ht="18" hidden="1" customHeight="1">
      <c r="B105" s="546"/>
      <c r="C105" s="546"/>
      <c r="D105" s="575"/>
      <c r="E105" s="546"/>
      <c r="F105" s="546"/>
      <c r="G105" s="546"/>
      <c r="H105" s="546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356" customFormat="1" ht="21" hidden="1" customHeight="1">
      <c r="B107" s="351"/>
      <c r="C107" s="339"/>
      <c r="D107" s="576"/>
      <c r="E107" s="536"/>
      <c r="F107" s="536"/>
      <c r="G107" s="536"/>
      <c r="H107" s="536"/>
      <c r="J107" s="563"/>
      <c r="K107" s="563"/>
      <c r="L107" s="563"/>
      <c r="M107" s="563"/>
      <c r="N107" s="563"/>
    </row>
    <row r="108" spans="1:20" s="356" customFormat="1" ht="27" hidden="1" customHeight="1">
      <c r="B108" s="351"/>
      <c r="C108" s="347"/>
      <c r="D108" s="577" t="s">
        <v>247</v>
      </c>
      <c r="E108" s="537" t="s">
        <v>248</v>
      </c>
      <c r="F108" s="537" t="s">
        <v>249</v>
      </c>
      <c r="G108" s="537" t="s">
        <v>8</v>
      </c>
      <c r="H108" s="537" t="s">
        <v>9</v>
      </c>
      <c r="J108" s="562"/>
      <c r="K108" s="562"/>
      <c r="L108" s="562"/>
      <c r="M108" s="562"/>
      <c r="N108" s="562"/>
    </row>
    <row r="109" spans="1:20" s="356" customFormat="1" ht="21" hidden="1" customHeight="1" thickBot="1">
      <c r="B109" s="351"/>
      <c r="C109" s="357" t="s">
        <v>178</v>
      </c>
      <c r="D109" s="578">
        <f>AVERAGE(D7:D22,D24:D53,D55:D76,D78:D84,D86:D96,D98:D101)</f>
        <v>8.0513333333333357</v>
      </c>
      <c r="E109" s="428">
        <f>AVERAGE(E7:E17,E21:E22,E25,E29,E33:E53,E55:E70,E72:E102)</f>
        <v>9.1172289156626523</v>
      </c>
      <c r="F109" s="428">
        <f>AVERAGE(F7:F8,F14,F29,F34,F36:F53,F55:F67,F69,F74,F76,F79,F81:F82,F85:F97,F99:F100)</f>
        <v>10.843684210526314</v>
      </c>
      <c r="G109" s="428">
        <f>AVERAGE(G7:G17,G21:G22,G25,G28:G29,G34:G53,G55:G66,G68:G70,G72:G73,G75:G82,G84:G91,G93:G96,G98:G102)</f>
        <v>8.7667948717948718</v>
      </c>
      <c r="H109" s="428">
        <f>AVERAGE(H7:H15,H17,H21:H22,H29,H34,H36:H53,H55:H69,H72:H82,H84,H86:H100,H102)</f>
        <v>9.5498666666666683</v>
      </c>
      <c r="J109" s="562"/>
      <c r="K109" s="562"/>
      <c r="L109" s="562"/>
      <c r="M109" s="562"/>
      <c r="N109" s="562"/>
    </row>
    <row r="110" spans="1:20" ht="21" hidden="1" customHeight="1" thickTop="1" thickBot="1">
      <c r="C110" s="357" t="s">
        <v>239</v>
      </c>
      <c r="D110" s="582">
        <v>4.09</v>
      </c>
      <c r="E110" s="429">
        <v>4.87</v>
      </c>
      <c r="F110" s="429">
        <v>4.87</v>
      </c>
      <c r="G110" s="430">
        <v>4.7699999999999996</v>
      </c>
      <c r="H110" s="429">
        <v>4.87</v>
      </c>
    </row>
    <row r="111" spans="1:20" ht="21" hidden="1" customHeight="1" thickTop="1" thickBot="1">
      <c r="C111" s="357" t="s">
        <v>240</v>
      </c>
      <c r="D111" s="581">
        <v>14.34</v>
      </c>
      <c r="E111" s="583">
        <v>13.34</v>
      </c>
      <c r="F111" s="583">
        <v>26</v>
      </c>
      <c r="G111" s="584">
        <v>13.34</v>
      </c>
      <c r="H111" s="584">
        <v>14.74</v>
      </c>
    </row>
    <row r="112" spans="1:20" ht="21" hidden="1" customHeight="1" thickTop="1">
      <c r="C112" s="357"/>
      <c r="D112" s="579"/>
      <c r="E112" s="538"/>
      <c r="F112" s="538"/>
      <c r="G112" s="538"/>
      <c r="H112" s="538"/>
    </row>
    <row r="113" spans="3:3" ht="21" hidden="1" customHeight="1">
      <c r="C113" s="434"/>
    </row>
    <row r="114" spans="3:3" ht="21" hidden="1" customHeight="1"/>
    <row r="115" spans="3:3" ht="21" hidden="1" customHeight="1"/>
  </sheetData>
  <autoFilter ref="B6:H104" xr:uid="{00000000-0009-0000-0000-00002D000000}"/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T116"/>
  <sheetViews>
    <sheetView showGridLines="0" view="pageBreakPreview" topLeftCell="A117" zoomScaleNormal="100" zoomScaleSheetLayoutView="100" workbookViewId="0">
      <selection activeCell="M9" sqref="M9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269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19.05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21" customHeight="1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21" customHeight="1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21" customHeight="1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21" customHeight="1">
      <c r="B10" s="376">
        <f t="shared" ref="B10:B73" si="0">B9+1</f>
        <v>4</v>
      </c>
      <c r="C10" s="339" t="s">
        <v>15</v>
      </c>
      <c r="D10" s="571">
        <v>8.25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21" customHeight="1">
      <c r="A11" s="336"/>
      <c r="B11" s="444">
        <f t="shared" si="0"/>
        <v>5</v>
      </c>
      <c r="C11" s="417" t="s">
        <v>16</v>
      </c>
      <c r="D11" s="570">
        <v>8.25</v>
      </c>
      <c r="E11" s="556">
        <v>8.75</v>
      </c>
      <c r="F11" s="556" t="s">
        <v>120</v>
      </c>
      <c r="G11" s="556">
        <v>8.25</v>
      </c>
      <c r="H11" s="560">
        <v>8.25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21" customHeight="1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21" customHeight="1">
      <c r="A13" s="336"/>
      <c r="B13" s="444">
        <f t="shared" si="0"/>
        <v>7</v>
      </c>
      <c r="C13" s="417" t="s">
        <v>18</v>
      </c>
      <c r="D13" s="570">
        <v>7.75</v>
      </c>
      <c r="E13" s="556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21" customHeight="1">
      <c r="B14" s="376">
        <f t="shared" si="0"/>
        <v>8</v>
      </c>
      <c r="C14" s="339" t="s">
        <v>236</v>
      </c>
      <c r="D14" s="571">
        <v>8.41</v>
      </c>
      <c r="E14" s="555">
        <v>8.25</v>
      </c>
      <c r="F14" s="555">
        <v>14.9</v>
      </c>
      <c r="G14" s="555">
        <v>7.75</v>
      </c>
      <c r="H14" s="559">
        <v>8.02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21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21" customHeight="1">
      <c r="B16" s="376">
        <f t="shared" si="0"/>
        <v>10</v>
      </c>
      <c r="C16" s="339" t="s">
        <v>21</v>
      </c>
      <c r="D16" s="571">
        <v>8.25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21" customHeight="1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21" customHeight="1">
      <c r="B18" s="376">
        <f t="shared" si="0"/>
        <v>12</v>
      </c>
      <c r="C18" s="339" t="s">
        <v>23</v>
      </c>
      <c r="D18" s="571">
        <v>4.75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21" customHeight="1">
      <c r="A19" s="336"/>
      <c r="B19" s="444">
        <f t="shared" si="0"/>
        <v>13</v>
      </c>
      <c r="C19" s="417" t="s">
        <v>24</v>
      </c>
      <c r="D19" s="570">
        <v>4.0999999999999996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21" customHeight="1">
      <c r="B20" s="376">
        <f t="shared" si="0"/>
        <v>14</v>
      </c>
      <c r="C20" s="339" t="s">
        <v>25</v>
      </c>
      <c r="D20" s="571">
        <v>5.75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7.45" customHeight="1">
      <c r="A21" s="336"/>
      <c r="B21" s="444">
        <f t="shared" si="0"/>
        <v>15</v>
      </c>
      <c r="C21" s="417" t="s">
        <v>26</v>
      </c>
      <c r="D21" s="570">
        <v>7.02</v>
      </c>
      <c r="E21" s="556">
        <v>7.02</v>
      </c>
      <c r="F21" s="556" t="s">
        <v>120</v>
      </c>
      <c r="G21" s="556">
        <v>7.02</v>
      </c>
      <c r="H21" s="560">
        <v>7.02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21" customHeight="1">
      <c r="B22" s="376">
        <f t="shared" si="0"/>
        <v>16</v>
      </c>
      <c r="C22" s="339" t="s">
        <v>27</v>
      </c>
      <c r="D22" s="571">
        <v>8.99</v>
      </c>
      <c r="E22" s="555">
        <v>9.83</v>
      </c>
      <c r="F22" s="555" t="s">
        <v>120</v>
      </c>
      <c r="G22" s="555">
        <v>11.57</v>
      </c>
      <c r="H22" s="559">
        <v>14.78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5.8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4.72</v>
      </c>
      <c r="E25" s="556">
        <v>7.2</v>
      </c>
      <c r="F25" s="556" t="s">
        <v>120</v>
      </c>
      <c r="G25" s="556">
        <v>7.28</v>
      </c>
      <c r="H25" s="560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6.77</v>
      </c>
      <c r="E26" s="555" t="s">
        <v>120</v>
      </c>
      <c r="F26" s="555" t="s">
        <v>120</v>
      </c>
      <c r="G26" s="555" t="s">
        <v>120</v>
      </c>
      <c r="H26" s="559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4.5999999999999996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7.16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21" customHeight="1">
      <c r="A29" s="336"/>
      <c r="B29" s="444">
        <f t="shared" si="0"/>
        <v>23</v>
      </c>
      <c r="C29" s="417" t="s">
        <v>36</v>
      </c>
      <c r="D29" s="570">
        <v>14.16</v>
      </c>
      <c r="E29" s="556">
        <v>13.16</v>
      </c>
      <c r="F29" s="556">
        <v>13.16</v>
      </c>
      <c r="G29" s="556">
        <v>13.16</v>
      </c>
      <c r="H29" s="560">
        <v>13.16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5.77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4.66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5.68</v>
      </c>
      <c r="E33" s="556">
        <v>5.68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21" customHeight="1">
      <c r="B34" s="376">
        <f>B33+1</f>
        <v>28</v>
      </c>
      <c r="C34" s="339" t="s">
        <v>41</v>
      </c>
      <c r="D34" s="571">
        <v>6.97</v>
      </c>
      <c r="E34" s="555">
        <v>7.14</v>
      </c>
      <c r="F34" s="555">
        <v>12.11</v>
      </c>
      <c r="G34" s="555">
        <v>6.58</v>
      </c>
      <c r="H34" s="559">
        <v>12.1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21" customHeight="1">
      <c r="A35" s="336"/>
      <c r="B35" s="444">
        <f t="shared" si="0"/>
        <v>29</v>
      </c>
      <c r="C35" s="417" t="s">
        <v>42</v>
      </c>
      <c r="D35" s="570">
        <v>6.25</v>
      </c>
      <c r="E35" s="556">
        <v>8.75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21" customHeight="1">
      <c r="B36" s="376">
        <f t="shared" si="0"/>
        <v>30</v>
      </c>
      <c r="C36" s="339" t="s">
        <v>230</v>
      </c>
      <c r="D36" s="571">
        <v>10.55</v>
      </c>
      <c r="E36" s="555">
        <v>11.05</v>
      </c>
      <c r="F36" s="555" t="s">
        <v>120</v>
      </c>
      <c r="G36" s="555">
        <v>12.05</v>
      </c>
      <c r="H36" s="559">
        <v>11.05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21" customHeight="1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21" customHeight="1">
      <c r="B38" s="376">
        <f t="shared" si="0"/>
        <v>32</v>
      </c>
      <c r="C38" s="339" t="s">
        <v>46</v>
      </c>
      <c r="D38" s="571">
        <v>5.92</v>
      </c>
      <c r="E38" s="555">
        <v>8.23</v>
      </c>
      <c r="F38" s="555">
        <v>11.61</v>
      </c>
      <c r="G38" s="555">
        <v>7.97</v>
      </c>
      <c r="H38" s="559">
        <v>7.82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21" customHeight="1">
      <c r="A39" s="336"/>
      <c r="B39" s="444">
        <f t="shared" si="0"/>
        <v>33</v>
      </c>
      <c r="C39" s="417" t="s">
        <v>47</v>
      </c>
      <c r="D39" s="570">
        <v>9</v>
      </c>
      <c r="E39" s="556">
        <v>9.25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21" customHeight="1">
      <c r="B40" s="376">
        <f t="shared" si="0"/>
        <v>34</v>
      </c>
      <c r="C40" s="339" t="s">
        <v>48</v>
      </c>
      <c r="D40" s="571">
        <v>5.44</v>
      </c>
      <c r="E40" s="555">
        <v>5.51</v>
      </c>
      <c r="F40" s="561">
        <v>5.35</v>
      </c>
      <c r="G40" s="561">
        <v>5.17</v>
      </c>
      <c r="H40" s="559">
        <v>6.18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21" customHeight="1">
      <c r="A41" s="336"/>
      <c r="B41" s="444">
        <f t="shared" si="0"/>
        <v>35</v>
      </c>
      <c r="C41" s="417" t="s">
        <v>49</v>
      </c>
      <c r="D41" s="570">
        <v>7.37</v>
      </c>
      <c r="E41" s="556">
        <v>8.09</v>
      </c>
      <c r="F41" s="556">
        <v>8.3000000000000007</v>
      </c>
      <c r="G41" s="556">
        <v>7.88</v>
      </c>
      <c r="H41" s="560">
        <v>8.8800000000000008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21" customHeight="1">
      <c r="B42" s="376">
        <f t="shared" si="0"/>
        <v>36</v>
      </c>
      <c r="C42" s="339" t="s">
        <v>50</v>
      </c>
      <c r="D42" s="571">
        <v>5.87</v>
      </c>
      <c r="E42" s="555">
        <v>6.89</v>
      </c>
      <c r="F42" s="555">
        <v>11.51</v>
      </c>
      <c r="G42" s="555">
        <v>6.97</v>
      </c>
      <c r="H42" s="559">
        <v>8.67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21" customHeight="1">
      <c r="A43" s="336"/>
      <c r="B43" s="444">
        <f t="shared" si="0"/>
        <v>37</v>
      </c>
      <c r="C43" s="417" t="s">
        <v>51</v>
      </c>
      <c r="D43" s="570">
        <v>8.0500000000000007</v>
      </c>
      <c r="E43" s="556">
        <v>7.36</v>
      </c>
      <c r="F43" s="556">
        <v>7.18</v>
      </c>
      <c r="G43" s="556">
        <v>7.22</v>
      </c>
      <c r="H43" s="560">
        <v>7.49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21" customHeight="1">
      <c r="B44" s="376">
        <f t="shared" si="0"/>
        <v>38</v>
      </c>
      <c r="C44" s="339" t="s">
        <v>52</v>
      </c>
      <c r="D44" s="571">
        <v>8.89</v>
      </c>
      <c r="E44" s="555">
        <v>9.52</v>
      </c>
      <c r="F44" s="555">
        <v>11.02</v>
      </c>
      <c r="G44" s="555">
        <v>9.36</v>
      </c>
      <c r="H44" s="559">
        <v>10.75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21" customHeight="1">
      <c r="A45" s="336"/>
      <c r="B45" s="444">
        <f t="shared" si="0"/>
        <v>39</v>
      </c>
      <c r="C45" s="417" t="s">
        <v>260</v>
      </c>
      <c r="D45" s="570">
        <v>8.75</v>
      </c>
      <c r="E45" s="556">
        <v>9.25</v>
      </c>
      <c r="F45" s="556">
        <v>11.25</v>
      </c>
      <c r="G45" s="556">
        <v>9.75</v>
      </c>
      <c r="H45" s="560">
        <v>9.75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21" customHeight="1">
      <c r="B46" s="376">
        <f t="shared" si="0"/>
        <v>40</v>
      </c>
      <c r="C46" s="339" t="s">
        <v>54</v>
      </c>
      <c r="D46" s="571">
        <v>5.32</v>
      </c>
      <c r="E46" s="555">
        <v>5.71</v>
      </c>
      <c r="F46" s="555">
        <v>5.71</v>
      </c>
      <c r="G46" s="555">
        <v>4.38</v>
      </c>
      <c r="H46" s="559">
        <v>5.41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21" customHeight="1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21" customHeight="1">
      <c r="B48" s="376">
        <f t="shared" si="0"/>
        <v>42</v>
      </c>
      <c r="C48" s="339" t="s">
        <v>56</v>
      </c>
      <c r="D48" s="571">
        <v>8.0399999999999991</v>
      </c>
      <c r="E48" s="555">
        <v>8.0399999999999991</v>
      </c>
      <c r="F48" s="555">
        <v>8.0399999999999991</v>
      </c>
      <c r="G48" s="555">
        <v>8.0399999999999991</v>
      </c>
      <c r="H48" s="559">
        <v>8.0399999999999991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21" customHeight="1">
      <c r="A49" s="336"/>
      <c r="B49" s="444">
        <f t="shared" si="0"/>
        <v>43</v>
      </c>
      <c r="C49" s="417" t="s">
        <v>57</v>
      </c>
      <c r="D49" s="570">
        <v>9.32</v>
      </c>
      <c r="E49" s="556">
        <v>9.58</v>
      </c>
      <c r="F49" s="556">
        <v>11.03</v>
      </c>
      <c r="G49" s="556">
        <v>9.39</v>
      </c>
      <c r="H49" s="560">
        <v>9.73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21" customHeight="1">
      <c r="B50" s="376">
        <f t="shared" si="0"/>
        <v>44</v>
      </c>
      <c r="C50" s="339" t="s">
        <v>58</v>
      </c>
      <c r="D50" s="571">
        <v>7.45</v>
      </c>
      <c r="E50" s="555">
        <v>9.81</v>
      </c>
      <c r="F50" s="555">
        <v>11.28</v>
      </c>
      <c r="G50" s="555">
        <v>10.28</v>
      </c>
      <c r="H50" s="559">
        <v>8.4700000000000006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26.55" customHeight="1">
      <c r="A51" s="336"/>
      <c r="B51" s="444">
        <f t="shared" si="0"/>
        <v>45</v>
      </c>
      <c r="C51" s="417" t="s">
        <v>59</v>
      </c>
      <c r="D51" s="570">
        <v>8.59</v>
      </c>
      <c r="E51" s="556">
        <v>8.27</v>
      </c>
      <c r="F51" s="556">
        <v>8.27</v>
      </c>
      <c r="G51" s="556">
        <v>8.59</v>
      </c>
      <c r="H51" s="560">
        <v>7.95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21" customHeight="1">
      <c r="B52" s="376">
        <f t="shared" si="0"/>
        <v>46</v>
      </c>
      <c r="C52" s="339" t="s">
        <v>60</v>
      </c>
      <c r="D52" s="571">
        <v>9.5</v>
      </c>
      <c r="E52" s="555">
        <v>10.5</v>
      </c>
      <c r="F52" s="555">
        <v>9.08</v>
      </c>
      <c r="G52" s="555">
        <v>8.5299999999999994</v>
      </c>
      <c r="H52" s="559">
        <v>8.98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21" customHeight="1" thickBot="1">
      <c r="A53" s="336"/>
      <c r="B53" s="450">
        <f t="shared" si="0"/>
        <v>47</v>
      </c>
      <c r="C53" s="451" t="s">
        <v>61</v>
      </c>
      <c r="D53" s="572">
        <v>6.81</v>
      </c>
      <c r="E53" s="567">
        <v>6.69</v>
      </c>
      <c r="F53" s="567">
        <v>6.62</v>
      </c>
      <c r="G53" s="567">
        <v>6.62</v>
      </c>
      <c r="H53" s="568">
        <v>8.9499999999999993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21" customHeight="1" thickBot="1">
      <c r="B54" s="551"/>
      <c r="C54" s="552"/>
      <c r="D54" s="573"/>
      <c r="E54" s="569"/>
      <c r="F54" s="569"/>
      <c r="G54" s="687" t="s">
        <v>216</v>
      </c>
      <c r="H54" s="688"/>
      <c r="J54"/>
      <c r="K54"/>
      <c r="L54"/>
      <c r="M54"/>
      <c r="N54"/>
      <c r="P54" s="565"/>
      <c r="Q54" s="565"/>
      <c r="R54" s="565"/>
      <c r="S54" s="565"/>
      <c r="T54" s="565"/>
    </row>
    <row r="55" spans="1:20" ht="21" customHeight="1" thickTop="1">
      <c r="B55" s="376">
        <f>B53+1</f>
        <v>48</v>
      </c>
      <c r="C55" s="339" t="s">
        <v>62</v>
      </c>
      <c r="D55" s="574">
        <v>11.51</v>
      </c>
      <c r="E55" s="561">
        <v>11.51</v>
      </c>
      <c r="F55" s="561">
        <v>11.51</v>
      </c>
      <c r="G55" s="561">
        <v>11.51</v>
      </c>
      <c r="H55" s="585">
        <v>11.51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21" customHeight="1">
      <c r="A56" s="336"/>
      <c r="B56" s="444">
        <f t="shared" si="0"/>
        <v>49</v>
      </c>
      <c r="C56" s="417" t="s">
        <v>64</v>
      </c>
      <c r="D56" s="570">
        <v>7.84</v>
      </c>
      <c r="E56" s="556">
        <v>9.14</v>
      </c>
      <c r="F56" s="556">
        <v>7.24</v>
      </c>
      <c r="G56" s="556">
        <v>7.06</v>
      </c>
      <c r="H56" s="560">
        <v>9.2200000000000006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21" customHeight="1">
      <c r="B57" s="376">
        <f t="shared" si="0"/>
        <v>50</v>
      </c>
      <c r="C57" s="339" t="s">
        <v>65</v>
      </c>
      <c r="D57" s="571">
        <v>12.4</v>
      </c>
      <c r="E57" s="555">
        <v>12.4</v>
      </c>
      <c r="F57" s="555">
        <v>12.4</v>
      </c>
      <c r="G57" s="555">
        <v>12.4</v>
      </c>
      <c r="H57" s="559">
        <v>12.4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21" customHeight="1">
      <c r="A58" s="336"/>
      <c r="B58" s="444">
        <f t="shared" si="0"/>
        <v>51</v>
      </c>
      <c r="C58" s="417" t="s">
        <v>66</v>
      </c>
      <c r="D58" s="570">
        <v>7.45</v>
      </c>
      <c r="E58" s="556">
        <v>7.45</v>
      </c>
      <c r="F58" s="556">
        <v>7.45</v>
      </c>
      <c r="G58" s="556">
        <v>8.17</v>
      </c>
      <c r="H58" s="560">
        <v>8.17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21" customHeight="1">
      <c r="B59" s="376">
        <f t="shared" si="0"/>
        <v>52</v>
      </c>
      <c r="C59" s="339" t="s">
        <v>67</v>
      </c>
      <c r="D59" s="571">
        <v>8.14</v>
      </c>
      <c r="E59" s="555">
        <v>8.16</v>
      </c>
      <c r="F59" s="555">
        <v>8.5299999999999994</v>
      </c>
      <c r="G59" s="555">
        <v>8.09</v>
      </c>
      <c r="H59" s="559">
        <v>8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21" customHeight="1">
      <c r="A60" s="336"/>
      <c r="B60" s="444">
        <f t="shared" si="0"/>
        <v>53</v>
      </c>
      <c r="C60" s="417" t="s">
        <v>68</v>
      </c>
      <c r="D60" s="570">
        <v>5.23</v>
      </c>
      <c r="E60" s="556">
        <v>5.23</v>
      </c>
      <c r="F60" s="556">
        <v>5.23</v>
      </c>
      <c r="G60" s="556">
        <v>5.23</v>
      </c>
      <c r="H60" s="560">
        <v>5.23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21" customHeight="1">
      <c r="B61" s="376">
        <f t="shared" si="0"/>
        <v>54</v>
      </c>
      <c r="C61" s="339" t="s">
        <v>69</v>
      </c>
      <c r="D61" s="571">
        <v>5.4</v>
      </c>
      <c r="E61" s="555">
        <v>5.38</v>
      </c>
      <c r="F61" s="555">
        <v>5.37</v>
      </c>
      <c r="G61" s="555">
        <v>5.39</v>
      </c>
      <c r="H61" s="559">
        <v>5.7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21" customHeight="1">
      <c r="A62" s="336"/>
      <c r="B62" s="444">
        <f t="shared" si="0"/>
        <v>55</v>
      </c>
      <c r="C62" s="417" t="s">
        <v>70</v>
      </c>
      <c r="D62" s="570">
        <v>6.94</v>
      </c>
      <c r="E62" s="556">
        <v>7.07</v>
      </c>
      <c r="F62" s="556">
        <v>6.81</v>
      </c>
      <c r="G62" s="556">
        <v>6.87</v>
      </c>
      <c r="H62" s="560">
        <v>6.96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21" customHeight="1">
      <c r="B63" s="376">
        <f t="shared" si="0"/>
        <v>56</v>
      </c>
      <c r="C63" s="339" t="s">
        <v>237</v>
      </c>
      <c r="D63" s="571">
        <v>7.97</v>
      </c>
      <c r="E63" s="555">
        <v>8.02</v>
      </c>
      <c r="F63" s="555">
        <v>8.9600000000000009</v>
      </c>
      <c r="G63" s="555">
        <v>7.77</v>
      </c>
      <c r="H63" s="559">
        <v>10.8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21" customHeight="1">
      <c r="A64" s="336"/>
      <c r="B64" s="444">
        <f>B63+1</f>
        <v>57</v>
      </c>
      <c r="C64" s="417" t="s">
        <v>73</v>
      </c>
      <c r="D64" s="570">
        <v>11</v>
      </c>
      <c r="E64" s="556">
        <v>11</v>
      </c>
      <c r="F64" s="556">
        <v>11</v>
      </c>
      <c r="G64" s="556">
        <v>11</v>
      </c>
      <c r="H64" s="560">
        <v>11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21" customHeight="1">
      <c r="B65" s="376">
        <f t="shared" si="0"/>
        <v>58</v>
      </c>
      <c r="C65" s="339" t="s">
        <v>74</v>
      </c>
      <c r="D65" s="571">
        <v>8.85</v>
      </c>
      <c r="E65" s="555">
        <v>9.1</v>
      </c>
      <c r="F65" s="555">
        <v>9.34</v>
      </c>
      <c r="G65" s="555">
        <v>8.61</v>
      </c>
      <c r="H65" s="559">
        <v>8.98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21" customHeight="1">
      <c r="A66" s="336"/>
      <c r="B66" s="444">
        <f t="shared" si="0"/>
        <v>59</v>
      </c>
      <c r="C66" s="417" t="s">
        <v>75</v>
      </c>
      <c r="D66" s="570">
        <v>6.07</v>
      </c>
      <c r="E66" s="556">
        <v>6.07</v>
      </c>
      <c r="F66" s="556">
        <v>6.85</v>
      </c>
      <c r="G66" s="556">
        <v>6.07</v>
      </c>
      <c r="H66" s="560">
        <v>6.07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21" customHeight="1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21" customHeight="1">
      <c r="A68" s="336"/>
      <c r="B68" s="444">
        <f>B67+1</f>
        <v>61</v>
      </c>
      <c r="C68" s="417" t="s">
        <v>77</v>
      </c>
      <c r="D68" s="570">
        <v>8.0500000000000007</v>
      </c>
      <c r="E68" s="556">
        <v>8.73</v>
      </c>
      <c r="F68" s="556" t="s">
        <v>120</v>
      </c>
      <c r="G68" s="556">
        <v>9.4</v>
      </c>
      <c r="H68" s="560">
        <v>9.3000000000000007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21" customHeight="1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7.34</v>
      </c>
      <c r="E70" s="556">
        <v>8.39</v>
      </c>
      <c r="F70" s="556" t="s">
        <v>120</v>
      </c>
      <c r="G70" s="556">
        <v>8.01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21" customHeight="1">
      <c r="B71" s="376">
        <f t="shared" si="0"/>
        <v>64</v>
      </c>
      <c r="C71" s="339" t="s">
        <v>80</v>
      </c>
      <c r="D71" s="571">
        <v>7.85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21" customHeight="1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21" customHeight="1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21" customHeight="1">
      <c r="A74" s="336"/>
      <c r="B74" s="444">
        <f t="shared" ref="B74:B102" si="1">B73+1</f>
        <v>67</v>
      </c>
      <c r="C74" s="417" t="s">
        <v>131</v>
      </c>
      <c r="D74" s="570">
        <v>6.08</v>
      </c>
      <c r="E74" s="556">
        <v>9.57</v>
      </c>
      <c r="F74" s="556">
        <v>16.18</v>
      </c>
      <c r="G74" s="556" t="s">
        <v>120</v>
      </c>
      <c r="H74" s="560">
        <v>10.87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21" customHeight="1">
      <c r="B75" s="376">
        <f t="shared" si="1"/>
        <v>68</v>
      </c>
      <c r="C75" s="339" t="s">
        <v>84</v>
      </c>
      <c r="D75" s="571">
        <v>9.42</v>
      </c>
      <c r="E75" s="555">
        <v>10.74</v>
      </c>
      <c r="F75" s="555" t="s">
        <v>120</v>
      </c>
      <c r="G75" s="555">
        <v>10.67</v>
      </c>
      <c r="H75" s="559">
        <v>9.59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21" customHeight="1">
      <c r="A76" s="336"/>
      <c r="B76" s="444">
        <f t="shared" si="1"/>
        <v>69</v>
      </c>
      <c r="C76" s="417" t="s">
        <v>258</v>
      </c>
      <c r="D76" s="570">
        <v>8.5</v>
      </c>
      <c r="E76" s="556">
        <v>8.3800000000000008</v>
      </c>
      <c r="F76" s="556">
        <v>11.15</v>
      </c>
      <c r="G76" s="556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21" customHeight="1">
      <c r="B77" s="376">
        <f t="shared" si="1"/>
        <v>70</v>
      </c>
      <c r="C77" s="339" t="s">
        <v>86</v>
      </c>
      <c r="D77" s="555" t="s">
        <v>120</v>
      </c>
      <c r="E77" s="555">
        <v>8.98</v>
      </c>
      <c r="F77" s="555" t="s">
        <v>120</v>
      </c>
      <c r="G77" s="555">
        <v>8.64</v>
      </c>
      <c r="H77" s="559">
        <v>10.32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21" customHeight="1">
      <c r="A78" s="336"/>
      <c r="B78" s="444">
        <f t="shared" si="1"/>
        <v>71</v>
      </c>
      <c r="C78" s="417" t="s">
        <v>88</v>
      </c>
      <c r="D78" s="570">
        <v>7.75</v>
      </c>
      <c r="E78" s="556">
        <v>7.75</v>
      </c>
      <c r="F78" s="556" t="s">
        <v>120</v>
      </c>
      <c r="G78" s="556">
        <v>7.5</v>
      </c>
      <c r="H78" s="560">
        <v>7.5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21" customHeight="1">
      <c r="B79" s="376">
        <f t="shared" si="1"/>
        <v>72</v>
      </c>
      <c r="C79" s="339" t="s">
        <v>89</v>
      </c>
      <c r="D79" s="571">
        <v>5.5</v>
      </c>
      <c r="E79" s="555">
        <v>6.5</v>
      </c>
      <c r="F79" s="555">
        <v>7.5</v>
      </c>
      <c r="G79" s="555">
        <v>6.25</v>
      </c>
      <c r="H79" s="559">
        <v>9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21" customHeight="1">
      <c r="A80" s="336"/>
      <c r="B80" s="444">
        <f t="shared" si="1"/>
        <v>73</v>
      </c>
      <c r="C80" s="417" t="s">
        <v>90</v>
      </c>
      <c r="D80" s="570">
        <v>9.08</v>
      </c>
      <c r="E80" s="556">
        <v>9.08</v>
      </c>
      <c r="F80" s="556" t="s">
        <v>120</v>
      </c>
      <c r="G80" s="556">
        <v>9.25</v>
      </c>
      <c r="H80" s="560">
        <v>10.25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21" customHeight="1">
      <c r="B81" s="376">
        <f t="shared" si="1"/>
        <v>74</v>
      </c>
      <c r="C81" s="339" t="s">
        <v>231</v>
      </c>
      <c r="D81" s="571">
        <v>10.7</v>
      </c>
      <c r="E81" s="555">
        <v>11.2</v>
      </c>
      <c r="F81" s="555">
        <v>11.2</v>
      </c>
      <c r="G81" s="555">
        <v>10.7</v>
      </c>
      <c r="H81" s="559">
        <v>11.95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21" customHeight="1">
      <c r="A82" s="336"/>
      <c r="B82" s="444">
        <f t="shared" si="1"/>
        <v>75</v>
      </c>
      <c r="C82" s="417" t="s">
        <v>253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21" customHeight="1">
      <c r="A84" s="336"/>
      <c r="B84" s="444">
        <f t="shared" si="1"/>
        <v>77</v>
      </c>
      <c r="C84" s="417" t="s">
        <v>188</v>
      </c>
      <c r="D84" s="570">
        <v>11.35</v>
      </c>
      <c r="E84" s="556">
        <v>11.35</v>
      </c>
      <c r="F84" s="556" t="s">
        <v>120</v>
      </c>
      <c r="G84" s="556">
        <v>11.35</v>
      </c>
      <c r="H84" s="560">
        <v>11.35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21" customHeight="1">
      <c r="B85" s="376">
        <f t="shared" si="1"/>
        <v>78</v>
      </c>
      <c r="C85" s="339" t="s">
        <v>96</v>
      </c>
      <c r="D85" s="555" t="s">
        <v>120</v>
      </c>
      <c r="E85" s="555">
        <v>10.75</v>
      </c>
      <c r="F85" s="555">
        <v>13.99</v>
      </c>
      <c r="G85" s="555">
        <v>9.25</v>
      </c>
      <c r="H85" s="559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21" customHeight="1">
      <c r="A86" s="336"/>
      <c r="B86" s="444">
        <f t="shared" si="1"/>
        <v>79</v>
      </c>
      <c r="C86" s="417" t="s">
        <v>97</v>
      </c>
      <c r="D86" s="570">
        <v>7.04</v>
      </c>
      <c r="E86" s="556">
        <v>7.04</v>
      </c>
      <c r="F86" s="556">
        <v>9.0399999999999991</v>
      </c>
      <c r="G86" s="556">
        <v>7.04</v>
      </c>
      <c r="H86" s="560">
        <v>8.5399999999999991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21" customHeight="1">
      <c r="B87" s="376">
        <f t="shared" si="1"/>
        <v>80</v>
      </c>
      <c r="C87" s="339" t="s">
        <v>98</v>
      </c>
      <c r="D87" s="571">
        <v>10.78</v>
      </c>
      <c r="E87" s="555">
        <v>11.03</v>
      </c>
      <c r="F87" s="555">
        <v>11.53</v>
      </c>
      <c r="G87" s="555">
        <v>10.88</v>
      </c>
      <c r="H87" s="559">
        <v>11.28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21" customHeight="1">
      <c r="A88" s="336"/>
      <c r="B88" s="444">
        <f t="shared" si="1"/>
        <v>81</v>
      </c>
      <c r="C88" s="417" t="s">
        <v>99</v>
      </c>
      <c r="D88" s="570">
        <v>11</v>
      </c>
      <c r="E88" s="556">
        <v>13</v>
      </c>
      <c r="F88" s="556">
        <v>15</v>
      </c>
      <c r="G88" s="556">
        <v>13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21" customHeight="1">
      <c r="B89" s="376">
        <f t="shared" si="1"/>
        <v>82</v>
      </c>
      <c r="C89" s="344" t="s">
        <v>267</v>
      </c>
      <c r="D89" s="571">
        <v>6</v>
      </c>
      <c r="E89" s="555">
        <v>10.25</v>
      </c>
      <c r="F89" s="555">
        <v>11.25</v>
      </c>
      <c r="G89" s="555">
        <v>8.75</v>
      </c>
      <c r="H89" s="559">
        <v>10.25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21" customHeight="1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21" customHeight="1">
      <c r="B91" s="376">
        <f t="shared" si="1"/>
        <v>84</v>
      </c>
      <c r="C91" s="339" t="s">
        <v>254</v>
      </c>
      <c r="D91" s="571">
        <v>12.14</v>
      </c>
      <c r="E91" s="555">
        <v>12.14</v>
      </c>
      <c r="F91" s="555">
        <v>13.22</v>
      </c>
      <c r="G91" s="555">
        <v>12.14</v>
      </c>
      <c r="H91" s="559">
        <v>12.14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21" customHeight="1">
      <c r="A92" s="336"/>
      <c r="B92" s="444">
        <f t="shared" si="1"/>
        <v>85</v>
      </c>
      <c r="C92" s="417" t="s">
        <v>189</v>
      </c>
      <c r="D92" s="570">
        <v>8.61</v>
      </c>
      <c r="E92" s="556">
        <v>11.57</v>
      </c>
      <c r="F92" s="556">
        <v>12</v>
      </c>
      <c r="G92" s="556" t="s">
        <v>120</v>
      </c>
      <c r="H92" s="560">
        <v>11.74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21" customHeight="1">
      <c r="B93" s="376">
        <f t="shared" si="1"/>
        <v>86</v>
      </c>
      <c r="C93" s="339" t="s">
        <v>104</v>
      </c>
      <c r="D93" s="571">
        <v>8.1</v>
      </c>
      <c r="E93" s="555">
        <v>9</v>
      </c>
      <c r="F93" s="555">
        <v>10</v>
      </c>
      <c r="G93" s="555">
        <v>8.85</v>
      </c>
      <c r="H93" s="559">
        <v>8.85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21" customHeight="1">
      <c r="A94" s="336"/>
      <c r="B94" s="444">
        <f t="shared" si="1"/>
        <v>87</v>
      </c>
      <c r="C94" s="417" t="s">
        <v>105</v>
      </c>
      <c r="D94" s="570">
        <v>7.4</v>
      </c>
      <c r="E94" s="556">
        <v>8.06</v>
      </c>
      <c r="F94" s="556">
        <v>9.06</v>
      </c>
      <c r="G94" s="556">
        <v>7.56</v>
      </c>
      <c r="H94" s="560">
        <v>7.56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21" customHeight="1">
      <c r="B95" s="376">
        <f t="shared" si="1"/>
        <v>88</v>
      </c>
      <c r="C95" s="339" t="s">
        <v>106</v>
      </c>
      <c r="D95" s="571">
        <v>9.6199999999999992</v>
      </c>
      <c r="E95" s="555">
        <v>10.119999999999999</v>
      </c>
      <c r="F95" s="555">
        <v>10.62</v>
      </c>
      <c r="G95" s="555">
        <v>9.6199999999999992</v>
      </c>
      <c r="H95" s="559">
        <v>10.119999999999999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21" customHeight="1">
      <c r="A96" s="336"/>
      <c r="B96" s="444">
        <f t="shared" si="1"/>
        <v>89</v>
      </c>
      <c r="C96" s="417" t="s">
        <v>107</v>
      </c>
      <c r="D96" s="570">
        <v>13.18</v>
      </c>
      <c r="E96" s="556">
        <v>13.18</v>
      </c>
      <c r="F96" s="556">
        <v>14.18</v>
      </c>
      <c r="G96" s="556">
        <v>13.18</v>
      </c>
      <c r="H96" s="560">
        <v>13.18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21" customHeight="1">
      <c r="B97" s="376">
        <f t="shared" si="1"/>
        <v>90</v>
      </c>
      <c r="C97" s="339" t="s">
        <v>108</v>
      </c>
      <c r="D97" s="555" t="s">
        <v>120</v>
      </c>
      <c r="E97" s="555">
        <v>10.96</v>
      </c>
      <c r="F97" s="555">
        <v>13.53</v>
      </c>
      <c r="G97" s="555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21" customHeight="1">
      <c r="A98" s="336"/>
      <c r="B98" s="444">
        <f t="shared" si="1"/>
        <v>91</v>
      </c>
      <c r="C98" s="417" t="s">
        <v>109</v>
      </c>
      <c r="D98" s="570">
        <v>8.9700000000000006</v>
      </c>
      <c r="E98" s="556">
        <v>9.9</v>
      </c>
      <c r="F98" s="556" t="s">
        <v>120</v>
      </c>
      <c r="G98" s="556">
        <v>9.7200000000000006</v>
      </c>
      <c r="H98" s="560">
        <v>11.22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21" customHeight="1">
      <c r="B99" s="376">
        <f t="shared" si="1"/>
        <v>92</v>
      </c>
      <c r="C99" s="339" t="s">
        <v>255</v>
      </c>
      <c r="D99" s="571">
        <v>8.27</v>
      </c>
      <c r="E99" s="555">
        <v>8.27</v>
      </c>
      <c r="F99" s="555">
        <v>8.27</v>
      </c>
      <c r="G99" s="555">
        <v>8.27</v>
      </c>
      <c r="H99" s="559">
        <v>8.27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21" customHeight="1">
      <c r="A100" s="336"/>
      <c r="B100" s="444">
        <f t="shared" si="1"/>
        <v>93</v>
      </c>
      <c r="C100" s="417" t="s">
        <v>191</v>
      </c>
      <c r="D100" s="570">
        <v>5.57</v>
      </c>
      <c r="E100" s="556">
        <v>6.07</v>
      </c>
      <c r="F100" s="556">
        <v>8.07</v>
      </c>
      <c r="G100" s="556">
        <v>5.57</v>
      </c>
      <c r="H100" s="560">
        <v>5.57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21" customHeight="1">
      <c r="B101" s="376">
        <f t="shared" si="1"/>
        <v>94</v>
      </c>
      <c r="C101" s="339" t="s">
        <v>112</v>
      </c>
      <c r="D101" s="571">
        <v>9.25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21" customHeight="1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10.25</v>
      </c>
      <c r="I102" s="336"/>
      <c r="J102"/>
      <c r="K102"/>
      <c r="L102"/>
      <c r="M102"/>
      <c r="N102"/>
    </row>
    <row r="103" spans="1:20" s="462" customFormat="1" ht="18" customHeight="1">
      <c r="B103" s="684" t="s">
        <v>261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40.950000000000003" customHeight="1" thickBot="1">
      <c r="B104" s="680"/>
      <c r="C104" s="681"/>
      <c r="D104" s="681"/>
      <c r="E104" s="681"/>
      <c r="F104" s="681"/>
      <c r="G104" s="681"/>
      <c r="H104" s="682"/>
      <c r="J104" s="563"/>
      <c r="K104" s="563"/>
      <c r="L104" s="563"/>
      <c r="M104" s="563"/>
      <c r="N104" s="563"/>
    </row>
    <row r="105" spans="1:20" s="462" customFormat="1" ht="18" hidden="1" customHeight="1">
      <c r="B105" s="546"/>
      <c r="C105" s="546"/>
      <c r="D105" s="575"/>
      <c r="E105" s="546"/>
      <c r="F105" s="546"/>
      <c r="G105" s="546"/>
      <c r="H105" s="546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356" customFormat="1" ht="21" hidden="1" customHeight="1">
      <c r="B107" s="351"/>
      <c r="C107" s="339"/>
      <c r="D107" s="576"/>
      <c r="E107" s="536"/>
      <c r="F107" s="536"/>
      <c r="G107" s="536"/>
      <c r="H107" s="536"/>
      <c r="J107" s="563"/>
      <c r="K107" s="563"/>
      <c r="L107" s="563"/>
      <c r="M107" s="563"/>
      <c r="N107" s="563"/>
    </row>
    <row r="108" spans="1:20" s="356" customFormat="1" ht="27" hidden="1" customHeight="1">
      <c r="B108" s="351"/>
      <c r="C108" s="347"/>
      <c r="D108" s="577" t="s">
        <v>247</v>
      </c>
      <c r="E108" s="537" t="s">
        <v>248</v>
      </c>
      <c r="F108" s="537" t="s">
        <v>249</v>
      </c>
      <c r="G108" s="537" t="s">
        <v>8</v>
      </c>
      <c r="H108" s="537" t="s">
        <v>9</v>
      </c>
      <c r="J108" s="562"/>
      <c r="K108" s="562"/>
      <c r="L108" s="562"/>
      <c r="M108" s="562"/>
      <c r="N108" s="562"/>
    </row>
    <row r="109" spans="1:20" s="356" customFormat="1" ht="21" hidden="1" customHeight="1" thickBot="1">
      <c r="B109" s="351"/>
      <c r="C109" s="357" t="s">
        <v>178</v>
      </c>
      <c r="D109" s="578">
        <f>AVERAGE(D7:D22,D24:D53,D55:D76,D78:D84,D86:D96,D98:D101)</f>
        <v>8.0406666666666666</v>
      </c>
      <c r="E109" s="428">
        <f>AVERAGE(E7:E17,E21:E22,E25,E29,E33:E53,E55:E70,E72:E102)</f>
        <v>9.0984337349397588</v>
      </c>
      <c r="F109" s="428">
        <f>AVERAGE(F7:F8,F14,F29,F34,F37:F53,F55:F67,F69,F74,F76,F79,F81:F82,F85:F97,F99:F100)</f>
        <v>10.612678571428569</v>
      </c>
      <c r="G109" s="428">
        <f>AVERAGE(G7:G17,G21:G22,G25,G28:G29,G34:G53,G55:G66,G68:G70,G72:G73,G75:G82,G84:G91,G93:G96,G98:G102)</f>
        <v>8.7425641025640992</v>
      </c>
      <c r="H109" s="428">
        <f>AVERAGE(H7:H15,H17,H21:H22,H29,H34,H36:H53,H55:H69,H72:H82,H84,H86:H100,H102)</f>
        <v>9.523200000000001</v>
      </c>
      <c r="J109" s="562"/>
      <c r="K109" s="562"/>
      <c r="L109" s="562"/>
      <c r="M109" s="562"/>
      <c r="N109" s="562"/>
    </row>
    <row r="110" spans="1:20" ht="21" hidden="1" customHeight="1" thickTop="1" thickBot="1">
      <c r="C110" s="357" t="s">
        <v>239</v>
      </c>
      <c r="D110" s="582">
        <v>4.0999999999999996</v>
      </c>
      <c r="E110" s="429">
        <v>5.23</v>
      </c>
      <c r="F110" s="429">
        <v>5.23</v>
      </c>
      <c r="G110" s="430">
        <v>4.38</v>
      </c>
      <c r="H110" s="429">
        <v>5.23</v>
      </c>
    </row>
    <row r="111" spans="1:20" ht="21" hidden="1" customHeight="1" thickTop="1" thickBot="1">
      <c r="C111" s="357" t="s">
        <v>240</v>
      </c>
      <c r="D111" s="581">
        <v>14.16</v>
      </c>
      <c r="E111" s="583">
        <v>13.18</v>
      </c>
      <c r="F111" s="583">
        <v>17</v>
      </c>
      <c r="G111" s="584">
        <v>13.18</v>
      </c>
      <c r="H111" s="584">
        <v>14.78</v>
      </c>
    </row>
    <row r="112" spans="1:20" ht="21" hidden="1" customHeight="1" thickTop="1">
      <c r="C112" s="357"/>
      <c r="D112" s="579"/>
      <c r="E112" s="538"/>
      <c r="F112" s="538"/>
      <c r="G112" s="538"/>
      <c r="H112" s="538"/>
    </row>
    <row r="113" spans="3:3" ht="21" hidden="1" customHeight="1">
      <c r="C113" s="434"/>
    </row>
    <row r="114" spans="3:3" ht="21" hidden="1" customHeight="1"/>
    <row r="115" spans="3:3" ht="21" hidden="1" customHeight="1"/>
    <row r="116" spans="3:3" ht="21" hidden="1" customHeight="1"/>
  </sheetData>
  <autoFilter ref="B6:H104" xr:uid="{00000000-0009-0000-0000-00002E000000}"/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T117"/>
  <sheetViews>
    <sheetView showGridLines="0" view="pageBreakPreview" topLeftCell="A100" zoomScale="120" zoomScaleNormal="100" zoomScaleSheetLayoutView="120" workbookViewId="0">
      <selection activeCell="K4" sqref="K4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270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19.05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21" customHeight="1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21" customHeight="1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21" customHeight="1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21" customHeight="1">
      <c r="B10" s="376">
        <f t="shared" ref="B10:B73" si="0">B9+1</f>
        <v>4</v>
      </c>
      <c r="C10" s="339" t="s">
        <v>15</v>
      </c>
      <c r="D10" s="571">
        <v>8.25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21" customHeight="1">
      <c r="A11" s="336"/>
      <c r="B11" s="444">
        <f t="shared" si="0"/>
        <v>5</v>
      </c>
      <c r="C11" s="417" t="s">
        <v>16</v>
      </c>
      <c r="D11" s="570">
        <v>8.25</v>
      </c>
      <c r="E11" s="556">
        <v>8.75</v>
      </c>
      <c r="F11" s="556" t="s">
        <v>120</v>
      </c>
      <c r="G11" s="556">
        <v>8.25</v>
      </c>
      <c r="H11" s="560">
        <v>8.25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21" customHeight="1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21" customHeight="1">
      <c r="A13" s="336"/>
      <c r="B13" s="444">
        <f t="shared" si="0"/>
        <v>7</v>
      </c>
      <c r="C13" s="417" t="s">
        <v>18</v>
      </c>
      <c r="D13" s="570">
        <v>7.75</v>
      </c>
      <c r="E13" s="556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21" customHeight="1">
      <c r="B14" s="376">
        <f t="shared" si="0"/>
        <v>8</v>
      </c>
      <c r="C14" s="339" t="s">
        <v>236</v>
      </c>
      <c r="D14" s="571">
        <v>8.41</v>
      </c>
      <c r="E14" s="555">
        <v>8.25</v>
      </c>
      <c r="F14" s="555">
        <v>14.9</v>
      </c>
      <c r="G14" s="555">
        <v>7.75</v>
      </c>
      <c r="H14" s="559">
        <v>8.02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21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21" customHeight="1">
      <c r="B16" s="376">
        <f t="shared" si="0"/>
        <v>10</v>
      </c>
      <c r="C16" s="339" t="s">
        <v>21</v>
      </c>
      <c r="D16" s="571">
        <v>8.25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21" customHeight="1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21" customHeight="1">
      <c r="B18" s="376">
        <f t="shared" si="0"/>
        <v>12</v>
      </c>
      <c r="C18" s="339" t="s">
        <v>23</v>
      </c>
      <c r="D18" s="571">
        <v>4.75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21" customHeight="1">
      <c r="A19" s="336"/>
      <c r="B19" s="444">
        <f t="shared" si="0"/>
        <v>13</v>
      </c>
      <c r="C19" s="417" t="s">
        <v>24</v>
      </c>
      <c r="D19" s="570">
        <v>4.2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21" customHeight="1">
      <c r="B20" s="376">
        <f t="shared" si="0"/>
        <v>14</v>
      </c>
      <c r="C20" s="339" t="s">
        <v>25</v>
      </c>
      <c r="D20" s="571">
        <v>5.75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7.45" customHeight="1">
      <c r="A21" s="336"/>
      <c r="B21" s="444">
        <f t="shared" si="0"/>
        <v>15</v>
      </c>
      <c r="C21" s="417" t="s">
        <v>26</v>
      </c>
      <c r="D21" s="570">
        <v>7.19</v>
      </c>
      <c r="E21" s="556">
        <v>7.19</v>
      </c>
      <c r="F21" s="556" t="s">
        <v>120</v>
      </c>
      <c r="G21" s="556">
        <v>7.19</v>
      </c>
      <c r="H21" s="560">
        <v>7.19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21" customHeight="1">
      <c r="B22" s="376">
        <f t="shared" si="0"/>
        <v>16</v>
      </c>
      <c r="C22" s="339" t="s">
        <v>27</v>
      </c>
      <c r="D22" s="571">
        <v>8.91</v>
      </c>
      <c r="E22" s="555">
        <v>9.65</v>
      </c>
      <c r="F22" s="555" t="s">
        <v>120</v>
      </c>
      <c r="G22" s="555">
        <v>11.98</v>
      </c>
      <c r="H22" s="559">
        <v>14.61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5.71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4.71</v>
      </c>
      <c r="E25" s="556">
        <v>7.22</v>
      </c>
      <c r="F25" s="556" t="s">
        <v>120</v>
      </c>
      <c r="G25" s="556">
        <v>7.24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6.77</v>
      </c>
      <c r="E26" s="555" t="s">
        <v>120</v>
      </c>
      <c r="F26" s="555" t="s">
        <v>120</v>
      </c>
      <c r="G26" s="555" t="s">
        <v>120</v>
      </c>
      <c r="H26" s="559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4.5999999999999996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7.16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21" customHeight="1">
      <c r="A29" s="336"/>
      <c r="B29" s="444">
        <f t="shared" si="0"/>
        <v>23</v>
      </c>
      <c r="C29" s="417" t="s">
        <v>36</v>
      </c>
      <c r="D29" s="570">
        <v>14.24</v>
      </c>
      <c r="E29" s="556">
        <v>13.24</v>
      </c>
      <c r="F29" s="556">
        <v>13.24</v>
      </c>
      <c r="G29" s="556">
        <v>13.24</v>
      </c>
      <c r="H29" s="560">
        <v>13.24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5.64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4.66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5.67</v>
      </c>
      <c r="E33" s="556">
        <v>5.67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21" customHeight="1">
      <c r="B34" s="376">
        <f>B33+1</f>
        <v>28</v>
      </c>
      <c r="C34" s="339" t="s">
        <v>41</v>
      </c>
      <c r="D34" s="571">
        <v>6.94</v>
      </c>
      <c r="E34" s="555">
        <v>7.09</v>
      </c>
      <c r="F34" s="555">
        <v>12.07</v>
      </c>
      <c r="G34" s="555">
        <v>6.54</v>
      </c>
      <c r="H34" s="559">
        <v>12.08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21" customHeight="1">
      <c r="A35" s="336"/>
      <c r="B35" s="444">
        <f t="shared" si="0"/>
        <v>29</v>
      </c>
      <c r="C35" s="417" t="s">
        <v>42</v>
      </c>
      <c r="D35" s="570">
        <v>6.25</v>
      </c>
      <c r="E35" s="556">
        <v>8.75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21" customHeight="1">
      <c r="B36" s="376">
        <f t="shared" si="0"/>
        <v>30</v>
      </c>
      <c r="C36" s="339" t="s">
        <v>230</v>
      </c>
      <c r="D36" s="571">
        <v>10.55</v>
      </c>
      <c r="E36" s="555">
        <v>11.05</v>
      </c>
      <c r="F36" s="555" t="s">
        <v>120</v>
      </c>
      <c r="G36" s="555">
        <v>12.05</v>
      </c>
      <c r="H36" s="559">
        <v>11.05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21" customHeight="1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21" customHeight="1">
      <c r="B38" s="376">
        <f t="shared" si="0"/>
        <v>32</v>
      </c>
      <c r="C38" s="339" t="s">
        <v>46</v>
      </c>
      <c r="D38" s="571">
        <v>5.9</v>
      </c>
      <c r="E38" s="555">
        <v>8.24</v>
      </c>
      <c r="F38" s="555">
        <v>11.63</v>
      </c>
      <c r="G38" s="555">
        <v>7.98</v>
      </c>
      <c r="H38" s="559">
        <v>7.81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21" customHeight="1">
      <c r="A39" s="336"/>
      <c r="B39" s="444">
        <f t="shared" si="0"/>
        <v>33</v>
      </c>
      <c r="C39" s="417" t="s">
        <v>47</v>
      </c>
      <c r="D39" s="570">
        <v>9</v>
      </c>
      <c r="E39" s="556">
        <v>9.25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21" customHeight="1">
      <c r="B40" s="376">
        <f t="shared" si="0"/>
        <v>34</v>
      </c>
      <c r="C40" s="339" t="s">
        <v>48</v>
      </c>
      <c r="D40" s="571">
        <v>5.29</v>
      </c>
      <c r="E40" s="555">
        <v>5.35</v>
      </c>
      <c r="F40" s="561">
        <v>5.19</v>
      </c>
      <c r="G40" s="561">
        <v>5.0199999999999996</v>
      </c>
      <c r="H40" s="559">
        <v>6.01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21" customHeight="1">
      <c r="A41" s="336"/>
      <c r="B41" s="444">
        <f t="shared" si="0"/>
        <v>35</v>
      </c>
      <c r="C41" s="417" t="s">
        <v>49</v>
      </c>
      <c r="D41" s="570">
        <v>6.76</v>
      </c>
      <c r="E41" s="556">
        <v>6.8</v>
      </c>
      <c r="F41" s="556">
        <v>8.3699999999999992</v>
      </c>
      <c r="G41" s="556">
        <v>6.64</v>
      </c>
      <c r="H41" s="560">
        <v>9.35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21" customHeight="1">
      <c r="B42" s="376">
        <f t="shared" si="0"/>
        <v>36</v>
      </c>
      <c r="C42" s="339" t="s">
        <v>50</v>
      </c>
      <c r="D42" s="571">
        <v>5.88</v>
      </c>
      <c r="E42" s="555">
        <v>6.88</v>
      </c>
      <c r="F42" s="555">
        <v>11.41</v>
      </c>
      <c r="G42" s="555">
        <v>6.94</v>
      </c>
      <c r="H42" s="559">
        <v>8.64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21" customHeight="1">
      <c r="A43" s="336"/>
      <c r="B43" s="444">
        <f t="shared" si="0"/>
        <v>37</v>
      </c>
      <c r="C43" s="417" t="s">
        <v>51</v>
      </c>
      <c r="D43" s="570">
        <v>7.47</v>
      </c>
      <c r="E43" s="556">
        <v>7.11</v>
      </c>
      <c r="F43" s="556">
        <v>6.54</v>
      </c>
      <c r="G43" s="556">
        <v>6.69</v>
      </c>
      <c r="H43" s="560">
        <v>7.21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21" customHeight="1">
      <c r="B44" s="376">
        <f t="shared" si="0"/>
        <v>38</v>
      </c>
      <c r="C44" s="339" t="s">
        <v>52</v>
      </c>
      <c r="D44" s="571">
        <v>8.89</v>
      </c>
      <c r="E44" s="555">
        <v>9.44</v>
      </c>
      <c r="F44" s="555">
        <v>10.98</v>
      </c>
      <c r="G44" s="555">
        <v>9.33</v>
      </c>
      <c r="H44" s="559">
        <v>10.68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21" customHeight="1">
      <c r="A45" s="336"/>
      <c r="B45" s="444">
        <f t="shared" si="0"/>
        <v>39</v>
      </c>
      <c r="C45" s="417" t="s">
        <v>260</v>
      </c>
      <c r="D45" s="570">
        <v>8.75</v>
      </c>
      <c r="E45" s="556">
        <v>9.25</v>
      </c>
      <c r="F45" s="556">
        <v>11.25</v>
      </c>
      <c r="G45" s="556">
        <v>9.75</v>
      </c>
      <c r="H45" s="560">
        <v>9.75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21" customHeight="1">
      <c r="B46" s="376">
        <f t="shared" si="0"/>
        <v>40</v>
      </c>
      <c r="C46" s="339" t="s">
        <v>54</v>
      </c>
      <c r="D46" s="571">
        <v>5.45</v>
      </c>
      <c r="E46" s="555">
        <v>5.84</v>
      </c>
      <c r="F46" s="555">
        <v>5.88</v>
      </c>
      <c r="G46" s="555">
        <v>4.51</v>
      </c>
      <c r="H46" s="559">
        <v>5.54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21" customHeight="1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21" customHeight="1">
      <c r="B48" s="376">
        <f t="shared" si="0"/>
        <v>42</v>
      </c>
      <c r="C48" s="339" t="s">
        <v>56</v>
      </c>
      <c r="D48" s="571">
        <v>8</v>
      </c>
      <c r="E48" s="555">
        <v>8</v>
      </c>
      <c r="F48" s="555">
        <v>8</v>
      </c>
      <c r="G48" s="555">
        <v>8</v>
      </c>
      <c r="H48" s="559">
        <v>8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21" customHeight="1">
      <c r="A49" s="336"/>
      <c r="B49" s="444">
        <f t="shared" si="0"/>
        <v>43</v>
      </c>
      <c r="C49" s="417" t="s">
        <v>57</v>
      </c>
      <c r="D49" s="570">
        <v>9.17</v>
      </c>
      <c r="E49" s="556">
        <v>9.43</v>
      </c>
      <c r="F49" s="556">
        <v>10.88</v>
      </c>
      <c r="G49" s="556">
        <v>9.24</v>
      </c>
      <c r="H49" s="560">
        <v>9.58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21" customHeight="1">
      <c r="B50" s="376">
        <f t="shared" si="0"/>
        <v>44</v>
      </c>
      <c r="C50" s="339" t="s">
        <v>58</v>
      </c>
      <c r="D50" s="571">
        <v>7.47</v>
      </c>
      <c r="E50" s="555">
        <v>9.2200000000000006</v>
      </c>
      <c r="F50" s="555">
        <v>11.34</v>
      </c>
      <c r="G50" s="555">
        <v>10.3</v>
      </c>
      <c r="H50" s="559">
        <v>8.32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26.55" customHeight="1">
      <c r="A51" s="336"/>
      <c r="B51" s="444">
        <f t="shared" si="0"/>
        <v>45</v>
      </c>
      <c r="C51" s="417" t="s">
        <v>59</v>
      </c>
      <c r="D51" s="570">
        <v>8.07</v>
      </c>
      <c r="E51" s="556">
        <v>7.75</v>
      </c>
      <c r="F51" s="556">
        <v>7.75</v>
      </c>
      <c r="G51" s="556">
        <v>8.07</v>
      </c>
      <c r="H51" s="560">
        <v>7.43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21" customHeight="1">
      <c r="B52" s="376">
        <f t="shared" si="0"/>
        <v>46</v>
      </c>
      <c r="C52" s="339" t="s">
        <v>60</v>
      </c>
      <c r="D52" s="571">
        <v>9.5</v>
      </c>
      <c r="E52" s="555">
        <v>10.52</v>
      </c>
      <c r="F52" s="555">
        <v>9.09</v>
      </c>
      <c r="G52" s="555">
        <v>8.4499999999999993</v>
      </c>
      <c r="H52" s="559">
        <v>8.91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21" customHeight="1" thickBot="1">
      <c r="A53" s="336"/>
      <c r="B53" s="450">
        <f t="shared" si="0"/>
        <v>47</v>
      </c>
      <c r="C53" s="451" t="s">
        <v>61</v>
      </c>
      <c r="D53" s="572">
        <v>6.4</v>
      </c>
      <c r="E53" s="567">
        <v>6.27</v>
      </c>
      <c r="F53" s="567">
        <v>6.2</v>
      </c>
      <c r="G53" s="567">
        <v>6.2</v>
      </c>
      <c r="H53" s="568">
        <v>8.77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21" customHeight="1" thickBot="1">
      <c r="B54" s="551"/>
      <c r="C54" s="552"/>
      <c r="D54" s="573"/>
      <c r="E54" s="569"/>
      <c r="F54" s="569"/>
      <c r="G54" s="687" t="s">
        <v>216</v>
      </c>
      <c r="H54" s="688"/>
      <c r="J54"/>
      <c r="K54"/>
      <c r="L54"/>
      <c r="M54"/>
      <c r="N54"/>
      <c r="P54" s="565"/>
      <c r="Q54" s="565"/>
      <c r="R54" s="565"/>
      <c r="S54" s="565"/>
      <c r="T54" s="565"/>
    </row>
    <row r="55" spans="1:20" ht="21" customHeight="1" thickTop="1">
      <c r="B55" s="376">
        <f>B53+1</f>
        <v>48</v>
      </c>
      <c r="C55" s="339" t="s">
        <v>62</v>
      </c>
      <c r="D55" s="574">
        <v>11.59</v>
      </c>
      <c r="E55" s="561">
        <v>11.59</v>
      </c>
      <c r="F55" s="561">
        <v>11.59</v>
      </c>
      <c r="G55" s="561">
        <v>11.59</v>
      </c>
      <c r="H55" s="585">
        <v>11.59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21" customHeight="1">
      <c r="A56" s="336"/>
      <c r="B56" s="444">
        <f t="shared" si="0"/>
        <v>49</v>
      </c>
      <c r="C56" s="417" t="s">
        <v>64</v>
      </c>
      <c r="D56" s="570">
        <v>7.84</v>
      </c>
      <c r="E56" s="556">
        <v>9.1199999999999992</v>
      </c>
      <c r="F56" s="556">
        <v>7.22</v>
      </c>
      <c r="G56" s="556">
        <v>7.05</v>
      </c>
      <c r="H56" s="560">
        <v>9.1999999999999993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21" customHeight="1">
      <c r="B57" s="376">
        <f t="shared" si="0"/>
        <v>50</v>
      </c>
      <c r="C57" s="339" t="s">
        <v>65</v>
      </c>
      <c r="D57" s="571">
        <v>11.48</v>
      </c>
      <c r="E57" s="555">
        <v>11.48</v>
      </c>
      <c r="F57" s="555">
        <v>11.48</v>
      </c>
      <c r="G57" s="555">
        <v>11.48</v>
      </c>
      <c r="H57" s="559">
        <v>11.48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21" customHeight="1">
      <c r="A58" s="336"/>
      <c r="B58" s="444">
        <f t="shared" si="0"/>
        <v>51</v>
      </c>
      <c r="C58" s="417" t="s">
        <v>66</v>
      </c>
      <c r="D58" s="570">
        <v>6.64</v>
      </c>
      <c r="E58" s="556">
        <v>6.64</v>
      </c>
      <c r="F58" s="556">
        <v>6.64</v>
      </c>
      <c r="G58" s="556">
        <v>7.8</v>
      </c>
      <c r="H58" s="560">
        <v>7.8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21" customHeight="1">
      <c r="B59" s="376">
        <f t="shared" si="0"/>
        <v>52</v>
      </c>
      <c r="C59" s="339" t="s">
        <v>67</v>
      </c>
      <c r="D59" s="571">
        <v>8.33</v>
      </c>
      <c r="E59" s="555">
        <v>8.36</v>
      </c>
      <c r="F59" s="555">
        <v>8.68</v>
      </c>
      <c r="G59" s="555">
        <v>8.3000000000000007</v>
      </c>
      <c r="H59" s="559">
        <v>8.1999999999999993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21" customHeight="1">
      <c r="A60" s="336"/>
      <c r="B60" s="444">
        <f t="shared" si="0"/>
        <v>53</v>
      </c>
      <c r="C60" s="417" t="s">
        <v>68</v>
      </c>
      <c r="D60" s="570">
        <v>5.37</v>
      </c>
      <c r="E60" s="556">
        <v>5.37</v>
      </c>
      <c r="F60" s="556">
        <v>5.37</v>
      </c>
      <c r="G60" s="556">
        <v>5.37</v>
      </c>
      <c r="H60" s="560">
        <v>5.37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21" customHeight="1">
      <c r="B61" s="376">
        <f t="shared" si="0"/>
        <v>54</v>
      </c>
      <c r="C61" s="339" t="s">
        <v>69</v>
      </c>
      <c r="D61" s="571">
        <v>5.32</v>
      </c>
      <c r="E61" s="555">
        <v>5.32</v>
      </c>
      <c r="F61" s="555">
        <v>5.32</v>
      </c>
      <c r="G61" s="555">
        <v>5.33</v>
      </c>
      <c r="H61" s="559">
        <v>5.59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21" customHeight="1">
      <c r="A62" s="336"/>
      <c r="B62" s="444">
        <f t="shared" si="0"/>
        <v>55</v>
      </c>
      <c r="C62" s="417" t="s">
        <v>70</v>
      </c>
      <c r="D62" s="570">
        <v>6.54</v>
      </c>
      <c r="E62" s="556">
        <v>6.76</v>
      </c>
      <c r="F62" s="556">
        <v>6.45</v>
      </c>
      <c r="G62" s="556">
        <v>6.5</v>
      </c>
      <c r="H62" s="560">
        <v>6.58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21" customHeight="1">
      <c r="B63" s="376">
        <f t="shared" si="0"/>
        <v>56</v>
      </c>
      <c r="C63" s="339" t="s">
        <v>237</v>
      </c>
      <c r="D63" s="571">
        <v>8.09</v>
      </c>
      <c r="E63" s="555">
        <v>8.17</v>
      </c>
      <c r="F63" s="555">
        <v>9.25</v>
      </c>
      <c r="G63" s="555">
        <v>7.89</v>
      </c>
      <c r="H63" s="559">
        <v>10.97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21" customHeight="1">
      <c r="A64" s="336"/>
      <c r="B64" s="444">
        <f>B63+1</f>
        <v>57</v>
      </c>
      <c r="C64" s="417" t="s">
        <v>73</v>
      </c>
      <c r="D64" s="570">
        <v>11</v>
      </c>
      <c r="E64" s="556">
        <v>11</v>
      </c>
      <c r="F64" s="556">
        <v>11</v>
      </c>
      <c r="G64" s="556">
        <v>11</v>
      </c>
      <c r="H64" s="560">
        <v>11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21" customHeight="1">
      <c r="B65" s="376">
        <f t="shared" si="0"/>
        <v>58</v>
      </c>
      <c r="C65" s="339" t="s">
        <v>74</v>
      </c>
      <c r="D65" s="571">
        <v>8.64</v>
      </c>
      <c r="E65" s="555">
        <v>8.82</v>
      </c>
      <c r="F65" s="555">
        <v>9.01</v>
      </c>
      <c r="G65" s="555">
        <v>8.4499999999999993</v>
      </c>
      <c r="H65" s="559">
        <v>8.73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21" customHeight="1">
      <c r="A66" s="336"/>
      <c r="B66" s="444">
        <f t="shared" si="0"/>
        <v>59</v>
      </c>
      <c r="C66" s="417" t="s">
        <v>75</v>
      </c>
      <c r="D66" s="570">
        <v>5.79</v>
      </c>
      <c r="E66" s="556">
        <v>5.79</v>
      </c>
      <c r="F66" s="556">
        <v>6.57</v>
      </c>
      <c r="G66" s="556">
        <v>5.79</v>
      </c>
      <c r="H66" s="560">
        <v>5.79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21" customHeight="1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21" customHeight="1">
      <c r="A68" s="336"/>
      <c r="B68" s="444">
        <f>B67+1</f>
        <v>61</v>
      </c>
      <c r="C68" s="417" t="s">
        <v>77</v>
      </c>
      <c r="D68" s="570">
        <v>8.1</v>
      </c>
      <c r="E68" s="556">
        <v>8.7799999999999994</v>
      </c>
      <c r="F68" s="556" t="s">
        <v>120</v>
      </c>
      <c r="G68" s="556">
        <v>9.4499999999999993</v>
      </c>
      <c r="H68" s="560">
        <v>9.35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21" customHeight="1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7.33</v>
      </c>
      <c r="E70" s="556">
        <v>8.4600000000000009</v>
      </c>
      <c r="F70" s="556" t="s">
        <v>120</v>
      </c>
      <c r="G70" s="556">
        <v>8.0399999999999991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21" customHeight="1">
      <c r="B71" s="376">
        <f t="shared" si="0"/>
        <v>64</v>
      </c>
      <c r="C71" s="339" t="s">
        <v>80</v>
      </c>
      <c r="D71" s="571">
        <v>7.85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21" customHeight="1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21" customHeight="1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21" customHeight="1">
      <c r="A74" s="336"/>
      <c r="B74" s="444">
        <f t="shared" ref="B74:B102" si="1">B73+1</f>
        <v>67</v>
      </c>
      <c r="C74" s="417" t="s">
        <v>131</v>
      </c>
      <c r="D74" s="570">
        <v>6.17</v>
      </c>
      <c r="E74" s="556">
        <v>9.57</v>
      </c>
      <c r="F74" s="556">
        <v>16.36</v>
      </c>
      <c r="G74" s="556" t="s">
        <v>120</v>
      </c>
      <c r="H74" s="560">
        <v>10.93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21" customHeight="1">
      <c r="B75" s="376">
        <f t="shared" si="1"/>
        <v>68</v>
      </c>
      <c r="C75" s="339" t="s">
        <v>84</v>
      </c>
      <c r="D75" s="571">
        <v>9.39</v>
      </c>
      <c r="E75" s="555">
        <v>10.71</v>
      </c>
      <c r="F75" s="555" t="s">
        <v>120</v>
      </c>
      <c r="G75" s="555">
        <v>10.67</v>
      </c>
      <c r="H75" s="559">
        <v>9.57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21" customHeight="1">
      <c r="A76" s="336"/>
      <c r="B76" s="444">
        <f t="shared" si="1"/>
        <v>69</v>
      </c>
      <c r="C76" s="417" t="s">
        <v>258</v>
      </c>
      <c r="D76" s="570">
        <v>8.5</v>
      </c>
      <c r="E76" s="556">
        <v>8.4600000000000009</v>
      </c>
      <c r="F76" s="556">
        <v>11.15</v>
      </c>
      <c r="G76" s="556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21" customHeight="1">
      <c r="B77" s="376">
        <f t="shared" si="1"/>
        <v>70</v>
      </c>
      <c r="C77" s="339" t="s">
        <v>86</v>
      </c>
      <c r="D77" s="555" t="s">
        <v>120</v>
      </c>
      <c r="E77" s="555">
        <v>9.42</v>
      </c>
      <c r="F77" s="555" t="s">
        <v>120</v>
      </c>
      <c r="G77" s="555">
        <v>8.73</v>
      </c>
      <c r="H77" s="559">
        <v>10.35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21" customHeight="1">
      <c r="A78" s="336"/>
      <c r="B78" s="444">
        <f t="shared" si="1"/>
        <v>71</v>
      </c>
      <c r="C78" s="417" t="s">
        <v>88</v>
      </c>
      <c r="D78" s="570">
        <v>7.65</v>
      </c>
      <c r="E78" s="556">
        <v>7.65</v>
      </c>
      <c r="F78" s="556" t="s">
        <v>120</v>
      </c>
      <c r="G78" s="556">
        <v>7.4</v>
      </c>
      <c r="H78" s="560">
        <v>7.4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21" customHeight="1">
      <c r="B79" s="376">
        <f t="shared" si="1"/>
        <v>72</v>
      </c>
      <c r="C79" s="339" t="s">
        <v>89</v>
      </c>
      <c r="D79" s="571">
        <v>5.5</v>
      </c>
      <c r="E79" s="555">
        <v>6.5</v>
      </c>
      <c r="F79" s="555">
        <v>7.5</v>
      </c>
      <c r="G79" s="555">
        <v>6.25</v>
      </c>
      <c r="H79" s="559">
        <v>9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21" customHeight="1">
      <c r="A80" s="336"/>
      <c r="B80" s="444">
        <f t="shared" si="1"/>
        <v>73</v>
      </c>
      <c r="C80" s="417" t="s">
        <v>90</v>
      </c>
      <c r="D80" s="570">
        <v>9.23</v>
      </c>
      <c r="E80" s="556">
        <v>9.23</v>
      </c>
      <c r="F80" s="556" t="s">
        <v>120</v>
      </c>
      <c r="G80" s="556">
        <v>9.4</v>
      </c>
      <c r="H80" s="560">
        <v>10.68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21" customHeight="1">
      <c r="B81" s="376">
        <f t="shared" si="1"/>
        <v>74</v>
      </c>
      <c r="C81" s="339" t="s">
        <v>231</v>
      </c>
      <c r="D81" s="571">
        <v>10.74</v>
      </c>
      <c r="E81" s="555">
        <v>11.24</v>
      </c>
      <c r="F81" s="555">
        <v>11.24</v>
      </c>
      <c r="G81" s="555">
        <v>10.74</v>
      </c>
      <c r="H81" s="559">
        <v>11.99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21" customHeight="1">
      <c r="A82" s="336"/>
      <c r="B82" s="444">
        <f t="shared" si="1"/>
        <v>75</v>
      </c>
      <c r="C82" s="417" t="s">
        <v>253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21" customHeight="1">
      <c r="A84" s="336"/>
      <c r="B84" s="444">
        <f t="shared" si="1"/>
        <v>77</v>
      </c>
      <c r="C84" s="417" t="s">
        <v>188</v>
      </c>
      <c r="D84" s="570">
        <v>10.57</v>
      </c>
      <c r="E84" s="556">
        <v>10.57</v>
      </c>
      <c r="F84" s="556" t="s">
        <v>120</v>
      </c>
      <c r="G84" s="556">
        <v>10.57</v>
      </c>
      <c r="H84" s="560">
        <v>10.57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21" customHeight="1">
      <c r="B85" s="376">
        <f t="shared" si="1"/>
        <v>78</v>
      </c>
      <c r="C85" s="339" t="s">
        <v>96</v>
      </c>
      <c r="D85" s="555" t="s">
        <v>120</v>
      </c>
      <c r="E85" s="555">
        <v>10.75</v>
      </c>
      <c r="F85" s="555">
        <v>13.99</v>
      </c>
      <c r="G85" s="555">
        <v>9.25</v>
      </c>
      <c r="H85" s="559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21" customHeight="1">
      <c r="A86" s="336"/>
      <c r="B86" s="444">
        <f t="shared" si="1"/>
        <v>79</v>
      </c>
      <c r="C86" s="417" t="s">
        <v>97</v>
      </c>
      <c r="D86" s="570">
        <v>7.12</v>
      </c>
      <c r="E86" s="556">
        <v>7.12</v>
      </c>
      <c r="F86" s="556">
        <v>9.1199999999999992</v>
      </c>
      <c r="G86" s="556">
        <v>7.12</v>
      </c>
      <c r="H86" s="560">
        <v>8.6199999999999992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21" customHeight="1">
      <c r="B87" s="376">
        <f t="shared" si="1"/>
        <v>80</v>
      </c>
      <c r="C87" s="339" t="s">
        <v>98</v>
      </c>
      <c r="D87" s="571">
        <v>10.48</v>
      </c>
      <c r="E87" s="555">
        <v>10.73</v>
      </c>
      <c r="F87" s="555">
        <v>11.23</v>
      </c>
      <c r="G87" s="555">
        <v>10.58</v>
      </c>
      <c r="H87" s="559">
        <v>10.98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21" customHeight="1">
      <c r="A88" s="336"/>
      <c r="B88" s="444">
        <f t="shared" si="1"/>
        <v>81</v>
      </c>
      <c r="C88" s="417" t="s">
        <v>99</v>
      </c>
      <c r="D88" s="570">
        <v>11</v>
      </c>
      <c r="E88" s="556">
        <v>13</v>
      </c>
      <c r="F88" s="556">
        <v>15</v>
      </c>
      <c r="G88" s="556">
        <v>13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21" customHeight="1">
      <c r="B89" s="376">
        <f t="shared" si="1"/>
        <v>82</v>
      </c>
      <c r="C89" s="344" t="s">
        <v>267</v>
      </c>
      <c r="D89" s="571">
        <v>6</v>
      </c>
      <c r="E89" s="555">
        <v>10.25</v>
      </c>
      <c r="F89" s="555">
        <v>11.25</v>
      </c>
      <c r="G89" s="555">
        <v>8.75</v>
      </c>
      <c r="H89" s="559">
        <v>10.25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21" customHeight="1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21" customHeight="1">
      <c r="B91" s="376">
        <f t="shared" si="1"/>
        <v>84</v>
      </c>
      <c r="C91" s="339" t="s">
        <v>254</v>
      </c>
      <c r="D91" s="571">
        <v>11.18</v>
      </c>
      <c r="E91" s="555">
        <v>11.18</v>
      </c>
      <c r="F91" s="555">
        <v>12.36</v>
      </c>
      <c r="G91" s="555">
        <v>11.18</v>
      </c>
      <c r="H91" s="559">
        <v>12.36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21" customHeight="1">
      <c r="A92" s="336"/>
      <c r="B92" s="444">
        <f t="shared" si="1"/>
        <v>85</v>
      </c>
      <c r="C92" s="417" t="s">
        <v>189</v>
      </c>
      <c r="D92" s="570">
        <v>8.68</v>
      </c>
      <c r="E92" s="556">
        <v>11.46</v>
      </c>
      <c r="F92" s="556">
        <v>12.4</v>
      </c>
      <c r="G92" s="556" t="s">
        <v>120</v>
      </c>
      <c r="H92" s="560">
        <v>12.23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21" customHeight="1">
      <c r="B93" s="376">
        <f t="shared" si="1"/>
        <v>86</v>
      </c>
      <c r="C93" s="339" t="s">
        <v>104</v>
      </c>
      <c r="D93" s="571">
        <v>8.1</v>
      </c>
      <c r="E93" s="555">
        <v>9</v>
      </c>
      <c r="F93" s="555">
        <v>10</v>
      </c>
      <c r="G93" s="555">
        <v>8.85</v>
      </c>
      <c r="H93" s="559">
        <v>8.85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21" customHeight="1">
      <c r="A94" s="336"/>
      <c r="B94" s="444">
        <f t="shared" si="1"/>
        <v>87</v>
      </c>
      <c r="C94" s="417" t="s">
        <v>105</v>
      </c>
      <c r="D94" s="570">
        <v>7.37</v>
      </c>
      <c r="E94" s="556">
        <v>8.0299999999999994</v>
      </c>
      <c r="F94" s="556">
        <v>9.0299999999999994</v>
      </c>
      <c r="G94" s="556">
        <v>7.53</v>
      </c>
      <c r="H94" s="560">
        <v>7.53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21" customHeight="1">
      <c r="B95" s="376">
        <f t="shared" si="1"/>
        <v>88</v>
      </c>
      <c r="C95" s="339" t="s">
        <v>106</v>
      </c>
      <c r="D95" s="571">
        <v>9.64</v>
      </c>
      <c r="E95" s="555">
        <v>10.14</v>
      </c>
      <c r="F95" s="555">
        <v>10.64</v>
      </c>
      <c r="G95" s="555">
        <v>9.64</v>
      </c>
      <c r="H95" s="559">
        <v>10.14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21" customHeight="1">
      <c r="A96" s="336"/>
      <c r="B96" s="444">
        <f t="shared" si="1"/>
        <v>89</v>
      </c>
      <c r="C96" s="417" t="s">
        <v>107</v>
      </c>
      <c r="D96" s="570">
        <v>12.56</v>
      </c>
      <c r="E96" s="556">
        <v>12.56</v>
      </c>
      <c r="F96" s="556">
        <v>13.56</v>
      </c>
      <c r="G96" s="556">
        <v>12.56</v>
      </c>
      <c r="H96" s="560">
        <v>12.56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21" customHeight="1">
      <c r="B97" s="376">
        <f t="shared" si="1"/>
        <v>90</v>
      </c>
      <c r="C97" s="339" t="s">
        <v>108</v>
      </c>
      <c r="D97" s="555" t="s">
        <v>120</v>
      </c>
      <c r="E97" s="555">
        <v>10.96</v>
      </c>
      <c r="F97" s="555">
        <v>13.53</v>
      </c>
      <c r="G97" s="555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21" customHeight="1">
      <c r="A98" s="336"/>
      <c r="B98" s="444">
        <f t="shared" si="1"/>
        <v>91</v>
      </c>
      <c r="C98" s="417" t="s">
        <v>109</v>
      </c>
      <c r="D98" s="570">
        <v>8.83</v>
      </c>
      <c r="E98" s="556">
        <v>9.76</v>
      </c>
      <c r="F98" s="556" t="s">
        <v>120</v>
      </c>
      <c r="G98" s="556">
        <v>9.58</v>
      </c>
      <c r="H98" s="560">
        <v>11.08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21" customHeight="1">
      <c r="B99" s="376">
        <f t="shared" si="1"/>
        <v>92</v>
      </c>
      <c r="C99" s="339" t="s">
        <v>255</v>
      </c>
      <c r="D99" s="571">
        <v>9.61</v>
      </c>
      <c r="E99" s="555">
        <v>9.61</v>
      </c>
      <c r="F99" s="555" t="s">
        <v>120</v>
      </c>
      <c r="G99" s="555" t="s">
        <v>120</v>
      </c>
      <c r="H99" s="559" t="s">
        <v>120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21" customHeight="1">
      <c r="A100" s="336"/>
      <c r="B100" s="444">
        <f t="shared" si="1"/>
        <v>93</v>
      </c>
      <c r="C100" s="417" t="s">
        <v>191</v>
      </c>
      <c r="D100" s="570">
        <v>5.58</v>
      </c>
      <c r="E100" s="556">
        <v>6.08</v>
      </c>
      <c r="F100" s="556">
        <v>8.08</v>
      </c>
      <c r="G100" s="556">
        <v>5.58</v>
      </c>
      <c r="H100" s="560">
        <v>5.58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21" customHeight="1">
      <c r="B101" s="376">
        <f t="shared" si="1"/>
        <v>94</v>
      </c>
      <c r="C101" s="339" t="s">
        <v>112</v>
      </c>
      <c r="D101" s="571">
        <v>9.25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21" customHeight="1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10.25</v>
      </c>
      <c r="I102" s="336"/>
      <c r="J102"/>
      <c r="K102"/>
      <c r="L102"/>
      <c r="M102"/>
      <c r="N102"/>
    </row>
    <row r="103" spans="1:20" s="462" customFormat="1" ht="18" customHeight="1">
      <c r="B103" s="684" t="s">
        <v>261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40.950000000000003" customHeight="1" thickBot="1">
      <c r="B104" s="680"/>
      <c r="C104" s="681"/>
      <c r="D104" s="681"/>
      <c r="E104" s="681"/>
      <c r="F104" s="681"/>
      <c r="G104" s="681"/>
      <c r="H104" s="682"/>
      <c r="J104" s="563"/>
      <c r="K104" s="563"/>
      <c r="L104" s="563"/>
      <c r="M104" s="563"/>
      <c r="N104" s="563"/>
    </row>
    <row r="105" spans="1:20" s="462" customFormat="1" ht="18" customHeight="1">
      <c r="B105" s="546"/>
      <c r="C105" s="546"/>
      <c r="D105" s="575"/>
      <c r="E105" s="546"/>
      <c r="F105" s="546"/>
      <c r="G105" s="546"/>
      <c r="H105" s="546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356" customFormat="1" ht="21" hidden="1" customHeight="1">
      <c r="B107" s="351"/>
      <c r="C107" s="339"/>
      <c r="D107" s="576"/>
      <c r="E107" s="536"/>
      <c r="F107" s="536"/>
      <c r="G107" s="536"/>
      <c r="H107" s="536"/>
      <c r="J107" s="563"/>
      <c r="K107" s="563"/>
      <c r="L107" s="563"/>
      <c r="M107" s="563"/>
      <c r="N107" s="563"/>
    </row>
    <row r="108" spans="1:20" s="356" customFormat="1" ht="27" hidden="1" customHeight="1">
      <c r="B108" s="351"/>
      <c r="C108" s="347"/>
      <c r="D108" s="577" t="s">
        <v>247</v>
      </c>
      <c r="E108" s="537" t="s">
        <v>248</v>
      </c>
      <c r="F108" s="537" t="s">
        <v>249</v>
      </c>
      <c r="G108" s="537" t="s">
        <v>8</v>
      </c>
      <c r="H108" s="537" t="s">
        <v>9</v>
      </c>
      <c r="J108" s="562"/>
      <c r="K108" s="562"/>
      <c r="L108" s="562"/>
      <c r="M108" s="562"/>
      <c r="N108" s="562"/>
    </row>
    <row r="109" spans="1:20" s="356" customFormat="1" ht="21" hidden="1" customHeight="1" thickBot="1">
      <c r="B109" s="351"/>
      <c r="C109" s="357" t="s">
        <v>178</v>
      </c>
      <c r="D109" s="578">
        <f>AVERAGE(D7:D22,D24:D53,D55:D76,D78:D84,D86:D96,D98:D101)</f>
        <v>7.9783333333333344</v>
      </c>
      <c r="E109" s="428">
        <f>AVERAGE(E7:E17,E21:E22,E25,E29,E33:E53,E55:E70,E72:E102)</f>
        <v>9.0234939759036141</v>
      </c>
      <c r="F109" s="428">
        <f>AVERAGE(F7:F8,F14,F29,F34,F37:F53,F55:F67,F69,F74,F76,F79,F81:F82,F85:F97,F99:F100)</f>
        <v>10.566363636363636</v>
      </c>
      <c r="G109" s="428">
        <f>AVERAGE(G7:G17,G21:G22,G25,G28:G29,G34:G53,G55:G66,G68:G70,G72:G73,G75:G82,G84:G91,G93:G96,G98:G102)</f>
        <v>8.6638961038961035</v>
      </c>
      <c r="H109" s="428">
        <f>AVERAGE(H7:H15,H17,H21:H22,H29,H34,H36:H53,H55:H69,H72:H82,H84,H86:H100,H102)</f>
        <v>9.4954054054054087</v>
      </c>
      <c r="J109" s="562"/>
      <c r="K109" s="562"/>
      <c r="L109" s="562"/>
      <c r="M109" s="562"/>
      <c r="N109" s="562"/>
    </row>
    <row r="110" spans="1:20" ht="21" hidden="1" customHeight="1" thickTop="1" thickBot="1">
      <c r="C110" s="357" t="s">
        <v>239</v>
      </c>
      <c r="D110" s="582">
        <v>4.2</v>
      </c>
      <c r="E110" s="429">
        <v>5.32</v>
      </c>
      <c r="F110" s="429">
        <v>5.19</v>
      </c>
      <c r="G110" s="430">
        <v>4.51</v>
      </c>
      <c r="H110" s="429">
        <v>5.37</v>
      </c>
    </row>
    <row r="111" spans="1:20" ht="21" hidden="1" customHeight="1" thickTop="1" thickBot="1">
      <c r="C111" s="357" t="s">
        <v>240</v>
      </c>
      <c r="D111" s="581">
        <v>14.24</v>
      </c>
      <c r="E111" s="583">
        <v>13.24</v>
      </c>
      <c r="F111" s="583">
        <v>17</v>
      </c>
      <c r="G111" s="584">
        <v>13.24</v>
      </c>
      <c r="H111" s="584">
        <v>14.78</v>
      </c>
    </row>
    <row r="112" spans="1:20" ht="21" hidden="1" customHeight="1" thickTop="1">
      <c r="C112" s="357"/>
      <c r="D112" s="579"/>
      <c r="E112" s="538"/>
      <c r="F112" s="538"/>
      <c r="G112" s="538"/>
      <c r="H112" s="538"/>
    </row>
    <row r="113" spans="3:3" ht="21" hidden="1" customHeight="1">
      <c r="C113" s="434"/>
    </row>
    <row r="114" spans="3:3" ht="21" hidden="1" customHeight="1"/>
    <row r="115" spans="3:3" ht="21" hidden="1" customHeight="1"/>
    <row r="116" spans="3:3" ht="21" hidden="1" customHeight="1"/>
    <row r="117" spans="3:3" ht="21" hidden="1" customHeight="1"/>
  </sheetData>
  <autoFilter ref="B6:H104" xr:uid="{00000000-0009-0000-0000-00002F000000}"/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A44B-7561-4357-8D97-9F45F340110B}">
  <dimension ref="A1:T116"/>
  <sheetViews>
    <sheetView showGridLines="0" view="pageBreakPreview" topLeftCell="A100" zoomScale="120" zoomScaleNormal="100" zoomScaleSheetLayoutView="120" workbookViewId="0">
      <selection activeCell="C123" sqref="C123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272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19.05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21" customHeight="1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21" customHeight="1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21" customHeight="1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21" customHeight="1">
      <c r="B10" s="376">
        <f t="shared" ref="B10:B73" si="0">B9+1</f>
        <v>4</v>
      </c>
      <c r="C10" s="339" t="s">
        <v>15</v>
      </c>
      <c r="D10" s="571">
        <v>8.25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21" customHeight="1">
      <c r="A11" s="336"/>
      <c r="B11" s="444">
        <f t="shared" si="0"/>
        <v>5</v>
      </c>
      <c r="C11" s="417" t="s">
        <v>16</v>
      </c>
      <c r="D11" s="570">
        <v>8.25</v>
      </c>
      <c r="E11" s="556">
        <v>8.75</v>
      </c>
      <c r="F11" s="556" t="s">
        <v>120</v>
      </c>
      <c r="G11" s="556">
        <v>8.25</v>
      </c>
      <c r="H11" s="560">
        <v>8.25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21" customHeight="1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21" customHeight="1">
      <c r="A13" s="336"/>
      <c r="B13" s="444">
        <f t="shared" si="0"/>
        <v>7</v>
      </c>
      <c r="C13" s="417" t="s">
        <v>18</v>
      </c>
      <c r="D13" s="570">
        <v>7.75</v>
      </c>
      <c r="E13" s="556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21" customHeight="1">
      <c r="B14" s="376">
        <f t="shared" si="0"/>
        <v>8</v>
      </c>
      <c r="C14" s="339" t="s">
        <v>236</v>
      </c>
      <c r="D14" s="571">
        <v>8.39</v>
      </c>
      <c r="E14" s="555">
        <v>8.25</v>
      </c>
      <c r="F14" s="555">
        <v>14.9</v>
      </c>
      <c r="G14" s="555">
        <v>7.75</v>
      </c>
      <c r="H14" s="559">
        <v>7.75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21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21" customHeight="1">
      <c r="B16" s="376">
        <f t="shared" si="0"/>
        <v>10</v>
      </c>
      <c r="C16" s="339" t="s">
        <v>21</v>
      </c>
      <c r="D16" s="571">
        <v>8.25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21" customHeight="1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21" customHeight="1">
      <c r="B18" s="376">
        <f t="shared" si="0"/>
        <v>12</v>
      </c>
      <c r="C18" s="339" t="s">
        <v>23</v>
      </c>
      <c r="D18" s="571">
        <v>4.75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21" customHeight="1">
      <c r="A19" s="336"/>
      <c r="B19" s="444">
        <f t="shared" si="0"/>
        <v>13</v>
      </c>
      <c r="C19" s="417" t="s">
        <v>24</v>
      </c>
      <c r="D19" s="570">
        <v>4.3600000000000003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21" customHeight="1">
      <c r="B20" s="376">
        <f t="shared" si="0"/>
        <v>14</v>
      </c>
      <c r="C20" s="339" t="s">
        <v>25</v>
      </c>
      <c r="D20" s="571">
        <v>5.75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7.45" customHeight="1">
      <c r="A21" s="336"/>
      <c r="B21" s="444">
        <f t="shared" si="0"/>
        <v>15</v>
      </c>
      <c r="C21" s="417" t="s">
        <v>26</v>
      </c>
      <c r="D21" s="570">
        <v>7.01</v>
      </c>
      <c r="E21" s="556">
        <v>7.57</v>
      </c>
      <c r="F21" s="556" t="s">
        <v>120</v>
      </c>
      <c r="G21" s="556">
        <v>7.08</v>
      </c>
      <c r="H21" s="560">
        <v>7.09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21" customHeight="1">
      <c r="B22" s="376">
        <f t="shared" si="0"/>
        <v>16</v>
      </c>
      <c r="C22" s="339" t="s">
        <v>27</v>
      </c>
      <c r="D22" s="571">
        <v>8.86</v>
      </c>
      <c r="E22" s="555">
        <v>9.56</v>
      </c>
      <c r="F22" s="555" t="s">
        <v>120</v>
      </c>
      <c r="G22" s="555">
        <v>11.53</v>
      </c>
      <c r="H22" s="559">
        <v>14.53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5.7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4.66</v>
      </c>
      <c r="E25" s="556">
        <v>7.13</v>
      </c>
      <c r="F25" s="556" t="s">
        <v>120</v>
      </c>
      <c r="G25" s="556">
        <v>7.2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6.77</v>
      </c>
      <c r="E26" s="555" t="s">
        <v>120</v>
      </c>
      <c r="F26" s="555" t="s">
        <v>120</v>
      </c>
      <c r="G26" s="555" t="s">
        <v>120</v>
      </c>
      <c r="H26" s="559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4.5999999999999996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7.21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21" customHeight="1">
      <c r="A29" s="336"/>
      <c r="B29" s="444">
        <f t="shared" si="0"/>
        <v>23</v>
      </c>
      <c r="C29" s="417" t="s">
        <v>36</v>
      </c>
      <c r="D29" s="570">
        <v>14.22</v>
      </c>
      <c r="E29" s="556">
        <v>13.22</v>
      </c>
      <c r="F29" s="556">
        <v>13.22</v>
      </c>
      <c r="G29" s="556">
        <v>13.22</v>
      </c>
      <c r="H29" s="560">
        <v>13.22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5.71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4.6500000000000004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5.68</v>
      </c>
      <c r="E33" s="556">
        <v>5.68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21" customHeight="1">
      <c r="B34" s="376">
        <f>B33+1</f>
        <v>28</v>
      </c>
      <c r="C34" s="339" t="s">
        <v>41</v>
      </c>
      <c r="D34" s="571">
        <v>6.97</v>
      </c>
      <c r="E34" s="555">
        <v>7.13</v>
      </c>
      <c r="F34" s="555">
        <v>12.1</v>
      </c>
      <c r="G34" s="555">
        <v>6.57</v>
      </c>
      <c r="H34" s="559">
        <v>12.18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21" customHeight="1">
      <c r="A35" s="336"/>
      <c r="B35" s="444">
        <f t="shared" si="0"/>
        <v>29</v>
      </c>
      <c r="C35" s="417" t="s">
        <v>42</v>
      </c>
      <c r="D35" s="570">
        <v>6.25</v>
      </c>
      <c r="E35" s="556">
        <v>8.5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21" customHeight="1">
      <c r="B36" s="376">
        <f t="shared" si="0"/>
        <v>30</v>
      </c>
      <c r="C36" s="339" t="s">
        <v>230</v>
      </c>
      <c r="D36" s="571">
        <v>10.55</v>
      </c>
      <c r="E36" s="555">
        <v>11.05</v>
      </c>
      <c r="F36" s="555" t="s">
        <v>120</v>
      </c>
      <c r="G36" s="555">
        <v>11.35</v>
      </c>
      <c r="H36" s="559">
        <v>11.05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21" customHeight="1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21" customHeight="1">
      <c r="B38" s="376">
        <f t="shared" si="0"/>
        <v>32</v>
      </c>
      <c r="C38" s="339" t="s">
        <v>46</v>
      </c>
      <c r="D38" s="571">
        <v>5.45</v>
      </c>
      <c r="E38" s="555">
        <v>8.08</v>
      </c>
      <c r="F38" s="555">
        <v>11.82</v>
      </c>
      <c r="G38" s="555">
        <v>7.95</v>
      </c>
      <c r="H38" s="559">
        <v>7.89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21" customHeight="1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21" customHeight="1">
      <c r="B40" s="376">
        <f t="shared" si="0"/>
        <v>34</v>
      </c>
      <c r="C40" s="339" t="s">
        <v>48</v>
      </c>
      <c r="D40" s="571">
        <v>5.35</v>
      </c>
      <c r="E40" s="555">
        <v>5.41</v>
      </c>
      <c r="F40" s="561">
        <v>5.25</v>
      </c>
      <c r="G40" s="561">
        <v>5.08</v>
      </c>
      <c r="H40" s="559">
        <v>6.06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21" customHeight="1">
      <c r="A41" s="336"/>
      <c r="B41" s="444">
        <f t="shared" si="0"/>
        <v>35</v>
      </c>
      <c r="C41" s="417" t="s">
        <v>49</v>
      </c>
      <c r="D41" s="570">
        <v>6.77</v>
      </c>
      <c r="E41" s="556">
        <v>6.81</v>
      </c>
      <c r="F41" s="556">
        <v>8.3800000000000008</v>
      </c>
      <c r="G41" s="556">
        <v>6.56</v>
      </c>
      <c r="H41" s="560">
        <v>9.36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21" customHeight="1">
      <c r="B42" s="376">
        <f t="shared" si="0"/>
        <v>36</v>
      </c>
      <c r="C42" s="339" t="s">
        <v>50</v>
      </c>
      <c r="D42" s="571">
        <v>6.11</v>
      </c>
      <c r="E42" s="555">
        <v>7.15</v>
      </c>
      <c r="F42" s="555">
        <v>11.82</v>
      </c>
      <c r="G42" s="555">
        <v>7.24</v>
      </c>
      <c r="H42" s="559">
        <v>8.94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21" customHeight="1">
      <c r="A43" s="336"/>
      <c r="B43" s="444">
        <f t="shared" si="0"/>
        <v>37</v>
      </c>
      <c r="C43" s="417" t="s">
        <v>51</v>
      </c>
      <c r="D43" s="570">
        <v>6.95</v>
      </c>
      <c r="E43" s="556">
        <v>6.58</v>
      </c>
      <c r="F43" s="556">
        <v>6.02</v>
      </c>
      <c r="G43" s="556">
        <v>6.39</v>
      </c>
      <c r="H43" s="560">
        <v>6.61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21" customHeight="1">
      <c r="B44" s="376">
        <f t="shared" si="0"/>
        <v>38</v>
      </c>
      <c r="C44" s="339" t="s">
        <v>52</v>
      </c>
      <c r="D44" s="571">
        <v>8.89</v>
      </c>
      <c r="E44" s="555">
        <v>9.41</v>
      </c>
      <c r="F44" s="555">
        <v>10.96</v>
      </c>
      <c r="G44" s="555">
        <v>9.35</v>
      </c>
      <c r="H44" s="559">
        <v>10.63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21" customHeight="1">
      <c r="A45" s="336"/>
      <c r="B45" s="444">
        <f t="shared" si="0"/>
        <v>39</v>
      </c>
      <c r="C45" s="417" t="s">
        <v>260</v>
      </c>
      <c r="D45" s="570">
        <v>8.75</v>
      </c>
      <c r="E45" s="556">
        <v>9.25</v>
      </c>
      <c r="F45" s="556">
        <v>11.25</v>
      </c>
      <c r="G45" s="556">
        <v>9.75</v>
      </c>
      <c r="H45" s="560">
        <v>9.75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21" customHeight="1">
      <c r="B46" s="376">
        <f t="shared" si="0"/>
        <v>40</v>
      </c>
      <c r="C46" s="339" t="s">
        <v>54</v>
      </c>
      <c r="D46" s="571">
        <v>5.48</v>
      </c>
      <c r="E46" s="555">
        <v>5.87</v>
      </c>
      <c r="F46" s="555">
        <v>5.95</v>
      </c>
      <c r="G46" s="555">
        <v>4.54</v>
      </c>
      <c r="H46" s="559">
        <v>5.57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21" customHeight="1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21" customHeight="1">
      <c r="B48" s="376">
        <f t="shared" si="0"/>
        <v>42</v>
      </c>
      <c r="C48" s="339" t="s">
        <v>56</v>
      </c>
      <c r="D48" s="571">
        <v>7.93</v>
      </c>
      <c r="E48" s="555">
        <v>7.93</v>
      </c>
      <c r="F48" s="555">
        <v>7.93</v>
      </c>
      <c r="G48" s="555">
        <v>7.93</v>
      </c>
      <c r="H48" s="559">
        <v>7.93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21" customHeight="1">
      <c r="A49" s="336"/>
      <c r="B49" s="444">
        <f t="shared" si="0"/>
        <v>43</v>
      </c>
      <c r="C49" s="417" t="s">
        <v>57</v>
      </c>
      <c r="D49" s="570">
        <v>9.31</v>
      </c>
      <c r="E49" s="556">
        <v>9.57</v>
      </c>
      <c r="F49" s="556">
        <v>11.02</v>
      </c>
      <c r="G49" s="556">
        <v>9.3800000000000008</v>
      </c>
      <c r="H49" s="560">
        <v>9.7200000000000006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21" customHeight="1">
      <c r="B50" s="376">
        <f t="shared" si="0"/>
        <v>44</v>
      </c>
      <c r="C50" s="339" t="s">
        <v>58</v>
      </c>
      <c r="D50" s="571">
        <v>7.43</v>
      </c>
      <c r="E50" s="555">
        <v>9.18</v>
      </c>
      <c r="F50" s="555">
        <v>11.17</v>
      </c>
      <c r="G50" s="555">
        <v>10.33</v>
      </c>
      <c r="H50" s="559">
        <v>8.26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26.55" customHeight="1">
      <c r="A51" s="336"/>
      <c r="B51" s="444">
        <f t="shared" si="0"/>
        <v>45</v>
      </c>
      <c r="C51" s="417" t="s">
        <v>59</v>
      </c>
      <c r="D51" s="570">
        <v>8.42</v>
      </c>
      <c r="E51" s="556">
        <v>8.11</v>
      </c>
      <c r="F51" s="556">
        <v>8.11</v>
      </c>
      <c r="G51" s="556">
        <v>8.42</v>
      </c>
      <c r="H51" s="560">
        <v>7.8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21" customHeight="1">
      <c r="B52" s="376">
        <f t="shared" si="0"/>
        <v>46</v>
      </c>
      <c r="C52" s="339" t="s">
        <v>60</v>
      </c>
      <c r="D52" s="571">
        <v>9.5</v>
      </c>
      <c r="E52" s="555">
        <v>10.5</v>
      </c>
      <c r="F52" s="555">
        <v>9.41</v>
      </c>
      <c r="G52" s="555">
        <v>8.39</v>
      </c>
      <c r="H52" s="559">
        <v>8.65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21" customHeight="1" thickBot="1">
      <c r="A53" s="336"/>
      <c r="B53" s="450">
        <f t="shared" si="0"/>
        <v>47</v>
      </c>
      <c r="C53" s="451" t="s">
        <v>61</v>
      </c>
      <c r="D53" s="572">
        <v>6.77</v>
      </c>
      <c r="E53" s="567">
        <v>6.64</v>
      </c>
      <c r="F53" s="567">
        <v>6.57</v>
      </c>
      <c r="G53" s="567">
        <v>6.57</v>
      </c>
      <c r="H53" s="568">
        <v>9.15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21" customHeight="1" thickBot="1">
      <c r="B54" s="551"/>
      <c r="C54" s="552"/>
      <c r="D54" s="573"/>
      <c r="E54" s="569"/>
      <c r="F54" s="569"/>
      <c r="G54" s="687"/>
      <c r="H54" s="688"/>
      <c r="J54"/>
      <c r="K54"/>
      <c r="L54"/>
      <c r="M54"/>
      <c r="N54"/>
      <c r="P54" s="565"/>
      <c r="Q54" s="565"/>
      <c r="R54" s="565"/>
      <c r="S54" s="565"/>
      <c r="T54" s="565"/>
    </row>
    <row r="55" spans="1:20" ht="21" customHeight="1" thickTop="1">
      <c r="B55" s="376">
        <f>B53+1</f>
        <v>48</v>
      </c>
      <c r="C55" s="339" t="s">
        <v>62</v>
      </c>
      <c r="D55" s="574">
        <v>11.77</v>
      </c>
      <c r="E55" s="561">
        <v>11.77</v>
      </c>
      <c r="F55" s="561">
        <v>11.77</v>
      </c>
      <c r="G55" s="588">
        <v>11.77</v>
      </c>
      <c r="H55" s="585">
        <v>11.77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21" customHeight="1">
      <c r="A56" s="336"/>
      <c r="B56" s="444">
        <f t="shared" si="0"/>
        <v>49</v>
      </c>
      <c r="C56" s="417" t="s">
        <v>64</v>
      </c>
      <c r="D56" s="570">
        <v>7.59</v>
      </c>
      <c r="E56" s="556">
        <v>8.8699999999999992</v>
      </c>
      <c r="F56" s="556">
        <v>6.98</v>
      </c>
      <c r="G56" s="587">
        <v>6.81</v>
      </c>
      <c r="H56" s="560">
        <v>8.9499999999999993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21" customHeight="1">
      <c r="B57" s="376">
        <f t="shared" si="0"/>
        <v>50</v>
      </c>
      <c r="C57" s="339" t="s">
        <v>65</v>
      </c>
      <c r="D57" s="571">
        <v>11.63</v>
      </c>
      <c r="E57" s="555">
        <v>11.63</v>
      </c>
      <c r="F57" s="555">
        <v>11.63</v>
      </c>
      <c r="G57" s="589">
        <v>11.63</v>
      </c>
      <c r="H57" s="559">
        <v>11.63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21" customHeight="1">
      <c r="A58" s="336"/>
      <c r="B58" s="444">
        <f t="shared" si="0"/>
        <v>51</v>
      </c>
      <c r="C58" s="417" t="s">
        <v>66</v>
      </c>
      <c r="D58" s="570">
        <v>7.75</v>
      </c>
      <c r="E58" s="556">
        <v>7.75</v>
      </c>
      <c r="F58" s="556">
        <v>7.75</v>
      </c>
      <c r="G58" s="587">
        <v>8.43</v>
      </c>
      <c r="H58" s="560">
        <v>8.43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21" customHeight="1">
      <c r="B59" s="376">
        <f t="shared" si="0"/>
        <v>52</v>
      </c>
      <c r="C59" s="339" t="s">
        <v>67</v>
      </c>
      <c r="D59" s="571">
        <v>8.94</v>
      </c>
      <c r="E59" s="555">
        <v>8.9700000000000006</v>
      </c>
      <c r="F59" s="555">
        <v>8.9499999999999993</v>
      </c>
      <c r="G59" s="589">
        <v>8.9600000000000009</v>
      </c>
      <c r="H59" s="559">
        <v>8.86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21" customHeight="1">
      <c r="A60" s="336"/>
      <c r="B60" s="444">
        <f t="shared" si="0"/>
        <v>53</v>
      </c>
      <c r="C60" s="417" t="s">
        <v>68</v>
      </c>
      <c r="D60" s="570">
        <v>5.33</v>
      </c>
      <c r="E60" s="556">
        <v>5.33</v>
      </c>
      <c r="F60" s="556">
        <v>5.33</v>
      </c>
      <c r="G60" s="587">
        <v>5.33</v>
      </c>
      <c r="H60" s="560">
        <v>5.33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21" customHeight="1">
      <c r="B61" s="376">
        <f t="shared" si="0"/>
        <v>54</v>
      </c>
      <c r="C61" s="339" t="s">
        <v>69</v>
      </c>
      <c r="D61" s="571">
        <v>5.31</v>
      </c>
      <c r="E61" s="555">
        <v>5.29</v>
      </c>
      <c r="F61" s="555">
        <v>5.29</v>
      </c>
      <c r="G61" s="589">
        <v>5.29</v>
      </c>
      <c r="H61" s="559">
        <v>5.52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21" customHeight="1">
      <c r="A62" s="336"/>
      <c r="B62" s="444">
        <f t="shared" si="0"/>
        <v>55</v>
      </c>
      <c r="C62" s="417" t="s">
        <v>70</v>
      </c>
      <c r="D62" s="570">
        <v>6.76</v>
      </c>
      <c r="E62" s="556">
        <v>6.92</v>
      </c>
      <c r="F62" s="556">
        <v>6.68</v>
      </c>
      <c r="G62" s="587">
        <v>6.72</v>
      </c>
      <c r="H62" s="560">
        <v>6.81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21" customHeight="1">
      <c r="B63" s="376">
        <f t="shared" si="0"/>
        <v>56</v>
      </c>
      <c r="C63" s="339" t="s">
        <v>237</v>
      </c>
      <c r="D63" s="571">
        <v>7.82</v>
      </c>
      <c r="E63" s="555">
        <v>7.88</v>
      </c>
      <c r="F63" s="555">
        <v>9.06</v>
      </c>
      <c r="G63" s="589">
        <v>7.58</v>
      </c>
      <c r="H63" s="559">
        <v>10.86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21" customHeight="1">
      <c r="A64" s="336"/>
      <c r="B64" s="444">
        <f>B63+1</f>
        <v>57</v>
      </c>
      <c r="C64" s="417" t="s">
        <v>73</v>
      </c>
      <c r="D64" s="570">
        <v>9.5</v>
      </c>
      <c r="E64" s="556">
        <v>10.5</v>
      </c>
      <c r="F64" s="556">
        <v>10.5</v>
      </c>
      <c r="G64" s="587">
        <v>10.5</v>
      </c>
      <c r="H64" s="560">
        <v>10.5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21" customHeight="1">
      <c r="B65" s="376">
        <f t="shared" si="0"/>
        <v>58</v>
      </c>
      <c r="C65" s="339" t="s">
        <v>74</v>
      </c>
      <c r="D65" s="571">
        <v>8.51</v>
      </c>
      <c r="E65" s="555">
        <v>8.69</v>
      </c>
      <c r="F65" s="555">
        <v>8.8800000000000008</v>
      </c>
      <c r="G65" s="589">
        <v>8.32</v>
      </c>
      <c r="H65" s="559">
        <v>8.6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21" customHeight="1">
      <c r="A66" s="336"/>
      <c r="B66" s="444">
        <f t="shared" si="0"/>
        <v>59</v>
      </c>
      <c r="C66" s="417" t="s">
        <v>75</v>
      </c>
      <c r="D66" s="570">
        <v>5.59</v>
      </c>
      <c r="E66" s="556">
        <v>5.59</v>
      </c>
      <c r="F66" s="556">
        <v>6.38</v>
      </c>
      <c r="G66" s="587">
        <v>5.59</v>
      </c>
      <c r="H66" s="560">
        <v>5.59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21" customHeight="1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89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21" customHeight="1">
      <c r="A68" s="336"/>
      <c r="B68" s="444">
        <f>B67+1</f>
        <v>61</v>
      </c>
      <c r="C68" s="417" t="s">
        <v>77</v>
      </c>
      <c r="D68" s="570">
        <v>8.15</v>
      </c>
      <c r="E68" s="556">
        <v>8.84</v>
      </c>
      <c r="F68" s="556" t="s">
        <v>120</v>
      </c>
      <c r="G68" s="587">
        <v>9.5</v>
      </c>
      <c r="H68" s="560">
        <v>9.4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21" customHeight="1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89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7.33</v>
      </c>
      <c r="E70" s="556">
        <v>8.41</v>
      </c>
      <c r="F70" s="556" t="s">
        <v>120</v>
      </c>
      <c r="G70" s="587">
        <v>8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21" customHeight="1">
      <c r="B71" s="376">
        <f t="shared" si="0"/>
        <v>64</v>
      </c>
      <c r="C71" s="339" t="s">
        <v>80</v>
      </c>
      <c r="D71" s="571">
        <v>7.85</v>
      </c>
      <c r="E71" s="555" t="s">
        <v>120</v>
      </c>
      <c r="F71" s="555" t="s">
        <v>120</v>
      </c>
      <c r="G71" s="589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21" customHeight="1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87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21" customHeight="1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89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21" customHeight="1">
      <c r="A74" s="336"/>
      <c r="B74" s="444">
        <f t="shared" ref="B74:B102" si="1">B73+1</f>
        <v>67</v>
      </c>
      <c r="C74" s="417" t="s">
        <v>131</v>
      </c>
      <c r="D74" s="570">
        <v>6.17</v>
      </c>
      <c r="E74" s="556">
        <v>9.57</v>
      </c>
      <c r="F74" s="556">
        <v>16.5</v>
      </c>
      <c r="G74" s="587" t="s">
        <v>120</v>
      </c>
      <c r="H74" s="560">
        <v>10.96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21" customHeight="1">
      <c r="B75" s="376">
        <f t="shared" si="1"/>
        <v>68</v>
      </c>
      <c r="C75" s="339" t="s">
        <v>84</v>
      </c>
      <c r="D75" s="571">
        <v>9.39</v>
      </c>
      <c r="E75" s="555">
        <v>10.71</v>
      </c>
      <c r="F75" s="555" t="s">
        <v>120</v>
      </c>
      <c r="G75" s="589">
        <v>10.71</v>
      </c>
      <c r="H75" s="559">
        <v>9.57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21" customHeight="1">
      <c r="A76" s="336"/>
      <c r="B76" s="444">
        <f t="shared" si="1"/>
        <v>69</v>
      </c>
      <c r="C76" s="417" t="s">
        <v>258</v>
      </c>
      <c r="D76" s="570">
        <v>8.5</v>
      </c>
      <c r="E76" s="556">
        <v>8.4600000000000009</v>
      </c>
      <c r="F76" s="556">
        <v>11.15</v>
      </c>
      <c r="G76" s="587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21" customHeight="1">
      <c r="B77" s="376">
        <f t="shared" si="1"/>
        <v>70</v>
      </c>
      <c r="C77" s="339" t="s">
        <v>86</v>
      </c>
      <c r="D77" s="555" t="s">
        <v>120</v>
      </c>
      <c r="E77" s="555">
        <v>9.77</v>
      </c>
      <c r="F77" s="555" t="s">
        <v>120</v>
      </c>
      <c r="G77" s="589">
        <v>8.98</v>
      </c>
      <c r="H77" s="559">
        <v>10.58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21" customHeight="1">
      <c r="A78" s="336"/>
      <c r="B78" s="444">
        <f t="shared" si="1"/>
        <v>71</v>
      </c>
      <c r="C78" s="417" t="s">
        <v>88</v>
      </c>
      <c r="D78" s="570">
        <v>7.95</v>
      </c>
      <c r="E78" s="556">
        <v>7.95</v>
      </c>
      <c r="F78" s="556" t="s">
        <v>120</v>
      </c>
      <c r="G78" s="587">
        <v>7.7</v>
      </c>
      <c r="H78" s="560">
        <v>7.7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21" customHeight="1">
      <c r="B79" s="376">
        <f t="shared" si="1"/>
        <v>72</v>
      </c>
      <c r="C79" s="339" t="s">
        <v>89</v>
      </c>
      <c r="D79" s="571">
        <v>5.5</v>
      </c>
      <c r="E79" s="555">
        <v>6.5</v>
      </c>
      <c r="F79" s="555">
        <v>7.5</v>
      </c>
      <c r="G79" s="589">
        <v>6.25</v>
      </c>
      <c r="H79" s="559">
        <v>9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21" customHeight="1">
      <c r="A80" s="336"/>
      <c r="B80" s="444">
        <f t="shared" si="1"/>
        <v>73</v>
      </c>
      <c r="C80" s="417" t="s">
        <v>90</v>
      </c>
      <c r="D80" s="570">
        <v>9.11</v>
      </c>
      <c r="E80" s="556">
        <v>9.11</v>
      </c>
      <c r="F80" s="556" t="s">
        <v>120</v>
      </c>
      <c r="G80" s="587">
        <v>9.2899999999999991</v>
      </c>
      <c r="H80" s="560">
        <v>10.85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21" customHeight="1">
      <c r="B81" s="376">
        <f t="shared" si="1"/>
        <v>74</v>
      </c>
      <c r="C81" s="339" t="s">
        <v>231</v>
      </c>
      <c r="D81" s="571">
        <v>10.63</v>
      </c>
      <c r="E81" s="555">
        <v>11.13</v>
      </c>
      <c r="F81" s="555">
        <v>11.13</v>
      </c>
      <c r="G81" s="589">
        <v>10.63</v>
      </c>
      <c r="H81" s="559">
        <v>11.88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21" customHeight="1">
      <c r="A82" s="336"/>
      <c r="B82" s="444">
        <f t="shared" si="1"/>
        <v>75</v>
      </c>
      <c r="C82" s="417" t="s">
        <v>253</v>
      </c>
      <c r="D82" s="570">
        <v>9.5</v>
      </c>
      <c r="E82" s="556">
        <v>11.5</v>
      </c>
      <c r="F82" s="556">
        <v>15</v>
      </c>
      <c r="G82" s="587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89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21" customHeight="1">
      <c r="A84" s="336"/>
      <c r="B84" s="444">
        <f t="shared" si="1"/>
        <v>77</v>
      </c>
      <c r="C84" s="417" t="s">
        <v>188</v>
      </c>
      <c r="D84" s="570">
        <v>10.57</v>
      </c>
      <c r="E84" s="556">
        <v>10.57</v>
      </c>
      <c r="F84" s="556" t="s">
        <v>120</v>
      </c>
      <c r="G84" s="587">
        <v>10.57</v>
      </c>
      <c r="H84" s="560">
        <v>10.57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21" customHeight="1">
      <c r="B85" s="376">
        <f t="shared" si="1"/>
        <v>78</v>
      </c>
      <c r="C85" s="339" t="s">
        <v>96</v>
      </c>
      <c r="D85" s="588" t="s">
        <v>120</v>
      </c>
      <c r="E85" s="588">
        <v>10.75</v>
      </c>
      <c r="F85" s="588">
        <v>13.99</v>
      </c>
      <c r="G85" s="588">
        <v>9.25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21" customHeight="1">
      <c r="A86" s="336"/>
      <c r="B86" s="444">
        <f t="shared" si="1"/>
        <v>79</v>
      </c>
      <c r="C86" s="417" t="s">
        <v>97</v>
      </c>
      <c r="D86" s="570">
        <v>6.8</v>
      </c>
      <c r="E86" s="556">
        <v>6.8</v>
      </c>
      <c r="F86" s="556">
        <v>8.8000000000000007</v>
      </c>
      <c r="G86" s="587">
        <v>6.8</v>
      </c>
      <c r="H86" s="560">
        <v>8.3000000000000007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21" customHeight="1">
      <c r="B87" s="376">
        <f t="shared" si="1"/>
        <v>80</v>
      </c>
      <c r="C87" s="339" t="s">
        <v>98</v>
      </c>
      <c r="D87" s="571">
        <v>10.85</v>
      </c>
      <c r="E87" s="555">
        <v>11.1</v>
      </c>
      <c r="F87" s="555">
        <v>11.6</v>
      </c>
      <c r="G87" s="589">
        <v>10.95</v>
      </c>
      <c r="H87" s="559">
        <v>11.35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21" customHeight="1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87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21" customHeight="1">
      <c r="B89" s="376">
        <f t="shared" si="1"/>
        <v>82</v>
      </c>
      <c r="C89" s="344" t="s">
        <v>267</v>
      </c>
      <c r="D89" s="571">
        <v>6</v>
      </c>
      <c r="E89" s="555">
        <v>10.25</v>
      </c>
      <c r="F89" s="555">
        <v>11.25</v>
      </c>
      <c r="G89" s="589">
        <v>8.75</v>
      </c>
      <c r="H89" s="559">
        <v>10.25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21" customHeight="1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87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21" customHeight="1">
      <c r="B91" s="376">
        <f t="shared" si="1"/>
        <v>84</v>
      </c>
      <c r="C91" s="339" t="s">
        <v>254</v>
      </c>
      <c r="D91" s="571">
        <v>11.16</v>
      </c>
      <c r="E91" s="555">
        <v>11.16</v>
      </c>
      <c r="F91" s="555">
        <v>12.35</v>
      </c>
      <c r="G91" s="589">
        <v>11.16</v>
      </c>
      <c r="H91" s="559">
        <v>12.35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21" customHeight="1">
      <c r="A92" s="336"/>
      <c r="B92" s="444">
        <f t="shared" si="1"/>
        <v>85</v>
      </c>
      <c r="C92" s="417" t="s">
        <v>189</v>
      </c>
      <c r="D92" s="570">
        <v>8.77</v>
      </c>
      <c r="E92" s="556">
        <v>11.22</v>
      </c>
      <c r="F92" s="556">
        <v>12.05</v>
      </c>
      <c r="G92" s="587" t="s">
        <v>120</v>
      </c>
      <c r="H92" s="560">
        <v>12.19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21" customHeight="1">
      <c r="B93" s="376">
        <f t="shared" si="1"/>
        <v>86</v>
      </c>
      <c r="C93" s="339" t="s">
        <v>104</v>
      </c>
      <c r="D93" s="571">
        <v>6.2</v>
      </c>
      <c r="E93" s="555">
        <v>7</v>
      </c>
      <c r="F93" s="555">
        <v>7.7</v>
      </c>
      <c r="G93" s="589">
        <v>4.9000000000000004</v>
      </c>
      <c r="H93" s="559">
        <v>5.65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21" customHeight="1">
      <c r="A94" s="336"/>
      <c r="B94" s="444">
        <f t="shared" si="1"/>
        <v>87</v>
      </c>
      <c r="C94" s="417" t="s">
        <v>105</v>
      </c>
      <c r="D94" s="570">
        <v>7.31</v>
      </c>
      <c r="E94" s="556">
        <v>7.97</v>
      </c>
      <c r="F94" s="556">
        <v>8.9700000000000006</v>
      </c>
      <c r="G94" s="587">
        <v>7.47</v>
      </c>
      <c r="H94" s="560">
        <v>7.47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21" customHeight="1">
      <c r="B95" s="376">
        <f t="shared" si="1"/>
        <v>88</v>
      </c>
      <c r="C95" s="339" t="s">
        <v>106</v>
      </c>
      <c r="D95" s="571">
        <v>9.65</v>
      </c>
      <c r="E95" s="555">
        <v>10.15</v>
      </c>
      <c r="F95" s="555">
        <v>10.65</v>
      </c>
      <c r="G95" s="589">
        <v>9.65</v>
      </c>
      <c r="H95" s="559">
        <v>10.15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21" customHeight="1">
      <c r="A96" s="336"/>
      <c r="B96" s="444">
        <f t="shared" si="1"/>
        <v>89</v>
      </c>
      <c r="C96" s="417" t="s">
        <v>107</v>
      </c>
      <c r="D96" s="570">
        <v>10.51</v>
      </c>
      <c r="E96" s="556">
        <v>10.51</v>
      </c>
      <c r="F96" s="556">
        <v>11.51</v>
      </c>
      <c r="G96" s="587">
        <v>10.51</v>
      </c>
      <c r="H96" s="560">
        <v>10.51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21" customHeight="1">
      <c r="B97" s="376">
        <f t="shared" si="1"/>
        <v>90</v>
      </c>
      <c r="C97" s="339" t="s">
        <v>108</v>
      </c>
      <c r="D97" s="555" t="s">
        <v>120</v>
      </c>
      <c r="E97" s="555">
        <v>10.96</v>
      </c>
      <c r="F97" s="555">
        <v>13.53</v>
      </c>
      <c r="G97" s="589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21" customHeight="1">
      <c r="A98" s="336"/>
      <c r="B98" s="444">
        <f t="shared" si="1"/>
        <v>91</v>
      </c>
      <c r="C98" s="417" t="s">
        <v>109</v>
      </c>
      <c r="D98" s="570">
        <v>8.8800000000000008</v>
      </c>
      <c r="E98" s="556">
        <v>9.81</v>
      </c>
      <c r="F98" s="556" t="s">
        <v>120</v>
      </c>
      <c r="G98" s="587">
        <v>9.6300000000000008</v>
      </c>
      <c r="H98" s="560">
        <v>11.13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21" customHeight="1">
      <c r="B99" s="376">
        <f t="shared" si="1"/>
        <v>92</v>
      </c>
      <c r="C99" s="339" t="s">
        <v>255</v>
      </c>
      <c r="D99" s="571">
        <v>8</v>
      </c>
      <c r="E99" s="555">
        <v>8</v>
      </c>
      <c r="F99" s="555" t="s">
        <v>120</v>
      </c>
      <c r="G99" s="589" t="s">
        <v>120</v>
      </c>
      <c r="H99" s="559" t="s">
        <v>120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21" customHeight="1">
      <c r="A100" s="336"/>
      <c r="B100" s="444">
        <f t="shared" si="1"/>
        <v>93</v>
      </c>
      <c r="C100" s="417" t="s">
        <v>191</v>
      </c>
      <c r="D100" s="570">
        <v>5.46</v>
      </c>
      <c r="E100" s="556">
        <v>5.96</v>
      </c>
      <c r="F100" s="556">
        <v>7.96</v>
      </c>
      <c r="G100" s="587">
        <v>5.46</v>
      </c>
      <c r="H100" s="560">
        <v>5.46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21" customHeight="1">
      <c r="B101" s="376">
        <f t="shared" si="1"/>
        <v>94</v>
      </c>
      <c r="C101" s="339" t="s">
        <v>112</v>
      </c>
      <c r="D101" s="571">
        <v>9.25</v>
      </c>
      <c r="E101" s="555">
        <v>10.25</v>
      </c>
      <c r="F101" s="555" t="s">
        <v>120</v>
      </c>
      <c r="G101" s="589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21" customHeight="1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8" customHeight="1">
      <c r="B103" s="684" t="s">
        <v>261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40.950000000000003" customHeight="1" thickBot="1">
      <c r="B104" s="680"/>
      <c r="C104" s="681"/>
      <c r="D104" s="681"/>
      <c r="E104" s="681"/>
      <c r="F104" s="681"/>
      <c r="G104" s="681"/>
      <c r="H104" s="682"/>
      <c r="J104" s="563"/>
      <c r="K104" s="563"/>
      <c r="L104" s="563"/>
      <c r="M104" s="563"/>
      <c r="N104" s="563"/>
    </row>
    <row r="105" spans="1:20" s="462" customFormat="1" ht="18" hidden="1" customHeight="1">
      <c r="B105" s="546"/>
      <c r="C105" s="546"/>
      <c r="D105" s="575"/>
      <c r="E105" s="546"/>
      <c r="F105" s="546"/>
      <c r="G105" s="546"/>
      <c r="H105" s="546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356" customFormat="1" ht="21" hidden="1" customHeight="1">
      <c r="B107" s="351"/>
      <c r="C107" s="339"/>
      <c r="D107" s="576"/>
      <c r="E107" s="536"/>
      <c r="F107" s="536"/>
      <c r="G107" s="536"/>
      <c r="H107" s="536"/>
      <c r="J107" s="563"/>
      <c r="K107" s="563"/>
      <c r="L107" s="563"/>
      <c r="M107" s="563"/>
      <c r="N107" s="563"/>
    </row>
    <row r="108" spans="1:20" s="356" customFormat="1" ht="27" hidden="1" customHeight="1">
      <c r="B108" s="351"/>
      <c r="C108" s="347"/>
      <c r="D108" s="577" t="s">
        <v>247</v>
      </c>
      <c r="E108" s="537" t="s">
        <v>248</v>
      </c>
      <c r="F108" s="537" t="s">
        <v>249</v>
      </c>
      <c r="G108" s="537" t="s">
        <v>8</v>
      </c>
      <c r="H108" s="537" t="s">
        <v>9</v>
      </c>
      <c r="J108" s="562"/>
      <c r="K108" s="562"/>
      <c r="L108" s="562"/>
      <c r="M108" s="562"/>
      <c r="N108" s="562"/>
    </row>
    <row r="109" spans="1:20" s="356" customFormat="1" ht="21" hidden="1" customHeight="1" thickBot="1">
      <c r="B109" s="351"/>
      <c r="C109" s="357" t="s">
        <v>178</v>
      </c>
      <c r="D109" s="578">
        <f>AVERAGE(D7:D22,D24:D53,D55:D76,D78:D84,D86:D96,D98:D101)</f>
        <v>7.9007777777777779</v>
      </c>
      <c r="E109" s="428">
        <f>AVERAGE(E7:E17,E21:E22,E25,E29,E33:E53,E55:E70,E72:E102)</f>
        <v>8.952168674698795</v>
      </c>
      <c r="F109" s="428">
        <f>AVERAGE(F7:F8,F14,F29,F34,F37:F53,F55:F67,F69,F74,F76,F79,F81:F82,F85:F97,F99:F100)</f>
        <v>10.456909090909093</v>
      </c>
      <c r="G109" s="428">
        <f>AVERAGE(G7:G17,G21:G22,G25,G28:G29,G34:G53,G55:G66,G68:G70,G72:G73,G75:G82,G84:G91,G93:G96,G98:G102)</f>
        <v>8.5715584415584392</v>
      </c>
      <c r="H109" s="428">
        <f>AVERAGE(H7:H15,H17,H21:H22,H29,H34,H36:H53,H55:H69,H72:H82,H84,H86:H100,H102)</f>
        <v>9.4318918918918921</v>
      </c>
      <c r="J109" s="562"/>
      <c r="K109" s="562"/>
      <c r="L109" s="562"/>
      <c r="M109" s="562"/>
      <c r="N109" s="562"/>
    </row>
    <row r="110" spans="1:20" ht="21" hidden="1" customHeight="1" thickTop="1" thickBot="1">
      <c r="C110" s="357" t="s">
        <v>239</v>
      </c>
      <c r="D110" s="582">
        <v>4.3600000000000003</v>
      </c>
      <c r="E110" s="429">
        <v>5.29</v>
      </c>
      <c r="F110" s="429">
        <v>5.25</v>
      </c>
      <c r="G110" s="430">
        <v>4.54</v>
      </c>
      <c r="H110" s="429">
        <v>5.33</v>
      </c>
    </row>
    <row r="111" spans="1:20" ht="21" hidden="1" customHeight="1" thickTop="1" thickBot="1">
      <c r="C111" s="357" t="s">
        <v>240</v>
      </c>
      <c r="D111" s="581">
        <v>14.22</v>
      </c>
      <c r="E111" s="583">
        <v>13.22</v>
      </c>
      <c r="F111" s="583">
        <v>17</v>
      </c>
      <c r="G111" s="584">
        <v>13.22</v>
      </c>
      <c r="H111" s="584">
        <v>14.53</v>
      </c>
    </row>
    <row r="112" spans="1:20" ht="21" hidden="1" customHeight="1" thickTop="1">
      <c r="C112" s="357"/>
      <c r="D112" s="579"/>
      <c r="E112" s="538"/>
      <c r="F112" s="538"/>
      <c r="G112" s="538"/>
      <c r="H112" s="538"/>
    </row>
    <row r="113" spans="3:3" ht="21" hidden="1" customHeight="1">
      <c r="C113" s="434"/>
    </row>
    <row r="114" spans="3:3" ht="21" hidden="1" customHeight="1"/>
    <row r="115" spans="3:3" ht="21" hidden="1" customHeight="1"/>
    <row r="116" spans="3:3" ht="21" hidden="1" customHeight="1"/>
  </sheetData>
  <autoFilter ref="B6:H104" xr:uid="{00000000-0009-0000-0000-00002F000000}"/>
  <mergeCells count="11">
    <mergeCell ref="G54:H54"/>
    <mergeCell ref="B103:H104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8">
    <cfRule type="dataBar" priority="10">
      <dataBar>
        <cfvo type="min"/>
        <cfvo type="max"/>
        <color rgb="FF638EC6"/>
      </dataBar>
    </cfRule>
  </conditionalFormatting>
  <conditionalFormatting sqref="D108:H108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8">
    <cfRule type="dataBar" priority="9">
      <dataBar>
        <cfvo type="min"/>
        <cfvo type="max"/>
        <color rgb="FF63C384"/>
      </dataBar>
    </cfRule>
  </conditionalFormatting>
  <conditionalFormatting sqref="F108">
    <cfRule type="dataBar" priority="8">
      <dataBar>
        <cfvo type="min"/>
        <cfvo type="max"/>
        <color rgb="FFD6007B"/>
      </dataBar>
    </cfRule>
  </conditionalFormatting>
  <conditionalFormatting sqref="G108">
    <cfRule type="dataBar" priority="7">
      <dataBar>
        <cfvo type="min"/>
        <cfvo type="max"/>
        <color rgb="FF008AEF"/>
      </dataBar>
    </cfRule>
  </conditionalFormatting>
  <conditionalFormatting sqref="H108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8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04"/>
  <sheetViews>
    <sheetView zoomScaleSheetLayoutView="100" workbookViewId="0">
      <selection activeCell="K25" sqref="K25"/>
    </sheetView>
  </sheetViews>
  <sheetFormatPr defaultColWidth="9.25" defaultRowHeight="13.8"/>
  <cols>
    <col min="1" max="1" width="6.625" style="1" customWidth="1"/>
    <col min="2" max="2" width="10" style="1" customWidth="1"/>
    <col min="3" max="3" width="8" style="1" customWidth="1"/>
    <col min="4" max="4" width="54" style="1" customWidth="1"/>
    <col min="5" max="5" width="13" style="1" customWidth="1"/>
    <col min="6" max="6" width="9.25" style="1" customWidth="1"/>
    <col min="7" max="7" width="8.625" style="1" customWidth="1"/>
    <col min="8" max="8" width="8.375" style="1" customWidth="1"/>
    <col min="9" max="9" width="12.25" style="1" customWidth="1"/>
    <col min="10" max="16384" width="9.25" style="1"/>
  </cols>
  <sheetData>
    <row r="1" spans="1:9">
      <c r="A1" s="603" t="s">
        <v>121</v>
      </c>
      <c r="B1" s="603"/>
      <c r="C1" s="603"/>
      <c r="D1" s="603"/>
      <c r="E1" s="603"/>
      <c r="F1" s="603"/>
      <c r="G1" s="603"/>
      <c r="H1" s="603"/>
      <c r="I1" s="603"/>
    </row>
    <row r="2" spans="1:9" ht="14.4" thickBot="1"/>
    <row r="3" spans="1:9" ht="34.5" customHeight="1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ht="14.4" thickBot="1">
      <c r="A4" s="6">
        <v>1</v>
      </c>
      <c r="B4" s="7" t="s">
        <v>10</v>
      </c>
      <c r="C4" s="7" t="s">
        <v>122</v>
      </c>
      <c r="D4" s="7" t="s">
        <v>12</v>
      </c>
      <c r="E4" s="9">
        <v>9.9499999999999993</v>
      </c>
      <c r="F4" s="9">
        <v>9.9499999999999993</v>
      </c>
      <c r="G4" s="9">
        <v>17.5</v>
      </c>
      <c r="H4" s="9">
        <v>9.98</v>
      </c>
      <c r="I4" s="10">
        <v>12.5</v>
      </c>
    </row>
    <row r="5" spans="1:9" ht="14.4" thickBot="1">
      <c r="A5" s="6">
        <v>2</v>
      </c>
      <c r="B5" s="7" t="s">
        <v>10</v>
      </c>
      <c r="C5" s="7" t="s">
        <v>122</v>
      </c>
      <c r="D5" s="7" t="s">
        <v>13</v>
      </c>
      <c r="E5" s="9">
        <v>9.9499999999999993</v>
      </c>
      <c r="F5" s="9">
        <v>9.9499999999999993</v>
      </c>
      <c r="G5" s="9">
        <v>17.75</v>
      </c>
      <c r="H5" s="9">
        <v>10.25</v>
      </c>
      <c r="I5" s="10">
        <v>12</v>
      </c>
    </row>
    <row r="6" spans="1:9" ht="14.4" thickBot="1">
      <c r="A6" s="6">
        <v>3</v>
      </c>
      <c r="B6" s="7" t="s">
        <v>10</v>
      </c>
      <c r="C6" s="7" t="s">
        <v>122</v>
      </c>
      <c r="D6" s="7" t="s">
        <v>14</v>
      </c>
      <c r="E6" s="9">
        <v>9.9499999999999993</v>
      </c>
      <c r="F6" s="9">
        <v>9.9499999999999993</v>
      </c>
      <c r="G6" s="9">
        <v>0</v>
      </c>
      <c r="H6" s="9">
        <v>10.5</v>
      </c>
      <c r="I6" s="10">
        <v>12.5</v>
      </c>
    </row>
    <row r="7" spans="1:9" ht="14.4" thickBot="1">
      <c r="A7" s="6">
        <v>4</v>
      </c>
      <c r="B7" s="7" t="s">
        <v>10</v>
      </c>
      <c r="C7" s="7" t="s">
        <v>122</v>
      </c>
      <c r="D7" s="7" t="s">
        <v>15</v>
      </c>
      <c r="E7" s="9">
        <v>10</v>
      </c>
      <c r="F7" s="9">
        <v>10.5</v>
      </c>
      <c r="G7" s="9">
        <v>17</v>
      </c>
      <c r="H7" s="9">
        <v>10.25</v>
      </c>
      <c r="I7" s="10">
        <v>12</v>
      </c>
    </row>
    <row r="8" spans="1:9" ht="14.4" thickBot="1">
      <c r="A8" s="6">
        <v>5</v>
      </c>
      <c r="B8" s="7" t="s">
        <v>10</v>
      </c>
      <c r="C8" s="7" t="s">
        <v>122</v>
      </c>
      <c r="D8" s="7" t="s">
        <v>16</v>
      </c>
      <c r="E8" s="9">
        <v>10</v>
      </c>
      <c r="F8" s="9">
        <v>10</v>
      </c>
      <c r="G8" s="9">
        <v>0</v>
      </c>
      <c r="H8" s="9">
        <v>10</v>
      </c>
      <c r="I8" s="10">
        <v>10</v>
      </c>
    </row>
    <row r="9" spans="1:9" ht="14.4" thickBot="1">
      <c r="A9" s="6">
        <v>6</v>
      </c>
      <c r="B9" s="7" t="s">
        <v>10</v>
      </c>
      <c r="C9" s="7" t="s">
        <v>122</v>
      </c>
      <c r="D9" s="7" t="s">
        <v>17</v>
      </c>
      <c r="E9" s="9">
        <v>9.75</v>
      </c>
      <c r="F9" s="9">
        <v>9.9</v>
      </c>
      <c r="G9" s="9">
        <v>0</v>
      </c>
      <c r="H9" s="9">
        <v>9.9</v>
      </c>
      <c r="I9" s="10">
        <v>8.33</v>
      </c>
    </row>
    <row r="10" spans="1:9" ht="14.4" thickBot="1">
      <c r="A10" s="6">
        <v>7</v>
      </c>
      <c r="B10" s="7" t="s">
        <v>10</v>
      </c>
      <c r="C10" s="7" t="s">
        <v>122</v>
      </c>
      <c r="D10" s="7" t="s">
        <v>18</v>
      </c>
      <c r="E10" s="9">
        <v>9</v>
      </c>
      <c r="F10" s="9">
        <v>10.75</v>
      </c>
      <c r="G10" s="9">
        <v>18.3</v>
      </c>
      <c r="H10" s="9">
        <v>9.75</v>
      </c>
      <c r="I10" s="10">
        <v>10</v>
      </c>
    </row>
    <row r="11" spans="1:9" ht="14.4" thickBot="1">
      <c r="A11" s="6">
        <v>8</v>
      </c>
      <c r="B11" s="7" t="s">
        <v>10</v>
      </c>
      <c r="C11" s="7" t="s">
        <v>122</v>
      </c>
      <c r="D11" s="7" t="s">
        <v>19</v>
      </c>
      <c r="E11" s="9">
        <v>10.1</v>
      </c>
      <c r="F11" s="9">
        <v>10.65</v>
      </c>
      <c r="G11" s="9">
        <v>18</v>
      </c>
      <c r="H11" s="9">
        <v>10.119999999999999</v>
      </c>
      <c r="I11" s="10">
        <v>10.119999999999999</v>
      </c>
    </row>
    <row r="12" spans="1:9" ht="14.4" thickBot="1">
      <c r="A12" s="6">
        <v>9</v>
      </c>
      <c r="B12" s="7" t="s">
        <v>10</v>
      </c>
      <c r="C12" s="7" t="s">
        <v>122</v>
      </c>
      <c r="D12" s="7" t="s">
        <v>20</v>
      </c>
      <c r="E12" s="9">
        <v>9.6</v>
      </c>
      <c r="F12" s="9">
        <v>10.4</v>
      </c>
      <c r="G12" s="9">
        <v>0</v>
      </c>
      <c r="H12" s="9">
        <v>9.9</v>
      </c>
      <c r="I12" s="10">
        <v>10.25</v>
      </c>
    </row>
    <row r="13" spans="1:9" ht="14.4" thickBot="1">
      <c r="A13" s="6">
        <v>10</v>
      </c>
      <c r="B13" s="7" t="s">
        <v>10</v>
      </c>
      <c r="C13" s="7" t="s">
        <v>122</v>
      </c>
      <c r="D13" s="7" t="s">
        <v>21</v>
      </c>
      <c r="E13" s="9">
        <v>10.5</v>
      </c>
      <c r="F13" s="9">
        <v>11</v>
      </c>
      <c r="G13" s="9">
        <v>0</v>
      </c>
      <c r="H13" s="9">
        <v>10.5</v>
      </c>
      <c r="I13" s="10">
        <v>0</v>
      </c>
    </row>
    <row r="14" spans="1:9" ht="14.4" thickBot="1">
      <c r="A14" s="6">
        <v>11</v>
      </c>
      <c r="B14" s="7" t="s">
        <v>10</v>
      </c>
      <c r="C14" s="7" t="s">
        <v>122</v>
      </c>
      <c r="D14" s="7" t="s">
        <v>22</v>
      </c>
      <c r="E14" s="9">
        <v>10.5</v>
      </c>
      <c r="F14" s="9">
        <v>11.5</v>
      </c>
      <c r="G14" s="9">
        <v>0</v>
      </c>
      <c r="H14" s="9">
        <v>10.199999999999999</v>
      </c>
      <c r="I14" s="10">
        <v>10.75</v>
      </c>
    </row>
    <row r="15" spans="1:9" ht="14.4" thickBot="1">
      <c r="A15" s="6">
        <v>12</v>
      </c>
      <c r="B15" s="7" t="s">
        <v>10</v>
      </c>
      <c r="C15" s="7" t="s">
        <v>122</v>
      </c>
      <c r="D15" s="7" t="s">
        <v>23</v>
      </c>
      <c r="E15" s="9">
        <v>7.5</v>
      </c>
      <c r="F15" s="9">
        <v>8</v>
      </c>
      <c r="G15" s="9">
        <v>0</v>
      </c>
      <c r="H15" s="9">
        <v>0</v>
      </c>
      <c r="I15" s="10">
        <v>0</v>
      </c>
    </row>
    <row r="16" spans="1:9" ht="14.4" thickBot="1">
      <c r="A16" s="6">
        <v>13</v>
      </c>
      <c r="B16" s="7" t="s">
        <v>10</v>
      </c>
      <c r="C16" s="7" t="s">
        <v>122</v>
      </c>
      <c r="D16" s="7" t="s">
        <v>24</v>
      </c>
      <c r="E16" s="9">
        <v>8.18</v>
      </c>
      <c r="F16" s="9">
        <v>0</v>
      </c>
      <c r="G16" s="9">
        <v>0</v>
      </c>
      <c r="H16" s="9">
        <v>0</v>
      </c>
      <c r="I16" s="10">
        <v>0</v>
      </c>
    </row>
    <row r="17" spans="1:9" ht="14.4" thickBot="1">
      <c r="A17" s="6">
        <v>14</v>
      </c>
      <c r="B17" s="7" t="s">
        <v>10</v>
      </c>
      <c r="C17" s="7" t="s">
        <v>122</v>
      </c>
      <c r="D17" s="7" t="s">
        <v>25</v>
      </c>
      <c r="E17" s="9">
        <v>8.4499999999999993</v>
      </c>
      <c r="F17" s="9">
        <v>0</v>
      </c>
      <c r="G17" s="9">
        <v>0</v>
      </c>
      <c r="H17" s="9">
        <v>0</v>
      </c>
      <c r="I17" s="10">
        <v>0</v>
      </c>
    </row>
    <row r="18" spans="1:9" ht="24.6" thickBot="1">
      <c r="A18" s="6">
        <v>15</v>
      </c>
      <c r="B18" s="7" t="s">
        <v>10</v>
      </c>
      <c r="C18" s="7" t="s">
        <v>122</v>
      </c>
      <c r="D18" s="7" t="s">
        <v>26</v>
      </c>
      <c r="E18" s="9">
        <v>11.13</v>
      </c>
      <c r="F18" s="9">
        <v>11.13</v>
      </c>
      <c r="G18" s="9">
        <v>0</v>
      </c>
      <c r="H18" s="9">
        <v>11.13</v>
      </c>
      <c r="I18" s="10">
        <v>11.13</v>
      </c>
    </row>
    <row r="19" spans="1:9" ht="14.4" thickBot="1">
      <c r="A19" s="6">
        <v>16</v>
      </c>
      <c r="B19" s="7" t="s">
        <v>10</v>
      </c>
      <c r="C19" s="7" t="s">
        <v>122</v>
      </c>
      <c r="D19" s="7" t="s">
        <v>27</v>
      </c>
      <c r="E19" s="9">
        <v>13.43</v>
      </c>
      <c r="F19" s="9">
        <v>13.43</v>
      </c>
      <c r="G19" s="9">
        <v>17.78</v>
      </c>
      <c r="H19" s="9">
        <v>13.43</v>
      </c>
      <c r="I19" s="10">
        <v>13.43</v>
      </c>
    </row>
    <row r="20" spans="1:9" ht="14.4" thickBot="1">
      <c r="A20" s="6">
        <v>17</v>
      </c>
      <c r="B20" s="7" t="s">
        <v>10</v>
      </c>
      <c r="C20" s="7" t="s">
        <v>122</v>
      </c>
      <c r="D20" s="7" t="s">
        <v>28</v>
      </c>
      <c r="E20" s="9">
        <v>9.65</v>
      </c>
      <c r="F20" s="9">
        <v>0</v>
      </c>
      <c r="G20" s="9">
        <v>0</v>
      </c>
      <c r="H20" s="9">
        <v>0</v>
      </c>
      <c r="I20" s="10">
        <v>0</v>
      </c>
    </row>
    <row r="21" spans="1:9" ht="14.4" thickBot="1">
      <c r="A21" s="6">
        <v>18</v>
      </c>
      <c r="B21" s="7" t="s">
        <v>10</v>
      </c>
      <c r="C21" s="7" t="s">
        <v>122</v>
      </c>
      <c r="D21" s="7" t="s">
        <v>29</v>
      </c>
      <c r="E21" s="9">
        <v>10</v>
      </c>
      <c r="F21" s="9">
        <v>10</v>
      </c>
      <c r="G21" s="9">
        <v>0</v>
      </c>
      <c r="H21" s="9">
        <v>10</v>
      </c>
      <c r="I21" s="10">
        <v>0</v>
      </c>
    </row>
    <row r="22" spans="1:9" ht="14.4" thickBot="1">
      <c r="A22" s="6">
        <v>19</v>
      </c>
      <c r="B22" s="7" t="s">
        <v>10</v>
      </c>
      <c r="C22" s="7" t="s">
        <v>122</v>
      </c>
      <c r="D22" s="7" t="s">
        <v>30</v>
      </c>
      <c r="E22" s="9">
        <v>7.98</v>
      </c>
      <c r="F22" s="9">
        <v>0</v>
      </c>
      <c r="G22" s="9">
        <v>0</v>
      </c>
      <c r="H22" s="9">
        <v>0</v>
      </c>
      <c r="I22" s="10">
        <v>0</v>
      </c>
    </row>
    <row r="23" spans="1:9" ht="14.4" thickBot="1">
      <c r="A23" s="6">
        <v>20</v>
      </c>
      <c r="B23" s="7" t="s">
        <v>10</v>
      </c>
      <c r="C23" s="7" t="s">
        <v>122</v>
      </c>
      <c r="D23" s="7" t="s">
        <v>31</v>
      </c>
      <c r="E23" s="9">
        <v>8.1199999999999992</v>
      </c>
      <c r="F23" s="9">
        <v>0</v>
      </c>
      <c r="G23" s="9">
        <v>0</v>
      </c>
      <c r="H23" s="9">
        <v>0</v>
      </c>
      <c r="I23" s="10">
        <v>0</v>
      </c>
    </row>
    <row r="24" spans="1:9" ht="14.4" thickBot="1">
      <c r="A24" s="6">
        <v>21</v>
      </c>
      <c r="B24" s="7" t="s">
        <v>10</v>
      </c>
      <c r="C24" s="7" t="s">
        <v>122</v>
      </c>
      <c r="D24" s="7" t="s">
        <v>32</v>
      </c>
      <c r="E24" s="9">
        <v>10.32</v>
      </c>
      <c r="F24" s="9">
        <v>11.95</v>
      </c>
      <c r="G24" s="9">
        <v>0</v>
      </c>
      <c r="H24" s="9">
        <v>10.61</v>
      </c>
      <c r="I24" s="10">
        <v>0</v>
      </c>
    </row>
    <row r="25" spans="1:9" ht="14.4" thickBot="1">
      <c r="A25" s="6">
        <v>22</v>
      </c>
      <c r="B25" s="7" t="s">
        <v>10</v>
      </c>
      <c r="C25" s="7" t="s">
        <v>122</v>
      </c>
      <c r="D25" s="7" t="s">
        <v>33</v>
      </c>
      <c r="E25" s="9">
        <v>9.34</v>
      </c>
      <c r="F25" s="9">
        <v>0</v>
      </c>
      <c r="G25" s="9">
        <v>0</v>
      </c>
      <c r="H25" s="9">
        <v>0</v>
      </c>
      <c r="I25" s="10">
        <v>0</v>
      </c>
    </row>
    <row r="26" spans="1:9" ht="14.4" thickBot="1">
      <c r="A26" s="6">
        <v>23</v>
      </c>
      <c r="B26" s="7" t="s">
        <v>10</v>
      </c>
      <c r="C26" s="7" t="s">
        <v>122</v>
      </c>
      <c r="D26" s="7" t="s">
        <v>34</v>
      </c>
      <c r="E26" s="9">
        <v>8.4499999999999993</v>
      </c>
      <c r="F26" s="9">
        <v>0</v>
      </c>
      <c r="G26" s="9">
        <v>0</v>
      </c>
      <c r="H26" s="9">
        <v>0</v>
      </c>
      <c r="I26" s="10">
        <v>0</v>
      </c>
    </row>
    <row r="27" spans="1:9" ht="14.4" thickBot="1">
      <c r="A27" s="6">
        <v>24</v>
      </c>
      <c r="B27" s="7" t="s">
        <v>10</v>
      </c>
      <c r="C27" s="7" t="s">
        <v>122</v>
      </c>
      <c r="D27" s="7" t="s">
        <v>35</v>
      </c>
      <c r="E27" s="9">
        <v>9.26</v>
      </c>
      <c r="F27" s="9">
        <v>0</v>
      </c>
      <c r="G27" s="9">
        <v>0</v>
      </c>
      <c r="H27" s="9">
        <v>9.8800000000000008</v>
      </c>
      <c r="I27" s="10">
        <v>0</v>
      </c>
    </row>
    <row r="28" spans="1:9" ht="14.4" thickBot="1">
      <c r="A28" s="6">
        <v>25</v>
      </c>
      <c r="B28" s="7" t="s">
        <v>10</v>
      </c>
      <c r="C28" s="7" t="s">
        <v>122</v>
      </c>
      <c r="D28" s="7" t="s">
        <v>36</v>
      </c>
      <c r="E28" s="9">
        <v>14.45</v>
      </c>
      <c r="F28" s="9">
        <v>13.45</v>
      </c>
      <c r="G28" s="9">
        <v>13.45</v>
      </c>
      <c r="H28" s="9">
        <v>13.45</v>
      </c>
      <c r="I28" s="10">
        <v>13.45</v>
      </c>
    </row>
    <row r="29" spans="1:9" ht="14.4" thickBot="1">
      <c r="A29" s="6">
        <v>26</v>
      </c>
      <c r="B29" s="7" t="s">
        <v>10</v>
      </c>
      <c r="C29" s="7" t="s">
        <v>122</v>
      </c>
      <c r="D29" s="7" t="s">
        <v>37</v>
      </c>
      <c r="E29" s="9">
        <v>9.39</v>
      </c>
      <c r="F29" s="9">
        <v>0</v>
      </c>
      <c r="G29" s="9">
        <v>0</v>
      </c>
      <c r="H29" s="9">
        <v>0</v>
      </c>
      <c r="I29" s="10">
        <v>0</v>
      </c>
    </row>
    <row r="30" spans="1:9" ht="14.4" thickBot="1">
      <c r="A30" s="6">
        <v>27</v>
      </c>
      <c r="B30" s="7" t="s">
        <v>10</v>
      </c>
      <c r="C30" s="7" t="s">
        <v>122</v>
      </c>
      <c r="D30" s="7" t="s">
        <v>38</v>
      </c>
      <c r="E30" s="9">
        <v>8.99</v>
      </c>
      <c r="F30" s="9">
        <v>0</v>
      </c>
      <c r="G30" s="9">
        <v>0</v>
      </c>
      <c r="H30" s="9">
        <v>0</v>
      </c>
      <c r="I30" s="10">
        <v>0</v>
      </c>
    </row>
    <row r="31" spans="1:9" ht="14.4" thickBot="1">
      <c r="A31" s="6">
        <v>28</v>
      </c>
      <c r="B31" s="7" t="s">
        <v>10</v>
      </c>
      <c r="C31" s="7" t="s">
        <v>122</v>
      </c>
      <c r="D31" s="7" t="s">
        <v>39</v>
      </c>
      <c r="E31" s="9">
        <v>8.5</v>
      </c>
      <c r="F31" s="9">
        <v>0</v>
      </c>
      <c r="G31" s="9">
        <v>0</v>
      </c>
      <c r="H31" s="9">
        <v>0</v>
      </c>
      <c r="I31" s="10">
        <v>0</v>
      </c>
    </row>
    <row r="32" spans="1:9" ht="14.4" thickBot="1">
      <c r="A32" s="6">
        <v>29</v>
      </c>
      <c r="B32" s="7" t="s">
        <v>10</v>
      </c>
      <c r="C32" s="7" t="s">
        <v>122</v>
      </c>
      <c r="D32" s="7" t="s">
        <v>40</v>
      </c>
      <c r="E32" s="9">
        <v>6.98</v>
      </c>
      <c r="F32" s="9">
        <v>6.98</v>
      </c>
      <c r="G32" s="9">
        <v>0</v>
      </c>
      <c r="H32" s="9">
        <v>0</v>
      </c>
      <c r="I32" s="10">
        <v>0</v>
      </c>
    </row>
    <row r="33" spans="1:9" ht="14.4" thickBot="1">
      <c r="A33" s="6">
        <v>30</v>
      </c>
      <c r="B33" s="7" t="s">
        <v>10</v>
      </c>
      <c r="C33" s="7" t="s">
        <v>122</v>
      </c>
      <c r="D33" s="7" t="s">
        <v>41</v>
      </c>
      <c r="E33" s="9">
        <v>9.59</v>
      </c>
      <c r="F33" s="9">
        <v>9.86</v>
      </c>
      <c r="G33" s="9">
        <v>14.83</v>
      </c>
      <c r="H33" s="9">
        <v>9.3000000000000007</v>
      </c>
      <c r="I33" s="10">
        <v>14.17</v>
      </c>
    </row>
    <row r="34" spans="1:9" ht="14.4" thickBot="1">
      <c r="A34" s="6">
        <v>31</v>
      </c>
      <c r="B34" s="7" t="s">
        <v>10</v>
      </c>
      <c r="C34" s="7" t="s">
        <v>122</v>
      </c>
      <c r="D34" s="7" t="s">
        <v>42</v>
      </c>
      <c r="E34" s="9">
        <v>9.75</v>
      </c>
      <c r="F34" s="9">
        <v>10.25</v>
      </c>
      <c r="G34" s="9">
        <v>0</v>
      </c>
      <c r="H34" s="9">
        <v>10.73</v>
      </c>
      <c r="I34" s="10">
        <v>0</v>
      </c>
    </row>
    <row r="35" spans="1:9" ht="14.4" thickBot="1">
      <c r="A35" s="6">
        <v>32</v>
      </c>
      <c r="B35" s="7" t="s">
        <v>10</v>
      </c>
      <c r="C35" s="7" t="s">
        <v>122</v>
      </c>
      <c r="D35" s="7" t="s">
        <v>43</v>
      </c>
      <c r="E35" s="9">
        <v>11.25</v>
      </c>
      <c r="F35" s="9">
        <v>13</v>
      </c>
      <c r="G35" s="9">
        <v>0</v>
      </c>
      <c r="H35" s="9">
        <v>13</v>
      </c>
      <c r="I35" s="10">
        <v>14</v>
      </c>
    </row>
    <row r="36" spans="1:9" ht="14.4" thickBot="1">
      <c r="A36" s="6">
        <v>33</v>
      </c>
      <c r="B36" s="7" t="s">
        <v>10</v>
      </c>
      <c r="C36" s="7" t="s">
        <v>122</v>
      </c>
      <c r="D36" s="7" t="s">
        <v>44</v>
      </c>
      <c r="E36" s="9">
        <v>10.15</v>
      </c>
      <c r="F36" s="9">
        <v>10.65</v>
      </c>
      <c r="G36" s="9">
        <v>21</v>
      </c>
      <c r="H36" s="9">
        <v>13</v>
      </c>
      <c r="I36" s="10">
        <v>12</v>
      </c>
    </row>
    <row r="37" spans="1:9" ht="14.4" thickBot="1">
      <c r="A37" s="6">
        <v>34</v>
      </c>
      <c r="B37" s="7" t="s">
        <v>10</v>
      </c>
      <c r="C37" s="7" t="s">
        <v>122</v>
      </c>
      <c r="D37" s="7" t="s">
        <v>45</v>
      </c>
      <c r="E37" s="9">
        <v>9.5</v>
      </c>
      <c r="F37" s="9">
        <v>11.1</v>
      </c>
      <c r="G37" s="9">
        <v>13.1</v>
      </c>
      <c r="H37" s="9">
        <v>10.9</v>
      </c>
      <c r="I37" s="10">
        <v>10.9</v>
      </c>
    </row>
    <row r="38" spans="1:9" ht="14.4" thickBot="1">
      <c r="A38" s="6">
        <v>35</v>
      </c>
      <c r="B38" s="7" t="s">
        <v>10</v>
      </c>
      <c r="C38" s="7" t="s">
        <v>122</v>
      </c>
      <c r="D38" s="7" t="s">
        <v>46</v>
      </c>
      <c r="E38" s="9">
        <v>8.86</v>
      </c>
      <c r="F38" s="9">
        <v>10.26</v>
      </c>
      <c r="G38" s="9">
        <v>13.58</v>
      </c>
      <c r="H38" s="9">
        <v>10.55</v>
      </c>
      <c r="I38" s="10">
        <v>10.55</v>
      </c>
    </row>
    <row r="39" spans="1:9" ht="14.4" thickBot="1">
      <c r="A39" s="6">
        <v>36</v>
      </c>
      <c r="B39" s="7" t="s">
        <v>10</v>
      </c>
      <c r="C39" s="7" t="s">
        <v>122</v>
      </c>
      <c r="D39" s="7" t="s">
        <v>47</v>
      </c>
      <c r="E39" s="9">
        <v>10</v>
      </c>
      <c r="F39" s="9">
        <v>10.5</v>
      </c>
      <c r="G39" s="9">
        <v>15</v>
      </c>
      <c r="H39" s="9">
        <v>10.5</v>
      </c>
      <c r="I39" s="10">
        <v>11.5</v>
      </c>
    </row>
    <row r="40" spans="1:9" ht="14.4" thickBot="1">
      <c r="A40" s="6">
        <v>37</v>
      </c>
      <c r="B40" s="7" t="s">
        <v>10</v>
      </c>
      <c r="C40" s="7" t="s">
        <v>122</v>
      </c>
      <c r="D40" s="7" t="s">
        <v>48</v>
      </c>
      <c r="E40" s="9">
        <v>6.69</v>
      </c>
      <c r="F40" s="9">
        <v>6.8</v>
      </c>
      <c r="G40" s="9">
        <v>6.31</v>
      </c>
      <c r="H40" s="9">
        <v>6.27</v>
      </c>
      <c r="I40" s="10">
        <v>7.27</v>
      </c>
    </row>
    <row r="41" spans="1:9" ht="14.4" thickBot="1">
      <c r="A41" s="6">
        <v>38</v>
      </c>
      <c r="B41" s="7" t="s">
        <v>10</v>
      </c>
      <c r="C41" s="7" t="s">
        <v>122</v>
      </c>
      <c r="D41" s="7" t="s">
        <v>49</v>
      </c>
      <c r="E41" s="9">
        <v>7.71</v>
      </c>
      <c r="F41" s="9">
        <v>7.96</v>
      </c>
      <c r="G41" s="9">
        <v>7.2</v>
      </c>
      <c r="H41" s="9">
        <v>6.78</v>
      </c>
      <c r="I41" s="10">
        <v>10.53</v>
      </c>
    </row>
    <row r="42" spans="1:9" ht="14.4" thickBot="1">
      <c r="A42" s="6">
        <v>39</v>
      </c>
      <c r="B42" s="7" t="s">
        <v>10</v>
      </c>
      <c r="C42" s="7" t="s">
        <v>122</v>
      </c>
      <c r="D42" s="7" t="s">
        <v>50</v>
      </c>
      <c r="E42" s="9">
        <v>8.48</v>
      </c>
      <c r="F42" s="9">
        <v>9.86</v>
      </c>
      <c r="G42" s="9">
        <v>12.73</v>
      </c>
      <c r="H42" s="9">
        <v>7.45</v>
      </c>
      <c r="I42" s="10">
        <v>9.61</v>
      </c>
    </row>
    <row r="43" spans="1:9" ht="14.4" thickBot="1">
      <c r="A43" s="6">
        <v>40</v>
      </c>
      <c r="B43" s="7" t="s">
        <v>10</v>
      </c>
      <c r="C43" s="7" t="s">
        <v>122</v>
      </c>
      <c r="D43" s="7" t="s">
        <v>51</v>
      </c>
      <c r="E43" s="9">
        <v>8.26</v>
      </c>
      <c r="F43" s="9">
        <v>8.2200000000000006</v>
      </c>
      <c r="G43" s="9">
        <v>7.74</v>
      </c>
      <c r="H43" s="9">
        <v>8.15</v>
      </c>
      <c r="I43" s="10">
        <v>8.8000000000000007</v>
      </c>
    </row>
    <row r="44" spans="1:9" ht="14.4" thickBot="1">
      <c r="A44" s="6">
        <v>41</v>
      </c>
      <c r="B44" s="7" t="s">
        <v>10</v>
      </c>
      <c r="C44" s="7" t="s">
        <v>122</v>
      </c>
      <c r="D44" s="7" t="s">
        <v>52</v>
      </c>
      <c r="E44" s="9">
        <v>9.36</v>
      </c>
      <c r="F44" s="9">
        <v>10</v>
      </c>
      <c r="G44" s="9">
        <v>12.8</v>
      </c>
      <c r="H44" s="9">
        <v>10.08</v>
      </c>
      <c r="I44" s="10">
        <v>12.77</v>
      </c>
    </row>
    <row r="45" spans="1:9" ht="14.4" thickBot="1">
      <c r="A45" s="6">
        <v>42</v>
      </c>
      <c r="B45" s="7" t="s">
        <v>10</v>
      </c>
      <c r="C45" s="7" t="s">
        <v>122</v>
      </c>
      <c r="D45" s="7" t="s">
        <v>53</v>
      </c>
      <c r="E45" s="9">
        <v>10</v>
      </c>
      <c r="F45" s="9">
        <v>10.5</v>
      </c>
      <c r="G45" s="9">
        <v>12.5</v>
      </c>
      <c r="H45" s="9">
        <v>11</v>
      </c>
      <c r="I45" s="10">
        <v>11</v>
      </c>
    </row>
    <row r="46" spans="1:9" ht="14.4" thickBot="1">
      <c r="A46" s="6">
        <v>43</v>
      </c>
      <c r="B46" s="7" t="s">
        <v>10</v>
      </c>
      <c r="C46" s="7" t="s">
        <v>122</v>
      </c>
      <c r="D46" s="7" t="s">
        <v>54</v>
      </c>
      <c r="E46" s="9">
        <v>9.15</v>
      </c>
      <c r="F46" s="9">
        <v>8.92</v>
      </c>
      <c r="G46" s="9">
        <v>9.18</v>
      </c>
      <c r="H46" s="9">
        <v>8.68</v>
      </c>
      <c r="I46" s="10">
        <v>8.9600000000000009</v>
      </c>
    </row>
    <row r="47" spans="1:9" ht="24.6" thickBot="1">
      <c r="A47" s="6">
        <v>44</v>
      </c>
      <c r="B47" s="7" t="s">
        <v>10</v>
      </c>
      <c r="C47" s="7" t="s">
        <v>122</v>
      </c>
      <c r="D47" s="7" t="s">
        <v>55</v>
      </c>
      <c r="E47" s="9">
        <v>10.9</v>
      </c>
      <c r="F47" s="9">
        <v>12.65</v>
      </c>
      <c r="G47" s="9">
        <v>15</v>
      </c>
      <c r="H47" s="9">
        <v>12.12</v>
      </c>
      <c r="I47" s="10">
        <v>12.28</v>
      </c>
    </row>
    <row r="48" spans="1:9" ht="14.4" thickBot="1">
      <c r="A48" s="6">
        <v>45</v>
      </c>
      <c r="B48" s="7" t="s">
        <v>10</v>
      </c>
      <c r="C48" s="7" t="s">
        <v>122</v>
      </c>
      <c r="D48" s="7" t="s">
        <v>56</v>
      </c>
      <c r="E48" s="9">
        <v>10.52</v>
      </c>
      <c r="F48" s="9">
        <v>10.52</v>
      </c>
      <c r="G48" s="9">
        <v>10.52</v>
      </c>
      <c r="H48" s="9">
        <v>0</v>
      </c>
      <c r="I48" s="10">
        <v>10.52</v>
      </c>
    </row>
    <row r="49" spans="1:9" ht="14.4" thickBot="1">
      <c r="A49" s="6">
        <v>46</v>
      </c>
      <c r="B49" s="7" t="s">
        <v>10</v>
      </c>
      <c r="C49" s="7" t="s">
        <v>122</v>
      </c>
      <c r="D49" s="7" t="s">
        <v>57</v>
      </c>
      <c r="E49" s="9">
        <v>10.28</v>
      </c>
      <c r="F49" s="9">
        <v>11.78</v>
      </c>
      <c r="G49" s="9">
        <v>13.78</v>
      </c>
      <c r="H49" s="9">
        <v>12.28</v>
      </c>
      <c r="I49" s="10">
        <v>11.78</v>
      </c>
    </row>
    <row r="50" spans="1:9" ht="14.4" thickBot="1">
      <c r="A50" s="6">
        <v>47</v>
      </c>
      <c r="B50" s="7" t="s">
        <v>10</v>
      </c>
      <c r="C50" s="7" t="s">
        <v>122</v>
      </c>
      <c r="D50" s="7" t="s">
        <v>58</v>
      </c>
      <c r="E50" s="9">
        <v>9.74</v>
      </c>
      <c r="F50" s="9">
        <v>9.99</v>
      </c>
      <c r="G50" s="9">
        <v>11.66</v>
      </c>
      <c r="H50" s="9">
        <v>9.91</v>
      </c>
      <c r="I50" s="10">
        <v>12.41</v>
      </c>
    </row>
    <row r="51" spans="1:9" ht="24.6" thickBot="1">
      <c r="A51" s="6">
        <v>48</v>
      </c>
      <c r="B51" s="7" t="s">
        <v>10</v>
      </c>
      <c r="C51" s="7" t="s">
        <v>122</v>
      </c>
      <c r="D51" s="7" t="s">
        <v>59</v>
      </c>
      <c r="E51" s="9">
        <v>12.32</v>
      </c>
      <c r="F51" s="9">
        <v>13.32</v>
      </c>
      <c r="G51" s="9">
        <v>13.32</v>
      </c>
      <c r="H51" s="9">
        <v>12.82</v>
      </c>
      <c r="I51" s="10">
        <v>12.32</v>
      </c>
    </row>
    <row r="52" spans="1:9" ht="14.4" thickBot="1">
      <c r="A52" s="6">
        <v>49</v>
      </c>
      <c r="B52" s="7" t="s">
        <v>10</v>
      </c>
      <c r="C52" s="7" t="s">
        <v>122</v>
      </c>
      <c r="D52" s="7" t="s">
        <v>60</v>
      </c>
      <c r="E52" s="9">
        <v>9.2799999999999994</v>
      </c>
      <c r="F52" s="9">
        <v>9.5</v>
      </c>
      <c r="G52" s="9">
        <v>13.55</v>
      </c>
      <c r="H52" s="9">
        <v>9.3699999999999992</v>
      </c>
      <c r="I52" s="10">
        <v>12.07</v>
      </c>
    </row>
    <row r="53" spans="1:9" ht="14.4" thickBot="1">
      <c r="A53" s="6">
        <v>50</v>
      </c>
      <c r="B53" s="7" t="s">
        <v>10</v>
      </c>
      <c r="C53" s="7" t="s">
        <v>122</v>
      </c>
      <c r="D53" s="7" t="s">
        <v>61</v>
      </c>
      <c r="E53" s="9">
        <v>3.73</v>
      </c>
      <c r="F53" s="9">
        <v>4.28</v>
      </c>
      <c r="G53" s="9">
        <v>3.67</v>
      </c>
      <c r="H53" s="9">
        <v>3.33</v>
      </c>
      <c r="I53" s="10">
        <v>11.74</v>
      </c>
    </row>
    <row r="54" spans="1:9" ht="14.4" thickBot="1">
      <c r="A54" s="6">
        <v>51</v>
      </c>
      <c r="B54" s="7" t="s">
        <v>10</v>
      </c>
      <c r="C54" s="7" t="s">
        <v>122</v>
      </c>
      <c r="D54" s="7" t="s">
        <v>62</v>
      </c>
      <c r="E54" s="9">
        <v>9</v>
      </c>
      <c r="F54" s="9">
        <v>9</v>
      </c>
      <c r="G54" s="9">
        <v>9</v>
      </c>
      <c r="H54" s="9">
        <v>9</v>
      </c>
      <c r="I54" s="10">
        <v>10</v>
      </c>
    </row>
    <row r="55" spans="1:9" ht="14.4" thickBot="1">
      <c r="A55" s="6">
        <v>52</v>
      </c>
      <c r="B55" s="7" t="s">
        <v>10</v>
      </c>
      <c r="C55" s="7" t="s">
        <v>122</v>
      </c>
      <c r="D55" s="7" t="s">
        <v>64</v>
      </c>
      <c r="E55" s="9">
        <v>9.5</v>
      </c>
      <c r="F55" s="9">
        <v>10.59</v>
      </c>
      <c r="G55" s="9">
        <v>10.23</v>
      </c>
      <c r="H55" s="9">
        <v>10.220000000000001</v>
      </c>
      <c r="I55" s="10">
        <v>12.28</v>
      </c>
    </row>
    <row r="56" spans="1:9" ht="14.4" thickBot="1">
      <c r="A56" s="6">
        <v>53</v>
      </c>
      <c r="B56" s="7" t="s">
        <v>10</v>
      </c>
      <c r="C56" s="7" t="s">
        <v>122</v>
      </c>
      <c r="D56" s="7" t="s">
        <v>65</v>
      </c>
      <c r="E56" s="9">
        <v>10.37</v>
      </c>
      <c r="F56" s="9">
        <v>11.45</v>
      </c>
      <c r="G56" s="9">
        <v>10.45</v>
      </c>
      <c r="H56" s="9">
        <v>10.41</v>
      </c>
      <c r="I56" s="10">
        <v>13.7</v>
      </c>
    </row>
    <row r="57" spans="1:9" ht="14.4" thickBot="1">
      <c r="A57" s="6">
        <v>54</v>
      </c>
      <c r="B57" s="7" t="s">
        <v>10</v>
      </c>
      <c r="C57" s="7" t="s">
        <v>122</v>
      </c>
      <c r="D57" s="7" t="s">
        <v>66</v>
      </c>
      <c r="E57" s="9">
        <v>5.29</v>
      </c>
      <c r="F57" s="9">
        <v>5.29</v>
      </c>
      <c r="G57" s="9">
        <v>5.29</v>
      </c>
      <c r="H57" s="9">
        <v>9.09</v>
      </c>
      <c r="I57" s="10">
        <v>9.09</v>
      </c>
    </row>
    <row r="58" spans="1:9" ht="14.4" thickBot="1">
      <c r="A58" s="6">
        <v>55</v>
      </c>
      <c r="B58" s="7" t="s">
        <v>10</v>
      </c>
      <c r="C58" s="7" t="s">
        <v>122</v>
      </c>
      <c r="D58" s="7" t="s">
        <v>67</v>
      </c>
      <c r="E58" s="9">
        <v>10.84</v>
      </c>
      <c r="F58" s="9">
        <v>10.1</v>
      </c>
      <c r="G58" s="9">
        <v>12.37</v>
      </c>
      <c r="H58" s="9">
        <v>9.5500000000000007</v>
      </c>
      <c r="I58" s="10">
        <v>10.8</v>
      </c>
    </row>
    <row r="59" spans="1:9" ht="14.4" thickBot="1">
      <c r="A59" s="6">
        <v>56</v>
      </c>
      <c r="B59" s="7" t="s">
        <v>10</v>
      </c>
      <c r="C59" s="7" t="s">
        <v>122</v>
      </c>
      <c r="D59" s="7" t="s">
        <v>68</v>
      </c>
      <c r="E59" s="9">
        <v>7.73</v>
      </c>
      <c r="F59" s="9">
        <v>7.73</v>
      </c>
      <c r="G59" s="9">
        <v>7.73</v>
      </c>
      <c r="H59" s="9">
        <v>7.73</v>
      </c>
      <c r="I59" s="10">
        <v>7.73</v>
      </c>
    </row>
    <row r="60" spans="1:9" ht="14.4" thickBot="1">
      <c r="A60" s="6">
        <v>57</v>
      </c>
      <c r="B60" s="7" t="s">
        <v>10</v>
      </c>
      <c r="C60" s="7" t="s">
        <v>122</v>
      </c>
      <c r="D60" s="7" t="s">
        <v>69</v>
      </c>
      <c r="E60" s="9">
        <v>0</v>
      </c>
      <c r="F60" s="9">
        <v>8.31</v>
      </c>
      <c r="G60" s="9">
        <v>0</v>
      </c>
      <c r="H60" s="9">
        <v>8.31</v>
      </c>
      <c r="I60" s="10">
        <v>8.31</v>
      </c>
    </row>
    <row r="61" spans="1:9" ht="14.4" thickBot="1">
      <c r="A61" s="6">
        <v>58</v>
      </c>
      <c r="B61" s="7" t="s">
        <v>10</v>
      </c>
      <c r="C61" s="7" t="s">
        <v>122</v>
      </c>
      <c r="D61" s="7" t="s">
        <v>70</v>
      </c>
      <c r="E61" s="9">
        <v>8.31</v>
      </c>
      <c r="F61" s="9">
        <v>8.4600000000000009</v>
      </c>
      <c r="G61" s="9">
        <v>8.32</v>
      </c>
      <c r="H61" s="9">
        <v>8.3699999999999992</v>
      </c>
      <c r="I61" s="10">
        <v>8.36</v>
      </c>
    </row>
    <row r="62" spans="1:9" ht="14.4" thickBot="1">
      <c r="A62" s="6">
        <v>59</v>
      </c>
      <c r="B62" s="7" t="s">
        <v>10</v>
      </c>
      <c r="C62" s="7" t="s">
        <v>122</v>
      </c>
      <c r="D62" s="7" t="s">
        <v>71</v>
      </c>
      <c r="E62" s="9">
        <v>9.68</v>
      </c>
      <c r="F62" s="9">
        <v>10</v>
      </c>
      <c r="G62" s="9">
        <v>12.31</v>
      </c>
      <c r="H62" s="9">
        <v>9.4</v>
      </c>
      <c r="I62" s="10">
        <v>11.02</v>
      </c>
    </row>
    <row r="63" spans="1:9" ht="14.4" thickBot="1">
      <c r="A63" s="6">
        <v>60</v>
      </c>
      <c r="B63" s="7" t="s">
        <v>10</v>
      </c>
      <c r="C63" s="7" t="s">
        <v>122</v>
      </c>
      <c r="D63" s="7" t="s">
        <v>72</v>
      </c>
      <c r="E63" s="9">
        <v>12.17</v>
      </c>
      <c r="F63" s="9">
        <v>10.96</v>
      </c>
      <c r="G63" s="9">
        <v>7.48</v>
      </c>
      <c r="H63" s="9">
        <v>7.74</v>
      </c>
      <c r="I63" s="10">
        <v>7.54</v>
      </c>
    </row>
    <row r="64" spans="1:9" ht="14.4" thickBot="1">
      <c r="A64" s="6">
        <v>61</v>
      </c>
      <c r="B64" s="7" t="s">
        <v>10</v>
      </c>
      <c r="C64" s="7" t="s">
        <v>122</v>
      </c>
      <c r="D64" s="7" t="s">
        <v>73</v>
      </c>
      <c r="E64" s="9">
        <v>13.7</v>
      </c>
      <c r="F64" s="9">
        <v>13.7</v>
      </c>
      <c r="G64" s="9">
        <v>13.7</v>
      </c>
      <c r="H64" s="9">
        <v>13.7</v>
      </c>
      <c r="I64" s="10">
        <v>13.7</v>
      </c>
    </row>
    <row r="65" spans="1:9" ht="14.4" thickBot="1">
      <c r="A65" s="6">
        <v>62</v>
      </c>
      <c r="B65" s="7" t="s">
        <v>10</v>
      </c>
      <c r="C65" s="7" t="s">
        <v>122</v>
      </c>
      <c r="D65" s="7" t="s">
        <v>74</v>
      </c>
      <c r="E65" s="9">
        <v>10.77</v>
      </c>
      <c r="F65" s="9">
        <v>11.07</v>
      </c>
      <c r="G65" s="9">
        <v>11.07</v>
      </c>
      <c r="H65" s="9">
        <v>10.92</v>
      </c>
      <c r="I65" s="10">
        <v>10.97</v>
      </c>
    </row>
    <row r="66" spans="1:9" ht="14.4" thickBot="1">
      <c r="A66" s="6">
        <v>63</v>
      </c>
      <c r="B66" s="7" t="s">
        <v>10</v>
      </c>
      <c r="C66" s="7" t="s">
        <v>122</v>
      </c>
      <c r="D66" s="7" t="s">
        <v>75</v>
      </c>
      <c r="E66" s="9">
        <v>11.09</v>
      </c>
      <c r="F66" s="9">
        <v>11.09</v>
      </c>
      <c r="G66" s="9">
        <v>12.14</v>
      </c>
      <c r="H66" s="9">
        <v>11.09</v>
      </c>
      <c r="I66" s="10">
        <v>11.16</v>
      </c>
    </row>
    <row r="67" spans="1:9" ht="14.4" thickBot="1">
      <c r="A67" s="6">
        <v>64</v>
      </c>
      <c r="B67" s="7" t="s">
        <v>10</v>
      </c>
      <c r="C67" s="7" t="s">
        <v>122</v>
      </c>
      <c r="D67" s="7" t="s">
        <v>76</v>
      </c>
      <c r="E67" s="9">
        <v>10.5</v>
      </c>
      <c r="F67" s="9">
        <v>11.5</v>
      </c>
      <c r="G67" s="9">
        <v>16</v>
      </c>
      <c r="H67" s="9">
        <v>0</v>
      </c>
      <c r="I67" s="10">
        <v>11</v>
      </c>
    </row>
    <row r="68" spans="1:9" ht="14.4" thickBot="1">
      <c r="A68" s="6">
        <v>65</v>
      </c>
      <c r="B68" s="7" t="s">
        <v>10</v>
      </c>
      <c r="C68" s="7" t="s">
        <v>122</v>
      </c>
      <c r="D68" s="7" t="s">
        <v>77</v>
      </c>
      <c r="E68" s="9">
        <v>0</v>
      </c>
      <c r="F68" s="9">
        <v>10.039999999999999</v>
      </c>
      <c r="G68" s="9">
        <v>0</v>
      </c>
      <c r="H68" s="9">
        <v>10.039999999999999</v>
      </c>
      <c r="I68" s="10">
        <v>10.039999999999999</v>
      </c>
    </row>
    <row r="69" spans="1:9" ht="14.4" thickBot="1">
      <c r="A69" s="6">
        <v>66</v>
      </c>
      <c r="B69" s="7" t="s">
        <v>10</v>
      </c>
      <c r="C69" s="7" t="s">
        <v>122</v>
      </c>
      <c r="D69" s="7" t="s">
        <v>78</v>
      </c>
      <c r="E69" s="9">
        <v>11</v>
      </c>
      <c r="F69" s="9">
        <v>13</v>
      </c>
      <c r="G69" s="9">
        <v>15</v>
      </c>
      <c r="H69" s="9">
        <v>12.5</v>
      </c>
      <c r="I69" s="10">
        <v>13.5</v>
      </c>
    </row>
    <row r="70" spans="1:9" ht="14.4" thickBot="1">
      <c r="A70" s="6">
        <v>67</v>
      </c>
      <c r="B70" s="7" t="s">
        <v>10</v>
      </c>
      <c r="C70" s="7" t="s">
        <v>122</v>
      </c>
      <c r="D70" s="7" t="s">
        <v>79</v>
      </c>
      <c r="E70" s="9">
        <v>10.75</v>
      </c>
      <c r="F70" s="9">
        <v>11.25</v>
      </c>
      <c r="G70" s="9">
        <v>0</v>
      </c>
      <c r="H70" s="9">
        <v>9.25</v>
      </c>
      <c r="I70" s="10">
        <v>0</v>
      </c>
    </row>
    <row r="71" spans="1:9" ht="14.4" thickBot="1">
      <c r="A71" s="6">
        <v>68</v>
      </c>
      <c r="B71" s="7" t="s">
        <v>10</v>
      </c>
      <c r="C71" s="7" t="s">
        <v>122</v>
      </c>
      <c r="D71" s="7" t="s">
        <v>80</v>
      </c>
      <c r="E71" s="9">
        <v>10.51</v>
      </c>
      <c r="F71" s="9">
        <v>11.4</v>
      </c>
      <c r="G71" s="9">
        <v>12.4</v>
      </c>
      <c r="H71" s="9">
        <v>12.4</v>
      </c>
      <c r="I71" s="10">
        <v>12.4</v>
      </c>
    </row>
    <row r="72" spans="1:9" ht="14.4" thickBot="1">
      <c r="A72" s="6">
        <v>69</v>
      </c>
      <c r="B72" s="7" t="s">
        <v>10</v>
      </c>
      <c r="C72" s="7" t="s">
        <v>122</v>
      </c>
      <c r="D72" s="7" t="s">
        <v>81</v>
      </c>
      <c r="E72" s="9">
        <v>11.25</v>
      </c>
      <c r="F72" s="9">
        <v>11.5</v>
      </c>
      <c r="G72" s="9">
        <v>0</v>
      </c>
      <c r="H72" s="9">
        <v>10.5</v>
      </c>
      <c r="I72" s="10">
        <v>11.5</v>
      </c>
    </row>
    <row r="73" spans="1:9" ht="14.4" thickBot="1">
      <c r="A73" s="6">
        <v>70</v>
      </c>
      <c r="B73" s="7" t="s">
        <v>10</v>
      </c>
      <c r="C73" s="7" t="s">
        <v>122</v>
      </c>
      <c r="D73" s="7" t="s">
        <v>82</v>
      </c>
      <c r="E73" s="9">
        <v>9</v>
      </c>
      <c r="F73" s="9">
        <v>15</v>
      </c>
      <c r="G73" s="9">
        <v>0</v>
      </c>
      <c r="H73" s="9">
        <v>11.25</v>
      </c>
      <c r="I73" s="10">
        <v>12.25</v>
      </c>
    </row>
    <row r="74" spans="1:9" ht="14.4" thickBot="1">
      <c r="A74" s="6">
        <v>71</v>
      </c>
      <c r="B74" s="7" t="s">
        <v>10</v>
      </c>
      <c r="C74" s="7" t="s">
        <v>122</v>
      </c>
      <c r="D74" s="7" t="s">
        <v>83</v>
      </c>
      <c r="E74" s="9">
        <v>0</v>
      </c>
      <c r="F74" s="9">
        <v>12.49</v>
      </c>
      <c r="G74" s="9">
        <v>16.66</v>
      </c>
      <c r="H74" s="9">
        <v>0</v>
      </c>
      <c r="I74" s="10">
        <v>14.24</v>
      </c>
    </row>
    <row r="75" spans="1:9" ht="14.4" thickBot="1">
      <c r="A75" s="6">
        <v>72</v>
      </c>
      <c r="B75" s="7" t="s">
        <v>10</v>
      </c>
      <c r="C75" s="7" t="s">
        <v>122</v>
      </c>
      <c r="D75" s="7" t="s">
        <v>84</v>
      </c>
      <c r="E75" s="9">
        <v>11.5</v>
      </c>
      <c r="F75" s="9">
        <v>11.5</v>
      </c>
      <c r="G75" s="9">
        <v>0</v>
      </c>
      <c r="H75" s="9">
        <v>11.5</v>
      </c>
      <c r="I75" s="10">
        <v>12.25</v>
      </c>
    </row>
    <row r="76" spans="1:9" ht="14.4" thickBot="1">
      <c r="A76" s="6">
        <v>73</v>
      </c>
      <c r="B76" s="7" t="s">
        <v>10</v>
      </c>
      <c r="C76" s="7" t="s">
        <v>122</v>
      </c>
      <c r="D76" s="7" t="s">
        <v>85</v>
      </c>
      <c r="E76" s="9">
        <v>8.5500000000000007</v>
      </c>
      <c r="F76" s="9">
        <v>9.1999999999999993</v>
      </c>
      <c r="G76" s="9">
        <v>12.91</v>
      </c>
      <c r="H76" s="9">
        <v>8.9499999999999993</v>
      </c>
      <c r="I76" s="10">
        <v>9.01</v>
      </c>
    </row>
    <row r="77" spans="1:9" ht="14.4" thickBot="1">
      <c r="A77" s="6">
        <v>74</v>
      </c>
      <c r="B77" s="7" t="s">
        <v>10</v>
      </c>
      <c r="C77" s="7" t="s">
        <v>122</v>
      </c>
      <c r="D77" s="7" t="s">
        <v>86</v>
      </c>
      <c r="E77" s="9">
        <v>0</v>
      </c>
      <c r="F77" s="9">
        <v>10.75</v>
      </c>
      <c r="G77" s="9">
        <v>0</v>
      </c>
      <c r="H77" s="9">
        <v>8.75</v>
      </c>
      <c r="I77" s="10">
        <v>9.86</v>
      </c>
    </row>
    <row r="78" spans="1:9" ht="14.4" thickBot="1">
      <c r="A78" s="6">
        <v>75</v>
      </c>
      <c r="B78" s="7" t="s">
        <v>10</v>
      </c>
      <c r="C78" s="7" t="s">
        <v>122</v>
      </c>
      <c r="D78" s="7" t="s">
        <v>87</v>
      </c>
      <c r="E78" s="9">
        <v>10.75</v>
      </c>
      <c r="F78" s="9">
        <v>13</v>
      </c>
      <c r="G78" s="9">
        <v>0</v>
      </c>
      <c r="H78" s="9">
        <v>0</v>
      </c>
      <c r="I78" s="10">
        <v>0</v>
      </c>
    </row>
    <row r="79" spans="1:9" ht="14.4" thickBot="1">
      <c r="A79" s="6">
        <v>76</v>
      </c>
      <c r="B79" s="7" t="s">
        <v>10</v>
      </c>
      <c r="C79" s="7" t="s">
        <v>122</v>
      </c>
      <c r="D79" s="7" t="s">
        <v>88</v>
      </c>
      <c r="E79" s="9">
        <v>10.68</v>
      </c>
      <c r="F79" s="9">
        <v>10.68</v>
      </c>
      <c r="G79" s="9">
        <v>0</v>
      </c>
      <c r="H79" s="9">
        <v>10.43</v>
      </c>
      <c r="I79" s="10">
        <v>10.43</v>
      </c>
    </row>
    <row r="80" spans="1:9" ht="14.4" thickBot="1">
      <c r="A80" s="6">
        <v>77</v>
      </c>
      <c r="B80" s="7" t="s">
        <v>10</v>
      </c>
      <c r="C80" s="7" t="s">
        <v>122</v>
      </c>
      <c r="D80" s="7" t="s">
        <v>89</v>
      </c>
      <c r="E80" s="9">
        <v>8.5</v>
      </c>
      <c r="F80" s="9">
        <v>9</v>
      </c>
      <c r="G80" s="9">
        <v>9.75</v>
      </c>
      <c r="H80" s="9">
        <v>8.75</v>
      </c>
      <c r="I80" s="10">
        <v>10.5</v>
      </c>
    </row>
    <row r="81" spans="1:9" ht="14.4" thickBot="1">
      <c r="A81" s="6">
        <v>78</v>
      </c>
      <c r="B81" s="7" t="s">
        <v>10</v>
      </c>
      <c r="C81" s="7" t="s">
        <v>122</v>
      </c>
      <c r="D81" s="7" t="s">
        <v>90</v>
      </c>
      <c r="E81" s="9">
        <v>12.72</v>
      </c>
      <c r="F81" s="9">
        <v>12.64</v>
      </c>
      <c r="G81" s="9">
        <v>14.57</v>
      </c>
      <c r="H81" s="9">
        <v>12.71</v>
      </c>
      <c r="I81" s="10">
        <v>12.62</v>
      </c>
    </row>
    <row r="82" spans="1:9" ht="14.4" thickBot="1">
      <c r="A82" s="6">
        <v>79</v>
      </c>
      <c r="B82" s="7" t="s">
        <v>10</v>
      </c>
      <c r="C82" s="7" t="s">
        <v>122</v>
      </c>
      <c r="D82" s="7" t="s">
        <v>91</v>
      </c>
      <c r="E82" s="9">
        <v>15.97</v>
      </c>
      <c r="F82" s="9">
        <v>16.97</v>
      </c>
      <c r="G82" s="9">
        <v>16.97</v>
      </c>
      <c r="H82" s="9">
        <v>17.72</v>
      </c>
      <c r="I82" s="10">
        <v>17.72</v>
      </c>
    </row>
    <row r="83" spans="1:9" ht="14.4" thickBot="1">
      <c r="A83" s="6">
        <v>80</v>
      </c>
      <c r="B83" s="7" t="s">
        <v>10</v>
      </c>
      <c r="C83" s="7" t="s">
        <v>122</v>
      </c>
      <c r="D83" s="7" t="s">
        <v>92</v>
      </c>
      <c r="E83" s="9">
        <v>12.66</v>
      </c>
      <c r="F83" s="9">
        <v>12.66</v>
      </c>
      <c r="G83" s="9">
        <v>12.66</v>
      </c>
      <c r="H83" s="9">
        <v>12.66</v>
      </c>
      <c r="I83" s="10">
        <v>12.66</v>
      </c>
    </row>
    <row r="84" spans="1:9" ht="14.4" thickBot="1">
      <c r="A84" s="6">
        <v>81</v>
      </c>
      <c r="B84" s="7" t="s">
        <v>10</v>
      </c>
      <c r="C84" s="7" t="s">
        <v>122</v>
      </c>
      <c r="D84" s="7" t="s">
        <v>93</v>
      </c>
      <c r="E84" s="9">
        <v>10.57</v>
      </c>
      <c r="F84" s="9">
        <v>10.57</v>
      </c>
      <c r="G84" s="9">
        <v>0</v>
      </c>
      <c r="H84" s="9">
        <v>0</v>
      </c>
      <c r="I84" s="10">
        <v>0</v>
      </c>
    </row>
    <row r="85" spans="1:9" ht="14.4" thickBot="1">
      <c r="A85" s="6">
        <v>82</v>
      </c>
      <c r="B85" s="7" t="s">
        <v>10</v>
      </c>
      <c r="C85" s="7" t="s">
        <v>122</v>
      </c>
      <c r="D85" s="7" t="s">
        <v>94</v>
      </c>
      <c r="E85" s="9">
        <v>12.5</v>
      </c>
      <c r="F85" s="9">
        <v>13.5</v>
      </c>
      <c r="G85" s="9">
        <v>0</v>
      </c>
      <c r="H85" s="9">
        <v>0</v>
      </c>
      <c r="I85" s="10">
        <v>0</v>
      </c>
    </row>
    <row r="86" spans="1:9" ht="14.4" thickBot="1">
      <c r="A86" s="6">
        <v>83</v>
      </c>
      <c r="B86" s="7" t="s">
        <v>10</v>
      </c>
      <c r="C86" s="7" t="s">
        <v>122</v>
      </c>
      <c r="D86" s="7" t="s">
        <v>95</v>
      </c>
      <c r="E86" s="9">
        <v>10.4</v>
      </c>
      <c r="F86" s="9">
        <v>10.4</v>
      </c>
      <c r="G86" s="9">
        <v>0</v>
      </c>
      <c r="H86" s="9">
        <v>10.4</v>
      </c>
      <c r="I86" s="10">
        <v>10.4</v>
      </c>
    </row>
    <row r="87" spans="1:9" ht="14.4" thickBot="1">
      <c r="A87" s="6">
        <v>84</v>
      </c>
      <c r="B87" s="7" t="s">
        <v>10</v>
      </c>
      <c r="C87" s="7" t="s">
        <v>122</v>
      </c>
      <c r="D87" s="7" t="s">
        <v>96</v>
      </c>
      <c r="E87" s="9">
        <v>0</v>
      </c>
      <c r="F87" s="9">
        <v>11.75</v>
      </c>
      <c r="G87" s="9">
        <v>0</v>
      </c>
      <c r="H87" s="9">
        <v>9.75</v>
      </c>
      <c r="I87" s="10">
        <v>0</v>
      </c>
    </row>
    <row r="88" spans="1:9" ht="14.4" thickBot="1">
      <c r="A88" s="6">
        <v>85</v>
      </c>
      <c r="B88" s="7" t="s">
        <v>10</v>
      </c>
      <c r="C88" s="7" t="s">
        <v>122</v>
      </c>
      <c r="D88" s="7" t="s">
        <v>97</v>
      </c>
      <c r="E88" s="9">
        <v>11.99</v>
      </c>
      <c r="F88" s="9">
        <v>11.99</v>
      </c>
      <c r="G88" s="9">
        <v>13.99</v>
      </c>
      <c r="H88" s="9">
        <v>11.99</v>
      </c>
      <c r="I88" s="10">
        <v>13.49</v>
      </c>
    </row>
    <row r="89" spans="1:9" ht="14.4" thickBot="1">
      <c r="A89" s="6">
        <v>86</v>
      </c>
      <c r="B89" s="7" t="s">
        <v>10</v>
      </c>
      <c r="C89" s="7" t="s">
        <v>122</v>
      </c>
      <c r="D89" s="7" t="s">
        <v>98</v>
      </c>
      <c r="E89" s="9">
        <v>12.94</v>
      </c>
      <c r="F89" s="9">
        <v>13.19</v>
      </c>
      <c r="G89" s="9">
        <v>13.69</v>
      </c>
      <c r="H89" s="9">
        <v>13.04</v>
      </c>
      <c r="I89" s="10">
        <v>13.44</v>
      </c>
    </row>
    <row r="90" spans="1:9" ht="14.4" thickBot="1">
      <c r="A90" s="6">
        <v>87</v>
      </c>
      <c r="B90" s="7" t="s">
        <v>10</v>
      </c>
      <c r="C90" s="7" t="s">
        <v>122</v>
      </c>
      <c r="D90" s="7" t="s">
        <v>99</v>
      </c>
      <c r="E90" s="9">
        <v>14</v>
      </c>
      <c r="F90" s="9">
        <v>14.25</v>
      </c>
      <c r="G90" s="9">
        <v>16.5</v>
      </c>
      <c r="H90" s="9">
        <v>16</v>
      </c>
      <c r="I90" s="10">
        <v>15.25</v>
      </c>
    </row>
    <row r="91" spans="1:9" ht="14.4" thickBot="1">
      <c r="A91" s="6">
        <v>88</v>
      </c>
      <c r="B91" s="7" t="s">
        <v>10</v>
      </c>
      <c r="C91" s="7" t="s">
        <v>122</v>
      </c>
      <c r="D91" s="7" t="s">
        <v>100</v>
      </c>
      <c r="E91" s="9">
        <v>11.77</v>
      </c>
      <c r="F91" s="9">
        <v>11.77</v>
      </c>
      <c r="G91" s="9">
        <v>0</v>
      </c>
      <c r="H91" s="9">
        <v>11.77</v>
      </c>
      <c r="I91" s="10">
        <v>11.77</v>
      </c>
    </row>
    <row r="92" spans="1:9" ht="14.4" thickBot="1">
      <c r="A92" s="6">
        <v>89</v>
      </c>
      <c r="B92" s="7" t="s">
        <v>10</v>
      </c>
      <c r="C92" s="7" t="s">
        <v>122</v>
      </c>
      <c r="D92" s="7" t="s">
        <v>101</v>
      </c>
      <c r="E92" s="9">
        <v>10</v>
      </c>
      <c r="F92" s="9">
        <v>11.25</v>
      </c>
      <c r="G92" s="9">
        <v>17</v>
      </c>
      <c r="H92" s="9">
        <v>13</v>
      </c>
      <c r="I92" s="10">
        <v>13</v>
      </c>
    </row>
    <row r="93" spans="1:9" ht="14.4" thickBot="1">
      <c r="A93" s="6">
        <v>90</v>
      </c>
      <c r="B93" s="7" t="s">
        <v>10</v>
      </c>
      <c r="C93" s="7" t="s">
        <v>122</v>
      </c>
      <c r="D93" s="7" t="s">
        <v>102</v>
      </c>
      <c r="E93" s="9">
        <v>11.52</v>
      </c>
      <c r="F93" s="9">
        <v>12.02</v>
      </c>
      <c r="G93" s="9">
        <v>12.52</v>
      </c>
      <c r="H93" s="9">
        <v>12.52</v>
      </c>
      <c r="I93" s="10">
        <v>12.52</v>
      </c>
    </row>
    <row r="94" spans="1:9" ht="14.4" thickBot="1">
      <c r="A94" s="6">
        <v>91</v>
      </c>
      <c r="B94" s="7" t="s">
        <v>10</v>
      </c>
      <c r="C94" s="7" t="s">
        <v>122</v>
      </c>
      <c r="D94" s="7" t="s">
        <v>103</v>
      </c>
      <c r="E94" s="9">
        <v>14.97</v>
      </c>
      <c r="F94" s="9">
        <v>14.97</v>
      </c>
      <c r="G94" s="9">
        <v>14.97</v>
      </c>
      <c r="H94" s="9">
        <v>14.97</v>
      </c>
      <c r="I94" s="10">
        <v>14.97</v>
      </c>
    </row>
    <row r="95" spans="1:9" ht="14.4" thickBot="1">
      <c r="A95" s="6">
        <v>92</v>
      </c>
      <c r="B95" s="7" t="s">
        <v>10</v>
      </c>
      <c r="C95" s="7" t="s">
        <v>122</v>
      </c>
      <c r="D95" s="7" t="s">
        <v>104</v>
      </c>
      <c r="E95" s="9">
        <v>10</v>
      </c>
      <c r="F95" s="9">
        <v>11</v>
      </c>
      <c r="G95" s="9">
        <v>0</v>
      </c>
      <c r="H95" s="9">
        <v>10</v>
      </c>
      <c r="I95" s="10">
        <v>10</v>
      </c>
    </row>
    <row r="96" spans="1:9" ht="14.4" thickBot="1">
      <c r="A96" s="6">
        <v>93</v>
      </c>
      <c r="B96" s="7" t="s">
        <v>10</v>
      </c>
      <c r="C96" s="7" t="s">
        <v>122</v>
      </c>
      <c r="D96" s="7" t="s">
        <v>105</v>
      </c>
      <c r="E96" s="9">
        <v>10.73</v>
      </c>
      <c r="F96" s="9">
        <v>11.41</v>
      </c>
      <c r="G96" s="9">
        <v>12.41</v>
      </c>
      <c r="H96" s="9">
        <v>10.91</v>
      </c>
      <c r="I96" s="10">
        <v>10.91</v>
      </c>
    </row>
    <row r="97" spans="1:9" ht="14.4" thickBot="1">
      <c r="A97" s="6">
        <v>94</v>
      </c>
      <c r="B97" s="7" t="s">
        <v>10</v>
      </c>
      <c r="C97" s="7" t="s">
        <v>122</v>
      </c>
      <c r="D97" s="7" t="s">
        <v>106</v>
      </c>
      <c r="E97" s="9">
        <v>11.19</v>
      </c>
      <c r="F97" s="9">
        <v>11.69</v>
      </c>
      <c r="G97" s="9">
        <v>12.19</v>
      </c>
      <c r="H97" s="9">
        <v>11.19</v>
      </c>
      <c r="I97" s="10">
        <v>11.69</v>
      </c>
    </row>
    <row r="98" spans="1:9" ht="14.4" thickBot="1">
      <c r="A98" s="6">
        <v>95</v>
      </c>
      <c r="B98" s="7" t="s">
        <v>10</v>
      </c>
      <c r="C98" s="7" t="s">
        <v>122</v>
      </c>
      <c r="D98" s="7" t="s">
        <v>107</v>
      </c>
      <c r="E98" s="9">
        <v>11.53</v>
      </c>
      <c r="F98" s="9">
        <v>11.53</v>
      </c>
      <c r="G98" s="9">
        <v>11.53</v>
      </c>
      <c r="H98" s="9">
        <v>11.53</v>
      </c>
      <c r="I98" s="10">
        <v>11.53</v>
      </c>
    </row>
    <row r="99" spans="1:9" ht="14.4" thickBot="1">
      <c r="A99" s="6">
        <v>96</v>
      </c>
      <c r="B99" s="7" t="s">
        <v>10</v>
      </c>
      <c r="C99" s="7" t="s">
        <v>122</v>
      </c>
      <c r="D99" s="7" t="s">
        <v>108</v>
      </c>
      <c r="E99" s="9">
        <v>0</v>
      </c>
      <c r="F99" s="9">
        <v>12.68</v>
      </c>
      <c r="G99" s="9">
        <v>17.05</v>
      </c>
      <c r="H99" s="9">
        <v>0</v>
      </c>
      <c r="I99" s="10">
        <v>14.11</v>
      </c>
    </row>
    <row r="100" spans="1:9" ht="14.4" thickBot="1">
      <c r="A100" s="6">
        <v>97</v>
      </c>
      <c r="B100" s="7" t="s">
        <v>10</v>
      </c>
      <c r="C100" s="7" t="s">
        <v>122</v>
      </c>
      <c r="D100" s="7" t="s">
        <v>109</v>
      </c>
      <c r="E100" s="9">
        <v>11.55</v>
      </c>
      <c r="F100" s="9">
        <v>12.23</v>
      </c>
      <c r="G100" s="9">
        <v>0</v>
      </c>
      <c r="H100" s="9">
        <v>12.05</v>
      </c>
      <c r="I100" s="10">
        <v>13.55</v>
      </c>
    </row>
    <row r="101" spans="1:9" ht="14.4" thickBot="1">
      <c r="A101" s="6">
        <v>98</v>
      </c>
      <c r="B101" s="7" t="s">
        <v>10</v>
      </c>
      <c r="C101" s="7" t="s">
        <v>122</v>
      </c>
      <c r="D101" s="7" t="s">
        <v>110</v>
      </c>
      <c r="E101" s="9">
        <v>12.05</v>
      </c>
      <c r="F101" s="9">
        <v>12.05</v>
      </c>
      <c r="G101" s="9">
        <v>12.05</v>
      </c>
      <c r="H101" s="9">
        <v>12.05</v>
      </c>
      <c r="I101" s="10">
        <v>12.05</v>
      </c>
    </row>
    <row r="102" spans="1:9" ht="14.4" thickBot="1">
      <c r="A102" s="6">
        <v>99</v>
      </c>
      <c r="B102" s="7" t="s">
        <v>10</v>
      </c>
      <c r="C102" s="7" t="s">
        <v>122</v>
      </c>
      <c r="D102" s="7" t="s">
        <v>111</v>
      </c>
      <c r="E102" s="9">
        <v>10.97</v>
      </c>
      <c r="F102" s="9">
        <v>11.47</v>
      </c>
      <c r="G102" s="9">
        <v>13.47</v>
      </c>
      <c r="H102" s="9">
        <v>10.97</v>
      </c>
      <c r="I102" s="10">
        <v>10.97</v>
      </c>
    </row>
    <row r="103" spans="1:9" ht="14.4" thickBot="1">
      <c r="A103" s="6">
        <v>100</v>
      </c>
      <c r="B103" s="7" t="s">
        <v>10</v>
      </c>
      <c r="C103" s="7" t="s">
        <v>122</v>
      </c>
      <c r="D103" s="7" t="s">
        <v>112</v>
      </c>
      <c r="E103" s="9">
        <v>9.77</v>
      </c>
      <c r="F103" s="9">
        <v>9.4</v>
      </c>
      <c r="G103" s="9">
        <v>0</v>
      </c>
      <c r="H103" s="9">
        <v>9.4</v>
      </c>
      <c r="I103" s="10">
        <v>0</v>
      </c>
    </row>
    <row r="104" spans="1:9" ht="14.4" thickBot="1">
      <c r="A104" s="18">
        <v>101</v>
      </c>
      <c r="B104" s="13" t="s">
        <v>10</v>
      </c>
      <c r="C104" s="13" t="s">
        <v>122</v>
      </c>
      <c r="D104" s="13" t="s">
        <v>113</v>
      </c>
      <c r="E104" s="15">
        <v>0</v>
      </c>
      <c r="F104" s="15">
        <v>11</v>
      </c>
      <c r="G104" s="15">
        <v>0</v>
      </c>
      <c r="H104" s="15">
        <v>12</v>
      </c>
      <c r="I104" s="16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F222-6589-4C6A-956C-1BFCB7412414}">
  <dimension ref="A1:T115"/>
  <sheetViews>
    <sheetView showGridLines="0" view="pageBreakPreview" topLeftCell="A97" zoomScale="120" zoomScaleNormal="100" zoomScaleSheetLayoutView="120" workbookViewId="0">
      <selection activeCell="C120" sqref="C120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271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19.05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21" customHeight="1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21" customHeight="1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21" customHeight="1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21" customHeight="1">
      <c r="B10" s="376">
        <f t="shared" ref="B10:B73" si="0">B9+1</f>
        <v>4</v>
      </c>
      <c r="C10" s="339" t="s">
        <v>15</v>
      </c>
      <c r="D10" s="571">
        <v>8.25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21" customHeight="1">
      <c r="A11" s="336"/>
      <c r="B11" s="444">
        <f t="shared" si="0"/>
        <v>5</v>
      </c>
      <c r="C11" s="417" t="s">
        <v>16</v>
      </c>
      <c r="D11" s="570">
        <v>8.25</v>
      </c>
      <c r="E11" s="556">
        <v>8.75</v>
      </c>
      <c r="F11" s="556" t="s">
        <v>120</v>
      </c>
      <c r="G11" s="556">
        <v>8.25</v>
      </c>
      <c r="H11" s="560">
        <v>8.25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21" customHeight="1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21" customHeight="1">
      <c r="A13" s="336"/>
      <c r="B13" s="444">
        <f t="shared" si="0"/>
        <v>7</v>
      </c>
      <c r="C13" s="417" t="s">
        <v>18</v>
      </c>
      <c r="D13" s="570">
        <v>7.75</v>
      </c>
      <c r="E13" s="556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21" customHeight="1">
      <c r="B14" s="376">
        <f t="shared" si="0"/>
        <v>8</v>
      </c>
      <c r="C14" s="339" t="s">
        <v>236</v>
      </c>
      <c r="D14" s="571">
        <v>8.51</v>
      </c>
      <c r="E14" s="555">
        <v>8.25</v>
      </c>
      <c r="F14" s="555">
        <v>14.9</v>
      </c>
      <c r="G14" s="555">
        <v>7.75</v>
      </c>
      <c r="H14" s="559">
        <v>7.87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21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21" customHeight="1">
      <c r="B16" s="376">
        <f t="shared" si="0"/>
        <v>10</v>
      </c>
      <c r="C16" s="339" t="s">
        <v>21</v>
      </c>
      <c r="D16" s="571">
        <v>8.25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21" customHeight="1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21" customHeight="1">
      <c r="B18" s="376">
        <f t="shared" si="0"/>
        <v>12</v>
      </c>
      <c r="C18" s="339" t="s">
        <v>23</v>
      </c>
      <c r="D18" s="571">
        <v>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21" customHeight="1">
      <c r="A19" s="336"/>
      <c r="B19" s="444">
        <f t="shared" si="0"/>
        <v>13</v>
      </c>
      <c r="C19" s="417" t="s">
        <v>24</v>
      </c>
      <c r="D19" s="570">
        <v>4.8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21" customHeight="1">
      <c r="B20" s="376">
        <f t="shared" si="0"/>
        <v>14</v>
      </c>
      <c r="C20" s="339" t="s">
        <v>25</v>
      </c>
      <c r="D20" s="571">
        <v>5.75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7.45" customHeight="1">
      <c r="A21" s="336"/>
      <c r="B21" s="444">
        <f t="shared" si="0"/>
        <v>15</v>
      </c>
      <c r="C21" s="417" t="s">
        <v>26</v>
      </c>
      <c r="D21" s="570">
        <v>7.12</v>
      </c>
      <c r="E21" s="556">
        <v>7.59</v>
      </c>
      <c r="F21" s="556" t="s">
        <v>120</v>
      </c>
      <c r="G21" s="556">
        <v>7.21</v>
      </c>
      <c r="H21" s="560">
        <v>7.32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21" customHeight="1">
      <c r="B22" s="376">
        <f t="shared" si="0"/>
        <v>16</v>
      </c>
      <c r="C22" s="339" t="s">
        <v>27</v>
      </c>
      <c r="D22" s="571">
        <v>8.67</v>
      </c>
      <c r="E22" s="555">
        <v>9.43</v>
      </c>
      <c r="F22" s="555" t="s">
        <v>120</v>
      </c>
      <c r="G22" s="555">
        <v>11.48</v>
      </c>
      <c r="H22" s="559">
        <v>14.38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6.02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4.8</v>
      </c>
      <c r="E25" s="556">
        <v>7.33</v>
      </c>
      <c r="F25" s="556" t="s">
        <v>120</v>
      </c>
      <c r="G25" s="556">
        <v>7.24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6.77</v>
      </c>
      <c r="E26" s="555" t="s">
        <v>120</v>
      </c>
      <c r="F26" s="555" t="s">
        <v>120</v>
      </c>
      <c r="G26" s="555" t="s">
        <v>120</v>
      </c>
      <c r="H26" s="559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4.8499999999999996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7.21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21" customHeight="1">
      <c r="A29" s="336"/>
      <c r="B29" s="444">
        <f t="shared" si="0"/>
        <v>23</v>
      </c>
      <c r="C29" s="417" t="s">
        <v>36</v>
      </c>
      <c r="D29" s="570">
        <v>14.24</v>
      </c>
      <c r="E29" s="556">
        <v>13.24</v>
      </c>
      <c r="F29" s="556">
        <v>13.24</v>
      </c>
      <c r="G29" s="556">
        <v>13.24</v>
      </c>
      <c r="H29" s="560">
        <v>13.24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5.71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4.96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5.68</v>
      </c>
      <c r="E33" s="556">
        <v>5.68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21" customHeight="1">
      <c r="B34" s="376">
        <f>B33+1</f>
        <v>28</v>
      </c>
      <c r="C34" s="339" t="s">
        <v>41</v>
      </c>
      <c r="D34" s="571">
        <v>7</v>
      </c>
      <c r="E34" s="555">
        <v>7.15</v>
      </c>
      <c r="F34" s="555">
        <v>12.12</v>
      </c>
      <c r="G34" s="555">
        <v>6.59</v>
      </c>
      <c r="H34" s="559">
        <v>12.22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21" customHeight="1">
      <c r="A35" s="336"/>
      <c r="B35" s="444">
        <f t="shared" si="0"/>
        <v>29</v>
      </c>
      <c r="C35" s="417" t="s">
        <v>42</v>
      </c>
      <c r="D35" s="570">
        <v>6.25</v>
      </c>
      <c r="E35" s="556">
        <v>8.5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21" customHeight="1">
      <c r="B36" s="376">
        <f t="shared" si="0"/>
        <v>30</v>
      </c>
      <c r="C36" s="339" t="s">
        <v>230</v>
      </c>
      <c r="D36" s="571">
        <v>10.55</v>
      </c>
      <c r="E36" s="555">
        <v>11.05</v>
      </c>
      <c r="F36" s="555" t="s">
        <v>120</v>
      </c>
      <c r="G36" s="555">
        <v>11.35</v>
      </c>
      <c r="H36" s="559">
        <v>11.05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21" customHeight="1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21" customHeight="1">
      <c r="B38" s="376">
        <f t="shared" si="0"/>
        <v>32</v>
      </c>
      <c r="C38" s="339" t="s">
        <v>46</v>
      </c>
      <c r="D38" s="571">
        <v>5.47</v>
      </c>
      <c r="E38" s="555">
        <v>8.09</v>
      </c>
      <c r="F38" s="555">
        <v>11.84</v>
      </c>
      <c r="G38" s="555">
        <v>7.96</v>
      </c>
      <c r="H38" s="559">
        <v>7.9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21" customHeight="1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21" customHeight="1">
      <c r="B40" s="376">
        <f t="shared" si="0"/>
        <v>34</v>
      </c>
      <c r="C40" s="339" t="s">
        <v>48</v>
      </c>
      <c r="D40" s="571">
        <v>5.33</v>
      </c>
      <c r="E40" s="555">
        <v>5.39</v>
      </c>
      <c r="F40" s="561">
        <v>5.23</v>
      </c>
      <c r="G40" s="561">
        <v>5.0599999999999996</v>
      </c>
      <c r="H40" s="559">
        <v>6.04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21" customHeight="1">
      <c r="A41" s="336"/>
      <c r="B41" s="444">
        <f t="shared" si="0"/>
        <v>35</v>
      </c>
      <c r="C41" s="417" t="s">
        <v>49</v>
      </c>
      <c r="D41" s="570">
        <v>6.8</v>
      </c>
      <c r="E41" s="556">
        <v>6.83</v>
      </c>
      <c r="F41" s="556">
        <v>8.41</v>
      </c>
      <c r="G41" s="556">
        <v>6.58</v>
      </c>
      <c r="H41" s="560">
        <v>9.3800000000000008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21" customHeight="1">
      <c r="B42" s="376">
        <f t="shared" si="0"/>
        <v>36</v>
      </c>
      <c r="C42" s="339" t="s">
        <v>50</v>
      </c>
      <c r="D42" s="571">
        <v>6.32</v>
      </c>
      <c r="E42" s="555">
        <v>7.4</v>
      </c>
      <c r="F42" s="555">
        <v>12.41</v>
      </c>
      <c r="G42" s="555">
        <v>7.6</v>
      </c>
      <c r="H42" s="559">
        <v>9.3000000000000007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21" customHeight="1">
      <c r="A43" s="336"/>
      <c r="B43" s="444">
        <f t="shared" si="0"/>
        <v>37</v>
      </c>
      <c r="C43" s="417" t="s">
        <v>51</v>
      </c>
      <c r="D43" s="570">
        <v>6.47</v>
      </c>
      <c r="E43" s="556">
        <v>6.1</v>
      </c>
      <c r="F43" s="556">
        <v>5.53</v>
      </c>
      <c r="G43" s="556">
        <v>5.9</v>
      </c>
      <c r="H43" s="560">
        <v>6.13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21" customHeight="1">
      <c r="B44" s="376">
        <f t="shared" si="0"/>
        <v>38</v>
      </c>
      <c r="C44" s="339" t="s">
        <v>52</v>
      </c>
      <c r="D44" s="571">
        <v>8.91</v>
      </c>
      <c r="E44" s="555">
        <v>9.4</v>
      </c>
      <c r="F44" s="555">
        <v>10.94</v>
      </c>
      <c r="G44" s="555">
        <v>9.2799999999999994</v>
      </c>
      <c r="H44" s="559">
        <v>10.65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21" customHeight="1">
      <c r="A45" s="336"/>
      <c r="B45" s="444">
        <f t="shared" si="0"/>
        <v>39</v>
      </c>
      <c r="C45" s="417" t="s">
        <v>274</v>
      </c>
      <c r="D45" s="570">
        <v>8.75</v>
      </c>
      <c r="E45" s="556">
        <v>9.25</v>
      </c>
      <c r="F45" s="556">
        <v>11.25</v>
      </c>
      <c r="G45" s="556">
        <v>9.75</v>
      </c>
      <c r="H45" s="560">
        <v>9.75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21" customHeight="1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5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21" customHeight="1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21" customHeight="1">
      <c r="B48" s="376">
        <f t="shared" si="0"/>
        <v>42</v>
      </c>
      <c r="C48" s="339" t="s">
        <v>56</v>
      </c>
      <c r="D48" s="571">
        <v>7.93</v>
      </c>
      <c r="E48" s="555">
        <v>7.93</v>
      </c>
      <c r="F48" s="555">
        <v>7.93</v>
      </c>
      <c r="G48" s="555">
        <v>7.93</v>
      </c>
      <c r="H48" s="559">
        <v>7.21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21" customHeight="1">
      <c r="A49" s="336"/>
      <c r="B49" s="444">
        <f t="shared" si="0"/>
        <v>43</v>
      </c>
      <c r="C49" s="417" t="s">
        <v>57</v>
      </c>
      <c r="D49" s="570">
        <v>9.1199999999999992</v>
      </c>
      <c r="E49" s="556">
        <v>9.3800000000000008</v>
      </c>
      <c r="F49" s="556">
        <v>10.83</v>
      </c>
      <c r="G49" s="556">
        <v>9.19</v>
      </c>
      <c r="H49" s="560">
        <v>9.5299999999999994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21" customHeight="1">
      <c r="B50" s="376">
        <f t="shared" si="0"/>
        <v>44</v>
      </c>
      <c r="C50" s="339" t="s">
        <v>58</v>
      </c>
      <c r="D50" s="571">
        <v>7.42</v>
      </c>
      <c r="E50" s="555">
        <v>9.08</v>
      </c>
      <c r="F50" s="555">
        <v>11.24</v>
      </c>
      <c r="G50" s="555">
        <v>10.32</v>
      </c>
      <c r="H50" s="559">
        <v>8.17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26.55" customHeight="1">
      <c r="A51" s="336"/>
      <c r="B51" s="444">
        <f t="shared" si="0"/>
        <v>45</v>
      </c>
      <c r="C51" s="417" t="s">
        <v>59</v>
      </c>
      <c r="D51" s="570">
        <v>8.2899999999999991</v>
      </c>
      <c r="E51" s="556">
        <v>7.98</v>
      </c>
      <c r="F51" s="556">
        <v>7.98</v>
      </c>
      <c r="G51" s="556">
        <v>8.2899999999999991</v>
      </c>
      <c r="H51" s="560">
        <v>7.67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21" customHeight="1">
      <c r="B52" s="376">
        <f t="shared" si="0"/>
        <v>46</v>
      </c>
      <c r="C52" s="339" t="s">
        <v>60</v>
      </c>
      <c r="D52" s="571">
        <v>9.5</v>
      </c>
      <c r="E52" s="555">
        <v>10.5</v>
      </c>
      <c r="F52" s="555">
        <v>9.3699999999999992</v>
      </c>
      <c r="G52" s="555">
        <v>8.39</v>
      </c>
      <c r="H52" s="559">
        <v>8.65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21" customHeight="1" thickBot="1">
      <c r="A53" s="336"/>
      <c r="B53" s="450">
        <f t="shared" si="0"/>
        <v>47</v>
      </c>
      <c r="C53" s="451" t="s">
        <v>61</v>
      </c>
      <c r="D53" s="572">
        <v>6.6</v>
      </c>
      <c r="E53" s="567">
        <v>6.5</v>
      </c>
      <c r="F53" s="567">
        <v>6.41</v>
      </c>
      <c r="G53" s="567">
        <v>6.41</v>
      </c>
      <c r="H53" s="568">
        <v>9.01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21" customHeight="1" thickBot="1">
      <c r="B54" s="551"/>
      <c r="C54" s="552"/>
      <c r="D54" s="573"/>
      <c r="E54" s="569"/>
      <c r="F54" s="569"/>
      <c r="G54" s="687"/>
      <c r="H54" s="688"/>
      <c r="J54"/>
      <c r="K54"/>
      <c r="L54"/>
      <c r="M54"/>
      <c r="N54"/>
      <c r="P54" s="565"/>
      <c r="Q54" s="565"/>
      <c r="R54" s="565"/>
      <c r="S54" s="565"/>
      <c r="T54" s="565"/>
    </row>
    <row r="55" spans="1:20" ht="21" customHeight="1" thickTop="1">
      <c r="B55" s="376">
        <f>B53+1</f>
        <v>48</v>
      </c>
      <c r="C55" s="339" t="s">
        <v>62</v>
      </c>
      <c r="D55" s="574">
        <v>11.76</v>
      </c>
      <c r="E55" s="561">
        <v>11.76</v>
      </c>
      <c r="F55" s="561">
        <v>11.76</v>
      </c>
      <c r="G55" s="588">
        <v>11.76</v>
      </c>
      <c r="H55" s="585">
        <v>11.76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21" customHeight="1">
      <c r="A56" s="336"/>
      <c r="B56" s="444">
        <f t="shared" si="0"/>
        <v>49</v>
      </c>
      <c r="C56" s="417" t="s">
        <v>64</v>
      </c>
      <c r="D56" s="570">
        <v>7.69</v>
      </c>
      <c r="E56" s="556">
        <v>9.02</v>
      </c>
      <c r="F56" s="556">
        <v>7.31</v>
      </c>
      <c r="G56" s="587">
        <v>6.87</v>
      </c>
      <c r="H56" s="560">
        <v>9.1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21" customHeight="1">
      <c r="B57" s="376">
        <f t="shared" si="0"/>
        <v>50</v>
      </c>
      <c r="C57" s="339" t="s">
        <v>65</v>
      </c>
      <c r="D57" s="571">
        <v>11.57</v>
      </c>
      <c r="E57" s="555">
        <v>11.57</v>
      </c>
      <c r="F57" s="555">
        <v>11.57</v>
      </c>
      <c r="G57" s="589">
        <v>11.57</v>
      </c>
      <c r="H57" s="559">
        <v>11.57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21" customHeight="1">
      <c r="A58" s="336"/>
      <c r="B58" s="444">
        <f t="shared" si="0"/>
        <v>51</v>
      </c>
      <c r="C58" s="417" t="s">
        <v>66</v>
      </c>
      <c r="D58" s="570">
        <v>7.45</v>
      </c>
      <c r="E58" s="556">
        <v>7.45</v>
      </c>
      <c r="F58" s="556">
        <v>7.45</v>
      </c>
      <c r="G58" s="587">
        <v>8.17</v>
      </c>
      <c r="H58" s="560">
        <v>8.17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21" customHeight="1">
      <c r="B59" s="376">
        <f t="shared" si="0"/>
        <v>52</v>
      </c>
      <c r="C59" s="339" t="s">
        <v>67</v>
      </c>
      <c r="D59" s="571">
        <v>8.7200000000000006</v>
      </c>
      <c r="E59" s="555">
        <v>8.77</v>
      </c>
      <c r="F59" s="555">
        <v>8.73</v>
      </c>
      <c r="G59" s="589">
        <v>8.74</v>
      </c>
      <c r="H59" s="559">
        <v>8.66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21" customHeight="1">
      <c r="A60" s="336"/>
      <c r="B60" s="444">
        <f t="shared" si="0"/>
        <v>53</v>
      </c>
      <c r="C60" s="417" t="s">
        <v>68</v>
      </c>
      <c r="D60" s="570">
        <v>5.3</v>
      </c>
      <c r="E60" s="556">
        <v>5.3</v>
      </c>
      <c r="F60" s="556">
        <v>5.3</v>
      </c>
      <c r="G60" s="587">
        <v>5.3</v>
      </c>
      <c r="H60" s="560">
        <v>5.3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21" customHeight="1">
      <c r="B61" s="376">
        <f t="shared" si="0"/>
        <v>54</v>
      </c>
      <c r="C61" s="339" t="s">
        <v>69</v>
      </c>
      <c r="D61" s="571">
        <v>5.23</v>
      </c>
      <c r="E61" s="555">
        <v>5.22</v>
      </c>
      <c r="F61" s="555">
        <v>5.21</v>
      </c>
      <c r="G61" s="589">
        <v>5.22</v>
      </c>
      <c r="H61" s="559">
        <v>5.41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21" customHeight="1">
      <c r="A62" s="336"/>
      <c r="B62" s="444">
        <f t="shared" si="0"/>
        <v>55</v>
      </c>
      <c r="C62" s="417" t="s">
        <v>70</v>
      </c>
      <c r="D62" s="570">
        <v>6.68</v>
      </c>
      <c r="E62" s="556">
        <v>6.81</v>
      </c>
      <c r="F62" s="556">
        <v>6.56</v>
      </c>
      <c r="G62" s="587">
        <v>6.6</v>
      </c>
      <c r="H62" s="560">
        <v>6.7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21" customHeight="1">
      <c r="B63" s="376">
        <f t="shared" si="0"/>
        <v>56</v>
      </c>
      <c r="C63" s="339" t="s">
        <v>237</v>
      </c>
      <c r="D63" s="571">
        <v>7.88</v>
      </c>
      <c r="E63" s="555">
        <v>7.96</v>
      </c>
      <c r="F63" s="555">
        <v>9.3699999999999992</v>
      </c>
      <c r="G63" s="589">
        <v>7.67</v>
      </c>
      <c r="H63" s="559">
        <v>11.18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21" customHeight="1">
      <c r="A64" s="336"/>
      <c r="B64" s="444">
        <f>B63+1</f>
        <v>57</v>
      </c>
      <c r="C64" s="417" t="s">
        <v>73</v>
      </c>
      <c r="D64" s="570">
        <v>9.5</v>
      </c>
      <c r="E64" s="556">
        <v>10.5</v>
      </c>
      <c r="F64" s="556">
        <v>10.5</v>
      </c>
      <c r="G64" s="587">
        <v>10.5</v>
      </c>
      <c r="H64" s="560">
        <v>10.5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21" customHeight="1">
      <c r="B65" s="376">
        <f t="shared" si="0"/>
        <v>58</v>
      </c>
      <c r="C65" s="339" t="s">
        <v>74</v>
      </c>
      <c r="D65" s="571">
        <v>8.4499999999999993</v>
      </c>
      <c r="E65" s="555">
        <v>8.6300000000000008</v>
      </c>
      <c r="F65" s="555">
        <v>8.82</v>
      </c>
      <c r="G65" s="589">
        <v>8.26</v>
      </c>
      <c r="H65" s="559">
        <v>8.5399999999999991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21" customHeight="1">
      <c r="A66" s="336"/>
      <c r="B66" s="444">
        <f t="shared" si="0"/>
        <v>59</v>
      </c>
      <c r="C66" s="417" t="s">
        <v>75</v>
      </c>
      <c r="D66" s="570">
        <v>6.58</v>
      </c>
      <c r="E66" s="556">
        <v>6.58</v>
      </c>
      <c r="F66" s="556">
        <v>7.36</v>
      </c>
      <c r="G66" s="587">
        <v>6.58</v>
      </c>
      <c r="H66" s="560">
        <v>6.58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21" customHeight="1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89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21" customHeight="1">
      <c r="A68" s="336"/>
      <c r="B68" s="444">
        <f>B67+1</f>
        <v>61</v>
      </c>
      <c r="C68" s="417" t="s">
        <v>77</v>
      </c>
      <c r="D68" s="570">
        <v>8.15</v>
      </c>
      <c r="E68" s="556">
        <v>8.84</v>
      </c>
      <c r="F68" s="556" t="s">
        <v>120</v>
      </c>
      <c r="G68" s="587">
        <v>9.5</v>
      </c>
      <c r="H68" s="560">
        <v>9.4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21" customHeight="1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89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7.3</v>
      </c>
      <c r="E70" s="556">
        <v>8.41</v>
      </c>
      <c r="F70" s="556" t="s">
        <v>120</v>
      </c>
      <c r="G70" s="587">
        <v>8.02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21" customHeight="1">
      <c r="B71" s="376">
        <f t="shared" si="0"/>
        <v>64</v>
      </c>
      <c r="C71" s="339" t="s">
        <v>80</v>
      </c>
      <c r="D71" s="571">
        <v>8.6999999999999993</v>
      </c>
      <c r="E71" s="555" t="s">
        <v>120</v>
      </c>
      <c r="F71" s="555" t="s">
        <v>120</v>
      </c>
      <c r="G71" s="589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21" customHeight="1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87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21" customHeight="1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89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21" customHeight="1">
      <c r="A74" s="336"/>
      <c r="B74" s="444">
        <f t="shared" ref="B74:B102" si="1">B73+1</f>
        <v>67</v>
      </c>
      <c r="C74" s="417" t="s">
        <v>131</v>
      </c>
      <c r="D74" s="570">
        <v>6.17</v>
      </c>
      <c r="E74" s="556">
        <v>9.57</v>
      </c>
      <c r="F74" s="556">
        <v>16.62</v>
      </c>
      <c r="G74" s="587" t="s">
        <v>120</v>
      </c>
      <c r="H74" s="560">
        <v>10.98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21" customHeight="1">
      <c r="B75" s="376">
        <f t="shared" si="1"/>
        <v>68</v>
      </c>
      <c r="C75" s="339" t="s">
        <v>84</v>
      </c>
      <c r="D75" s="571">
        <v>9.3800000000000008</v>
      </c>
      <c r="E75" s="555">
        <v>10.67</v>
      </c>
      <c r="F75" s="555" t="s">
        <v>120</v>
      </c>
      <c r="G75" s="589">
        <v>10.72</v>
      </c>
      <c r="H75" s="559">
        <v>9.56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21" customHeight="1">
      <c r="A76" s="336"/>
      <c r="B76" s="444">
        <f t="shared" si="1"/>
        <v>69</v>
      </c>
      <c r="C76" s="417" t="s">
        <v>258</v>
      </c>
      <c r="D76" s="570">
        <v>8.5</v>
      </c>
      <c r="E76" s="556">
        <v>8.4600000000000009</v>
      </c>
      <c r="F76" s="556">
        <v>11.15</v>
      </c>
      <c r="G76" s="587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21" customHeight="1">
      <c r="B77" s="376">
        <f t="shared" si="1"/>
        <v>70</v>
      </c>
      <c r="C77" s="339" t="s">
        <v>86</v>
      </c>
      <c r="D77" s="555" t="s">
        <v>120</v>
      </c>
      <c r="E77" s="555">
        <v>10.93</v>
      </c>
      <c r="F77" s="555" t="s">
        <v>120</v>
      </c>
      <c r="G77" s="589">
        <v>9.0500000000000007</v>
      </c>
      <c r="H77" s="559">
        <v>10.67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21" customHeight="1">
      <c r="A78" s="336"/>
      <c r="B78" s="444">
        <f t="shared" si="1"/>
        <v>71</v>
      </c>
      <c r="C78" s="417" t="s">
        <v>88</v>
      </c>
      <c r="D78" s="570">
        <v>7.95</v>
      </c>
      <c r="E78" s="556">
        <v>7.95</v>
      </c>
      <c r="F78" s="556" t="s">
        <v>120</v>
      </c>
      <c r="G78" s="587">
        <v>7.7</v>
      </c>
      <c r="H78" s="560">
        <v>7.7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21" customHeight="1">
      <c r="B79" s="376">
        <f t="shared" si="1"/>
        <v>72</v>
      </c>
      <c r="C79" s="339" t="s">
        <v>89</v>
      </c>
      <c r="D79" s="571">
        <v>5.5</v>
      </c>
      <c r="E79" s="555">
        <v>6.5</v>
      </c>
      <c r="F79" s="555">
        <v>7.5</v>
      </c>
      <c r="G79" s="589">
        <v>6.25</v>
      </c>
      <c r="H79" s="559">
        <v>9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21" customHeight="1">
      <c r="A80" s="336"/>
      <c r="B80" s="444">
        <f t="shared" si="1"/>
        <v>73</v>
      </c>
      <c r="C80" s="417" t="s">
        <v>90</v>
      </c>
      <c r="D80" s="570">
        <v>9.09</v>
      </c>
      <c r="E80" s="556">
        <v>9.09</v>
      </c>
      <c r="F80" s="556" t="s">
        <v>120</v>
      </c>
      <c r="G80" s="587">
        <v>9.26</v>
      </c>
      <c r="H80" s="560">
        <v>11.22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21" customHeight="1">
      <c r="B81" s="376">
        <f t="shared" si="1"/>
        <v>74</v>
      </c>
      <c r="C81" s="339" t="s">
        <v>231</v>
      </c>
      <c r="D81" s="571">
        <v>10.83</v>
      </c>
      <c r="E81" s="555">
        <v>11.33</v>
      </c>
      <c r="F81" s="555">
        <v>11.33</v>
      </c>
      <c r="G81" s="589">
        <v>10.83</v>
      </c>
      <c r="H81" s="559">
        <v>12.08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21" customHeight="1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87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89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21" customHeight="1">
      <c r="A84" s="336"/>
      <c r="B84" s="444">
        <f t="shared" si="1"/>
        <v>77</v>
      </c>
      <c r="C84" s="417" t="s">
        <v>188</v>
      </c>
      <c r="D84" s="570">
        <v>10.57</v>
      </c>
      <c r="E84" s="556">
        <v>10.57</v>
      </c>
      <c r="F84" s="556" t="s">
        <v>120</v>
      </c>
      <c r="G84" s="587">
        <v>10.57</v>
      </c>
      <c r="H84" s="560">
        <v>10.57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21" customHeight="1">
      <c r="B85" s="376">
        <f t="shared" si="1"/>
        <v>78</v>
      </c>
      <c r="C85" s="339" t="s">
        <v>96</v>
      </c>
      <c r="D85" s="588" t="s">
        <v>120</v>
      </c>
      <c r="E85" s="561">
        <v>11</v>
      </c>
      <c r="F85" s="588">
        <v>13.99</v>
      </c>
      <c r="G85" s="561">
        <v>9.5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21" customHeight="1">
      <c r="A86" s="336"/>
      <c r="B86" s="444">
        <f t="shared" si="1"/>
        <v>79</v>
      </c>
      <c r="C86" s="417" t="s">
        <v>97</v>
      </c>
      <c r="D86" s="570">
        <v>6.64</v>
      </c>
      <c r="E86" s="556">
        <v>6.64</v>
      </c>
      <c r="F86" s="556">
        <v>8.64</v>
      </c>
      <c r="G86" s="587">
        <v>6.64</v>
      </c>
      <c r="H86" s="560">
        <v>8.14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21" customHeight="1">
      <c r="B87" s="376">
        <f t="shared" si="1"/>
        <v>80</v>
      </c>
      <c r="C87" s="339" t="s">
        <v>98</v>
      </c>
      <c r="D87" s="571">
        <v>10.57</v>
      </c>
      <c r="E87" s="555">
        <v>10.82</v>
      </c>
      <c r="F87" s="555">
        <v>11.32</v>
      </c>
      <c r="G87" s="589">
        <v>10.67</v>
      </c>
      <c r="H87" s="559">
        <v>11.07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21" customHeight="1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87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21" customHeight="1">
      <c r="B89" s="376">
        <f t="shared" si="1"/>
        <v>82</v>
      </c>
      <c r="C89" s="344" t="s">
        <v>267</v>
      </c>
      <c r="D89" s="571">
        <v>6</v>
      </c>
      <c r="E89" s="555">
        <v>10.25</v>
      </c>
      <c r="F89" s="555">
        <v>11.25</v>
      </c>
      <c r="G89" s="589">
        <v>8.75</v>
      </c>
      <c r="H89" s="559">
        <v>10.25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21" customHeight="1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87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21" customHeight="1">
      <c r="B91" s="376">
        <f t="shared" si="1"/>
        <v>84</v>
      </c>
      <c r="C91" s="339" t="s">
        <v>254</v>
      </c>
      <c r="D91" s="571">
        <v>12.27</v>
      </c>
      <c r="E91" s="555">
        <v>12.27</v>
      </c>
      <c r="F91" s="555">
        <v>12.27</v>
      </c>
      <c r="G91" s="589">
        <v>12.27</v>
      </c>
      <c r="H91" s="559">
        <v>12.27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21" customHeight="1">
      <c r="A92" s="336"/>
      <c r="B92" s="444">
        <f t="shared" si="1"/>
        <v>85</v>
      </c>
      <c r="C92" s="417" t="s">
        <v>189</v>
      </c>
      <c r="D92" s="570">
        <v>8.7899999999999991</v>
      </c>
      <c r="E92" s="556">
        <v>11.11</v>
      </c>
      <c r="F92" s="556">
        <v>12.01</v>
      </c>
      <c r="G92" s="587" t="s">
        <v>120</v>
      </c>
      <c r="H92" s="560">
        <v>12.14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21" customHeight="1">
      <c r="B93" s="376">
        <f t="shared" si="1"/>
        <v>86</v>
      </c>
      <c r="C93" s="339" t="s">
        <v>104</v>
      </c>
      <c r="D93" s="571">
        <v>6.2</v>
      </c>
      <c r="E93" s="555">
        <v>7</v>
      </c>
      <c r="F93" s="555">
        <v>7.7</v>
      </c>
      <c r="G93" s="589">
        <v>4.9000000000000004</v>
      </c>
      <c r="H93" s="559">
        <v>5.65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21" customHeight="1">
      <c r="A94" s="336"/>
      <c r="B94" s="444">
        <f t="shared" si="1"/>
        <v>87</v>
      </c>
      <c r="C94" s="417" t="s">
        <v>105</v>
      </c>
      <c r="D94" s="570">
        <v>7.55</v>
      </c>
      <c r="E94" s="556">
        <v>8.2100000000000009</v>
      </c>
      <c r="F94" s="556">
        <v>9.2100000000000009</v>
      </c>
      <c r="G94" s="587">
        <v>7.71</v>
      </c>
      <c r="H94" s="560">
        <v>7.71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21" customHeight="1">
      <c r="B95" s="376">
        <f t="shared" si="1"/>
        <v>88</v>
      </c>
      <c r="C95" s="339" t="s">
        <v>106</v>
      </c>
      <c r="D95" s="571">
        <v>9.6300000000000008</v>
      </c>
      <c r="E95" s="555">
        <v>10.130000000000001</v>
      </c>
      <c r="F95" s="555">
        <v>10.63</v>
      </c>
      <c r="G95" s="589">
        <v>9.6300000000000008</v>
      </c>
      <c r="H95" s="559">
        <v>10.130000000000001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21" customHeight="1">
      <c r="A96" s="336"/>
      <c r="B96" s="444">
        <f t="shared" si="1"/>
        <v>89</v>
      </c>
      <c r="C96" s="417" t="s">
        <v>107</v>
      </c>
      <c r="D96" s="570">
        <v>8.2200000000000006</v>
      </c>
      <c r="E96" s="556">
        <v>8.2200000000000006</v>
      </c>
      <c r="F96" s="556">
        <v>9.2200000000000006</v>
      </c>
      <c r="G96" s="587">
        <v>8.2200000000000006</v>
      </c>
      <c r="H96" s="560">
        <v>8.2200000000000006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21" customHeight="1">
      <c r="B97" s="376">
        <f t="shared" si="1"/>
        <v>90</v>
      </c>
      <c r="C97" s="339" t="s">
        <v>108</v>
      </c>
      <c r="D97" s="555" t="s">
        <v>120</v>
      </c>
      <c r="E97" s="555">
        <v>10.96</v>
      </c>
      <c r="F97" s="555">
        <v>13.53</v>
      </c>
      <c r="G97" s="589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21" customHeight="1">
      <c r="A98" s="336"/>
      <c r="B98" s="444">
        <f t="shared" si="1"/>
        <v>91</v>
      </c>
      <c r="C98" s="417" t="s">
        <v>109</v>
      </c>
      <c r="D98" s="570">
        <v>8.7100000000000009</v>
      </c>
      <c r="E98" s="556">
        <v>9.64</v>
      </c>
      <c r="F98" s="556" t="s">
        <v>120</v>
      </c>
      <c r="G98" s="587">
        <v>9.4600000000000009</v>
      </c>
      <c r="H98" s="560">
        <v>10.96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21" customHeight="1">
      <c r="B99" s="376">
        <f t="shared" si="1"/>
        <v>92</v>
      </c>
      <c r="C99" s="339" t="s">
        <v>255</v>
      </c>
      <c r="D99" s="571">
        <v>8.1999999999999993</v>
      </c>
      <c r="E99" s="555">
        <v>8.1999999999999993</v>
      </c>
      <c r="F99" s="555" t="s">
        <v>120</v>
      </c>
      <c r="G99" s="589" t="s">
        <v>120</v>
      </c>
      <c r="H99" s="559" t="s">
        <v>120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21" customHeight="1">
      <c r="A100" s="336"/>
      <c r="B100" s="444">
        <f t="shared" si="1"/>
        <v>93</v>
      </c>
      <c r="C100" s="417" t="s">
        <v>191</v>
      </c>
      <c r="D100" s="570">
        <v>5.47</v>
      </c>
      <c r="E100" s="556">
        <v>5.97</v>
      </c>
      <c r="F100" s="556">
        <v>7.97</v>
      </c>
      <c r="G100" s="587">
        <v>5.47</v>
      </c>
      <c r="H100" s="560">
        <v>5.47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21" customHeight="1">
      <c r="B101" s="376">
        <f t="shared" si="1"/>
        <v>94</v>
      </c>
      <c r="C101" s="339" t="s">
        <v>112</v>
      </c>
      <c r="D101" s="571">
        <v>9.25</v>
      </c>
      <c r="E101" s="555">
        <v>10.25</v>
      </c>
      <c r="F101" s="555" t="s">
        <v>120</v>
      </c>
      <c r="G101" s="589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21" customHeight="1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8" customHeight="1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8" customHeight="1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6.450000000000003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563"/>
      <c r="N108" s="563"/>
    </row>
    <row r="109" spans="1:20" s="356" customFormat="1" ht="27" hidden="1" customHeight="1">
      <c r="B109" s="351"/>
      <c r="C109" s="347"/>
      <c r="D109" s="57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7.9396629213483205</v>
      </c>
      <c r="E110" s="428">
        <f>AVERAGE(E7:E17,E21:E22,E25,E29,E33:E45,E47:E53,E55:E70,E72:E102)</f>
        <v>8.9873170731707344</v>
      </c>
      <c r="F110" s="428">
        <f>AVERAGE(F7:F8,F14,F29,F34,F37:F45,F47:F53,F55:F67,F69,F74,F76,F79,F81:F82,F85:F97,F99:F100)</f>
        <v>10.505925925925927</v>
      </c>
      <c r="G110" s="428">
        <f>AVERAGE(G7:G17,G21:G22,G25,G28:G29,G34:G45,G47:G53,G55:G66,G68:G70,G72:G73,G75:G82,G84:G91,G93:G96,G98:G102)</f>
        <v>8.6081578947368431</v>
      </c>
      <c r="H110" s="428">
        <f>AVERAGE(H7:H15,H17,H21:H22,H29,H34,H36:H45,H47:H53,H55:H69,H72:H82,H84,H86:H100,H102)</f>
        <v>9.449041095890415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4.8</v>
      </c>
      <c r="E111" s="429">
        <v>5.22</v>
      </c>
      <c r="F111" s="429">
        <v>5.21</v>
      </c>
      <c r="G111" s="430">
        <v>4.9000000000000004</v>
      </c>
      <c r="H111" s="429">
        <v>5.3</v>
      </c>
    </row>
    <row r="112" spans="1:20" ht="21" hidden="1" customHeight="1" thickTop="1" thickBot="1">
      <c r="C112" s="357" t="s">
        <v>240</v>
      </c>
      <c r="D112" s="581">
        <v>14.24</v>
      </c>
      <c r="E112" s="583">
        <v>13.24</v>
      </c>
      <c r="F112" s="583">
        <v>17</v>
      </c>
      <c r="G112" s="584">
        <v>13.24</v>
      </c>
      <c r="H112" s="584">
        <v>14.38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</row>
    <row r="115" spans="3:8" ht="21" hidden="1" customHeight="1"/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B267-FB8A-43B0-ADDB-70403242C63D}">
  <dimension ref="A1:T115"/>
  <sheetViews>
    <sheetView showGridLines="0" view="pageBreakPreview" topLeftCell="A84" zoomScale="120" zoomScaleNormal="100" zoomScaleSheetLayoutView="120" workbookViewId="0">
      <selection activeCell="D82" sqref="D82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277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19.05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21" customHeight="1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21" customHeight="1">
      <c r="A7" s="336"/>
      <c r="B7" s="511">
        <v>1</v>
      </c>
      <c r="C7" s="417" t="s">
        <v>12</v>
      </c>
      <c r="D7" s="570">
        <v>8</v>
      </c>
      <c r="E7" s="591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21" customHeight="1">
      <c r="B8" s="373">
        <v>2</v>
      </c>
      <c r="C8" s="339" t="s">
        <v>13</v>
      </c>
      <c r="D8" s="571">
        <v>8</v>
      </c>
      <c r="E8" s="589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21" customHeight="1">
      <c r="A9" s="336"/>
      <c r="B9" s="444">
        <f>B8+1</f>
        <v>3</v>
      </c>
      <c r="C9" s="417" t="s">
        <v>14</v>
      </c>
      <c r="D9" s="570">
        <v>8</v>
      </c>
      <c r="E9" s="587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21" customHeight="1">
      <c r="B10" s="376">
        <f t="shared" ref="B10:B73" si="0">B9+1</f>
        <v>4</v>
      </c>
      <c r="C10" s="339" t="s">
        <v>15</v>
      </c>
      <c r="D10" s="571">
        <v>8.5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21" customHeight="1">
      <c r="A11" s="336"/>
      <c r="B11" s="444">
        <f t="shared" si="0"/>
        <v>5</v>
      </c>
      <c r="C11" s="417" t="s">
        <v>16</v>
      </c>
      <c r="D11" s="590">
        <v>8.25</v>
      </c>
      <c r="E11" s="587">
        <v>8.75</v>
      </c>
      <c r="F11" s="556" t="s">
        <v>120</v>
      </c>
      <c r="G11" s="556">
        <v>8.25</v>
      </c>
      <c r="H11" s="560">
        <v>8.25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21" customHeight="1">
      <c r="B12" s="376">
        <f t="shared" si="0"/>
        <v>6</v>
      </c>
      <c r="C12" s="339" t="s">
        <v>17</v>
      </c>
      <c r="D12" s="592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21" customHeight="1">
      <c r="A13" s="336"/>
      <c r="B13" s="444">
        <f t="shared" si="0"/>
        <v>7</v>
      </c>
      <c r="C13" s="417" t="s">
        <v>18</v>
      </c>
      <c r="D13" s="570">
        <v>8</v>
      </c>
      <c r="E13" s="587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21" customHeight="1">
      <c r="B14" s="376">
        <f t="shared" si="0"/>
        <v>8</v>
      </c>
      <c r="C14" s="339" t="s">
        <v>236</v>
      </c>
      <c r="D14" s="571">
        <v>8.5399999999999991</v>
      </c>
      <c r="E14" s="589">
        <v>8.25</v>
      </c>
      <c r="F14" s="555">
        <v>14.9</v>
      </c>
      <c r="G14" s="555">
        <v>7.75</v>
      </c>
      <c r="H14" s="559">
        <v>7.9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21" customHeight="1">
      <c r="A15" s="336"/>
      <c r="B15" s="444">
        <f t="shared" si="0"/>
        <v>9</v>
      </c>
      <c r="C15" s="417" t="s">
        <v>20</v>
      </c>
      <c r="D15" s="570">
        <v>8</v>
      </c>
      <c r="E15" s="587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21" customHeight="1">
      <c r="B16" s="376">
        <f t="shared" si="0"/>
        <v>10</v>
      </c>
      <c r="C16" s="339" t="s">
        <v>21</v>
      </c>
      <c r="D16" s="592">
        <v>8.25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21" customHeight="1">
      <c r="A17" s="336"/>
      <c r="B17" s="444">
        <f t="shared" si="0"/>
        <v>11</v>
      </c>
      <c r="C17" s="417" t="s">
        <v>22</v>
      </c>
      <c r="D17" s="59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21" customHeight="1">
      <c r="B18" s="376">
        <f t="shared" si="0"/>
        <v>12</v>
      </c>
      <c r="C18" s="339" t="s">
        <v>23</v>
      </c>
      <c r="D18" s="571">
        <v>5</v>
      </c>
      <c r="E18" s="589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21" customHeight="1">
      <c r="A19" s="336"/>
      <c r="B19" s="444">
        <f t="shared" si="0"/>
        <v>13</v>
      </c>
      <c r="C19" s="417" t="s">
        <v>24</v>
      </c>
      <c r="D19" s="590">
        <v>5.05</v>
      </c>
      <c r="E19" s="587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21" customHeight="1">
      <c r="B20" s="376">
        <f t="shared" si="0"/>
        <v>14</v>
      </c>
      <c r="C20" s="339" t="s">
        <v>25</v>
      </c>
      <c r="D20" s="592">
        <v>5.75</v>
      </c>
      <c r="E20" s="589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7.45" customHeight="1">
      <c r="A21" s="336"/>
      <c r="B21" s="444">
        <f t="shared" si="0"/>
        <v>15</v>
      </c>
      <c r="C21" s="417" t="s">
        <v>26</v>
      </c>
      <c r="D21" s="590">
        <v>6.86</v>
      </c>
      <c r="E21" s="587">
        <v>7.42</v>
      </c>
      <c r="F21" s="556" t="s">
        <v>120</v>
      </c>
      <c r="G21" s="556">
        <v>7.06</v>
      </c>
      <c r="H21" s="560">
        <v>7.16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21" customHeight="1">
      <c r="B22" s="376">
        <f t="shared" si="0"/>
        <v>16</v>
      </c>
      <c r="C22" s="339" t="s">
        <v>27</v>
      </c>
      <c r="D22" s="592">
        <v>8.68</v>
      </c>
      <c r="E22" s="589">
        <v>9.39</v>
      </c>
      <c r="F22" s="555" t="s">
        <v>120</v>
      </c>
      <c r="G22" s="555">
        <v>11.66</v>
      </c>
      <c r="H22" s="559">
        <v>14.34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87" t="s">
        <v>120</v>
      </c>
      <c r="E23" s="587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92">
        <v>6.16</v>
      </c>
      <c r="E24" s="589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90">
        <v>5.63</v>
      </c>
      <c r="E25" s="587">
        <v>8.0500000000000007</v>
      </c>
      <c r="F25" s="556" t="s">
        <v>120</v>
      </c>
      <c r="G25" s="556">
        <v>7.22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92">
        <v>6.77</v>
      </c>
      <c r="E26" s="589" t="s">
        <v>120</v>
      </c>
      <c r="F26" s="555" t="s">
        <v>120</v>
      </c>
      <c r="G26" s="555" t="s">
        <v>120</v>
      </c>
      <c r="H26" s="559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5.6</v>
      </c>
      <c r="E27" s="587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7.3</v>
      </c>
      <c r="E28" s="589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21" customHeight="1">
      <c r="A29" s="336"/>
      <c r="B29" s="444">
        <f t="shared" si="0"/>
        <v>23</v>
      </c>
      <c r="C29" s="417" t="s">
        <v>36</v>
      </c>
      <c r="D29" s="590">
        <v>14.27</v>
      </c>
      <c r="E29" s="587">
        <v>13.27</v>
      </c>
      <c r="F29" s="556">
        <v>13.27</v>
      </c>
      <c r="G29" s="556">
        <v>13.27</v>
      </c>
      <c r="H29" s="560">
        <v>13.27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92">
        <v>5.87</v>
      </c>
      <c r="E30" s="589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4.5999999999999996</v>
      </c>
      <c r="E31" s="587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5.5</v>
      </c>
      <c r="E32" s="589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90">
        <v>5.68</v>
      </c>
      <c r="E33" s="587">
        <v>5.68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21" customHeight="1">
      <c r="B34" s="376">
        <f>B33+1</f>
        <v>28</v>
      </c>
      <c r="C34" s="339" t="s">
        <v>41</v>
      </c>
      <c r="D34" s="592">
        <v>7.01</v>
      </c>
      <c r="E34" s="589">
        <v>7.15</v>
      </c>
      <c r="F34" s="555">
        <v>12.14</v>
      </c>
      <c r="G34" s="555">
        <v>6.6</v>
      </c>
      <c r="H34" s="559">
        <v>12.02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21" customHeight="1">
      <c r="A35" s="336"/>
      <c r="B35" s="444">
        <f t="shared" si="0"/>
        <v>29</v>
      </c>
      <c r="C35" s="417" t="s">
        <v>42</v>
      </c>
      <c r="D35" s="590">
        <v>6.25</v>
      </c>
      <c r="E35" s="556">
        <v>8.5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21" customHeight="1">
      <c r="B36" s="376">
        <f t="shared" si="0"/>
        <v>30</v>
      </c>
      <c r="C36" s="339" t="s">
        <v>230</v>
      </c>
      <c r="D36" s="592">
        <v>11.05</v>
      </c>
      <c r="E36" s="589">
        <v>11.55</v>
      </c>
      <c r="F36" s="555" t="s">
        <v>120</v>
      </c>
      <c r="G36" s="555">
        <v>11.85</v>
      </c>
      <c r="H36" s="559">
        <v>11.55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21" customHeight="1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21" customHeight="1">
      <c r="B38" s="376">
        <f t="shared" si="0"/>
        <v>32</v>
      </c>
      <c r="C38" s="339" t="s">
        <v>46</v>
      </c>
      <c r="D38" s="592">
        <v>5.62</v>
      </c>
      <c r="E38" s="555">
        <v>8.1999999999999993</v>
      </c>
      <c r="F38" s="555">
        <v>12.02</v>
      </c>
      <c r="G38" s="555">
        <v>8.1</v>
      </c>
      <c r="H38" s="559">
        <v>8.0299999999999994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21" customHeight="1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21" customHeight="1">
      <c r="B40" s="376">
        <f t="shared" si="0"/>
        <v>34</v>
      </c>
      <c r="C40" s="339" t="s">
        <v>48</v>
      </c>
      <c r="D40" s="592">
        <v>5.36</v>
      </c>
      <c r="E40" s="589">
        <v>5.41</v>
      </c>
      <c r="F40" s="561">
        <v>5.26</v>
      </c>
      <c r="G40" s="561">
        <v>5.09</v>
      </c>
      <c r="H40" s="559">
        <v>6.07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21" customHeight="1">
      <c r="A41" s="336"/>
      <c r="B41" s="444">
        <f t="shared" si="0"/>
        <v>35</v>
      </c>
      <c r="C41" s="417" t="s">
        <v>49</v>
      </c>
      <c r="D41" s="590">
        <v>6.82</v>
      </c>
      <c r="E41" s="587">
        <v>6.85</v>
      </c>
      <c r="F41" s="556">
        <v>8.44</v>
      </c>
      <c r="G41" s="556">
        <v>6.6</v>
      </c>
      <c r="H41" s="560">
        <v>9.43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21" customHeight="1">
      <c r="B42" s="376">
        <f t="shared" si="0"/>
        <v>36</v>
      </c>
      <c r="C42" s="339" t="s">
        <v>50</v>
      </c>
      <c r="D42" s="592">
        <v>6.49</v>
      </c>
      <c r="E42" s="555">
        <v>7.6</v>
      </c>
      <c r="F42" s="555">
        <v>12.83</v>
      </c>
      <c r="G42" s="555">
        <v>7.86</v>
      </c>
      <c r="H42" s="559">
        <v>9.56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21" customHeight="1">
      <c r="A43" s="336"/>
      <c r="B43" s="444">
        <f t="shared" si="0"/>
        <v>37</v>
      </c>
      <c r="C43" s="417" t="s">
        <v>51</v>
      </c>
      <c r="D43" s="590">
        <v>6.12</v>
      </c>
      <c r="E43" s="587">
        <v>5.73</v>
      </c>
      <c r="F43" s="556">
        <v>5.66</v>
      </c>
      <c r="G43" s="556">
        <v>6.05</v>
      </c>
      <c r="H43" s="560">
        <v>6.28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21" customHeight="1">
      <c r="B44" s="376">
        <f t="shared" si="0"/>
        <v>38</v>
      </c>
      <c r="C44" s="339" t="s">
        <v>52</v>
      </c>
      <c r="D44" s="571">
        <v>9</v>
      </c>
      <c r="E44" s="555">
        <v>9.4</v>
      </c>
      <c r="F44" s="555">
        <v>10.95</v>
      </c>
      <c r="G44" s="555">
        <v>9.3000000000000007</v>
      </c>
      <c r="H44" s="559">
        <v>10.7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21" customHeight="1">
      <c r="A45" s="336"/>
      <c r="B45" s="444">
        <f t="shared" si="0"/>
        <v>39</v>
      </c>
      <c r="C45" s="417" t="s">
        <v>274</v>
      </c>
      <c r="D45" s="590">
        <v>8.75</v>
      </c>
      <c r="E45" s="587">
        <v>9.25</v>
      </c>
      <c r="F45" s="556">
        <v>11.25</v>
      </c>
      <c r="G45" s="556">
        <v>9.75</v>
      </c>
      <c r="H45" s="560">
        <v>9.75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21" customHeight="1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9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21" customHeight="1">
      <c r="A47" s="336"/>
      <c r="B47" s="444">
        <f t="shared" si="0"/>
        <v>41</v>
      </c>
      <c r="C47" s="417" t="s">
        <v>55</v>
      </c>
      <c r="D47" s="570">
        <v>8.6</v>
      </c>
      <c r="E47" s="587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21" customHeight="1">
      <c r="B48" s="376">
        <f t="shared" si="0"/>
        <v>42</v>
      </c>
      <c r="C48" s="339" t="s">
        <v>56</v>
      </c>
      <c r="D48" s="592">
        <v>8.16</v>
      </c>
      <c r="E48" s="589">
        <v>8.16</v>
      </c>
      <c r="F48" s="555">
        <v>8.16</v>
      </c>
      <c r="G48" s="555">
        <v>8.16</v>
      </c>
      <c r="H48" s="559">
        <v>8.16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21" customHeight="1">
      <c r="A49" s="336"/>
      <c r="B49" s="444">
        <f t="shared" si="0"/>
        <v>43</v>
      </c>
      <c r="C49" s="417" t="s">
        <v>57</v>
      </c>
      <c r="D49" s="590">
        <v>8.23</v>
      </c>
      <c r="E49" s="587">
        <v>8.49</v>
      </c>
      <c r="F49" s="556">
        <v>9.94</v>
      </c>
      <c r="G49" s="556">
        <v>8.3000000000000007</v>
      </c>
      <c r="H49" s="560">
        <v>8.64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21" customHeight="1">
      <c r="B50" s="376">
        <f t="shared" si="0"/>
        <v>44</v>
      </c>
      <c r="C50" s="339" t="s">
        <v>58</v>
      </c>
      <c r="D50" s="592">
        <v>5.23</v>
      </c>
      <c r="E50" s="555">
        <v>6.1</v>
      </c>
      <c r="F50" s="555">
        <v>5.93</v>
      </c>
      <c r="G50" s="555">
        <v>5.99</v>
      </c>
      <c r="H50" s="559">
        <v>7.66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26.55" customHeight="1">
      <c r="A51" s="336"/>
      <c r="B51" s="444">
        <f t="shared" si="0"/>
        <v>45</v>
      </c>
      <c r="C51" s="417" t="s">
        <v>59</v>
      </c>
      <c r="D51" s="570">
        <v>8.4</v>
      </c>
      <c r="E51" s="587">
        <v>8.09</v>
      </c>
      <c r="F51" s="556">
        <v>8.09</v>
      </c>
      <c r="G51" s="556">
        <v>8.4</v>
      </c>
      <c r="H51" s="560">
        <v>7.78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21" customHeight="1">
      <c r="B52" s="376">
        <f t="shared" si="0"/>
        <v>46</v>
      </c>
      <c r="C52" s="339" t="s">
        <v>60</v>
      </c>
      <c r="D52" s="571">
        <v>9.5</v>
      </c>
      <c r="E52" s="555">
        <v>10.5</v>
      </c>
      <c r="F52" s="555">
        <v>9.3800000000000008</v>
      </c>
      <c r="G52" s="555">
        <v>8.42</v>
      </c>
      <c r="H52" s="559">
        <v>8.6999999999999993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21" customHeight="1" thickBot="1">
      <c r="A53" s="336"/>
      <c r="B53" s="450">
        <f t="shared" si="0"/>
        <v>47</v>
      </c>
      <c r="C53" s="451" t="s">
        <v>61</v>
      </c>
      <c r="D53" s="593">
        <v>7.02</v>
      </c>
      <c r="E53" s="594">
        <v>6.92</v>
      </c>
      <c r="F53" s="567">
        <v>6.83</v>
      </c>
      <c r="G53" s="567">
        <v>6.83</v>
      </c>
      <c r="H53" s="568">
        <v>9.42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21" customHeight="1" thickBot="1">
      <c r="B54" s="551"/>
      <c r="C54" s="552"/>
      <c r="D54" s="573"/>
      <c r="E54" s="569"/>
      <c r="F54" s="569"/>
      <c r="G54" s="693"/>
      <c r="H54" s="694"/>
      <c r="J54"/>
      <c r="K54"/>
      <c r="L54"/>
      <c r="M54"/>
      <c r="N54"/>
      <c r="P54" s="565"/>
      <c r="Q54" s="565"/>
      <c r="R54" s="565"/>
      <c r="S54" s="565"/>
      <c r="T54" s="565"/>
    </row>
    <row r="55" spans="1:20" ht="21" customHeight="1" thickTop="1">
      <c r="B55" s="376">
        <f>B53+1</f>
        <v>48</v>
      </c>
      <c r="C55" s="339" t="s">
        <v>62</v>
      </c>
      <c r="D55" s="595">
        <v>11.77</v>
      </c>
      <c r="E55" s="588">
        <v>11.77</v>
      </c>
      <c r="F55" s="561">
        <v>11.77</v>
      </c>
      <c r="G55" s="561">
        <v>11.77</v>
      </c>
      <c r="H55" s="585">
        <v>11.77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21" customHeight="1">
      <c r="A56" s="336"/>
      <c r="B56" s="444">
        <f t="shared" si="0"/>
        <v>49</v>
      </c>
      <c r="C56" s="417" t="s">
        <v>64</v>
      </c>
      <c r="D56" s="590">
        <v>7.66</v>
      </c>
      <c r="E56" s="587">
        <v>8.9499999999999993</v>
      </c>
      <c r="F56" s="556">
        <v>7.21</v>
      </c>
      <c r="G56" s="556">
        <v>6.8</v>
      </c>
      <c r="H56" s="560">
        <v>9.0299999999999994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21" customHeight="1">
      <c r="B57" s="376">
        <f t="shared" si="0"/>
        <v>50</v>
      </c>
      <c r="C57" s="339" t="s">
        <v>65</v>
      </c>
      <c r="D57" s="592">
        <v>11.49</v>
      </c>
      <c r="E57" s="589">
        <v>11.49</v>
      </c>
      <c r="F57" s="555">
        <v>11.49</v>
      </c>
      <c r="G57" s="555">
        <v>11.49</v>
      </c>
      <c r="H57" s="559">
        <v>11.49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21" customHeight="1">
      <c r="A58" s="336"/>
      <c r="B58" s="444">
        <f t="shared" si="0"/>
        <v>51</v>
      </c>
      <c r="C58" s="417" t="s">
        <v>66</v>
      </c>
      <c r="D58" s="590">
        <v>7.39</v>
      </c>
      <c r="E58" s="587">
        <v>7.39</v>
      </c>
      <c r="F58" s="556">
        <v>7.39</v>
      </c>
      <c r="G58" s="556">
        <v>8.4499999999999993</v>
      </c>
      <c r="H58" s="560">
        <v>8.4499999999999993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21" customHeight="1">
      <c r="B59" s="376">
        <f t="shared" si="0"/>
        <v>52</v>
      </c>
      <c r="C59" s="339" t="s">
        <v>67</v>
      </c>
      <c r="D59" s="571">
        <v>9.1</v>
      </c>
      <c r="E59" s="589">
        <v>9.14</v>
      </c>
      <c r="F59" s="555">
        <v>9.09</v>
      </c>
      <c r="G59" s="555">
        <v>9.11</v>
      </c>
      <c r="H59" s="559">
        <v>9.0299999999999994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21" customHeight="1">
      <c r="A60" s="336"/>
      <c r="B60" s="444">
        <f t="shared" si="0"/>
        <v>53</v>
      </c>
      <c r="C60" s="417" t="s">
        <v>68</v>
      </c>
      <c r="D60" s="570">
        <v>5.3</v>
      </c>
      <c r="E60" s="556">
        <v>5.3</v>
      </c>
      <c r="F60" s="556">
        <v>5.3</v>
      </c>
      <c r="G60" s="556">
        <v>5.3</v>
      </c>
      <c r="H60" s="560">
        <v>5.3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21" customHeight="1">
      <c r="B61" s="376">
        <f t="shared" si="0"/>
        <v>54</v>
      </c>
      <c r="C61" s="339" t="s">
        <v>69</v>
      </c>
      <c r="D61" s="592">
        <v>5.87</v>
      </c>
      <c r="E61" s="589">
        <v>5.86</v>
      </c>
      <c r="F61" s="555">
        <v>5.85</v>
      </c>
      <c r="G61" s="555">
        <v>5.86</v>
      </c>
      <c r="H61" s="559">
        <v>6.03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21" customHeight="1">
      <c r="A62" s="336"/>
      <c r="B62" s="444">
        <f t="shared" si="0"/>
        <v>55</v>
      </c>
      <c r="C62" s="417" t="s">
        <v>70</v>
      </c>
      <c r="D62" s="590">
        <v>6.41</v>
      </c>
      <c r="E62" s="587">
        <v>6.49</v>
      </c>
      <c r="F62" s="556">
        <v>6.24</v>
      </c>
      <c r="G62" s="556">
        <v>6.28</v>
      </c>
      <c r="H62" s="560">
        <v>6.39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21" customHeight="1">
      <c r="B63" s="376">
        <f t="shared" si="0"/>
        <v>56</v>
      </c>
      <c r="C63" s="339" t="s">
        <v>237</v>
      </c>
      <c r="D63" s="592">
        <v>7.81</v>
      </c>
      <c r="E63" s="589">
        <v>7.93</v>
      </c>
      <c r="F63" s="555">
        <v>9.14</v>
      </c>
      <c r="G63" s="555">
        <v>7.59</v>
      </c>
      <c r="H63" s="559">
        <v>11.16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21" customHeight="1">
      <c r="A64" s="336"/>
      <c r="B64" s="444">
        <f>B63+1</f>
        <v>57</v>
      </c>
      <c r="C64" s="417" t="s">
        <v>73</v>
      </c>
      <c r="D64" s="570">
        <v>9.5</v>
      </c>
      <c r="E64" s="587">
        <v>10.5</v>
      </c>
      <c r="F64" s="556">
        <v>10.5</v>
      </c>
      <c r="G64" s="556">
        <v>10.5</v>
      </c>
      <c r="H64" s="560">
        <v>10.5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21" customHeight="1">
      <c r="B65" s="376">
        <f t="shared" si="0"/>
        <v>58</v>
      </c>
      <c r="C65" s="339" t="s">
        <v>74</v>
      </c>
      <c r="D65" s="592">
        <v>8.11</v>
      </c>
      <c r="E65" s="589">
        <v>8.2799999999999994</v>
      </c>
      <c r="F65" s="555">
        <v>8.4499999999999993</v>
      </c>
      <c r="G65" s="555">
        <v>7.94</v>
      </c>
      <c r="H65" s="559">
        <v>8.1999999999999993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21" customHeight="1">
      <c r="A66" s="336"/>
      <c r="B66" s="444">
        <f t="shared" si="0"/>
        <v>59</v>
      </c>
      <c r="C66" s="417" t="s">
        <v>75</v>
      </c>
      <c r="D66" s="590">
        <v>5.72</v>
      </c>
      <c r="E66" s="587">
        <v>5.72</v>
      </c>
      <c r="F66" s="556">
        <v>6.5</v>
      </c>
      <c r="G66" s="556">
        <v>5.72</v>
      </c>
      <c r="H66" s="560">
        <v>5.72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21" customHeight="1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21" customHeight="1">
      <c r="A68" s="336"/>
      <c r="B68" s="444">
        <f>B67+1</f>
        <v>61</v>
      </c>
      <c r="C68" s="417" t="s">
        <v>77</v>
      </c>
      <c r="D68" s="590">
        <v>8.15</v>
      </c>
      <c r="E68" s="587">
        <v>8.84</v>
      </c>
      <c r="F68" s="556" t="s">
        <v>120</v>
      </c>
      <c r="G68" s="556">
        <v>9.5</v>
      </c>
      <c r="H68" s="560">
        <v>9.4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21" customHeight="1">
      <c r="B69" s="376">
        <f t="shared" si="0"/>
        <v>62</v>
      </c>
      <c r="C69" s="339" t="s">
        <v>238</v>
      </c>
      <c r="D69" s="588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90">
        <v>7.28</v>
      </c>
      <c r="E70" s="556">
        <v>8.4</v>
      </c>
      <c r="F70" s="556" t="s">
        <v>120</v>
      </c>
      <c r="G70" s="556">
        <v>8.01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21" customHeight="1">
      <c r="B71" s="376">
        <f t="shared" si="0"/>
        <v>64</v>
      </c>
      <c r="C71" s="339" t="s">
        <v>80</v>
      </c>
      <c r="D71" s="571">
        <v>8.6999999999999993</v>
      </c>
      <c r="E71" s="589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21" customHeight="1">
      <c r="A72" s="336"/>
      <c r="B72" s="444">
        <f t="shared" si="0"/>
        <v>65</v>
      </c>
      <c r="C72" s="417" t="s">
        <v>81</v>
      </c>
      <c r="D72" s="570">
        <v>8</v>
      </c>
      <c r="E72" s="587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21" customHeight="1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21" customHeight="1">
      <c r="A74" s="336"/>
      <c r="B74" s="444">
        <f t="shared" ref="B74:B102" si="1">B73+1</f>
        <v>67</v>
      </c>
      <c r="C74" s="417" t="s">
        <v>131</v>
      </c>
      <c r="D74" s="590">
        <v>6.32</v>
      </c>
      <c r="E74" s="587">
        <v>9.7200000000000006</v>
      </c>
      <c r="F74" s="556">
        <v>16.670000000000002</v>
      </c>
      <c r="G74" s="556" t="s">
        <v>120</v>
      </c>
      <c r="H74" s="560">
        <v>11.03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21" customHeight="1">
      <c r="B75" s="376">
        <f t="shared" si="1"/>
        <v>68</v>
      </c>
      <c r="C75" s="339" t="s">
        <v>84</v>
      </c>
      <c r="D75" s="571">
        <v>9.4</v>
      </c>
      <c r="E75" s="589">
        <v>10.69</v>
      </c>
      <c r="F75" s="555" t="s">
        <v>120</v>
      </c>
      <c r="G75" s="555">
        <v>10.7</v>
      </c>
      <c r="H75" s="559">
        <v>9.56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21" customHeight="1">
      <c r="A76" s="336"/>
      <c r="B76" s="444">
        <f t="shared" si="1"/>
        <v>69</v>
      </c>
      <c r="C76" s="417" t="s">
        <v>258</v>
      </c>
      <c r="D76" s="590">
        <v>8.5399999999999991</v>
      </c>
      <c r="E76" s="587">
        <v>8.5500000000000007</v>
      </c>
      <c r="F76" s="556">
        <v>11.15</v>
      </c>
      <c r="G76" s="556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21" customHeight="1">
      <c r="B77" s="376">
        <f t="shared" si="1"/>
        <v>70</v>
      </c>
      <c r="C77" s="339" t="s">
        <v>86</v>
      </c>
      <c r="D77" s="589" t="s">
        <v>120</v>
      </c>
      <c r="E77" s="589">
        <v>11.89</v>
      </c>
      <c r="F77" s="555" t="s">
        <v>120</v>
      </c>
      <c r="G77" s="555">
        <v>9.31</v>
      </c>
      <c r="H77" s="559">
        <v>10.62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21" customHeight="1">
      <c r="A78" s="336"/>
      <c r="B78" s="444">
        <f t="shared" si="1"/>
        <v>71</v>
      </c>
      <c r="C78" s="417" t="s">
        <v>88</v>
      </c>
      <c r="D78" s="570">
        <v>8.1</v>
      </c>
      <c r="E78" s="556">
        <v>8.1</v>
      </c>
      <c r="F78" s="556" t="s">
        <v>120</v>
      </c>
      <c r="G78" s="556">
        <v>7.85</v>
      </c>
      <c r="H78" s="560">
        <v>7.85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21" customHeight="1">
      <c r="B79" s="376">
        <f t="shared" si="1"/>
        <v>72</v>
      </c>
      <c r="C79" s="339" t="s">
        <v>89</v>
      </c>
      <c r="D79" s="571">
        <v>6</v>
      </c>
      <c r="E79" s="555">
        <v>7</v>
      </c>
      <c r="F79" s="555">
        <v>7.5</v>
      </c>
      <c r="G79" s="555">
        <v>7</v>
      </c>
      <c r="H79" s="559">
        <v>10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21" customHeight="1">
      <c r="A80" s="336"/>
      <c r="B80" s="444">
        <f t="shared" si="1"/>
        <v>73</v>
      </c>
      <c r="C80" s="417" t="s">
        <v>90</v>
      </c>
      <c r="D80" s="590">
        <v>8.94</v>
      </c>
      <c r="E80" s="587">
        <v>8.94</v>
      </c>
      <c r="F80" s="556" t="s">
        <v>120</v>
      </c>
      <c r="G80" s="556">
        <v>9.1</v>
      </c>
      <c r="H80" s="560">
        <v>11.38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21" customHeight="1">
      <c r="B81" s="376">
        <f t="shared" si="1"/>
        <v>74</v>
      </c>
      <c r="C81" s="339" t="s">
        <v>231</v>
      </c>
      <c r="D81" s="571">
        <v>11</v>
      </c>
      <c r="E81" s="589">
        <v>11.49</v>
      </c>
      <c r="F81" s="555">
        <v>11.49</v>
      </c>
      <c r="G81" s="555">
        <v>10.99</v>
      </c>
      <c r="H81" s="559">
        <v>12.24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21" customHeight="1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92">
        <v>10.25</v>
      </c>
      <c r="E83" s="589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21" customHeight="1">
      <c r="A84" s="336"/>
      <c r="B84" s="444">
        <f t="shared" si="1"/>
        <v>77</v>
      </c>
      <c r="C84" s="417" t="s">
        <v>188</v>
      </c>
      <c r="D84" s="590">
        <v>10.08</v>
      </c>
      <c r="E84" s="587">
        <v>10.08</v>
      </c>
      <c r="F84" s="556" t="s">
        <v>120</v>
      </c>
      <c r="G84" s="556">
        <v>10.08</v>
      </c>
      <c r="H84" s="560">
        <v>10.08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21" customHeight="1">
      <c r="B85" s="376">
        <f t="shared" si="1"/>
        <v>78</v>
      </c>
      <c r="C85" s="339" t="s">
        <v>96</v>
      </c>
      <c r="D85" s="588" t="s">
        <v>120</v>
      </c>
      <c r="E85" s="561">
        <v>11</v>
      </c>
      <c r="F85" s="561">
        <v>13.99</v>
      </c>
      <c r="G85" s="561">
        <v>9.75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21" customHeight="1">
      <c r="A86" s="336"/>
      <c r="B86" s="444">
        <f t="shared" si="1"/>
        <v>79</v>
      </c>
      <c r="C86" s="417" t="s">
        <v>97</v>
      </c>
      <c r="D86" s="590">
        <v>7.08</v>
      </c>
      <c r="E86" s="556">
        <v>7.08</v>
      </c>
      <c r="F86" s="556">
        <v>9.08</v>
      </c>
      <c r="G86" s="556">
        <v>7.08</v>
      </c>
      <c r="H86" s="560">
        <v>8.58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21" customHeight="1">
      <c r="B87" s="376">
        <f t="shared" si="1"/>
        <v>80</v>
      </c>
      <c r="C87" s="339" t="s">
        <v>98</v>
      </c>
      <c r="D87" s="592">
        <v>10.34</v>
      </c>
      <c r="E87" s="555">
        <v>10.59</v>
      </c>
      <c r="F87" s="555">
        <v>11.09</v>
      </c>
      <c r="G87" s="555">
        <v>10.44</v>
      </c>
      <c r="H87" s="559">
        <v>10.84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21" customHeight="1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56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21" customHeight="1">
      <c r="B89" s="376">
        <f t="shared" si="1"/>
        <v>82</v>
      </c>
      <c r="C89" s="344" t="s">
        <v>267</v>
      </c>
      <c r="D89" s="571">
        <v>6</v>
      </c>
      <c r="E89" s="555">
        <v>10.25</v>
      </c>
      <c r="F89" s="555">
        <v>11.25</v>
      </c>
      <c r="G89" s="555">
        <v>8.75</v>
      </c>
      <c r="H89" s="559">
        <v>10.25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21" customHeight="1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21" customHeight="1">
      <c r="B91" s="376">
        <f t="shared" si="1"/>
        <v>84</v>
      </c>
      <c r="C91" s="339" t="s">
        <v>254</v>
      </c>
      <c r="D91" s="592">
        <v>12.21</v>
      </c>
      <c r="E91" s="555">
        <v>12.21</v>
      </c>
      <c r="F91" s="555">
        <v>12.21</v>
      </c>
      <c r="G91" s="555">
        <v>12.21</v>
      </c>
      <c r="H91" s="559">
        <v>12.21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21" customHeight="1">
      <c r="A92" s="336"/>
      <c r="B92" s="444">
        <f t="shared" si="1"/>
        <v>85</v>
      </c>
      <c r="C92" s="417" t="s">
        <v>189</v>
      </c>
      <c r="D92" s="590">
        <v>8.82</v>
      </c>
      <c r="E92" s="556">
        <v>11.11</v>
      </c>
      <c r="F92" s="556">
        <v>11.99</v>
      </c>
      <c r="G92" s="556" t="s">
        <v>120</v>
      </c>
      <c r="H92" s="560">
        <v>12.16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21" customHeight="1">
      <c r="B93" s="376">
        <f t="shared" si="1"/>
        <v>86</v>
      </c>
      <c r="C93" s="339" t="s">
        <v>104</v>
      </c>
      <c r="D93" s="571">
        <v>6.2</v>
      </c>
      <c r="E93" s="555">
        <v>7</v>
      </c>
      <c r="F93" s="555">
        <v>7.7</v>
      </c>
      <c r="G93" s="555">
        <v>4.9000000000000004</v>
      </c>
      <c r="H93" s="559">
        <v>5.65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21" customHeight="1">
      <c r="A94" s="336"/>
      <c r="B94" s="444">
        <f t="shared" si="1"/>
        <v>87</v>
      </c>
      <c r="C94" s="417" t="s">
        <v>105</v>
      </c>
      <c r="D94" s="590">
        <v>7.89</v>
      </c>
      <c r="E94" s="556">
        <v>8.5500000000000007</v>
      </c>
      <c r="F94" s="556">
        <v>9.5500000000000007</v>
      </c>
      <c r="G94" s="556">
        <v>8.0500000000000007</v>
      </c>
      <c r="H94" s="560">
        <v>8.0500000000000007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21" customHeight="1">
      <c r="B95" s="376">
        <f t="shared" si="1"/>
        <v>88</v>
      </c>
      <c r="C95" s="339" t="s">
        <v>106</v>
      </c>
      <c r="D95" s="592">
        <v>9.6300000000000008</v>
      </c>
      <c r="E95" s="555">
        <v>10.130000000000001</v>
      </c>
      <c r="F95" s="555">
        <v>10.63</v>
      </c>
      <c r="G95" s="555">
        <v>9.6300000000000008</v>
      </c>
      <c r="H95" s="559">
        <v>10.130000000000001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21" customHeight="1">
      <c r="A96" s="336"/>
      <c r="B96" s="444">
        <f t="shared" si="1"/>
        <v>89</v>
      </c>
      <c r="C96" s="417" t="s">
        <v>107</v>
      </c>
      <c r="D96" s="590">
        <v>7.91</v>
      </c>
      <c r="E96" s="556">
        <v>7.91</v>
      </c>
      <c r="F96" s="556">
        <v>8.91</v>
      </c>
      <c r="G96" s="556">
        <v>7.91</v>
      </c>
      <c r="H96" s="560">
        <v>7.91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21" customHeight="1">
      <c r="B97" s="376">
        <f t="shared" si="1"/>
        <v>90</v>
      </c>
      <c r="C97" s="339" t="s">
        <v>108</v>
      </c>
      <c r="D97" s="589" t="s">
        <v>120</v>
      </c>
      <c r="E97" s="555">
        <v>10.96</v>
      </c>
      <c r="F97" s="555">
        <v>13.53</v>
      </c>
      <c r="G97" s="555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21" customHeight="1">
      <c r="A98" s="336"/>
      <c r="B98" s="444">
        <f t="shared" si="1"/>
        <v>91</v>
      </c>
      <c r="C98" s="417" t="s">
        <v>109</v>
      </c>
      <c r="D98" s="590">
        <v>8.65</v>
      </c>
      <c r="E98" s="556">
        <v>9.58</v>
      </c>
      <c r="F98" s="556" t="s">
        <v>120</v>
      </c>
      <c r="G98" s="556">
        <v>9.4</v>
      </c>
      <c r="H98" s="560">
        <v>10.9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21" customHeight="1">
      <c r="B99" s="376">
        <f t="shared" si="1"/>
        <v>92</v>
      </c>
      <c r="C99" s="339" t="s">
        <v>255</v>
      </c>
      <c r="D99" s="592">
        <v>8.56</v>
      </c>
      <c r="E99" s="555">
        <v>8.56</v>
      </c>
      <c r="F99" s="555" t="s">
        <v>120</v>
      </c>
      <c r="G99" s="555" t="s">
        <v>120</v>
      </c>
      <c r="H99" s="559" t="s">
        <v>120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21" customHeight="1">
      <c r="A100" s="336"/>
      <c r="B100" s="444">
        <f t="shared" si="1"/>
        <v>93</v>
      </c>
      <c r="C100" s="417" t="s">
        <v>191</v>
      </c>
      <c r="D100" s="590">
        <v>5.51</v>
      </c>
      <c r="E100" s="556">
        <v>6.01</v>
      </c>
      <c r="F100" s="556">
        <v>8.01</v>
      </c>
      <c r="G100" s="556">
        <v>5.51</v>
      </c>
      <c r="H100" s="560">
        <v>5.51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21" customHeight="1">
      <c r="B101" s="376">
        <f t="shared" si="1"/>
        <v>94</v>
      </c>
      <c r="C101" s="339" t="s">
        <v>112</v>
      </c>
      <c r="D101" s="592">
        <v>9.25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21" customHeight="1" thickBot="1">
      <c r="A102" s="336"/>
      <c r="B102" s="450">
        <f t="shared" si="1"/>
        <v>95</v>
      </c>
      <c r="C102" s="451" t="s">
        <v>113</v>
      </c>
      <c r="D102" s="594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8" customHeight="1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8" customHeight="1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6.450000000000003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563"/>
      <c r="N108" s="563"/>
    </row>
    <row r="109" spans="1:20" s="356" customFormat="1" ht="27" hidden="1" customHeight="1">
      <c r="B109" s="351"/>
      <c r="C109" s="347"/>
      <c r="D109" s="57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7.9532584269662951</v>
      </c>
      <c r="E110" s="428">
        <f>AVERAGE(E7:E17,E21:E22,E25,E29,E33:E45,E47:E53,E55:E70,E72:E102)</f>
        <v>8.975853658536586</v>
      </c>
      <c r="F110" s="428">
        <f>AVERAGE(F7:F8,F14,F29,F34,F37:F45,F47:F53,F55:F67,F69,F74,F76,F79,F81:F82,F85:F97,F100)</f>
        <v>10.409999999999998</v>
      </c>
      <c r="G110" s="428">
        <f>AVERAGE(G7:G17,G21:G22,G25,G28:G29,G34:G45,G47:G53,G55:G66,G68:G70,G72:G73,G75:G82,G84:G91,G93:G96,G98,G100:G102)</f>
        <v>8.5734210526315788</v>
      </c>
      <c r="H110" s="428">
        <f>AVERAGE(H7:H15,H17,H21:H22,H29,H34,H36:H45,H47:H53,H55:H69,H72:H82,H84,H86:H100,H102)</f>
        <v>9.4724657534246557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4.5999999999999996</v>
      </c>
      <c r="E111" s="429">
        <v>5.3</v>
      </c>
      <c r="F111" s="429">
        <v>5.26</v>
      </c>
      <c r="G111" s="430">
        <v>4.9000000000000004</v>
      </c>
      <c r="H111" s="429">
        <v>5.3</v>
      </c>
    </row>
    <row r="112" spans="1:20" ht="21" hidden="1" customHeight="1" thickTop="1" thickBot="1">
      <c r="C112" s="357" t="s">
        <v>240</v>
      </c>
      <c r="D112" s="581">
        <v>14.27</v>
      </c>
      <c r="E112" s="583">
        <v>13.27</v>
      </c>
      <c r="F112" s="583">
        <v>17</v>
      </c>
      <c r="G112" s="584">
        <v>13.27</v>
      </c>
      <c r="H112" s="584">
        <v>14.38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</row>
    <row r="115" spans="3:8" ht="21" hidden="1" customHeight="1"/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0BE0A-2B71-4F23-A283-8059211DC618}">
  <dimension ref="A1:T116"/>
  <sheetViews>
    <sheetView showGridLines="0" view="pageBreakPreview" topLeftCell="A34" zoomScale="70" zoomScaleNormal="100" zoomScaleSheetLayoutView="70" workbookViewId="0">
      <selection activeCell="D54" sqref="D54:H54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278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37.799999999999997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17.399999999999999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16.8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16.8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16.8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16.8">
      <c r="B10" s="376">
        <f t="shared" ref="B10:B73" si="0">B9+1</f>
        <v>4</v>
      </c>
      <c r="C10" s="339" t="s">
        <v>15</v>
      </c>
      <c r="D10" s="571">
        <v>8.5</v>
      </c>
      <c r="E10" s="555">
        <v>9</v>
      </c>
      <c r="F10" s="555" t="s">
        <v>120</v>
      </c>
      <c r="G10" s="555">
        <v>8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16.8">
      <c r="A11" s="336"/>
      <c r="B11" s="444">
        <f t="shared" si="0"/>
        <v>5</v>
      </c>
      <c r="C11" s="417" t="s">
        <v>16</v>
      </c>
      <c r="D11" s="570">
        <v>8.5</v>
      </c>
      <c r="E11" s="556">
        <v>9</v>
      </c>
      <c r="F11" s="556" t="s">
        <v>120</v>
      </c>
      <c r="G11" s="556">
        <v>8.5</v>
      </c>
      <c r="H11" s="560">
        <v>8.5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16.8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16.8">
      <c r="A13" s="336"/>
      <c r="B13" s="444">
        <f t="shared" si="0"/>
        <v>7</v>
      </c>
      <c r="C13" s="417" t="s">
        <v>18</v>
      </c>
      <c r="D13" s="570">
        <v>8</v>
      </c>
      <c r="E13" s="556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16.8">
      <c r="B14" s="376">
        <f t="shared" si="0"/>
        <v>8</v>
      </c>
      <c r="C14" s="339" t="s">
        <v>236</v>
      </c>
      <c r="D14" s="571">
        <v>8.58</v>
      </c>
      <c r="E14" s="555">
        <v>8.25</v>
      </c>
      <c r="F14" s="555">
        <v>14.9</v>
      </c>
      <c r="G14" s="555">
        <v>7.75</v>
      </c>
      <c r="H14" s="559">
        <v>7.94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10.8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16.8">
      <c r="B16" s="376">
        <f t="shared" si="0"/>
        <v>10</v>
      </c>
      <c r="C16" s="339" t="s">
        <v>21</v>
      </c>
      <c r="D16" s="571">
        <v>8.25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16.8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16.8">
      <c r="B18" s="376">
        <f t="shared" si="0"/>
        <v>12</v>
      </c>
      <c r="C18" s="339" t="s">
        <v>23</v>
      </c>
      <c r="D18" s="571">
        <v>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16.8">
      <c r="A19" s="336"/>
      <c r="B19" s="444">
        <f t="shared" si="0"/>
        <v>13</v>
      </c>
      <c r="C19" s="417" t="s">
        <v>24</v>
      </c>
      <c r="D19" s="570">
        <v>5.55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16.8">
      <c r="B20" s="376">
        <f t="shared" si="0"/>
        <v>14</v>
      </c>
      <c r="C20" s="339" t="s">
        <v>25</v>
      </c>
      <c r="D20" s="571">
        <v>6.5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9.55" customHeight="1">
      <c r="A21" s="336"/>
      <c r="B21" s="444">
        <f t="shared" si="0"/>
        <v>15</v>
      </c>
      <c r="C21" s="417" t="s">
        <v>26</v>
      </c>
      <c r="D21" s="570">
        <v>7.18</v>
      </c>
      <c r="E21" s="556">
        <v>7.7</v>
      </c>
      <c r="F21" s="556" t="s">
        <v>120</v>
      </c>
      <c r="G21" s="556">
        <v>7.32</v>
      </c>
      <c r="H21" s="560">
        <v>7.45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16.8">
      <c r="B22" s="376">
        <f t="shared" si="0"/>
        <v>16</v>
      </c>
      <c r="C22" s="339" t="s">
        <v>27</v>
      </c>
      <c r="D22" s="571">
        <v>8.81</v>
      </c>
      <c r="E22" s="555">
        <v>9.5</v>
      </c>
      <c r="F22" s="555" t="s">
        <v>120</v>
      </c>
      <c r="G22" s="555">
        <v>11.11</v>
      </c>
      <c r="H22" s="559">
        <v>14.46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6.83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6.31</v>
      </c>
      <c r="E25" s="556">
        <v>8.75</v>
      </c>
      <c r="F25" s="556" t="s">
        <v>120</v>
      </c>
      <c r="G25" s="556">
        <v>7.19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6.77</v>
      </c>
      <c r="E26" s="555" t="s">
        <v>120</v>
      </c>
      <c r="F26" s="555" t="s">
        <v>120</v>
      </c>
      <c r="G26" s="555" t="s">
        <v>120</v>
      </c>
      <c r="H26" s="596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6.2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7.51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17.55" customHeight="1">
      <c r="A29" s="336"/>
      <c r="B29" s="444">
        <f t="shared" si="0"/>
        <v>23</v>
      </c>
      <c r="C29" s="417" t="s">
        <v>36</v>
      </c>
      <c r="D29" s="570">
        <v>14.11</v>
      </c>
      <c r="E29" s="556">
        <v>13.11</v>
      </c>
      <c r="F29" s="556">
        <v>13.11</v>
      </c>
      <c r="G29" s="556">
        <v>13.11</v>
      </c>
      <c r="H29" s="560">
        <v>13.11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6.05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4.42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5.5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5.69</v>
      </c>
      <c r="E33" s="556">
        <v>5.69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16.8">
      <c r="B34" s="376">
        <f>B33+1</f>
        <v>28</v>
      </c>
      <c r="C34" s="339" t="s">
        <v>41</v>
      </c>
      <c r="D34" s="571">
        <v>8.2899999999999991</v>
      </c>
      <c r="E34" s="555">
        <v>8.41</v>
      </c>
      <c r="F34" s="555">
        <v>13.45</v>
      </c>
      <c r="G34" s="555">
        <v>7.91</v>
      </c>
      <c r="H34" s="559">
        <v>12.35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16.8">
      <c r="A35" s="336"/>
      <c r="B35" s="444">
        <f t="shared" si="0"/>
        <v>29</v>
      </c>
      <c r="C35" s="417" t="s">
        <v>42</v>
      </c>
      <c r="D35" s="570">
        <v>6.5</v>
      </c>
      <c r="E35" s="556">
        <v>8.5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16.8">
      <c r="B36" s="376">
        <f t="shared" si="0"/>
        <v>30</v>
      </c>
      <c r="C36" s="339" t="s">
        <v>230</v>
      </c>
      <c r="D36" s="571">
        <v>11.55</v>
      </c>
      <c r="E36" s="555">
        <v>12.05</v>
      </c>
      <c r="F36" s="555" t="s">
        <v>120</v>
      </c>
      <c r="G36" s="555">
        <v>11.85</v>
      </c>
      <c r="H36" s="559">
        <v>12.05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16.8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16.8">
      <c r="B38" s="376">
        <f t="shared" si="0"/>
        <v>32</v>
      </c>
      <c r="C38" s="339" t="s">
        <v>46</v>
      </c>
      <c r="D38" s="571">
        <v>5.79</v>
      </c>
      <c r="E38" s="555">
        <v>8.44</v>
      </c>
      <c r="F38" s="555">
        <v>12.17</v>
      </c>
      <c r="G38" s="555">
        <v>8.25</v>
      </c>
      <c r="H38" s="559">
        <v>8.18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16.8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16.8">
      <c r="B40" s="376">
        <f t="shared" si="0"/>
        <v>34</v>
      </c>
      <c r="C40" s="339" t="s">
        <v>48</v>
      </c>
      <c r="D40" s="571">
        <v>5.45</v>
      </c>
      <c r="E40" s="555">
        <v>5.51</v>
      </c>
      <c r="F40" s="561">
        <v>5.35</v>
      </c>
      <c r="G40" s="561">
        <v>5.18</v>
      </c>
      <c r="H40" s="559">
        <v>6.16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16.8">
      <c r="A41" s="336"/>
      <c r="B41" s="444">
        <f t="shared" si="0"/>
        <v>35</v>
      </c>
      <c r="C41" s="417" t="s">
        <v>49</v>
      </c>
      <c r="D41" s="570">
        <v>6.88</v>
      </c>
      <c r="E41" s="556">
        <v>6.91</v>
      </c>
      <c r="F41" s="556">
        <v>8.5</v>
      </c>
      <c r="G41" s="556">
        <v>6.66</v>
      </c>
      <c r="H41" s="560">
        <v>9.48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16.8">
      <c r="B42" s="376">
        <f t="shared" si="0"/>
        <v>36</v>
      </c>
      <c r="C42" s="339" t="s">
        <v>50</v>
      </c>
      <c r="D42" s="571">
        <v>6.25</v>
      </c>
      <c r="E42" s="555">
        <v>7.34</v>
      </c>
      <c r="F42" s="555">
        <v>12.46</v>
      </c>
      <c r="G42" s="555">
        <v>7.57</v>
      </c>
      <c r="H42" s="559">
        <v>9.27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16.8">
      <c r="A43" s="336"/>
      <c r="B43" s="444">
        <f t="shared" si="0"/>
        <v>37</v>
      </c>
      <c r="C43" s="417" t="s">
        <v>51</v>
      </c>
      <c r="D43" s="570">
        <v>5.79</v>
      </c>
      <c r="E43" s="556">
        <v>5.39</v>
      </c>
      <c r="F43" s="556">
        <v>5.31</v>
      </c>
      <c r="G43" s="556">
        <v>5.71</v>
      </c>
      <c r="H43" s="560">
        <v>5.95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16.8">
      <c r="B44" s="376">
        <f t="shared" si="0"/>
        <v>38</v>
      </c>
      <c r="C44" s="339" t="s">
        <v>52</v>
      </c>
      <c r="D44" s="571">
        <v>8.9600000000000009</v>
      </c>
      <c r="E44" s="555">
        <v>9.3699999999999992</v>
      </c>
      <c r="F44" s="555">
        <v>10.93</v>
      </c>
      <c r="G44" s="555">
        <v>9.2899999999999991</v>
      </c>
      <c r="H44" s="559">
        <v>10.71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19.8">
      <c r="A45" s="336"/>
      <c r="B45" s="444">
        <f t="shared" si="0"/>
        <v>39</v>
      </c>
      <c r="C45" s="417" t="s">
        <v>274</v>
      </c>
      <c r="D45" s="570">
        <v>7.73</v>
      </c>
      <c r="E45" s="556">
        <v>9.65</v>
      </c>
      <c r="F45" s="556">
        <v>12.03</v>
      </c>
      <c r="G45" s="556">
        <v>8.7899999999999991</v>
      </c>
      <c r="H45" s="560">
        <v>9.69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16.8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5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33.6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16.8">
      <c r="B48" s="376">
        <f t="shared" si="0"/>
        <v>42</v>
      </c>
      <c r="C48" s="339" t="s">
        <v>56</v>
      </c>
      <c r="D48" s="571">
        <v>8.17</v>
      </c>
      <c r="E48" s="555">
        <v>8.17</v>
      </c>
      <c r="F48" s="555">
        <v>8.17</v>
      </c>
      <c r="G48" s="555">
        <v>8.17</v>
      </c>
      <c r="H48" s="559">
        <v>8.17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16.8">
      <c r="A49" s="336"/>
      <c r="B49" s="444">
        <f t="shared" si="0"/>
        <v>43</v>
      </c>
      <c r="C49" s="417" t="s">
        <v>57</v>
      </c>
      <c r="D49" s="570">
        <v>8.24</v>
      </c>
      <c r="E49" s="556">
        <v>8.5</v>
      </c>
      <c r="F49" s="556">
        <v>9.9499999999999993</v>
      </c>
      <c r="G49" s="556">
        <v>8.31</v>
      </c>
      <c r="H49" s="560">
        <v>8.65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16.8">
      <c r="B50" s="376">
        <f t="shared" si="0"/>
        <v>44</v>
      </c>
      <c r="C50" s="339" t="s">
        <v>58</v>
      </c>
      <c r="D50" s="571">
        <v>5.39</v>
      </c>
      <c r="E50" s="555">
        <v>6.46</v>
      </c>
      <c r="F50" s="555">
        <v>6.28</v>
      </c>
      <c r="G50" s="555">
        <v>6.34</v>
      </c>
      <c r="H50" s="559">
        <v>7.92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33.6">
      <c r="A51" s="336"/>
      <c r="B51" s="444">
        <f t="shared" si="0"/>
        <v>45</v>
      </c>
      <c r="C51" s="417" t="s">
        <v>59</v>
      </c>
      <c r="D51" s="597">
        <v>8.34</v>
      </c>
      <c r="E51" s="598">
        <v>8.0299999999999994</v>
      </c>
      <c r="F51" s="598">
        <v>8.0299999999999994</v>
      </c>
      <c r="G51" s="598">
        <v>8.34</v>
      </c>
      <c r="H51" s="599">
        <v>7.72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16.8">
      <c r="B52" s="376">
        <f t="shared" si="0"/>
        <v>46</v>
      </c>
      <c r="C52" s="339" t="s">
        <v>60</v>
      </c>
      <c r="D52" s="571">
        <v>9.5</v>
      </c>
      <c r="E52" s="555">
        <v>10.5</v>
      </c>
      <c r="F52" s="555">
        <v>9.3800000000000008</v>
      </c>
      <c r="G52" s="555">
        <v>8.42</v>
      </c>
      <c r="H52" s="559">
        <v>8.6999999999999993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17.399999999999999" thickBot="1">
      <c r="A53" s="336"/>
      <c r="B53" s="450">
        <f t="shared" si="0"/>
        <v>47</v>
      </c>
      <c r="C53" s="451" t="s">
        <v>61</v>
      </c>
      <c r="D53" s="572">
        <v>7.61</v>
      </c>
      <c r="E53" s="567">
        <v>7.51</v>
      </c>
      <c r="F53" s="567">
        <v>7.43</v>
      </c>
      <c r="G53" s="567">
        <v>7.44</v>
      </c>
      <c r="H53" s="568">
        <v>9.99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17.399999999999999" thickBot="1">
      <c r="B54" s="551"/>
      <c r="C54" s="552"/>
      <c r="D54" s="573"/>
      <c r="E54" s="569"/>
      <c r="F54" s="569"/>
      <c r="G54" s="693"/>
      <c r="H54" s="694"/>
      <c r="J54"/>
      <c r="K54"/>
      <c r="L54"/>
      <c r="M54"/>
      <c r="N54"/>
      <c r="P54" s="565"/>
      <c r="Q54" s="565"/>
      <c r="R54" s="565"/>
      <c r="S54" s="565"/>
      <c r="T54" s="565"/>
    </row>
    <row r="55" spans="1:20" ht="17.399999999999999" thickTop="1">
      <c r="B55" s="376">
        <f>B53+1</f>
        <v>48</v>
      </c>
      <c r="C55" s="339" t="s">
        <v>62</v>
      </c>
      <c r="D55" s="595">
        <v>11.78</v>
      </c>
      <c r="E55" s="588">
        <v>11.78</v>
      </c>
      <c r="F55" s="561">
        <v>11.78</v>
      </c>
      <c r="G55" s="561">
        <v>11.78</v>
      </c>
      <c r="H55" s="585">
        <v>11.78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16.8">
      <c r="A56" s="336"/>
      <c r="B56" s="444">
        <f t="shared" si="0"/>
        <v>49</v>
      </c>
      <c r="C56" s="417" t="s">
        <v>64</v>
      </c>
      <c r="D56" s="590">
        <v>7.53</v>
      </c>
      <c r="E56" s="556">
        <v>8.83</v>
      </c>
      <c r="F56" s="556">
        <v>7.21</v>
      </c>
      <c r="G56" s="556">
        <v>6.67</v>
      </c>
      <c r="H56" s="560">
        <v>8.9499999999999993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16.8">
      <c r="B57" s="376">
        <f t="shared" si="0"/>
        <v>50</v>
      </c>
      <c r="C57" s="339" t="s">
        <v>65</v>
      </c>
      <c r="D57" s="571">
        <v>11.82</v>
      </c>
      <c r="E57" s="555">
        <v>11.82</v>
      </c>
      <c r="F57" s="555">
        <v>11.82</v>
      </c>
      <c r="G57" s="555">
        <v>11.82</v>
      </c>
      <c r="H57" s="559">
        <v>11.82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16.8">
      <c r="A58" s="336"/>
      <c r="B58" s="444">
        <f t="shared" si="0"/>
        <v>51</v>
      </c>
      <c r="C58" s="417" t="s">
        <v>66</v>
      </c>
      <c r="D58" s="570">
        <v>7.68</v>
      </c>
      <c r="E58" s="556">
        <v>7.68</v>
      </c>
      <c r="F58" s="556">
        <v>7.68</v>
      </c>
      <c r="G58" s="556">
        <v>11.02</v>
      </c>
      <c r="H58" s="560">
        <v>11.02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16.8">
      <c r="B59" s="376">
        <f t="shared" si="0"/>
        <v>52</v>
      </c>
      <c r="C59" s="339" t="s">
        <v>67</v>
      </c>
      <c r="D59" s="571">
        <v>8.15</v>
      </c>
      <c r="E59" s="555">
        <v>8.32</v>
      </c>
      <c r="F59" s="555">
        <v>8.25</v>
      </c>
      <c r="G59" s="555">
        <v>8.25</v>
      </c>
      <c r="H59" s="559">
        <v>8.07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16.8">
      <c r="A60" s="336"/>
      <c r="B60" s="444">
        <f t="shared" si="0"/>
        <v>53</v>
      </c>
      <c r="C60" s="417" t="s">
        <v>68</v>
      </c>
      <c r="D60" s="570">
        <v>5.48</v>
      </c>
      <c r="E60" s="556">
        <v>5.48</v>
      </c>
      <c r="F60" s="556">
        <v>5.48</v>
      </c>
      <c r="G60" s="556">
        <v>5.48</v>
      </c>
      <c r="H60" s="560">
        <v>5.48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16.8">
      <c r="B61" s="376">
        <f t="shared" si="0"/>
        <v>54</v>
      </c>
      <c r="C61" s="339" t="s">
        <v>69</v>
      </c>
      <c r="D61" s="571">
        <v>5.94</v>
      </c>
      <c r="E61" s="555">
        <v>5.92</v>
      </c>
      <c r="F61" s="555">
        <v>5.92</v>
      </c>
      <c r="G61" s="555">
        <v>5.93</v>
      </c>
      <c r="H61" s="559">
        <v>6.08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16.8">
      <c r="A62" s="336"/>
      <c r="B62" s="444">
        <f t="shared" si="0"/>
        <v>55</v>
      </c>
      <c r="C62" s="417" t="s">
        <v>70</v>
      </c>
      <c r="D62" s="570">
        <v>6.33</v>
      </c>
      <c r="E62" s="556">
        <v>6.45</v>
      </c>
      <c r="F62" s="556">
        <v>6.19</v>
      </c>
      <c r="G62" s="556">
        <v>6.22</v>
      </c>
      <c r="H62" s="560">
        <v>6.33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16.8">
      <c r="B63" s="376">
        <f t="shared" si="0"/>
        <v>56</v>
      </c>
      <c r="C63" s="339" t="s">
        <v>237</v>
      </c>
      <c r="D63" s="571">
        <v>7.97</v>
      </c>
      <c r="E63" s="555">
        <v>8.14</v>
      </c>
      <c r="F63" s="555">
        <v>9.24</v>
      </c>
      <c r="G63" s="555">
        <v>7.79</v>
      </c>
      <c r="H63" s="559">
        <v>11.2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16.8">
      <c r="A64" s="336"/>
      <c r="B64" s="444">
        <f>B63+1</f>
        <v>57</v>
      </c>
      <c r="C64" s="417" t="s">
        <v>73</v>
      </c>
      <c r="D64" s="570">
        <v>9.5</v>
      </c>
      <c r="E64" s="556">
        <v>10.5</v>
      </c>
      <c r="F64" s="556">
        <v>10.5</v>
      </c>
      <c r="G64" s="556">
        <v>10.5</v>
      </c>
      <c r="H64" s="560">
        <v>10.5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16.8">
      <c r="B65" s="376">
        <f t="shared" si="0"/>
        <v>58</v>
      </c>
      <c r="C65" s="339" t="s">
        <v>74</v>
      </c>
      <c r="D65" s="571">
        <v>8.09</v>
      </c>
      <c r="E65" s="555">
        <v>8.26</v>
      </c>
      <c r="F65" s="555">
        <v>8.43</v>
      </c>
      <c r="G65" s="555">
        <v>7.92</v>
      </c>
      <c r="H65" s="559">
        <v>8.18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16.8">
      <c r="A66" s="336"/>
      <c r="B66" s="444">
        <f t="shared" si="0"/>
        <v>59</v>
      </c>
      <c r="C66" s="417" t="s">
        <v>75</v>
      </c>
      <c r="D66" s="570">
        <v>5.59</v>
      </c>
      <c r="E66" s="556">
        <v>5.59</v>
      </c>
      <c r="F66" s="556">
        <v>6.37</v>
      </c>
      <c r="G66" s="556">
        <v>5.59</v>
      </c>
      <c r="H66" s="560">
        <v>5.59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16.8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16.8">
      <c r="A68" s="336"/>
      <c r="B68" s="444">
        <f>B67+1</f>
        <v>61</v>
      </c>
      <c r="C68" s="417" t="s">
        <v>77</v>
      </c>
      <c r="D68" s="570">
        <v>8.25</v>
      </c>
      <c r="E68" s="556">
        <v>8.94</v>
      </c>
      <c r="F68" s="556" t="s">
        <v>120</v>
      </c>
      <c r="G68" s="556">
        <v>9.6</v>
      </c>
      <c r="H68" s="560">
        <v>9.5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16.8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7.36</v>
      </c>
      <c r="E70" s="556">
        <v>8.44</v>
      </c>
      <c r="F70" s="556" t="s">
        <v>120</v>
      </c>
      <c r="G70" s="556">
        <v>8.0500000000000007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16.8">
      <c r="B71" s="376">
        <f t="shared" si="0"/>
        <v>64</v>
      </c>
      <c r="C71" s="339" t="s">
        <v>80</v>
      </c>
      <c r="D71" s="571">
        <v>8.6999999999999993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16.8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16.8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16.8">
      <c r="A74" s="336"/>
      <c r="B74" s="444">
        <f t="shared" ref="B74:B102" si="1">B73+1</f>
        <v>67</v>
      </c>
      <c r="C74" s="417" t="s">
        <v>131</v>
      </c>
      <c r="D74" s="570">
        <v>6.62</v>
      </c>
      <c r="E74" s="556">
        <v>10.02</v>
      </c>
      <c r="F74" s="556">
        <v>16.97</v>
      </c>
      <c r="G74" s="556" t="s">
        <v>120</v>
      </c>
      <c r="H74" s="560">
        <v>11.33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16.8">
      <c r="B75" s="376">
        <f t="shared" si="1"/>
        <v>68</v>
      </c>
      <c r="C75" s="339" t="s">
        <v>84</v>
      </c>
      <c r="D75" s="571">
        <v>9.6300000000000008</v>
      </c>
      <c r="E75" s="555">
        <v>10.69</v>
      </c>
      <c r="F75" s="555" t="s">
        <v>120</v>
      </c>
      <c r="G75" s="555">
        <v>10.71</v>
      </c>
      <c r="H75" s="559">
        <v>9.59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16.8">
      <c r="A76" s="336"/>
      <c r="B76" s="444">
        <f t="shared" si="1"/>
        <v>69</v>
      </c>
      <c r="C76" s="417" t="s">
        <v>258</v>
      </c>
      <c r="D76" s="570">
        <v>8.5399999999999991</v>
      </c>
      <c r="E76" s="556">
        <v>8.5500000000000007</v>
      </c>
      <c r="F76" s="556">
        <v>11.15</v>
      </c>
      <c r="G76" s="556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16.8">
      <c r="B77" s="376">
        <f t="shared" si="1"/>
        <v>70</v>
      </c>
      <c r="C77" s="339" t="s">
        <v>86</v>
      </c>
      <c r="D77" s="555" t="s">
        <v>120</v>
      </c>
      <c r="E77" s="555">
        <v>13.68</v>
      </c>
      <c r="F77" s="555" t="s">
        <v>120</v>
      </c>
      <c r="G77" s="555">
        <v>9.5299999999999994</v>
      </c>
      <c r="H77" s="559">
        <v>10.82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16.8">
      <c r="A78" s="336"/>
      <c r="B78" s="444">
        <f t="shared" si="1"/>
        <v>71</v>
      </c>
      <c r="C78" s="417" t="s">
        <v>88</v>
      </c>
      <c r="D78" s="570">
        <v>9.1999999999999993</v>
      </c>
      <c r="E78" s="556">
        <v>9.1999999999999993</v>
      </c>
      <c r="F78" s="556" t="s">
        <v>120</v>
      </c>
      <c r="G78" s="556">
        <v>8.9499999999999993</v>
      </c>
      <c r="H78" s="560">
        <v>8.9499999999999993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16.8">
      <c r="B79" s="376">
        <f t="shared" si="1"/>
        <v>72</v>
      </c>
      <c r="C79" s="339" t="s">
        <v>89</v>
      </c>
      <c r="D79" s="571">
        <v>6</v>
      </c>
      <c r="E79" s="555">
        <v>7</v>
      </c>
      <c r="F79" s="555">
        <v>7.5</v>
      </c>
      <c r="G79" s="555">
        <v>7</v>
      </c>
      <c r="H79" s="559">
        <v>10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16.8">
      <c r="A80" s="336"/>
      <c r="B80" s="444">
        <f t="shared" si="1"/>
        <v>73</v>
      </c>
      <c r="C80" s="417" t="s">
        <v>90</v>
      </c>
      <c r="D80" s="570">
        <v>8.6</v>
      </c>
      <c r="E80" s="556">
        <v>8.6</v>
      </c>
      <c r="F80" s="556" t="s">
        <v>120</v>
      </c>
      <c r="G80" s="556">
        <v>8.76</v>
      </c>
      <c r="H80" s="560">
        <v>11.6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16.8">
      <c r="B81" s="376">
        <f t="shared" si="1"/>
        <v>74</v>
      </c>
      <c r="C81" s="339" t="s">
        <v>231</v>
      </c>
      <c r="D81" s="571">
        <v>13.15</v>
      </c>
      <c r="E81" s="555">
        <v>13.64</v>
      </c>
      <c r="F81" s="555">
        <v>13.64</v>
      </c>
      <c r="G81" s="555">
        <v>13.14</v>
      </c>
      <c r="H81" s="559">
        <v>14.39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16.8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16.8">
      <c r="A84" s="336"/>
      <c r="B84" s="444">
        <f t="shared" si="1"/>
        <v>77</v>
      </c>
      <c r="C84" s="417" t="s">
        <v>188</v>
      </c>
      <c r="D84" s="570">
        <v>10.08</v>
      </c>
      <c r="E84" s="556">
        <v>10.08</v>
      </c>
      <c r="F84" s="556" t="s">
        <v>120</v>
      </c>
      <c r="G84" s="556">
        <v>10.08</v>
      </c>
      <c r="H84" s="560">
        <v>10.08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16.8">
      <c r="B85" s="376">
        <f t="shared" si="1"/>
        <v>78</v>
      </c>
      <c r="C85" s="339" t="s">
        <v>96</v>
      </c>
      <c r="D85" s="561" t="s">
        <v>120</v>
      </c>
      <c r="E85" s="561">
        <v>11</v>
      </c>
      <c r="F85" s="561">
        <v>13.99</v>
      </c>
      <c r="G85" s="561">
        <v>9.99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16.8">
      <c r="A86" s="336"/>
      <c r="B86" s="444">
        <f t="shared" si="1"/>
        <v>79</v>
      </c>
      <c r="C86" s="417" t="s">
        <v>97</v>
      </c>
      <c r="D86" s="570">
        <v>6.7</v>
      </c>
      <c r="E86" s="556">
        <v>6.7</v>
      </c>
      <c r="F86" s="556">
        <v>8.6999999999999993</v>
      </c>
      <c r="G86" s="556">
        <v>6.7</v>
      </c>
      <c r="H86" s="560">
        <v>8.1999999999999993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16.8">
      <c r="B87" s="376">
        <f t="shared" si="1"/>
        <v>80</v>
      </c>
      <c r="C87" s="339" t="s">
        <v>98</v>
      </c>
      <c r="D87" s="571">
        <v>10.23</v>
      </c>
      <c r="E87" s="555">
        <v>10.48</v>
      </c>
      <c r="F87" s="555">
        <v>10.98</v>
      </c>
      <c r="G87" s="555">
        <v>10.33</v>
      </c>
      <c r="H87" s="559">
        <v>10.73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16.8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56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16.8">
      <c r="B89" s="376">
        <f t="shared" si="1"/>
        <v>82</v>
      </c>
      <c r="C89" s="344" t="s">
        <v>267</v>
      </c>
      <c r="D89" s="571">
        <v>6</v>
      </c>
      <c r="E89" s="555">
        <v>10.25</v>
      </c>
      <c r="F89" s="555">
        <v>11.25</v>
      </c>
      <c r="G89" s="555">
        <v>8.75</v>
      </c>
      <c r="H89" s="559">
        <v>10.25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16.8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16.8">
      <c r="B91" s="376">
        <f t="shared" si="1"/>
        <v>84</v>
      </c>
      <c r="C91" s="339" t="s">
        <v>254</v>
      </c>
      <c r="D91" s="571">
        <v>12.22</v>
      </c>
      <c r="E91" s="555">
        <v>12.22</v>
      </c>
      <c r="F91" s="555">
        <v>12.22</v>
      </c>
      <c r="G91" s="555">
        <v>12.22</v>
      </c>
      <c r="H91" s="559">
        <v>12.22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16.8">
      <c r="A92" s="336"/>
      <c r="B92" s="444">
        <f t="shared" si="1"/>
        <v>85</v>
      </c>
      <c r="C92" s="417" t="s">
        <v>189</v>
      </c>
      <c r="D92" s="570">
        <v>8.66</v>
      </c>
      <c r="E92" s="556">
        <v>11.08</v>
      </c>
      <c r="F92" s="556">
        <v>11.68</v>
      </c>
      <c r="G92" s="556" t="s">
        <v>120</v>
      </c>
      <c r="H92" s="560">
        <v>12.16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16.8">
      <c r="B93" s="376">
        <f t="shared" si="1"/>
        <v>86</v>
      </c>
      <c r="C93" s="339" t="s">
        <v>104</v>
      </c>
      <c r="D93" s="571">
        <v>6.2</v>
      </c>
      <c r="E93" s="555">
        <v>7</v>
      </c>
      <c r="F93" s="555">
        <v>7.7</v>
      </c>
      <c r="G93" s="555">
        <v>4.9000000000000004</v>
      </c>
      <c r="H93" s="559">
        <v>5.65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16.8">
      <c r="A94" s="336"/>
      <c r="B94" s="444">
        <f t="shared" si="1"/>
        <v>87</v>
      </c>
      <c r="C94" s="417" t="s">
        <v>105</v>
      </c>
      <c r="D94" s="570">
        <v>7.9</v>
      </c>
      <c r="E94" s="556">
        <v>8.56</v>
      </c>
      <c r="F94" s="556">
        <v>9.56</v>
      </c>
      <c r="G94" s="556">
        <v>8.06</v>
      </c>
      <c r="H94" s="560">
        <v>8.06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16.8">
      <c r="B95" s="376">
        <f t="shared" si="1"/>
        <v>88</v>
      </c>
      <c r="C95" s="339" t="s">
        <v>106</v>
      </c>
      <c r="D95" s="571">
        <v>9.6300000000000008</v>
      </c>
      <c r="E95" s="555">
        <v>10.130000000000001</v>
      </c>
      <c r="F95" s="555">
        <v>10.63</v>
      </c>
      <c r="G95" s="555">
        <v>9.6300000000000008</v>
      </c>
      <c r="H95" s="559">
        <v>10.130000000000001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16.8">
      <c r="A96" s="336"/>
      <c r="B96" s="444">
        <f t="shared" si="1"/>
        <v>89</v>
      </c>
      <c r="C96" s="417" t="s">
        <v>107</v>
      </c>
      <c r="D96" s="570">
        <v>8.5500000000000007</v>
      </c>
      <c r="E96" s="556">
        <v>8.5500000000000007</v>
      </c>
      <c r="F96" s="556">
        <v>9.5500000000000007</v>
      </c>
      <c r="G96" s="556">
        <v>8.5500000000000007</v>
      </c>
      <c r="H96" s="560">
        <v>8.5500000000000007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16.8">
      <c r="B97" s="376">
        <f t="shared" si="1"/>
        <v>90</v>
      </c>
      <c r="C97" s="339" t="s">
        <v>108</v>
      </c>
      <c r="D97" s="555" t="s">
        <v>120</v>
      </c>
      <c r="E97" s="555">
        <v>10.96</v>
      </c>
      <c r="F97" s="555">
        <v>13.53</v>
      </c>
      <c r="G97" s="555" t="s">
        <v>120</v>
      </c>
      <c r="H97" s="559">
        <v>11.2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16.8">
      <c r="A98" s="336"/>
      <c r="B98" s="444">
        <f t="shared" si="1"/>
        <v>91</v>
      </c>
      <c r="C98" s="417" t="s">
        <v>109</v>
      </c>
      <c r="D98" s="570">
        <v>8.82</v>
      </c>
      <c r="E98" s="556">
        <v>9.75</v>
      </c>
      <c r="F98" s="556" t="s">
        <v>120</v>
      </c>
      <c r="G98" s="556">
        <v>9.57</v>
      </c>
      <c r="H98" s="560">
        <v>11.07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16.8">
      <c r="B99" s="376">
        <f t="shared" si="1"/>
        <v>92</v>
      </c>
      <c r="C99" s="339" t="s">
        <v>255</v>
      </c>
      <c r="D99" s="571">
        <v>8.8699999999999992</v>
      </c>
      <c r="E99" s="555">
        <v>8.8699999999999992</v>
      </c>
      <c r="F99" s="555" t="s">
        <v>120</v>
      </c>
      <c r="G99" s="555" t="s">
        <v>120</v>
      </c>
      <c r="H99" s="559" t="s">
        <v>120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16.8">
      <c r="A100" s="336"/>
      <c r="B100" s="444">
        <f t="shared" si="1"/>
        <v>93</v>
      </c>
      <c r="C100" s="417" t="s">
        <v>191</v>
      </c>
      <c r="D100" s="570">
        <v>5.5</v>
      </c>
      <c r="E100" s="556">
        <v>6</v>
      </c>
      <c r="F100" s="556">
        <v>8</v>
      </c>
      <c r="G100" s="556">
        <v>5.5</v>
      </c>
      <c r="H100" s="560">
        <v>5.5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16.8">
      <c r="B101" s="376">
        <f t="shared" si="1"/>
        <v>94</v>
      </c>
      <c r="C101" s="339" t="s">
        <v>112</v>
      </c>
      <c r="D101" s="571">
        <v>9.25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17.399999999999999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6.8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6.8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1.2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563"/>
      <c r="N108" s="563"/>
    </row>
    <row r="109" spans="1:20" s="356" customFormat="1" ht="27" hidden="1" customHeight="1">
      <c r="B109" s="351"/>
      <c r="C109" s="347"/>
      <c r="D109" s="57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8.0573033707865189</v>
      </c>
      <c r="E110" s="428">
        <f>AVERAGE(E7:E17,E21:E22,E25,E29,E33:E45,E47:E53,E55:E70,E72:E102)</f>
        <v>9.0945121951219505</v>
      </c>
      <c r="F110" s="428">
        <f>AVERAGE(F7:F8,F14,F29,F34,F37:F45,F47:F53,F55:F67,F69,F74,F76,F79,F81:F82,F85:F97,F100)</f>
        <v>10.495925925925926</v>
      </c>
      <c r="G110" s="428">
        <f>AVERAGE(G7:G17,G21:G22,G25,G28:G29,G34:G45,G47:G53,G55:G66,G68:G70,G72:G73,G75:G82,G84:G91,G93:G96,G98,G100:G102)</f>
        <v>8.6617105263157885</v>
      </c>
      <c r="H110" s="428">
        <f>AVERAGE(H7:H15,H17,H21:H22,H29,H34,H36:H45,H47:H53,H55:H69,H72:H82,H84,H86:H98,H100,H102)</f>
        <v>9.5839726027397258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4.42</v>
      </c>
      <c r="E111" s="429">
        <v>5.39</v>
      </c>
      <c r="F111" s="429">
        <v>5.31</v>
      </c>
      <c r="G111" s="430">
        <v>4.9000000000000004</v>
      </c>
      <c r="H111" s="429">
        <v>5.48</v>
      </c>
    </row>
    <row r="112" spans="1:20" ht="21" hidden="1" customHeight="1" thickTop="1" thickBot="1">
      <c r="C112" s="357" t="s">
        <v>240</v>
      </c>
      <c r="D112" s="581">
        <v>14.11</v>
      </c>
      <c r="E112" s="583">
        <v>13.68</v>
      </c>
      <c r="F112" s="583">
        <v>17</v>
      </c>
      <c r="G112" s="584">
        <v>13.14</v>
      </c>
      <c r="H112" s="584">
        <v>14.46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</row>
    <row r="115" spans="3:8" ht="21" hidden="1" customHeight="1"/>
    <row r="116" spans="3:8" ht="21" hidden="1" customHeight="1"/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7F02-AC7A-40C2-855A-64D1A305381D}">
  <dimension ref="A1:T116"/>
  <sheetViews>
    <sheetView showGridLines="0" view="pageBreakPreview" zoomScale="120" zoomScaleNormal="100" zoomScaleSheetLayoutView="120" workbookViewId="0">
      <selection activeCell="L14" sqref="L14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279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37.799999999999997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17.399999999999999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16.8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16.8">
      <c r="B8" s="373">
        <v>2</v>
      </c>
      <c r="C8" s="339" t="s">
        <v>13</v>
      </c>
      <c r="D8" s="571">
        <v>8</v>
      </c>
      <c r="E8" s="555">
        <v>8.25</v>
      </c>
      <c r="F8" s="555">
        <v>11.25</v>
      </c>
      <c r="G8" s="555">
        <v>7.25</v>
      </c>
      <c r="H8" s="559">
        <v>8.75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16.8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16.8">
      <c r="B10" s="376">
        <f t="shared" ref="B10:B73" si="0">B9+1</f>
        <v>4</v>
      </c>
      <c r="C10" s="339" t="s">
        <v>15</v>
      </c>
      <c r="D10" s="571">
        <v>8.5</v>
      </c>
      <c r="E10" s="555">
        <v>9</v>
      </c>
      <c r="F10" s="555" t="s">
        <v>120</v>
      </c>
      <c r="G10" s="555">
        <v>8.25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16.8">
      <c r="A11" s="336"/>
      <c r="B11" s="444">
        <f t="shared" si="0"/>
        <v>5</v>
      </c>
      <c r="C11" s="417" t="s">
        <v>16</v>
      </c>
      <c r="D11" s="570">
        <v>8.5</v>
      </c>
      <c r="E11" s="556">
        <v>9</v>
      </c>
      <c r="F11" s="556" t="s">
        <v>120</v>
      </c>
      <c r="G11" s="556">
        <v>8.5</v>
      </c>
      <c r="H11" s="560">
        <v>8.5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16.8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16.8">
      <c r="A13" s="336"/>
      <c r="B13" s="444">
        <f t="shared" si="0"/>
        <v>7</v>
      </c>
      <c r="C13" s="417" t="s">
        <v>18</v>
      </c>
      <c r="D13" s="570">
        <v>8</v>
      </c>
      <c r="E13" s="556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16.8">
      <c r="B14" s="376">
        <f t="shared" si="0"/>
        <v>8</v>
      </c>
      <c r="C14" s="339" t="s">
        <v>236</v>
      </c>
      <c r="D14" s="571">
        <v>8.5</v>
      </c>
      <c r="E14" s="555">
        <v>8.25</v>
      </c>
      <c r="F14" s="555">
        <v>14.9</v>
      </c>
      <c r="G14" s="555">
        <v>7.75</v>
      </c>
      <c r="H14" s="559">
        <v>7.86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10.8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16.8">
      <c r="B16" s="376">
        <f t="shared" si="0"/>
        <v>10</v>
      </c>
      <c r="C16" s="339" t="s">
        <v>21</v>
      </c>
      <c r="D16" s="571">
        <v>8.5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16.8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16.8">
      <c r="B18" s="376">
        <f t="shared" si="0"/>
        <v>12</v>
      </c>
      <c r="C18" s="339" t="s">
        <v>23</v>
      </c>
      <c r="D18" s="571">
        <v>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16.8">
      <c r="A19" s="336"/>
      <c r="B19" s="444">
        <f t="shared" si="0"/>
        <v>13</v>
      </c>
      <c r="C19" s="417" t="s">
        <v>24</v>
      </c>
      <c r="D19" s="570">
        <v>6.06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16.8">
      <c r="B20" s="376">
        <f t="shared" si="0"/>
        <v>14</v>
      </c>
      <c r="C20" s="339" t="s">
        <v>25</v>
      </c>
      <c r="D20" s="571">
        <v>6.5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9.55" customHeight="1">
      <c r="A21" s="336"/>
      <c r="B21" s="444">
        <f t="shared" si="0"/>
        <v>15</v>
      </c>
      <c r="C21" s="417" t="s">
        <v>26</v>
      </c>
      <c r="D21" s="570">
        <v>6.64</v>
      </c>
      <c r="E21" s="556">
        <v>7.27</v>
      </c>
      <c r="F21" s="556" t="s">
        <v>120</v>
      </c>
      <c r="G21" s="556">
        <v>6.91</v>
      </c>
      <c r="H21" s="560">
        <v>6.95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16.8">
      <c r="B22" s="376">
        <f t="shared" si="0"/>
        <v>16</v>
      </c>
      <c r="C22" s="339" t="s">
        <v>27</v>
      </c>
      <c r="D22" s="571">
        <v>8.8000000000000007</v>
      </c>
      <c r="E22" s="555">
        <v>9.4700000000000006</v>
      </c>
      <c r="F22" s="555" t="s">
        <v>120</v>
      </c>
      <c r="G22" s="555">
        <v>11.75</v>
      </c>
      <c r="H22" s="559">
        <v>14.42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6.85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6.98</v>
      </c>
      <c r="E25" s="556">
        <v>9.42</v>
      </c>
      <c r="F25" s="556" t="s">
        <v>120</v>
      </c>
      <c r="G25" s="556">
        <v>7.2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6.77</v>
      </c>
      <c r="E26" s="555" t="s">
        <v>120</v>
      </c>
      <c r="F26" s="555" t="s">
        <v>120</v>
      </c>
      <c r="G26" s="555" t="s">
        <v>120</v>
      </c>
      <c r="H26" s="596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6.7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7.58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17.55" customHeight="1">
      <c r="A29" s="336"/>
      <c r="B29" s="444">
        <f t="shared" si="0"/>
        <v>23</v>
      </c>
      <c r="C29" s="417" t="s">
        <v>36</v>
      </c>
      <c r="D29" s="570">
        <v>14.06</v>
      </c>
      <c r="E29" s="556">
        <v>13.06</v>
      </c>
      <c r="F29" s="556">
        <v>13.06</v>
      </c>
      <c r="G29" s="556">
        <v>13.06</v>
      </c>
      <c r="H29" s="560">
        <v>13.06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6.55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4.8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5.5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5.79</v>
      </c>
      <c r="E33" s="556">
        <v>5.79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16.8">
      <c r="B34" s="376">
        <f>B33+1</f>
        <v>28</v>
      </c>
      <c r="C34" s="339" t="s">
        <v>41</v>
      </c>
      <c r="D34" s="571">
        <v>7.03</v>
      </c>
      <c r="E34" s="555">
        <v>7.17</v>
      </c>
      <c r="F34" s="555">
        <v>12.16</v>
      </c>
      <c r="G34" s="555">
        <v>6.62</v>
      </c>
      <c r="H34" s="559">
        <v>12.11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16.8">
      <c r="A35" s="336"/>
      <c r="B35" s="444">
        <f t="shared" si="0"/>
        <v>29</v>
      </c>
      <c r="C35" s="417" t="s">
        <v>42</v>
      </c>
      <c r="D35" s="570">
        <v>6.5</v>
      </c>
      <c r="E35" s="556">
        <v>8.5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16.8">
      <c r="B36" s="376">
        <f t="shared" si="0"/>
        <v>30</v>
      </c>
      <c r="C36" s="339" t="s">
        <v>230</v>
      </c>
      <c r="D36" s="571">
        <v>11.55</v>
      </c>
      <c r="E36" s="555">
        <v>12.25</v>
      </c>
      <c r="F36" s="555" t="s">
        <v>120</v>
      </c>
      <c r="G36" s="555">
        <v>11.85</v>
      </c>
      <c r="H36" s="559">
        <v>14.5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16.8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16.8">
      <c r="B38" s="376">
        <f t="shared" si="0"/>
        <v>32</v>
      </c>
      <c r="C38" s="339" t="s">
        <v>46</v>
      </c>
      <c r="D38" s="571">
        <v>6.06</v>
      </c>
      <c r="E38" s="555">
        <v>8.77</v>
      </c>
      <c r="F38" s="555">
        <v>12.46</v>
      </c>
      <c r="G38" s="555">
        <v>8.5500000000000007</v>
      </c>
      <c r="H38" s="559">
        <v>8.48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16.8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16.8">
      <c r="B40" s="376">
        <f t="shared" si="0"/>
        <v>34</v>
      </c>
      <c r="C40" s="339" t="s">
        <v>48</v>
      </c>
      <c r="D40" s="571">
        <v>5.43</v>
      </c>
      <c r="E40" s="555">
        <v>5.49</v>
      </c>
      <c r="F40" s="561">
        <v>5.33</v>
      </c>
      <c r="G40" s="561">
        <v>5.16</v>
      </c>
      <c r="H40" s="559">
        <v>6.14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16.8">
      <c r="A41" s="336"/>
      <c r="B41" s="444">
        <f t="shared" si="0"/>
        <v>35</v>
      </c>
      <c r="C41" s="417" t="s">
        <v>49</v>
      </c>
      <c r="D41" s="570">
        <v>6.93</v>
      </c>
      <c r="E41" s="556">
        <v>6.96</v>
      </c>
      <c r="F41" s="556">
        <v>8.5500000000000007</v>
      </c>
      <c r="G41" s="556">
        <v>6.71</v>
      </c>
      <c r="H41" s="560">
        <v>9.5299999999999994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16.8">
      <c r="B42" s="376">
        <f t="shared" si="0"/>
        <v>36</v>
      </c>
      <c r="C42" s="339" t="s">
        <v>50</v>
      </c>
      <c r="D42" s="571">
        <v>6.1</v>
      </c>
      <c r="E42" s="555">
        <v>7.18</v>
      </c>
      <c r="F42" s="555">
        <v>12.18</v>
      </c>
      <c r="G42" s="555">
        <v>7.37</v>
      </c>
      <c r="H42" s="559">
        <v>9.07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16.8">
      <c r="A43" s="336"/>
      <c r="B43" s="444">
        <f t="shared" si="0"/>
        <v>37</v>
      </c>
      <c r="C43" s="417" t="s">
        <v>51</v>
      </c>
      <c r="D43" s="570">
        <v>8.73</v>
      </c>
      <c r="E43" s="556">
        <v>8.4700000000000006</v>
      </c>
      <c r="F43" s="556">
        <v>8.4499999999999993</v>
      </c>
      <c r="G43" s="556">
        <v>8.5399999999999991</v>
      </c>
      <c r="H43" s="560">
        <v>8.6199999999999992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16.8">
      <c r="B44" s="376">
        <f t="shared" si="0"/>
        <v>38</v>
      </c>
      <c r="C44" s="339" t="s">
        <v>52</v>
      </c>
      <c r="D44" s="571">
        <v>9.0299999999999994</v>
      </c>
      <c r="E44" s="555">
        <v>9.42</v>
      </c>
      <c r="F44" s="555">
        <v>10.97</v>
      </c>
      <c r="G44" s="555">
        <v>9.32</v>
      </c>
      <c r="H44" s="559">
        <v>10.71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19.8">
      <c r="A45" s="336"/>
      <c r="B45" s="444">
        <f t="shared" si="0"/>
        <v>39</v>
      </c>
      <c r="C45" s="417" t="s">
        <v>274</v>
      </c>
      <c r="D45" s="570">
        <v>8.1999999999999993</v>
      </c>
      <c r="E45" s="556">
        <v>10.6</v>
      </c>
      <c r="F45" s="556">
        <v>13.77</v>
      </c>
      <c r="G45" s="556">
        <v>9.0299999999999994</v>
      </c>
      <c r="H45" s="560">
        <v>9.9700000000000006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16.8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5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16.8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16.8">
      <c r="B48" s="376">
        <f t="shared" si="0"/>
        <v>42</v>
      </c>
      <c r="C48" s="339" t="s">
        <v>56</v>
      </c>
      <c r="D48" s="571">
        <v>8.31</v>
      </c>
      <c r="E48" s="555">
        <v>8.31</v>
      </c>
      <c r="F48" s="555">
        <v>8.31</v>
      </c>
      <c r="G48" s="555">
        <v>8.31</v>
      </c>
      <c r="H48" s="559">
        <v>8.31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16.8">
      <c r="A49" s="336"/>
      <c r="B49" s="444">
        <f t="shared" si="0"/>
        <v>43</v>
      </c>
      <c r="C49" s="417" t="s">
        <v>57</v>
      </c>
      <c r="D49" s="570">
        <v>8.48</v>
      </c>
      <c r="E49" s="556">
        <v>8.74</v>
      </c>
      <c r="F49" s="556">
        <v>10.19</v>
      </c>
      <c r="G49" s="556">
        <v>8.5500000000000007</v>
      </c>
      <c r="H49" s="560">
        <v>8.89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16.8">
      <c r="B50" s="376">
        <f t="shared" si="0"/>
        <v>44</v>
      </c>
      <c r="C50" s="339" t="s">
        <v>58</v>
      </c>
      <c r="D50" s="571">
        <v>5.67</v>
      </c>
      <c r="E50" s="555">
        <v>6.76</v>
      </c>
      <c r="F50" s="555">
        <v>6.58</v>
      </c>
      <c r="G50" s="555">
        <v>6.69</v>
      </c>
      <c r="H50" s="559">
        <v>8.1300000000000008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33.6">
      <c r="A51" s="336"/>
      <c r="B51" s="444">
        <f t="shared" si="0"/>
        <v>45</v>
      </c>
      <c r="C51" s="417" t="s">
        <v>59</v>
      </c>
      <c r="D51" s="597">
        <v>8.35</v>
      </c>
      <c r="E51" s="598">
        <v>8.0399999999999991</v>
      </c>
      <c r="F51" s="598">
        <v>8.0399999999999991</v>
      </c>
      <c r="G51" s="598">
        <v>8.35</v>
      </c>
      <c r="H51" s="599">
        <v>7.73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16.8">
      <c r="B52" s="376">
        <f t="shared" si="0"/>
        <v>46</v>
      </c>
      <c r="C52" s="339" t="s">
        <v>60</v>
      </c>
      <c r="D52" s="571">
        <v>8.5</v>
      </c>
      <c r="E52" s="555">
        <v>10.5</v>
      </c>
      <c r="F52" s="555">
        <v>9.35</v>
      </c>
      <c r="G52" s="555">
        <v>8.32</v>
      </c>
      <c r="H52" s="559">
        <v>8.2899999999999991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17.399999999999999" thickBot="1">
      <c r="A53" s="336"/>
      <c r="B53" s="450">
        <f t="shared" si="0"/>
        <v>47</v>
      </c>
      <c r="C53" s="451" t="s">
        <v>61</v>
      </c>
      <c r="D53" s="572">
        <v>7.68</v>
      </c>
      <c r="E53" s="567">
        <v>7.56</v>
      </c>
      <c r="F53" s="567">
        <v>7.5</v>
      </c>
      <c r="G53" s="567">
        <v>7.51</v>
      </c>
      <c r="H53" s="568">
        <v>10.08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17.399999999999999" thickBot="1">
      <c r="B54" s="551"/>
      <c r="C54" s="552"/>
      <c r="D54" s="573"/>
      <c r="E54" s="569"/>
      <c r="F54" s="569"/>
      <c r="G54" s="693"/>
      <c r="H54" s="694"/>
      <c r="J54"/>
      <c r="K54"/>
      <c r="L54"/>
      <c r="M54"/>
      <c r="N54"/>
      <c r="P54" s="565"/>
      <c r="Q54" s="565"/>
      <c r="R54" s="565"/>
      <c r="S54" s="565"/>
      <c r="T54" s="565"/>
    </row>
    <row r="55" spans="1:20" ht="17.399999999999999" thickTop="1">
      <c r="B55" s="376">
        <f>B53+1</f>
        <v>48</v>
      </c>
      <c r="C55" s="339" t="s">
        <v>62</v>
      </c>
      <c r="D55" s="595">
        <v>11.85</v>
      </c>
      <c r="E55" s="588">
        <v>11.85</v>
      </c>
      <c r="F55" s="561">
        <v>11.85</v>
      </c>
      <c r="G55" s="561">
        <v>11.85</v>
      </c>
      <c r="H55" s="585">
        <v>11.85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16.8">
      <c r="A56" s="336"/>
      <c r="B56" s="444">
        <f t="shared" si="0"/>
        <v>49</v>
      </c>
      <c r="C56" s="417" t="s">
        <v>64</v>
      </c>
      <c r="D56" s="590">
        <v>7.62</v>
      </c>
      <c r="E56" s="556">
        <v>8.85</v>
      </c>
      <c r="F56" s="556">
        <v>7.32</v>
      </c>
      <c r="G56" s="556">
        <v>6.57</v>
      </c>
      <c r="H56" s="560">
        <v>8.9700000000000006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16.8">
      <c r="B57" s="376">
        <f t="shared" si="0"/>
        <v>50</v>
      </c>
      <c r="C57" s="339" t="s">
        <v>65</v>
      </c>
      <c r="D57" s="571">
        <v>11.8</v>
      </c>
      <c r="E57" s="555">
        <v>11.8</v>
      </c>
      <c r="F57" s="555">
        <v>11.8</v>
      </c>
      <c r="G57" s="555">
        <v>11.8</v>
      </c>
      <c r="H57" s="559">
        <v>11.8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16.8">
      <c r="A58" s="336"/>
      <c r="B58" s="444">
        <f t="shared" si="0"/>
        <v>51</v>
      </c>
      <c r="C58" s="417" t="s">
        <v>66</v>
      </c>
      <c r="D58" s="570">
        <v>7.9</v>
      </c>
      <c r="E58" s="556">
        <v>7.9</v>
      </c>
      <c r="F58" s="556">
        <v>7.9</v>
      </c>
      <c r="G58" s="556">
        <v>11.37</v>
      </c>
      <c r="H58" s="560">
        <v>11.37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16.8">
      <c r="B59" s="376">
        <f t="shared" si="0"/>
        <v>52</v>
      </c>
      <c r="C59" s="339" t="s">
        <v>67</v>
      </c>
      <c r="D59" s="571">
        <v>8.7100000000000009</v>
      </c>
      <c r="E59" s="555">
        <v>8.9</v>
      </c>
      <c r="F59" s="555">
        <v>8.8000000000000007</v>
      </c>
      <c r="G59" s="555">
        <v>8.83</v>
      </c>
      <c r="H59" s="559">
        <v>8.66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16.8">
      <c r="A60" s="336"/>
      <c r="B60" s="444">
        <f t="shared" si="0"/>
        <v>53</v>
      </c>
      <c r="C60" s="417" t="s">
        <v>68</v>
      </c>
      <c r="D60" s="570">
        <v>5.63</v>
      </c>
      <c r="E60" s="556">
        <v>5.63</v>
      </c>
      <c r="F60" s="556">
        <v>5.63</v>
      </c>
      <c r="G60" s="556">
        <v>5.63</v>
      </c>
      <c r="H60" s="560">
        <v>5.63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16.8">
      <c r="B61" s="376">
        <f t="shared" si="0"/>
        <v>54</v>
      </c>
      <c r="C61" s="339" t="s">
        <v>69</v>
      </c>
      <c r="D61" s="571">
        <v>5.92</v>
      </c>
      <c r="E61" s="555">
        <v>5.91</v>
      </c>
      <c r="F61" s="555">
        <v>5.91</v>
      </c>
      <c r="G61" s="555">
        <v>5.91</v>
      </c>
      <c r="H61" s="559">
        <v>6.05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16.8">
      <c r="A62" s="336"/>
      <c r="B62" s="444">
        <f t="shared" si="0"/>
        <v>55</v>
      </c>
      <c r="C62" s="417" t="s">
        <v>70</v>
      </c>
      <c r="D62" s="570">
        <v>6.47</v>
      </c>
      <c r="E62" s="556">
        <v>6.6</v>
      </c>
      <c r="F62" s="556">
        <v>6.33</v>
      </c>
      <c r="G62" s="556">
        <v>6.36</v>
      </c>
      <c r="H62" s="560">
        <v>6.47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16.8">
      <c r="B63" s="376">
        <f t="shared" si="0"/>
        <v>56</v>
      </c>
      <c r="C63" s="339" t="s">
        <v>237</v>
      </c>
      <c r="D63" s="571">
        <v>7.96</v>
      </c>
      <c r="E63" s="555">
        <v>8.14</v>
      </c>
      <c r="F63" s="555">
        <v>9.23</v>
      </c>
      <c r="G63" s="555">
        <v>7.8</v>
      </c>
      <c r="H63" s="559">
        <v>11.25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16.8">
      <c r="A64" s="336"/>
      <c r="B64" s="444">
        <f>B63+1</f>
        <v>57</v>
      </c>
      <c r="C64" s="417" t="s">
        <v>73</v>
      </c>
      <c r="D64" s="570">
        <v>9.5</v>
      </c>
      <c r="E64" s="556">
        <v>10.5</v>
      </c>
      <c r="F64" s="556">
        <v>10.5</v>
      </c>
      <c r="G64" s="556">
        <v>10.5</v>
      </c>
      <c r="H64" s="560">
        <v>10.5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16.8">
      <c r="B65" s="376">
        <f t="shared" si="0"/>
        <v>58</v>
      </c>
      <c r="C65" s="339" t="s">
        <v>74</v>
      </c>
      <c r="D65" s="571">
        <v>8.16</v>
      </c>
      <c r="E65" s="555">
        <v>8.33</v>
      </c>
      <c r="F65" s="555">
        <v>8.5</v>
      </c>
      <c r="G65" s="555">
        <v>7.99</v>
      </c>
      <c r="H65" s="559">
        <v>8.25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16.8">
      <c r="A66" s="336"/>
      <c r="B66" s="444">
        <f t="shared" si="0"/>
        <v>59</v>
      </c>
      <c r="C66" s="417" t="s">
        <v>75</v>
      </c>
      <c r="D66" s="570">
        <v>6.24</v>
      </c>
      <c r="E66" s="556">
        <v>6.24</v>
      </c>
      <c r="F66" s="556">
        <v>7.03</v>
      </c>
      <c r="G66" s="556">
        <v>6.24</v>
      </c>
      <c r="H66" s="560">
        <v>6.24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16.8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16.8">
      <c r="A68" s="336"/>
      <c r="B68" s="444">
        <f>B67+1</f>
        <v>61</v>
      </c>
      <c r="C68" s="417" t="s">
        <v>77</v>
      </c>
      <c r="D68" s="570">
        <v>8.25</v>
      </c>
      <c r="E68" s="556">
        <v>8.94</v>
      </c>
      <c r="F68" s="556" t="s">
        <v>120</v>
      </c>
      <c r="G68" s="556">
        <v>9.6</v>
      </c>
      <c r="H68" s="560">
        <v>9.5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16.8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7.35</v>
      </c>
      <c r="E70" s="556">
        <v>8.4600000000000009</v>
      </c>
      <c r="F70" s="556" t="s">
        <v>120</v>
      </c>
      <c r="G70" s="556">
        <v>8.07</v>
      </c>
      <c r="H70" s="560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16.8">
      <c r="B71" s="376">
        <f t="shared" si="0"/>
        <v>64</v>
      </c>
      <c r="C71" s="339" t="s">
        <v>80</v>
      </c>
      <c r="D71" s="571">
        <v>8.6999999999999993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16.8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16.8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16.8">
      <c r="A74" s="336"/>
      <c r="B74" s="444">
        <f t="shared" ref="B74:B102" si="1">B73+1</f>
        <v>67</v>
      </c>
      <c r="C74" s="417" t="s">
        <v>131</v>
      </c>
      <c r="D74" s="570">
        <v>7</v>
      </c>
      <c r="E74" s="556">
        <v>10.02</v>
      </c>
      <c r="F74" s="556">
        <v>17.27</v>
      </c>
      <c r="G74" s="556" t="s">
        <v>120</v>
      </c>
      <c r="H74" s="560">
        <v>11.88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16.8">
      <c r="B75" s="376">
        <f t="shared" si="1"/>
        <v>68</v>
      </c>
      <c r="C75" s="339" t="s">
        <v>84</v>
      </c>
      <c r="D75" s="571">
        <v>9.99</v>
      </c>
      <c r="E75" s="555">
        <v>10.69</v>
      </c>
      <c r="F75" s="555" t="s">
        <v>120</v>
      </c>
      <c r="G75" s="555">
        <v>10.71</v>
      </c>
      <c r="H75" s="559">
        <v>9.59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16.8">
      <c r="A76" s="336"/>
      <c r="B76" s="444">
        <f t="shared" si="1"/>
        <v>69</v>
      </c>
      <c r="C76" s="417" t="s">
        <v>258</v>
      </c>
      <c r="D76" s="570">
        <v>8.5399999999999991</v>
      </c>
      <c r="E76" s="556">
        <v>8.5500000000000007</v>
      </c>
      <c r="F76" s="556">
        <v>11.15</v>
      </c>
      <c r="G76" s="556">
        <v>9.7799999999999994</v>
      </c>
      <c r="H76" s="560">
        <v>9.89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16.8">
      <c r="B77" s="376">
        <f t="shared" si="1"/>
        <v>70</v>
      </c>
      <c r="C77" s="339" t="s">
        <v>86</v>
      </c>
      <c r="D77" s="555" t="s">
        <v>120</v>
      </c>
      <c r="E77" s="555">
        <v>13.12</v>
      </c>
      <c r="F77" s="555" t="s">
        <v>120</v>
      </c>
      <c r="G77" s="555">
        <v>9.6300000000000008</v>
      </c>
      <c r="H77" s="559">
        <v>10.83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16.8">
      <c r="A78" s="336"/>
      <c r="B78" s="444">
        <f t="shared" si="1"/>
        <v>71</v>
      </c>
      <c r="C78" s="417" t="s">
        <v>88</v>
      </c>
      <c r="D78" s="570">
        <v>7.9</v>
      </c>
      <c r="E78" s="556">
        <v>7.9</v>
      </c>
      <c r="F78" s="556" t="s">
        <v>120</v>
      </c>
      <c r="G78" s="556">
        <v>7.65</v>
      </c>
      <c r="H78" s="560">
        <v>7.65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16.8">
      <c r="B79" s="376">
        <f t="shared" si="1"/>
        <v>72</v>
      </c>
      <c r="C79" s="339" t="s">
        <v>89</v>
      </c>
      <c r="D79" s="571">
        <v>6</v>
      </c>
      <c r="E79" s="555">
        <v>7</v>
      </c>
      <c r="F79" s="555">
        <v>7.5</v>
      </c>
      <c r="G79" s="555">
        <v>7</v>
      </c>
      <c r="H79" s="559">
        <v>10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16.8">
      <c r="A80" s="336"/>
      <c r="B80" s="444">
        <f t="shared" si="1"/>
        <v>73</v>
      </c>
      <c r="C80" s="417" t="s">
        <v>90</v>
      </c>
      <c r="D80" s="570">
        <v>8.56</v>
      </c>
      <c r="E80" s="556">
        <v>8.56</v>
      </c>
      <c r="F80" s="556" t="s">
        <v>120</v>
      </c>
      <c r="G80" s="556">
        <v>8.7100000000000009</v>
      </c>
      <c r="H80" s="560">
        <v>12.24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16.8">
      <c r="B81" s="376">
        <f t="shared" si="1"/>
        <v>74</v>
      </c>
      <c r="C81" s="339" t="s">
        <v>231</v>
      </c>
      <c r="D81" s="571">
        <v>11.29</v>
      </c>
      <c r="E81" s="555">
        <v>11.79</v>
      </c>
      <c r="F81" s="555">
        <v>11.79</v>
      </c>
      <c r="G81" s="555">
        <v>11.29</v>
      </c>
      <c r="H81" s="559">
        <v>16.39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16.8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16.8">
      <c r="A84" s="336"/>
      <c r="B84" s="444">
        <f t="shared" si="1"/>
        <v>77</v>
      </c>
      <c r="C84" s="417" t="s">
        <v>188</v>
      </c>
      <c r="D84" s="570">
        <v>10.08</v>
      </c>
      <c r="E84" s="556">
        <v>10.08</v>
      </c>
      <c r="F84" s="556" t="s">
        <v>120</v>
      </c>
      <c r="G84" s="556">
        <v>10.08</v>
      </c>
      <c r="H84" s="560">
        <v>10.08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16.8">
      <c r="B85" s="376">
        <f t="shared" si="1"/>
        <v>78</v>
      </c>
      <c r="C85" s="339" t="s">
        <v>96</v>
      </c>
      <c r="D85" s="561" t="s">
        <v>120</v>
      </c>
      <c r="E85" s="561">
        <v>11.25</v>
      </c>
      <c r="F85" s="561">
        <v>13.99</v>
      </c>
      <c r="G85" s="561">
        <v>9.99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16.8">
      <c r="A86" s="336"/>
      <c r="B86" s="444">
        <f t="shared" si="1"/>
        <v>79</v>
      </c>
      <c r="C86" s="417" t="s">
        <v>97</v>
      </c>
      <c r="D86" s="570">
        <v>7.05</v>
      </c>
      <c r="E86" s="556">
        <v>7.05</v>
      </c>
      <c r="F86" s="556">
        <v>9.0500000000000007</v>
      </c>
      <c r="G86" s="556">
        <v>7.05</v>
      </c>
      <c r="H86" s="560">
        <v>8.5500000000000007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16.8">
      <c r="B87" s="376">
        <f t="shared" si="1"/>
        <v>80</v>
      </c>
      <c r="C87" s="339" t="s">
        <v>98</v>
      </c>
      <c r="D87" s="571">
        <v>10.62</v>
      </c>
      <c r="E87" s="555">
        <v>10.87</v>
      </c>
      <c r="F87" s="555">
        <v>11.37</v>
      </c>
      <c r="G87" s="555">
        <v>10.72</v>
      </c>
      <c r="H87" s="559">
        <v>11.12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16.8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56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16.8">
      <c r="B89" s="376">
        <f t="shared" si="1"/>
        <v>82</v>
      </c>
      <c r="C89" s="344" t="s">
        <v>267</v>
      </c>
      <c r="D89" s="571">
        <v>6.5</v>
      </c>
      <c r="E89" s="555">
        <v>10.75</v>
      </c>
      <c r="F89" s="555">
        <v>11.75</v>
      </c>
      <c r="G89" s="555">
        <v>9.25</v>
      </c>
      <c r="H89" s="559">
        <v>10.75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16.8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16.8">
      <c r="B91" s="376">
        <f t="shared" si="1"/>
        <v>84</v>
      </c>
      <c r="C91" s="339" t="s">
        <v>254</v>
      </c>
      <c r="D91" s="571">
        <v>12.3</v>
      </c>
      <c r="E91" s="555">
        <v>12.3</v>
      </c>
      <c r="F91" s="555">
        <v>12.3</v>
      </c>
      <c r="G91" s="555">
        <v>12.3</v>
      </c>
      <c r="H91" s="559">
        <v>12.3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16.8">
      <c r="A92" s="336"/>
      <c r="B92" s="444">
        <f t="shared" si="1"/>
        <v>85</v>
      </c>
      <c r="C92" s="417" t="s">
        <v>189</v>
      </c>
      <c r="D92" s="570">
        <v>8.64</v>
      </c>
      <c r="E92" s="556">
        <v>11.21</v>
      </c>
      <c r="F92" s="556">
        <v>11.5</v>
      </c>
      <c r="G92" s="556" t="s">
        <v>120</v>
      </c>
      <c r="H92" s="560">
        <v>12.26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16.8">
      <c r="B93" s="376">
        <f t="shared" si="1"/>
        <v>86</v>
      </c>
      <c r="C93" s="339" t="s">
        <v>104</v>
      </c>
      <c r="D93" s="571">
        <v>6.2</v>
      </c>
      <c r="E93" s="555">
        <v>7</v>
      </c>
      <c r="F93" s="555">
        <v>7.7</v>
      </c>
      <c r="G93" s="555">
        <v>4.9000000000000004</v>
      </c>
      <c r="H93" s="559">
        <v>5.65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16.8">
      <c r="A94" s="336"/>
      <c r="B94" s="444">
        <f t="shared" si="1"/>
        <v>87</v>
      </c>
      <c r="C94" s="417" t="s">
        <v>105</v>
      </c>
      <c r="D94" s="570">
        <v>8.02</v>
      </c>
      <c r="E94" s="556">
        <v>8.68</v>
      </c>
      <c r="F94" s="556">
        <v>9.68</v>
      </c>
      <c r="G94" s="556">
        <v>8.18</v>
      </c>
      <c r="H94" s="560">
        <v>8.18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16.8">
      <c r="B95" s="376">
        <f t="shared" si="1"/>
        <v>88</v>
      </c>
      <c r="C95" s="339" t="s">
        <v>106</v>
      </c>
      <c r="D95" s="571">
        <v>9.61</v>
      </c>
      <c r="E95" s="555">
        <v>10.11</v>
      </c>
      <c r="F95" s="555">
        <v>10.61</v>
      </c>
      <c r="G95" s="555">
        <v>9.61</v>
      </c>
      <c r="H95" s="559">
        <v>10.11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16.8">
      <c r="A96" s="336"/>
      <c r="B96" s="444">
        <f t="shared" si="1"/>
        <v>89</v>
      </c>
      <c r="C96" s="417" t="s">
        <v>107</v>
      </c>
      <c r="D96" s="570">
        <v>9</v>
      </c>
      <c r="E96" s="556">
        <v>11</v>
      </c>
      <c r="F96" s="556">
        <v>11</v>
      </c>
      <c r="G96" s="556">
        <v>10</v>
      </c>
      <c r="H96" s="560">
        <v>12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16.8">
      <c r="B97" s="376">
        <f t="shared" si="1"/>
        <v>90</v>
      </c>
      <c r="C97" s="339" t="s">
        <v>108</v>
      </c>
      <c r="D97" s="555" t="s">
        <v>120</v>
      </c>
      <c r="E97" s="555">
        <v>11.48</v>
      </c>
      <c r="F97" s="555">
        <v>13.07</v>
      </c>
      <c r="G97" s="555" t="s">
        <v>120</v>
      </c>
      <c r="H97" s="559">
        <v>10.82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16.8">
      <c r="A98" s="336"/>
      <c r="B98" s="444">
        <f t="shared" si="1"/>
        <v>91</v>
      </c>
      <c r="C98" s="417" t="s">
        <v>109</v>
      </c>
      <c r="D98" s="570">
        <v>8.76</v>
      </c>
      <c r="E98" s="556">
        <v>9.69</v>
      </c>
      <c r="F98" s="556" t="s">
        <v>120</v>
      </c>
      <c r="G98" s="556">
        <v>9.51</v>
      </c>
      <c r="H98" s="560">
        <v>11.01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16.8">
      <c r="B99" s="376">
        <f t="shared" si="1"/>
        <v>92</v>
      </c>
      <c r="C99" s="339" t="s">
        <v>255</v>
      </c>
      <c r="D99" s="571">
        <v>8.64</v>
      </c>
      <c r="E99" s="555" t="s">
        <v>120</v>
      </c>
      <c r="F99" s="555" t="s">
        <v>120</v>
      </c>
      <c r="G99" s="555" t="s">
        <v>120</v>
      </c>
      <c r="H99" s="559">
        <v>13.88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16.8">
      <c r="A100" s="336"/>
      <c r="B100" s="444">
        <f t="shared" si="1"/>
        <v>93</v>
      </c>
      <c r="C100" s="417" t="s">
        <v>191</v>
      </c>
      <c r="D100" s="570">
        <v>5.64</v>
      </c>
      <c r="E100" s="556">
        <v>6.14</v>
      </c>
      <c r="F100" s="556">
        <v>8.14</v>
      </c>
      <c r="G100" s="556">
        <v>5.64</v>
      </c>
      <c r="H100" s="560">
        <v>5.64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16.8">
      <c r="B101" s="376">
        <f t="shared" si="1"/>
        <v>94</v>
      </c>
      <c r="C101" s="339" t="s">
        <v>112</v>
      </c>
      <c r="D101" s="571">
        <v>9.5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17.399999999999999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6.8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6.8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1.2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563"/>
      <c r="N108" s="563"/>
    </row>
    <row r="109" spans="1:20" s="356" customFormat="1" ht="27" hidden="1" customHeight="1">
      <c r="B109" s="351"/>
      <c r="C109" s="347"/>
      <c r="D109" s="57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8.1225842696629211</v>
      </c>
      <c r="E110" s="428">
        <f>AVERAGE(E7:E17,E21:E22,E25,E29,E33:E45,E47:E53,E55:E70,E72:E102)</f>
        <v>9.1866666666666656</v>
      </c>
      <c r="F110" s="428">
        <f>AVERAGE(F7:F8,F14,F29,F34,F37:F45,F47:F53,F55:F67,F69,F74,F76,F79,F81:F82,F85:F97,F100)</f>
        <v>10.627407407407409</v>
      </c>
      <c r="G110" s="428">
        <f>AVERAGE(G7:G17,G21:G22,G25,G28:G29,G34:G45,G47:G53,G55:G66,G68:G70,G72:G73,G75:G82,G84:G91,G93:G96,G98,G100:G102)</f>
        <v>8.7253947368421034</v>
      </c>
      <c r="H110" s="428">
        <f>AVERAGE(H7:H15,H17,H21:H22,H29,H34,H36:H45,H47:H53,H55:H69,H72:H82,H84,H86:H99,H100,H102)</f>
        <v>9.8245945945945952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4.8</v>
      </c>
      <c r="E111" s="429">
        <v>5.49</v>
      </c>
      <c r="F111" s="429">
        <v>5.33</v>
      </c>
      <c r="G111" s="430">
        <v>4.9000000000000004</v>
      </c>
      <c r="H111" s="429">
        <v>5.63</v>
      </c>
    </row>
    <row r="112" spans="1:20" ht="21" hidden="1" customHeight="1" thickTop="1" thickBot="1">
      <c r="C112" s="357" t="s">
        <v>240</v>
      </c>
      <c r="D112" s="581">
        <v>14.06</v>
      </c>
      <c r="E112" s="583">
        <v>13.12</v>
      </c>
      <c r="F112" s="583">
        <v>17.27</v>
      </c>
      <c r="G112" s="584">
        <v>13.06</v>
      </c>
      <c r="H112" s="584">
        <v>16.39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  <c r="E114" s="580"/>
      <c r="F114" s="580"/>
      <c r="G114" s="580"/>
      <c r="H114" s="580"/>
    </row>
    <row r="115" spans="3:8" ht="21" hidden="1" customHeight="1">
      <c r="E115" s="580"/>
      <c r="F115" s="580"/>
      <c r="G115" s="580"/>
      <c r="H115" s="580"/>
    </row>
    <row r="116" spans="3:8" ht="21" hidden="1" customHeight="1"/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527D-6181-43CF-BFF0-D5B3942D2855}">
  <dimension ref="A1:T115"/>
  <sheetViews>
    <sheetView showGridLines="0" view="pageBreakPreview" topLeftCell="A24" zoomScale="70" zoomScaleNormal="100" zoomScaleSheetLayoutView="70" workbookViewId="0">
      <selection activeCell="A106" sqref="A106:XFD115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.625" style="580" customWidth="1"/>
    <col min="5" max="5" width="10.625" style="535" customWidth="1"/>
    <col min="6" max="6" width="9.25" style="535" customWidth="1"/>
    <col min="7" max="7" width="12" style="535" customWidth="1"/>
    <col min="8" max="8" width="12.625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280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89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37.799999999999997" customHeight="1">
      <c r="B5" s="670"/>
      <c r="C5" s="672"/>
      <c r="D5" s="690"/>
      <c r="E5" s="674"/>
      <c r="F5" s="674"/>
      <c r="G5" s="505" t="s">
        <v>8</v>
      </c>
      <c r="H5" s="506" t="s">
        <v>251</v>
      </c>
    </row>
    <row r="6" spans="1:20" ht="17.399999999999999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16.8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16.8">
      <c r="B8" s="373">
        <v>2</v>
      </c>
      <c r="C8" s="339" t="s">
        <v>13</v>
      </c>
      <c r="D8" s="571">
        <v>8.0500000000000007</v>
      </c>
      <c r="E8" s="555">
        <v>8.3000000000000007</v>
      </c>
      <c r="F8" s="555">
        <v>11.3</v>
      </c>
      <c r="G8" s="555">
        <v>7.3</v>
      </c>
      <c r="H8" s="559">
        <v>8.8000000000000007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16.8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16.8">
      <c r="B10" s="376">
        <f t="shared" ref="B10:B73" si="0">B9+1</f>
        <v>4</v>
      </c>
      <c r="C10" s="339" t="s">
        <v>15</v>
      </c>
      <c r="D10" s="571">
        <v>8.5</v>
      </c>
      <c r="E10" s="555">
        <v>9</v>
      </c>
      <c r="F10" s="555" t="s">
        <v>120</v>
      </c>
      <c r="G10" s="555">
        <v>8.25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16.8">
      <c r="A11" s="336"/>
      <c r="B11" s="444">
        <f t="shared" si="0"/>
        <v>5</v>
      </c>
      <c r="C11" s="417" t="s">
        <v>16</v>
      </c>
      <c r="D11" s="570">
        <v>8.5</v>
      </c>
      <c r="E11" s="556">
        <v>9</v>
      </c>
      <c r="F11" s="556" t="s">
        <v>120</v>
      </c>
      <c r="G11" s="556">
        <v>8.5</v>
      </c>
      <c r="H11" s="560">
        <v>8.5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16.8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16.8">
      <c r="A13" s="336"/>
      <c r="B13" s="444">
        <f t="shared" si="0"/>
        <v>7</v>
      </c>
      <c r="C13" s="417" t="s">
        <v>18</v>
      </c>
      <c r="D13" s="570">
        <v>8</v>
      </c>
      <c r="E13" s="556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16.8">
      <c r="B14" s="376">
        <f t="shared" si="0"/>
        <v>8</v>
      </c>
      <c r="C14" s="339" t="s">
        <v>236</v>
      </c>
      <c r="D14" s="571">
        <v>8.59</v>
      </c>
      <c r="E14" s="555">
        <v>8.34</v>
      </c>
      <c r="F14" s="555">
        <v>14.9</v>
      </c>
      <c r="G14" s="555">
        <v>7.84</v>
      </c>
      <c r="H14" s="559">
        <v>7.86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10.8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16.8">
      <c r="B16" s="376">
        <f t="shared" si="0"/>
        <v>10</v>
      </c>
      <c r="C16" s="339" t="s">
        <v>21</v>
      </c>
      <c r="D16" s="571">
        <v>8.5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16.8">
      <c r="A17" s="336"/>
      <c r="B17" s="444">
        <f t="shared" si="0"/>
        <v>11</v>
      </c>
      <c r="C17" s="417" t="s">
        <v>22</v>
      </c>
      <c r="D17" s="570">
        <v>8.25</v>
      </c>
      <c r="E17" s="556">
        <v>8.5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16.8">
      <c r="B18" s="376">
        <f t="shared" si="0"/>
        <v>12</v>
      </c>
      <c r="C18" s="339" t="s">
        <v>23</v>
      </c>
      <c r="D18" s="571">
        <v>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16.8">
      <c r="A19" s="336"/>
      <c r="B19" s="444">
        <f t="shared" si="0"/>
        <v>13</v>
      </c>
      <c r="C19" s="417" t="s">
        <v>24</v>
      </c>
      <c r="D19" s="570">
        <v>6.96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16.8">
      <c r="B20" s="376">
        <f t="shared" si="0"/>
        <v>14</v>
      </c>
      <c r="C20" s="339" t="s">
        <v>25</v>
      </c>
      <c r="D20" s="571">
        <v>6.5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9.55" customHeight="1">
      <c r="A21" s="336"/>
      <c r="B21" s="444">
        <f t="shared" si="0"/>
        <v>15</v>
      </c>
      <c r="C21" s="417" t="s">
        <v>26</v>
      </c>
      <c r="D21" s="570">
        <v>6.75</v>
      </c>
      <c r="E21" s="556">
        <v>7.54</v>
      </c>
      <c r="F21" s="556" t="s">
        <v>120</v>
      </c>
      <c r="G21" s="556">
        <v>6.96</v>
      </c>
      <c r="H21" s="560">
        <v>6.95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16.8">
      <c r="B22" s="376">
        <f t="shared" si="0"/>
        <v>16</v>
      </c>
      <c r="C22" s="339" t="s">
        <v>27</v>
      </c>
      <c r="D22" s="571">
        <v>9.06</v>
      </c>
      <c r="E22" s="555">
        <v>9.67</v>
      </c>
      <c r="F22" s="555" t="s">
        <v>120</v>
      </c>
      <c r="G22" s="555">
        <v>13.41</v>
      </c>
      <c r="H22" s="559">
        <v>14.58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21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56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21" customHeight="1">
      <c r="B24" s="376">
        <f t="shared" si="0"/>
        <v>18</v>
      </c>
      <c r="C24" s="339" t="s">
        <v>30</v>
      </c>
      <c r="D24" s="571">
        <v>7.13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21" customHeight="1">
      <c r="A25" s="336"/>
      <c r="B25" s="444">
        <f t="shared" si="0"/>
        <v>19</v>
      </c>
      <c r="C25" s="417" t="s">
        <v>32</v>
      </c>
      <c r="D25" s="570">
        <v>7.22</v>
      </c>
      <c r="E25" s="556">
        <v>9.65</v>
      </c>
      <c r="F25" s="556" t="s">
        <v>120</v>
      </c>
      <c r="G25" s="556">
        <v>7.19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21" customHeight="1">
      <c r="B26" s="376">
        <f t="shared" si="0"/>
        <v>20</v>
      </c>
      <c r="C26" s="339" t="s">
        <v>33</v>
      </c>
      <c r="D26" s="571">
        <v>7.31</v>
      </c>
      <c r="E26" s="555" t="s">
        <v>120</v>
      </c>
      <c r="F26" s="555" t="s">
        <v>120</v>
      </c>
      <c r="G26" s="555" t="s">
        <v>120</v>
      </c>
      <c r="H26" s="596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21" customHeight="1">
      <c r="A27" s="336"/>
      <c r="B27" s="444">
        <f t="shared" si="0"/>
        <v>21</v>
      </c>
      <c r="C27" s="417" t="s">
        <v>34</v>
      </c>
      <c r="D27" s="570">
        <v>6.95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21" customHeight="1">
      <c r="B28" s="376">
        <f t="shared" si="0"/>
        <v>22</v>
      </c>
      <c r="C28" s="339" t="s">
        <v>35</v>
      </c>
      <c r="D28" s="571">
        <v>7.65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17.55" customHeight="1">
      <c r="A29" s="336"/>
      <c r="B29" s="444">
        <f t="shared" si="0"/>
        <v>23</v>
      </c>
      <c r="C29" s="417" t="s">
        <v>36</v>
      </c>
      <c r="D29" s="570">
        <v>14.17</v>
      </c>
      <c r="E29" s="556">
        <v>13.17</v>
      </c>
      <c r="F29" s="556">
        <v>13.17</v>
      </c>
      <c r="G29" s="556">
        <v>13.17</v>
      </c>
      <c r="H29" s="560">
        <v>13.17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21" customHeight="1">
      <c r="B30" s="376">
        <f t="shared" si="0"/>
        <v>24</v>
      </c>
      <c r="C30" s="339" t="s">
        <v>37</v>
      </c>
      <c r="D30" s="571">
        <v>6.92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21" customHeight="1">
      <c r="A31" s="336"/>
      <c r="B31" s="444">
        <f t="shared" si="0"/>
        <v>25</v>
      </c>
      <c r="C31" s="417" t="s">
        <v>38</v>
      </c>
      <c r="D31" s="570">
        <v>5.08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21" customHeight="1">
      <c r="B32" s="376">
        <f t="shared" si="0"/>
        <v>26</v>
      </c>
      <c r="C32" s="339" t="s">
        <v>39</v>
      </c>
      <c r="D32" s="571">
        <v>7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21" customHeight="1">
      <c r="A33" s="336"/>
      <c r="B33" s="444">
        <f t="shared" si="0"/>
        <v>27</v>
      </c>
      <c r="C33" s="417" t="s">
        <v>40</v>
      </c>
      <c r="D33" s="570">
        <v>5.85</v>
      </c>
      <c r="E33" s="556">
        <v>5.85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16.8">
      <c r="B34" s="376">
        <f>B33+1</f>
        <v>28</v>
      </c>
      <c r="C34" s="339" t="s">
        <v>41</v>
      </c>
      <c r="D34" s="571">
        <v>7.05</v>
      </c>
      <c r="E34" s="555">
        <v>7.2</v>
      </c>
      <c r="F34" s="555">
        <v>12.18</v>
      </c>
      <c r="G34" s="555">
        <v>6.65</v>
      </c>
      <c r="H34" s="559">
        <v>12.17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16.8">
      <c r="A35" s="336"/>
      <c r="B35" s="444">
        <f t="shared" si="0"/>
        <v>29</v>
      </c>
      <c r="C35" s="417" t="s">
        <v>42</v>
      </c>
      <c r="D35" s="570">
        <v>6.75</v>
      </c>
      <c r="E35" s="556">
        <v>8.5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16.8">
      <c r="B36" s="376">
        <f t="shared" si="0"/>
        <v>30</v>
      </c>
      <c r="C36" s="339" t="s">
        <v>230</v>
      </c>
      <c r="D36" s="571">
        <v>11.8</v>
      </c>
      <c r="E36" s="555">
        <v>12.5</v>
      </c>
      <c r="F36" s="555" t="s">
        <v>120</v>
      </c>
      <c r="G36" s="555">
        <v>11.85</v>
      </c>
      <c r="H36" s="559">
        <v>14.5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16.8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16.8">
      <c r="B38" s="376">
        <f t="shared" si="0"/>
        <v>32</v>
      </c>
      <c r="C38" s="339" t="s">
        <v>46</v>
      </c>
      <c r="D38" s="571">
        <v>6.45</v>
      </c>
      <c r="E38" s="555">
        <v>9.32</v>
      </c>
      <c r="F38" s="555">
        <v>12.98</v>
      </c>
      <c r="G38" s="555">
        <v>8.9700000000000006</v>
      </c>
      <c r="H38" s="559">
        <v>8.91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16.8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16.8">
      <c r="B40" s="376">
        <f t="shared" si="0"/>
        <v>34</v>
      </c>
      <c r="C40" s="339" t="s">
        <v>48</v>
      </c>
      <c r="D40" s="571">
        <v>5.49</v>
      </c>
      <c r="E40" s="555">
        <v>5.54</v>
      </c>
      <c r="F40" s="561">
        <v>5.39</v>
      </c>
      <c r="G40" s="561">
        <v>5.22</v>
      </c>
      <c r="H40" s="559">
        <v>6.2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16.8">
      <c r="A41" s="336"/>
      <c r="B41" s="444">
        <f t="shared" si="0"/>
        <v>35</v>
      </c>
      <c r="C41" s="417" t="s">
        <v>49</v>
      </c>
      <c r="D41" s="570">
        <v>6.97</v>
      </c>
      <c r="E41" s="556">
        <v>7</v>
      </c>
      <c r="F41" s="556">
        <v>8.59</v>
      </c>
      <c r="G41" s="556">
        <v>6.75</v>
      </c>
      <c r="H41" s="560">
        <v>9.58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16.8">
      <c r="B42" s="376">
        <f t="shared" si="0"/>
        <v>36</v>
      </c>
      <c r="C42" s="339" t="s">
        <v>50</v>
      </c>
      <c r="D42" s="571">
        <v>6.11</v>
      </c>
      <c r="E42" s="555">
        <v>7.17</v>
      </c>
      <c r="F42" s="555">
        <v>12.14</v>
      </c>
      <c r="G42" s="555">
        <v>7.36</v>
      </c>
      <c r="H42" s="559">
        <v>9.06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16.8">
      <c r="A43" s="336"/>
      <c r="B43" s="444">
        <f t="shared" si="0"/>
        <v>37</v>
      </c>
      <c r="C43" s="417" t="s">
        <v>51</v>
      </c>
      <c r="D43" s="570">
        <v>8.91</v>
      </c>
      <c r="E43" s="556">
        <v>8.64</v>
      </c>
      <c r="F43" s="556">
        <v>8.61</v>
      </c>
      <c r="G43" s="556">
        <v>8.6999999999999993</v>
      </c>
      <c r="H43" s="560">
        <v>8.7899999999999991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16.8">
      <c r="B44" s="376">
        <f t="shared" si="0"/>
        <v>38</v>
      </c>
      <c r="C44" s="339" t="s">
        <v>52</v>
      </c>
      <c r="D44" s="571">
        <v>9.0399999999999991</v>
      </c>
      <c r="E44" s="555">
        <v>9.43</v>
      </c>
      <c r="F44" s="555">
        <v>10.98</v>
      </c>
      <c r="G44" s="555">
        <v>9.33</v>
      </c>
      <c r="H44" s="559">
        <v>10.72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19.8">
      <c r="A45" s="336"/>
      <c r="B45" s="444">
        <f t="shared" si="0"/>
        <v>39</v>
      </c>
      <c r="C45" s="417" t="s">
        <v>274</v>
      </c>
      <c r="D45" s="570">
        <v>8.19</v>
      </c>
      <c r="E45" s="556">
        <v>10.68</v>
      </c>
      <c r="F45" s="556">
        <v>14.05</v>
      </c>
      <c r="G45" s="556">
        <v>9.1</v>
      </c>
      <c r="H45" s="560">
        <v>10.14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16.8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5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33.6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16.8">
      <c r="B48" s="376">
        <f t="shared" si="0"/>
        <v>42</v>
      </c>
      <c r="C48" s="339" t="s">
        <v>56</v>
      </c>
      <c r="D48" s="571">
        <v>8.2799999999999994</v>
      </c>
      <c r="E48" s="555">
        <v>8.2799999999999994</v>
      </c>
      <c r="F48" s="555">
        <v>8.2799999999999994</v>
      </c>
      <c r="G48" s="555">
        <v>8.2799999999999994</v>
      </c>
      <c r="H48" s="559">
        <v>8.2799999999999994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16.8">
      <c r="A49" s="336"/>
      <c r="B49" s="444">
        <f t="shared" si="0"/>
        <v>43</v>
      </c>
      <c r="C49" s="417" t="s">
        <v>57</v>
      </c>
      <c r="D49" s="570">
        <v>8.7200000000000006</v>
      </c>
      <c r="E49" s="556">
        <v>8.98</v>
      </c>
      <c r="F49" s="556">
        <v>10.43</v>
      </c>
      <c r="G49" s="556">
        <v>8.7899999999999991</v>
      </c>
      <c r="H49" s="560">
        <v>9.1300000000000008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16.8">
      <c r="B50" s="376">
        <f t="shared" si="0"/>
        <v>44</v>
      </c>
      <c r="C50" s="339" t="s">
        <v>58</v>
      </c>
      <c r="D50" s="571">
        <v>5.29</v>
      </c>
      <c r="E50" s="555">
        <v>6.29</v>
      </c>
      <c r="F50" s="555">
        <v>6.1</v>
      </c>
      <c r="G50" s="555">
        <v>6.15</v>
      </c>
      <c r="H50" s="559">
        <v>7.57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33.6">
      <c r="A51" s="336"/>
      <c r="B51" s="444">
        <f t="shared" si="0"/>
        <v>45</v>
      </c>
      <c r="C51" s="417" t="s">
        <v>59</v>
      </c>
      <c r="D51" s="597">
        <v>8.1999999999999993</v>
      </c>
      <c r="E51" s="598">
        <v>7.89</v>
      </c>
      <c r="F51" s="598">
        <v>7.89</v>
      </c>
      <c r="G51" s="598">
        <v>8.1999999999999993</v>
      </c>
      <c r="H51" s="599">
        <v>7.58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16.8">
      <c r="B52" s="376">
        <f t="shared" si="0"/>
        <v>46</v>
      </c>
      <c r="C52" s="339" t="s">
        <v>60</v>
      </c>
      <c r="D52" s="571">
        <v>8.5</v>
      </c>
      <c r="E52" s="555">
        <v>10.5</v>
      </c>
      <c r="F52" s="555">
        <v>9.35</v>
      </c>
      <c r="G52" s="555">
        <v>8.32</v>
      </c>
      <c r="H52" s="559">
        <v>8.2899999999999991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17.399999999999999" thickBot="1">
      <c r="A53" s="336"/>
      <c r="B53" s="450">
        <f t="shared" si="0"/>
        <v>47</v>
      </c>
      <c r="C53" s="451" t="s">
        <v>61</v>
      </c>
      <c r="D53" s="572">
        <v>7.93</v>
      </c>
      <c r="E53" s="567">
        <v>7.82</v>
      </c>
      <c r="F53" s="567">
        <v>8.34</v>
      </c>
      <c r="G53" s="567">
        <v>7.78</v>
      </c>
      <c r="H53" s="568">
        <v>10.15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17.399999999999999" thickBot="1">
      <c r="B54" s="551"/>
      <c r="C54" s="552"/>
      <c r="D54" s="573"/>
      <c r="E54" s="569"/>
      <c r="F54" s="569"/>
      <c r="G54" s="693"/>
      <c r="H54" s="694"/>
      <c r="J54"/>
      <c r="K54"/>
      <c r="L54"/>
      <c r="M54"/>
      <c r="N54"/>
      <c r="P54" s="565"/>
      <c r="Q54" s="565"/>
      <c r="R54" s="565"/>
      <c r="S54" s="565"/>
      <c r="T54" s="565"/>
    </row>
    <row r="55" spans="1:20" ht="17.399999999999999" thickTop="1">
      <c r="B55" s="376">
        <f>B53+1</f>
        <v>48</v>
      </c>
      <c r="C55" s="339" t="s">
        <v>62</v>
      </c>
      <c r="D55" s="595">
        <v>12.11</v>
      </c>
      <c r="E55" s="588">
        <v>12.11</v>
      </c>
      <c r="F55" s="561">
        <v>12.11</v>
      </c>
      <c r="G55" s="561">
        <v>12.11</v>
      </c>
      <c r="H55" s="585">
        <v>12.11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16.8">
      <c r="A56" s="336"/>
      <c r="B56" s="444">
        <f t="shared" si="0"/>
        <v>49</v>
      </c>
      <c r="C56" s="417" t="s">
        <v>64</v>
      </c>
      <c r="D56" s="590">
        <v>7.57</v>
      </c>
      <c r="E56" s="556">
        <v>8.75</v>
      </c>
      <c r="F56" s="556">
        <v>7.34</v>
      </c>
      <c r="G56" s="556">
        <v>6.41</v>
      </c>
      <c r="H56" s="560">
        <v>8.92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16.8">
      <c r="B57" s="376">
        <f t="shared" si="0"/>
        <v>50</v>
      </c>
      <c r="C57" s="339" t="s">
        <v>65</v>
      </c>
      <c r="D57" s="571">
        <v>11.9</v>
      </c>
      <c r="E57" s="555">
        <v>11.9</v>
      </c>
      <c r="F57" s="555">
        <v>11.9</v>
      </c>
      <c r="G57" s="555">
        <v>11.9</v>
      </c>
      <c r="H57" s="559">
        <v>11.9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16.8">
      <c r="A58" s="336"/>
      <c r="B58" s="444">
        <f t="shared" si="0"/>
        <v>51</v>
      </c>
      <c r="C58" s="417" t="s">
        <v>66</v>
      </c>
      <c r="D58" s="570">
        <v>7.36</v>
      </c>
      <c r="E58" s="556">
        <v>7.36</v>
      </c>
      <c r="F58" s="556">
        <v>7.36</v>
      </c>
      <c r="G58" s="556">
        <v>7.88</v>
      </c>
      <c r="H58" s="560">
        <v>7.88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16.8">
      <c r="B59" s="376">
        <f t="shared" si="0"/>
        <v>52</v>
      </c>
      <c r="C59" s="339" t="s">
        <v>67</v>
      </c>
      <c r="D59" s="571">
        <v>9.89</v>
      </c>
      <c r="E59" s="555">
        <v>9.89</v>
      </c>
      <c r="F59" s="555">
        <v>9.9600000000000009</v>
      </c>
      <c r="G59" s="555">
        <v>10.23</v>
      </c>
      <c r="H59" s="559">
        <v>10.17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16.8">
      <c r="A60" s="336"/>
      <c r="B60" s="444">
        <f t="shared" si="0"/>
        <v>53</v>
      </c>
      <c r="C60" s="417" t="s">
        <v>68</v>
      </c>
      <c r="D60" s="570">
        <v>6.04</v>
      </c>
      <c r="E60" s="556">
        <v>6.04</v>
      </c>
      <c r="F60" s="556">
        <v>6.04</v>
      </c>
      <c r="G60" s="556">
        <v>6.04</v>
      </c>
      <c r="H60" s="560">
        <v>6.04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16.8">
      <c r="B61" s="376">
        <f t="shared" si="0"/>
        <v>54</v>
      </c>
      <c r="C61" s="339" t="s">
        <v>69</v>
      </c>
      <c r="D61" s="571">
        <v>6.01</v>
      </c>
      <c r="E61" s="555">
        <v>6</v>
      </c>
      <c r="F61" s="555">
        <v>6</v>
      </c>
      <c r="G61" s="555">
        <v>6</v>
      </c>
      <c r="H61" s="559">
        <v>6.13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16.8">
      <c r="A62" s="336"/>
      <c r="B62" s="444">
        <f t="shared" si="0"/>
        <v>55</v>
      </c>
      <c r="C62" s="417" t="s">
        <v>70</v>
      </c>
      <c r="D62" s="570">
        <v>6.18</v>
      </c>
      <c r="E62" s="556">
        <v>6.36</v>
      </c>
      <c r="F62" s="556">
        <v>6.03</v>
      </c>
      <c r="G62" s="556">
        <v>6.06</v>
      </c>
      <c r="H62" s="560">
        <v>6.18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16.8">
      <c r="B63" s="376">
        <f t="shared" si="0"/>
        <v>56</v>
      </c>
      <c r="C63" s="339" t="s">
        <v>237</v>
      </c>
      <c r="D63" s="571">
        <v>7.75</v>
      </c>
      <c r="E63" s="555">
        <v>8</v>
      </c>
      <c r="F63" s="555">
        <v>9.1300000000000008</v>
      </c>
      <c r="G63" s="555">
        <v>7.62</v>
      </c>
      <c r="H63" s="559">
        <v>11.4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16.8">
      <c r="A64" s="336"/>
      <c r="B64" s="444">
        <f>B63+1</f>
        <v>57</v>
      </c>
      <c r="C64" s="417" t="s">
        <v>73</v>
      </c>
      <c r="D64" s="570">
        <v>9.5</v>
      </c>
      <c r="E64" s="556">
        <v>10.5</v>
      </c>
      <c r="F64" s="556">
        <v>10.5</v>
      </c>
      <c r="G64" s="556">
        <v>10.5</v>
      </c>
      <c r="H64" s="560">
        <v>10.5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16.8">
      <c r="B65" s="376">
        <f t="shared" si="0"/>
        <v>58</v>
      </c>
      <c r="C65" s="339" t="s">
        <v>74</v>
      </c>
      <c r="D65" s="571">
        <v>8.33</v>
      </c>
      <c r="E65" s="555">
        <v>8.51</v>
      </c>
      <c r="F65" s="555">
        <v>8.6999999999999993</v>
      </c>
      <c r="G65" s="555">
        <v>8.15</v>
      </c>
      <c r="H65" s="559">
        <v>8.42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16.8">
      <c r="A66" s="336"/>
      <c r="B66" s="444">
        <f t="shared" si="0"/>
        <v>59</v>
      </c>
      <c r="C66" s="417" t="s">
        <v>75</v>
      </c>
      <c r="D66" s="570">
        <v>7.15</v>
      </c>
      <c r="E66" s="556">
        <v>7.15</v>
      </c>
      <c r="F66" s="556">
        <v>7.93</v>
      </c>
      <c r="G66" s="556">
        <v>7.15</v>
      </c>
      <c r="H66" s="560">
        <v>7.15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16.8">
      <c r="B67" s="376">
        <f t="shared" si="0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16.8">
      <c r="A68" s="336"/>
      <c r="B68" s="444">
        <f>B67+1</f>
        <v>61</v>
      </c>
      <c r="C68" s="417" t="s">
        <v>77</v>
      </c>
      <c r="D68" s="570">
        <v>8.4499999999999993</v>
      </c>
      <c r="E68" s="556">
        <v>9.14</v>
      </c>
      <c r="F68" s="556" t="s">
        <v>120</v>
      </c>
      <c r="G68" s="556">
        <v>9.6999999999999993</v>
      </c>
      <c r="H68" s="560">
        <v>9.6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16.8">
      <c r="B69" s="376">
        <f t="shared" si="0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21" customHeight="1">
      <c r="A70" s="336"/>
      <c r="B70" s="444">
        <f t="shared" si="0"/>
        <v>63</v>
      </c>
      <c r="C70" s="417" t="s">
        <v>79</v>
      </c>
      <c r="D70" s="570">
        <v>7.41</v>
      </c>
      <c r="E70" s="556">
        <v>8.4700000000000006</v>
      </c>
      <c r="F70" s="556" t="s">
        <v>120</v>
      </c>
      <c r="G70" s="556">
        <v>8.0500000000000007</v>
      </c>
      <c r="H70" s="586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16.8">
      <c r="B71" s="376">
        <f t="shared" si="0"/>
        <v>64</v>
      </c>
      <c r="C71" s="339" t="s">
        <v>80</v>
      </c>
      <c r="D71" s="571">
        <v>8.4700000000000006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16.8">
      <c r="A72" s="336"/>
      <c r="B72" s="444">
        <f t="shared" si="0"/>
        <v>65</v>
      </c>
      <c r="C72" s="417" t="s">
        <v>81</v>
      </c>
      <c r="D72" s="570">
        <v>8</v>
      </c>
      <c r="E72" s="556">
        <v>8.25</v>
      </c>
      <c r="F72" s="556" t="s">
        <v>120</v>
      </c>
      <c r="G72" s="556">
        <v>7.25</v>
      </c>
      <c r="H72" s="560">
        <v>8.75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16.8">
      <c r="B73" s="376">
        <f t="shared" si="0"/>
        <v>66</v>
      </c>
      <c r="C73" s="339" t="s">
        <v>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16.8">
      <c r="A74" s="336"/>
      <c r="B74" s="444">
        <f t="shared" ref="B74:B102" si="1">B73+1</f>
        <v>67</v>
      </c>
      <c r="C74" s="417" t="s">
        <v>131</v>
      </c>
      <c r="D74" s="570">
        <v>7.2</v>
      </c>
      <c r="E74" s="556">
        <v>10.1</v>
      </c>
      <c r="F74" s="556">
        <v>17.489999999999998</v>
      </c>
      <c r="G74" s="556" t="s">
        <v>120</v>
      </c>
      <c r="H74" s="560">
        <v>12.1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16.8">
      <c r="B75" s="376">
        <f t="shared" si="1"/>
        <v>68</v>
      </c>
      <c r="C75" s="339" t="s">
        <v>84</v>
      </c>
      <c r="D75" s="571">
        <v>10.28</v>
      </c>
      <c r="E75" s="555">
        <v>10.69</v>
      </c>
      <c r="F75" s="555" t="s">
        <v>120</v>
      </c>
      <c r="G75" s="555">
        <v>10.71</v>
      </c>
      <c r="H75" s="559">
        <v>9.59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16.8">
      <c r="A76" s="336"/>
      <c r="B76" s="444">
        <f t="shared" si="1"/>
        <v>69</v>
      </c>
      <c r="C76" s="417" t="s">
        <v>258</v>
      </c>
      <c r="D76" s="570">
        <v>8.52</v>
      </c>
      <c r="E76" s="556">
        <v>8.59</v>
      </c>
      <c r="F76" s="556">
        <v>11.21</v>
      </c>
      <c r="G76" s="556">
        <v>9.3000000000000007</v>
      </c>
      <c r="H76" s="560">
        <v>9.74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16.8">
      <c r="B77" s="376">
        <f t="shared" si="1"/>
        <v>70</v>
      </c>
      <c r="C77" s="339" t="s">
        <v>86</v>
      </c>
      <c r="D77" s="555" t="s">
        <v>120</v>
      </c>
      <c r="E77" s="555">
        <v>15.82</v>
      </c>
      <c r="F77" s="555" t="s">
        <v>120</v>
      </c>
      <c r="G77" s="555">
        <v>9.59</v>
      </c>
      <c r="H77" s="559">
        <v>10.31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16.8">
      <c r="A78" s="336"/>
      <c r="B78" s="444">
        <f t="shared" si="1"/>
        <v>71</v>
      </c>
      <c r="C78" s="417" t="s">
        <v>88</v>
      </c>
      <c r="D78" s="570">
        <v>9.75</v>
      </c>
      <c r="E78" s="556">
        <v>9.75</v>
      </c>
      <c r="F78" s="556" t="s">
        <v>120</v>
      </c>
      <c r="G78" s="556">
        <v>9.5</v>
      </c>
      <c r="H78" s="560">
        <v>9.5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16.8">
      <c r="B79" s="376">
        <f t="shared" si="1"/>
        <v>72</v>
      </c>
      <c r="C79" s="339" t="s">
        <v>89</v>
      </c>
      <c r="D79" s="571">
        <v>6</v>
      </c>
      <c r="E79" s="555">
        <v>7</v>
      </c>
      <c r="F79" s="555">
        <v>7.5</v>
      </c>
      <c r="G79" s="555">
        <v>7</v>
      </c>
      <c r="H79" s="559">
        <v>10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16.8">
      <c r="A80" s="336"/>
      <c r="B80" s="444">
        <f t="shared" si="1"/>
        <v>73</v>
      </c>
      <c r="C80" s="417" t="s">
        <v>90</v>
      </c>
      <c r="D80" s="570">
        <v>8.52</v>
      </c>
      <c r="E80" s="556">
        <v>8.52</v>
      </c>
      <c r="F80" s="556" t="s">
        <v>120</v>
      </c>
      <c r="G80" s="556">
        <v>8.65</v>
      </c>
      <c r="H80" s="560">
        <v>12.2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16.8">
      <c r="B81" s="376">
        <f t="shared" si="1"/>
        <v>74</v>
      </c>
      <c r="C81" s="339" t="s">
        <v>231</v>
      </c>
      <c r="D81" s="571">
        <v>10.88</v>
      </c>
      <c r="E81" s="555">
        <v>11.38</v>
      </c>
      <c r="F81" s="555">
        <v>11.38</v>
      </c>
      <c r="G81" s="555">
        <v>10.88</v>
      </c>
      <c r="H81" s="559">
        <v>14.96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16.8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21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16.8">
      <c r="A84" s="336"/>
      <c r="B84" s="444">
        <f t="shared" si="1"/>
        <v>77</v>
      </c>
      <c r="C84" s="417" t="s">
        <v>188</v>
      </c>
      <c r="D84" s="570">
        <v>13.12</v>
      </c>
      <c r="E84" s="556">
        <v>13.12</v>
      </c>
      <c r="F84" s="556" t="s">
        <v>120</v>
      </c>
      <c r="G84" s="556">
        <v>13.12</v>
      </c>
      <c r="H84" s="560">
        <v>13.12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16.8">
      <c r="B85" s="376">
        <f t="shared" si="1"/>
        <v>78</v>
      </c>
      <c r="C85" s="339" t="s">
        <v>96</v>
      </c>
      <c r="D85" s="561" t="s">
        <v>120</v>
      </c>
      <c r="E85" s="561">
        <v>11.25</v>
      </c>
      <c r="F85" s="561">
        <v>13.99</v>
      </c>
      <c r="G85" s="561">
        <v>9.99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16.8">
      <c r="A86" s="336"/>
      <c r="B86" s="444">
        <f t="shared" si="1"/>
        <v>79</v>
      </c>
      <c r="C86" s="417" t="s">
        <v>97</v>
      </c>
      <c r="D86" s="570">
        <v>7.73</v>
      </c>
      <c r="E86" s="556">
        <v>7.73</v>
      </c>
      <c r="F86" s="556">
        <v>9.73</v>
      </c>
      <c r="G86" s="556">
        <v>7.73</v>
      </c>
      <c r="H86" s="560">
        <v>9.23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16.8">
      <c r="B87" s="376">
        <f t="shared" si="1"/>
        <v>80</v>
      </c>
      <c r="C87" s="339" t="s">
        <v>98</v>
      </c>
      <c r="D87" s="571">
        <v>10.25</v>
      </c>
      <c r="E87" s="555">
        <v>10.5</v>
      </c>
      <c r="F87" s="555">
        <v>11</v>
      </c>
      <c r="G87" s="555">
        <v>10.35</v>
      </c>
      <c r="H87" s="559">
        <v>10.75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16.8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56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16.8">
      <c r="B89" s="376">
        <f t="shared" si="1"/>
        <v>82</v>
      </c>
      <c r="C89" s="344" t="s">
        <v>267</v>
      </c>
      <c r="D89" s="571">
        <v>6.5</v>
      </c>
      <c r="E89" s="555">
        <v>10.75</v>
      </c>
      <c r="F89" s="555">
        <v>11.75</v>
      </c>
      <c r="G89" s="555">
        <v>9.25</v>
      </c>
      <c r="H89" s="559">
        <v>10.75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16.8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16.8">
      <c r="B91" s="376">
        <f t="shared" si="1"/>
        <v>84</v>
      </c>
      <c r="C91" s="339" t="s">
        <v>254</v>
      </c>
      <c r="D91" s="571">
        <v>12.15</v>
      </c>
      <c r="E91" s="555">
        <v>12.15</v>
      </c>
      <c r="F91" s="555">
        <v>12.15</v>
      </c>
      <c r="G91" s="555">
        <v>12.15</v>
      </c>
      <c r="H91" s="559">
        <v>12.15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16.8">
      <c r="A92" s="336"/>
      <c r="B92" s="444">
        <f t="shared" si="1"/>
        <v>85</v>
      </c>
      <c r="C92" s="417" t="s">
        <v>189</v>
      </c>
      <c r="D92" s="570">
        <v>8.74</v>
      </c>
      <c r="E92" s="556">
        <v>11.37</v>
      </c>
      <c r="F92" s="556">
        <v>11.43</v>
      </c>
      <c r="G92" s="556" t="s">
        <v>120</v>
      </c>
      <c r="H92" s="560">
        <v>12.47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16.8">
      <c r="B93" s="376">
        <f t="shared" si="1"/>
        <v>86</v>
      </c>
      <c r="C93" s="339" t="s">
        <v>104</v>
      </c>
      <c r="D93" s="571">
        <v>6.2</v>
      </c>
      <c r="E93" s="555">
        <v>7</v>
      </c>
      <c r="F93" s="555">
        <v>7.7</v>
      </c>
      <c r="G93" s="555">
        <v>4.9000000000000004</v>
      </c>
      <c r="H93" s="559">
        <v>5.65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16.8">
      <c r="A94" s="336"/>
      <c r="B94" s="444">
        <f t="shared" si="1"/>
        <v>87</v>
      </c>
      <c r="C94" s="417" t="s">
        <v>105</v>
      </c>
      <c r="D94" s="570">
        <v>8.0399999999999991</v>
      </c>
      <c r="E94" s="556">
        <v>8.6999999999999993</v>
      </c>
      <c r="F94" s="556">
        <v>9.6999999999999993</v>
      </c>
      <c r="G94" s="556">
        <v>8.1999999999999993</v>
      </c>
      <c r="H94" s="560">
        <v>8.1999999999999993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16.8">
      <c r="B95" s="376">
        <f t="shared" si="1"/>
        <v>88</v>
      </c>
      <c r="C95" s="339" t="s">
        <v>106</v>
      </c>
      <c r="D95" s="571">
        <v>9.66</v>
      </c>
      <c r="E95" s="555">
        <v>10.16</v>
      </c>
      <c r="F95" s="555">
        <v>10.66</v>
      </c>
      <c r="G95" s="555">
        <v>9.66</v>
      </c>
      <c r="H95" s="559">
        <v>10.16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16.8">
      <c r="A96" s="336"/>
      <c r="B96" s="444">
        <f t="shared" si="1"/>
        <v>89</v>
      </c>
      <c r="C96" s="417" t="s">
        <v>107</v>
      </c>
      <c r="D96" s="570">
        <v>9.25</v>
      </c>
      <c r="E96" s="556">
        <v>11.5</v>
      </c>
      <c r="F96" s="556">
        <v>11.5</v>
      </c>
      <c r="G96" s="556">
        <v>10.25</v>
      </c>
      <c r="H96" s="560">
        <v>12.25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16.8">
      <c r="B97" s="376">
        <f t="shared" si="1"/>
        <v>90</v>
      </c>
      <c r="C97" s="339" t="s">
        <v>108</v>
      </c>
      <c r="D97" s="555" t="s">
        <v>120</v>
      </c>
      <c r="E97" s="555">
        <v>11.48</v>
      </c>
      <c r="F97" s="555">
        <v>13.07</v>
      </c>
      <c r="G97" s="555" t="s">
        <v>120</v>
      </c>
      <c r="H97" s="559">
        <v>10.82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16.8">
      <c r="A98" s="336"/>
      <c r="B98" s="444">
        <f t="shared" si="1"/>
        <v>91</v>
      </c>
      <c r="C98" s="417" t="s">
        <v>109</v>
      </c>
      <c r="D98" s="570">
        <v>8.7799999999999994</v>
      </c>
      <c r="E98" s="556">
        <v>9.7100000000000009</v>
      </c>
      <c r="F98" s="556" t="s">
        <v>120</v>
      </c>
      <c r="G98" s="556">
        <v>8.7799999999999994</v>
      </c>
      <c r="H98" s="560">
        <v>11.03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16.8">
      <c r="B99" s="376">
        <f t="shared" si="1"/>
        <v>92</v>
      </c>
      <c r="C99" s="339" t="s">
        <v>255</v>
      </c>
      <c r="D99" s="571">
        <v>8.9</v>
      </c>
      <c r="E99" s="555" t="s">
        <v>120</v>
      </c>
      <c r="F99" s="555" t="s">
        <v>120</v>
      </c>
      <c r="G99" s="555" t="s">
        <v>120</v>
      </c>
      <c r="H99" s="559">
        <v>14.46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16.8">
      <c r="A100" s="336"/>
      <c r="B100" s="444">
        <f t="shared" si="1"/>
        <v>93</v>
      </c>
      <c r="C100" s="417" t="s">
        <v>191</v>
      </c>
      <c r="D100" s="570">
        <v>5.92</v>
      </c>
      <c r="E100" s="556">
        <v>6.42</v>
      </c>
      <c r="F100" s="556">
        <v>8.42</v>
      </c>
      <c r="G100" s="556">
        <v>5.92</v>
      </c>
      <c r="H100" s="560">
        <v>5.92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16.8">
      <c r="B101" s="376">
        <f t="shared" si="1"/>
        <v>94</v>
      </c>
      <c r="C101" s="339" t="s">
        <v>112</v>
      </c>
      <c r="D101" s="571">
        <v>9.75</v>
      </c>
      <c r="E101" s="555">
        <v>10.25</v>
      </c>
      <c r="F101" s="555" t="s">
        <v>120</v>
      </c>
      <c r="G101" s="555">
        <v>10.25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17.399999999999999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6.8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6.8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1.2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563"/>
      <c r="N108" s="563"/>
    </row>
    <row r="109" spans="1:20" s="356" customFormat="1" ht="27" hidden="1" customHeight="1">
      <c r="B109" s="351"/>
      <c r="C109" s="347"/>
      <c r="D109" s="57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8.2866292134831454</v>
      </c>
      <c r="E110" s="428">
        <f>AVERAGE(E7:E17,E21:E22,E25,E29,E33:E45,E47:E53,E55:E70,E72:E98,E100:E102)</f>
        <v>9.3423456790123467</v>
      </c>
      <c r="F110" s="428">
        <f>AVERAGE(F7:F8,F14,F29,F34,F37:F45,F47:F53,F55:F67,F69,F74,F76,F79,F81:F82,F85:F97,F100)</f>
        <v>10.713333333333335</v>
      </c>
      <c r="G110" s="428">
        <f>AVERAGE(G7:G17,G21:G22,G25,G28:G29,G34:G45,G47:G53,G55:G66,G68:G70,G72:G73,G75:G82,G84:G91,G93:G96,G98,G100:G102)</f>
        <v>8.8007894736842101</v>
      </c>
      <c r="H110" s="428">
        <f>AVERAGE(H7:H15,H17,H21:H22,H29,H34,H36:H45,H47:H53,H55:H69,H72:H82,H84,H86:H98,H99,H100,H102)</f>
        <v>9.895270270270272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5</v>
      </c>
      <c r="E111" s="429">
        <v>5.54</v>
      </c>
      <c r="F111" s="429">
        <v>5.39</v>
      </c>
      <c r="G111" s="430">
        <v>4.9000000000000004</v>
      </c>
      <c r="H111" s="429">
        <v>5.65</v>
      </c>
    </row>
    <row r="112" spans="1:20" ht="21" hidden="1" customHeight="1" thickTop="1" thickBot="1">
      <c r="C112" s="357" t="s">
        <v>240</v>
      </c>
      <c r="D112" s="581">
        <v>14.17</v>
      </c>
      <c r="E112" s="583">
        <v>15.82</v>
      </c>
      <c r="F112" s="583">
        <v>17.489999999999998</v>
      </c>
      <c r="G112" s="584">
        <v>13.41</v>
      </c>
      <c r="H112" s="584">
        <v>14.96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  <c r="E114" s="580"/>
      <c r="F114" s="580"/>
      <c r="G114" s="580"/>
      <c r="H114" s="580"/>
    </row>
    <row r="115" spans="3:8" ht="21" hidden="1" customHeight="1"/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8739-980D-6E4B-AB86-2536CD492AEE}">
  <dimension ref="A1:T118"/>
  <sheetViews>
    <sheetView showGridLines="0" view="pageBreakPreview" topLeftCell="A128" zoomScale="70" zoomScaleNormal="100" zoomScaleSheetLayoutView="70" workbookViewId="0">
      <selection activeCell="A106" sqref="A106:XFD118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" style="580" customWidth="1"/>
    <col min="5" max="8" width="12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281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37.799999999999997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20" ht="17.399999999999999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16.8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16.8">
      <c r="B8" s="373">
        <v>2</v>
      </c>
      <c r="C8" s="339" t="s">
        <v>13</v>
      </c>
      <c r="D8" s="571">
        <v>8.0500000000000007</v>
      </c>
      <c r="E8" s="555">
        <v>8.3000000000000007</v>
      </c>
      <c r="F8" s="555">
        <v>11.3</v>
      </c>
      <c r="G8" s="555">
        <v>7.3</v>
      </c>
      <c r="H8" s="559">
        <v>8.8000000000000007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16.8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16.8">
      <c r="B10" s="376">
        <f t="shared" ref="B10:B53" si="0">B9+1</f>
        <v>4</v>
      </c>
      <c r="C10" s="339" t="s">
        <v>15</v>
      </c>
      <c r="D10" s="571">
        <v>8.5</v>
      </c>
      <c r="E10" s="555">
        <v>9</v>
      </c>
      <c r="F10" s="555" t="s">
        <v>120</v>
      </c>
      <c r="G10" s="555">
        <v>8.25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16.8">
      <c r="A11" s="336"/>
      <c r="B11" s="444">
        <f t="shared" si="0"/>
        <v>5</v>
      </c>
      <c r="C11" s="417" t="s">
        <v>16</v>
      </c>
      <c r="D11" s="570">
        <v>8.5</v>
      </c>
      <c r="E11" s="556">
        <v>9</v>
      </c>
      <c r="F11" s="556" t="s">
        <v>120</v>
      </c>
      <c r="G11" s="556">
        <v>8.5</v>
      </c>
      <c r="H11" s="560">
        <v>8.75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16.8">
      <c r="B12" s="376">
        <f t="shared" si="0"/>
        <v>6</v>
      </c>
      <c r="C12" s="339" t="s">
        <v>17</v>
      </c>
      <c r="D12" s="571">
        <v>7.95</v>
      </c>
      <c r="E12" s="555">
        <v>8.1999999999999993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16.8">
      <c r="A13" s="336"/>
      <c r="B13" s="444">
        <f t="shared" si="0"/>
        <v>7</v>
      </c>
      <c r="C13" s="417" t="s">
        <v>18</v>
      </c>
      <c r="D13" s="570">
        <v>8</v>
      </c>
      <c r="E13" s="556">
        <v>8.75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16.8">
      <c r="B14" s="376">
        <f t="shared" si="0"/>
        <v>8</v>
      </c>
      <c r="C14" s="339" t="s">
        <v>236</v>
      </c>
      <c r="D14" s="571">
        <v>9.39</v>
      </c>
      <c r="E14" s="555">
        <v>8.5</v>
      </c>
      <c r="F14" s="555">
        <v>15.58</v>
      </c>
      <c r="G14" s="555">
        <v>8</v>
      </c>
      <c r="H14" s="559">
        <v>8.5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18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7.25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16.8">
      <c r="B16" s="376">
        <f t="shared" si="0"/>
        <v>10</v>
      </c>
      <c r="C16" s="339" t="s">
        <v>21</v>
      </c>
      <c r="D16" s="571">
        <v>8.75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16.8">
      <c r="A17" s="336"/>
      <c r="B17" s="444">
        <f t="shared" si="0"/>
        <v>11</v>
      </c>
      <c r="C17" s="417" t="s">
        <v>22</v>
      </c>
      <c r="D17" s="570">
        <v>8.25</v>
      </c>
      <c r="E17" s="556">
        <v>8.75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16.8">
      <c r="B18" s="376">
        <f t="shared" si="0"/>
        <v>12</v>
      </c>
      <c r="C18" s="339" t="s">
        <v>23</v>
      </c>
      <c r="D18" s="571">
        <v>5.5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16.8">
      <c r="A19" s="336"/>
      <c r="B19" s="444">
        <f t="shared" si="0"/>
        <v>13</v>
      </c>
      <c r="C19" s="417" t="s">
        <v>24</v>
      </c>
      <c r="D19" s="570">
        <v>7.04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16.8">
      <c r="B20" s="376">
        <f t="shared" si="0"/>
        <v>14</v>
      </c>
      <c r="C20" s="339" t="s">
        <v>25</v>
      </c>
      <c r="D20" s="571">
        <v>6.5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18" customHeight="1">
      <c r="A21" s="336"/>
      <c r="B21" s="444">
        <f t="shared" si="0"/>
        <v>15</v>
      </c>
      <c r="C21" s="417" t="s">
        <v>26</v>
      </c>
      <c r="D21" s="570">
        <v>7.96</v>
      </c>
      <c r="E21" s="556">
        <v>8.2200000000000006</v>
      </c>
      <c r="F21" s="556" t="s">
        <v>120</v>
      </c>
      <c r="G21" s="556">
        <v>8.1199999999999992</v>
      </c>
      <c r="H21" s="560">
        <v>8.0500000000000007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16.8">
      <c r="B22" s="376">
        <f t="shared" si="0"/>
        <v>16</v>
      </c>
      <c r="C22" s="339" t="s">
        <v>27</v>
      </c>
      <c r="D22" s="571">
        <v>9.1</v>
      </c>
      <c r="E22" s="555">
        <v>9.8000000000000007</v>
      </c>
      <c r="F22" s="555" t="s">
        <v>120</v>
      </c>
      <c r="G22" s="555">
        <v>11.76</v>
      </c>
      <c r="H22" s="559">
        <v>14.75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18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56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18" customHeight="1">
      <c r="B24" s="376">
        <f t="shared" si="0"/>
        <v>18</v>
      </c>
      <c r="C24" s="339" t="s">
        <v>30</v>
      </c>
      <c r="D24" s="571">
        <v>7.16</v>
      </c>
      <c r="E24" s="555" t="s">
        <v>120</v>
      </c>
      <c r="F24" s="555" t="s">
        <v>120</v>
      </c>
      <c r="G24" s="555" t="s">
        <v>120</v>
      </c>
      <c r="H24" s="555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18" customHeight="1">
      <c r="A25" s="336"/>
      <c r="B25" s="444">
        <f t="shared" si="0"/>
        <v>19</v>
      </c>
      <c r="C25" s="417" t="s">
        <v>32</v>
      </c>
      <c r="D25" s="570">
        <v>7.14</v>
      </c>
      <c r="E25" s="556">
        <v>9.52</v>
      </c>
      <c r="F25" s="556" t="s">
        <v>120</v>
      </c>
      <c r="G25" s="556">
        <v>7.06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18" customHeight="1">
      <c r="B26" s="376">
        <f t="shared" si="0"/>
        <v>20</v>
      </c>
      <c r="C26" s="339" t="s">
        <v>33</v>
      </c>
      <c r="D26" s="571">
        <v>7.52</v>
      </c>
      <c r="E26" s="555" t="s">
        <v>120</v>
      </c>
      <c r="F26" s="555" t="s">
        <v>120</v>
      </c>
      <c r="G26" s="555" t="s">
        <v>120</v>
      </c>
      <c r="H26" s="596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18" customHeight="1">
      <c r="A27" s="336"/>
      <c r="B27" s="444">
        <f t="shared" si="0"/>
        <v>21</v>
      </c>
      <c r="C27" s="417" t="s">
        <v>34</v>
      </c>
      <c r="D27" s="570">
        <v>7.2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18" customHeight="1">
      <c r="B28" s="376">
        <f t="shared" si="0"/>
        <v>22</v>
      </c>
      <c r="C28" s="339" t="s">
        <v>35</v>
      </c>
      <c r="D28" s="571">
        <v>7.66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18" customHeight="1">
      <c r="A29" s="336"/>
      <c r="B29" s="444">
        <f t="shared" si="0"/>
        <v>23</v>
      </c>
      <c r="C29" s="417" t="s">
        <v>36</v>
      </c>
      <c r="D29" s="570">
        <v>14.02</v>
      </c>
      <c r="E29" s="570">
        <v>14.02</v>
      </c>
      <c r="F29" s="570">
        <v>14.02</v>
      </c>
      <c r="G29" s="570">
        <v>14.02</v>
      </c>
      <c r="H29" s="570">
        <v>14.02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18" customHeight="1">
      <c r="B30" s="376">
        <f t="shared" si="0"/>
        <v>24</v>
      </c>
      <c r="C30" s="339" t="s">
        <v>37</v>
      </c>
      <c r="D30" s="571">
        <v>7.15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18" customHeight="1">
      <c r="A31" s="336"/>
      <c r="B31" s="444">
        <f t="shared" si="0"/>
        <v>25</v>
      </c>
      <c r="C31" s="417" t="s">
        <v>38</v>
      </c>
      <c r="D31" s="570">
        <v>6.3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18" customHeight="1">
      <c r="B32" s="376">
        <f t="shared" si="0"/>
        <v>26</v>
      </c>
      <c r="C32" s="339" t="s">
        <v>39</v>
      </c>
      <c r="D32" s="571">
        <v>7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18" customHeight="1">
      <c r="A33" s="336"/>
      <c r="B33" s="444">
        <f t="shared" si="0"/>
        <v>27</v>
      </c>
      <c r="C33" s="417" t="s">
        <v>40</v>
      </c>
      <c r="D33" s="570">
        <v>5.86</v>
      </c>
      <c r="E33" s="570">
        <v>5.86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16.8">
      <c r="B34" s="376">
        <f>B33+1</f>
        <v>28</v>
      </c>
      <c r="C34" s="339" t="s">
        <v>41</v>
      </c>
      <c r="D34" s="571">
        <v>7.47</v>
      </c>
      <c r="E34" s="555">
        <v>7.66</v>
      </c>
      <c r="F34" s="555">
        <v>12.51</v>
      </c>
      <c r="G34" s="555">
        <v>6.99</v>
      </c>
      <c r="H34" s="559">
        <v>14.61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16.8">
      <c r="A35" s="336"/>
      <c r="B35" s="444">
        <f t="shared" si="0"/>
        <v>29</v>
      </c>
      <c r="C35" s="417" t="s">
        <v>42</v>
      </c>
      <c r="D35" s="570">
        <v>7</v>
      </c>
      <c r="E35" s="556">
        <v>8.75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16.8">
      <c r="B36" s="376">
        <f t="shared" si="0"/>
        <v>30</v>
      </c>
      <c r="C36" s="339" t="s">
        <v>230</v>
      </c>
      <c r="D36" s="571">
        <v>12.05</v>
      </c>
      <c r="E36" s="555">
        <v>12.75</v>
      </c>
      <c r="F36" s="555" t="s">
        <v>120</v>
      </c>
      <c r="G36" s="555">
        <v>11.85</v>
      </c>
      <c r="H36" s="559">
        <v>14.75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16.8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16.8">
      <c r="B38" s="376">
        <f t="shared" si="0"/>
        <v>32</v>
      </c>
      <c r="C38" s="339" t="s">
        <v>46</v>
      </c>
      <c r="D38" s="571">
        <v>6.81</v>
      </c>
      <c r="E38" s="555">
        <v>10.07</v>
      </c>
      <c r="F38" s="555">
        <v>12.75</v>
      </c>
      <c r="G38" s="555">
        <v>9.34</v>
      </c>
      <c r="H38" s="559">
        <v>9.25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16.8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16.8">
      <c r="B40" s="376">
        <f t="shared" si="0"/>
        <v>34</v>
      </c>
      <c r="C40" s="339" t="s">
        <v>48</v>
      </c>
      <c r="D40" s="571">
        <v>5.15</v>
      </c>
      <c r="E40" s="555">
        <v>5.12</v>
      </c>
      <c r="F40" s="561">
        <v>5.05</v>
      </c>
      <c r="G40" s="561">
        <v>4.8</v>
      </c>
      <c r="H40" s="559">
        <v>5.67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16.8">
      <c r="A41" s="336"/>
      <c r="B41" s="444">
        <f t="shared" si="0"/>
        <v>35</v>
      </c>
      <c r="C41" s="417" t="s">
        <v>49</v>
      </c>
      <c r="D41" s="570">
        <v>7.13</v>
      </c>
      <c r="E41" s="556">
        <v>7.16</v>
      </c>
      <c r="F41" s="556">
        <v>8.75</v>
      </c>
      <c r="G41" s="556">
        <v>6.91</v>
      </c>
      <c r="H41" s="560">
        <v>9.73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16.8">
      <c r="B42" s="376">
        <f t="shared" si="0"/>
        <v>36</v>
      </c>
      <c r="C42" s="339" t="s">
        <v>50</v>
      </c>
      <c r="D42" s="571">
        <v>7.09</v>
      </c>
      <c r="E42" s="555">
        <v>8.14</v>
      </c>
      <c r="F42" s="555">
        <v>12.88</v>
      </c>
      <c r="G42" s="555">
        <v>8.19</v>
      </c>
      <c r="H42" s="559">
        <v>10.02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16.8">
      <c r="A43" s="336"/>
      <c r="B43" s="444">
        <f t="shared" si="0"/>
        <v>37</v>
      </c>
      <c r="C43" s="417" t="s">
        <v>51</v>
      </c>
      <c r="D43" s="570">
        <v>11.54</v>
      </c>
      <c r="E43" s="556">
        <v>8.65</v>
      </c>
      <c r="F43" s="556">
        <v>8.59</v>
      </c>
      <c r="G43" s="556">
        <v>8.32</v>
      </c>
      <c r="H43" s="560">
        <v>8.07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16.8">
      <c r="B44" s="376">
        <f t="shared" si="0"/>
        <v>38</v>
      </c>
      <c r="C44" s="339" t="s">
        <v>52</v>
      </c>
      <c r="D44" s="571">
        <v>9.56</v>
      </c>
      <c r="E44" s="555">
        <v>9.9499999999999993</v>
      </c>
      <c r="F44" s="555">
        <v>11.5</v>
      </c>
      <c r="G44" s="555">
        <v>9.85</v>
      </c>
      <c r="H44" s="559">
        <v>11.24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18" customHeight="1">
      <c r="A45" s="336"/>
      <c r="B45" s="444">
        <f t="shared" si="0"/>
        <v>39</v>
      </c>
      <c r="C45" s="417" t="s">
        <v>274</v>
      </c>
      <c r="D45" s="570">
        <v>8.98</v>
      </c>
      <c r="E45" s="556">
        <v>10.43</v>
      </c>
      <c r="F45" s="556">
        <v>12.43</v>
      </c>
      <c r="G45" s="556">
        <v>9.5399999999999991</v>
      </c>
      <c r="H45" s="560">
        <v>10.34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16.8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5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33.6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16.8">
      <c r="B48" s="376">
        <f t="shared" si="0"/>
        <v>42</v>
      </c>
      <c r="C48" s="339" t="s">
        <v>56</v>
      </c>
      <c r="D48" s="571">
        <v>8.1300000000000008</v>
      </c>
      <c r="E48" s="555">
        <v>8.1300000000000008</v>
      </c>
      <c r="F48" s="555">
        <v>8.1300000000000008</v>
      </c>
      <c r="G48" s="555">
        <v>8.1300000000000008</v>
      </c>
      <c r="H48" s="559">
        <v>8.1300000000000008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16.8">
      <c r="A49" s="336"/>
      <c r="B49" s="444">
        <f t="shared" si="0"/>
        <v>43</v>
      </c>
      <c r="C49" s="417" t="s">
        <v>57</v>
      </c>
      <c r="D49" s="570">
        <v>8.7799999999999994</v>
      </c>
      <c r="E49" s="556">
        <v>9.0399999999999991</v>
      </c>
      <c r="F49" s="556">
        <v>10.49</v>
      </c>
      <c r="G49" s="556">
        <v>8.85</v>
      </c>
      <c r="H49" s="560">
        <v>9.19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16.8">
      <c r="B50" s="376">
        <f t="shared" si="0"/>
        <v>44</v>
      </c>
      <c r="C50" s="339" t="s">
        <v>58</v>
      </c>
      <c r="D50" s="571">
        <v>6.38</v>
      </c>
      <c r="E50" s="555">
        <v>7.38</v>
      </c>
      <c r="F50" s="555">
        <v>7.15</v>
      </c>
      <c r="G50" s="555">
        <v>7.25</v>
      </c>
      <c r="H50" s="559">
        <v>9.2799999999999994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18" customHeight="1">
      <c r="A51" s="336"/>
      <c r="B51" s="444">
        <f t="shared" si="0"/>
        <v>45</v>
      </c>
      <c r="C51" s="417" t="s">
        <v>59</v>
      </c>
      <c r="D51" s="597">
        <v>7.81</v>
      </c>
      <c r="E51" s="598">
        <v>7.57</v>
      </c>
      <c r="F51" s="598">
        <v>7.57</v>
      </c>
      <c r="G51" s="598">
        <v>7.81</v>
      </c>
      <c r="H51" s="599">
        <v>7.33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16.8">
      <c r="B52" s="376">
        <f t="shared" si="0"/>
        <v>46</v>
      </c>
      <c r="C52" s="339" t="s">
        <v>60</v>
      </c>
      <c r="D52" s="571">
        <v>8.5</v>
      </c>
      <c r="E52" s="555">
        <v>10.5</v>
      </c>
      <c r="F52" s="555">
        <v>9.34</v>
      </c>
      <c r="G52" s="555">
        <v>8.35</v>
      </c>
      <c r="H52" s="559">
        <v>8.4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18" customHeight="1" thickBot="1">
      <c r="A53" s="336"/>
      <c r="B53" s="450">
        <f t="shared" si="0"/>
        <v>47</v>
      </c>
      <c r="C53" s="451" t="s">
        <v>61</v>
      </c>
      <c r="D53" s="572">
        <v>8.09</v>
      </c>
      <c r="E53" s="567">
        <v>8.0399999999999991</v>
      </c>
      <c r="F53" s="567">
        <v>8.52</v>
      </c>
      <c r="G53" s="567">
        <v>8.0299999999999994</v>
      </c>
      <c r="H53" s="568">
        <v>9.3699999999999992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17.399999999999999" thickBot="1">
      <c r="B54" s="551"/>
      <c r="C54" s="552"/>
      <c r="D54" s="573"/>
      <c r="E54" s="569"/>
      <c r="F54" s="569"/>
      <c r="G54" s="693"/>
      <c r="H54" s="694"/>
      <c r="J54"/>
      <c r="K54"/>
      <c r="L54"/>
      <c r="M54"/>
      <c r="N54"/>
      <c r="P54" s="565"/>
      <c r="Q54" s="565"/>
      <c r="R54" s="565"/>
      <c r="S54" s="565"/>
      <c r="T54" s="565"/>
    </row>
    <row r="55" spans="1:20" ht="18" customHeight="1" thickTop="1">
      <c r="B55" s="376">
        <f>B53+1</f>
        <v>48</v>
      </c>
      <c r="C55" s="339" t="s">
        <v>62</v>
      </c>
      <c r="D55" s="595">
        <v>11.41</v>
      </c>
      <c r="E55" s="588">
        <v>11.41</v>
      </c>
      <c r="F55" s="561">
        <v>11.41</v>
      </c>
      <c r="G55" s="561">
        <v>11.41</v>
      </c>
      <c r="H55" s="585">
        <v>11.41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16.8">
      <c r="A56" s="336"/>
      <c r="B56" s="444">
        <f t="shared" ref="B56:B102" si="1">B55+1</f>
        <v>49</v>
      </c>
      <c r="C56" s="417" t="s">
        <v>64</v>
      </c>
      <c r="D56" s="590">
        <v>7.13</v>
      </c>
      <c r="E56" s="556">
        <v>10.119999999999999</v>
      </c>
      <c r="F56" s="556">
        <v>9.43</v>
      </c>
      <c r="G56" s="556">
        <v>7.21</v>
      </c>
      <c r="H56" s="560">
        <v>8.3000000000000007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16.8">
      <c r="B57" s="376">
        <f t="shared" si="1"/>
        <v>50</v>
      </c>
      <c r="C57" s="339" t="s">
        <v>65</v>
      </c>
      <c r="D57" s="571">
        <v>11.6</v>
      </c>
      <c r="E57" s="555">
        <v>11.6</v>
      </c>
      <c r="F57" s="555">
        <v>11.6</v>
      </c>
      <c r="G57" s="555">
        <v>11.6</v>
      </c>
      <c r="H57" s="559">
        <v>11.6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16.8">
      <c r="A58" s="336"/>
      <c r="B58" s="444">
        <f t="shared" si="1"/>
        <v>51</v>
      </c>
      <c r="C58" s="417" t="s">
        <v>66</v>
      </c>
      <c r="D58" s="570">
        <v>8.64</v>
      </c>
      <c r="E58" s="556">
        <v>8.64</v>
      </c>
      <c r="F58" s="556">
        <v>8.64</v>
      </c>
      <c r="G58" s="556">
        <v>8.5</v>
      </c>
      <c r="H58" s="560">
        <v>8.5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16.8">
      <c r="B59" s="376">
        <f t="shared" si="1"/>
        <v>52</v>
      </c>
      <c r="C59" s="339" t="s">
        <v>67</v>
      </c>
      <c r="D59" s="571">
        <v>8.07</v>
      </c>
      <c r="E59" s="555">
        <v>8.06</v>
      </c>
      <c r="F59" s="555">
        <v>8.01</v>
      </c>
      <c r="G59" s="555">
        <v>8.1300000000000008</v>
      </c>
      <c r="H59" s="559">
        <v>8.1300000000000008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16.8">
      <c r="A60" s="336"/>
      <c r="B60" s="444">
        <f t="shared" si="1"/>
        <v>53</v>
      </c>
      <c r="C60" s="417" t="s">
        <v>68</v>
      </c>
      <c r="D60" s="570">
        <v>6.52</v>
      </c>
      <c r="E60" s="556">
        <v>6.52</v>
      </c>
      <c r="F60" s="556">
        <v>6.52</v>
      </c>
      <c r="G60" s="556">
        <v>6.52</v>
      </c>
      <c r="H60" s="560">
        <v>6.52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16.8">
      <c r="B61" s="376">
        <f t="shared" si="1"/>
        <v>54</v>
      </c>
      <c r="C61" s="339" t="s">
        <v>69</v>
      </c>
      <c r="D61" s="571">
        <v>6.93</v>
      </c>
      <c r="E61" s="555">
        <v>6.93</v>
      </c>
      <c r="F61" s="555">
        <v>6.93</v>
      </c>
      <c r="G61" s="555">
        <v>6.93</v>
      </c>
      <c r="H61" s="559">
        <v>6.94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16.8">
      <c r="A62" s="336"/>
      <c r="B62" s="444">
        <f t="shared" si="1"/>
        <v>55</v>
      </c>
      <c r="C62" s="417" t="s">
        <v>70</v>
      </c>
      <c r="D62" s="570">
        <v>7.1</v>
      </c>
      <c r="E62" s="556">
        <v>7.26</v>
      </c>
      <c r="F62" s="556">
        <v>7.02</v>
      </c>
      <c r="G62" s="556">
        <v>7.03</v>
      </c>
      <c r="H62" s="560">
        <v>7.12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16.8">
      <c r="B63" s="376">
        <f t="shared" si="1"/>
        <v>56</v>
      </c>
      <c r="C63" s="339" t="s">
        <v>237</v>
      </c>
      <c r="D63" s="571">
        <v>8.41</v>
      </c>
      <c r="E63" s="555">
        <v>8.7200000000000006</v>
      </c>
      <c r="F63" s="555">
        <v>9.6300000000000008</v>
      </c>
      <c r="G63" s="555">
        <v>8.32</v>
      </c>
      <c r="H63" s="559">
        <v>11.78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16.8">
      <c r="A64" s="336"/>
      <c r="B64" s="444">
        <f>B63+1</f>
        <v>57</v>
      </c>
      <c r="C64" s="417" t="s">
        <v>73</v>
      </c>
      <c r="D64" s="570">
        <v>9.6999999999999993</v>
      </c>
      <c r="E64" s="556">
        <v>10.7</v>
      </c>
      <c r="F64" s="556">
        <v>10.7</v>
      </c>
      <c r="G64" s="556">
        <v>10.7</v>
      </c>
      <c r="H64" s="560">
        <v>10.7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16.8">
      <c r="B65" s="376">
        <f t="shared" si="1"/>
        <v>58</v>
      </c>
      <c r="C65" s="339" t="s">
        <v>74</v>
      </c>
      <c r="D65" s="571">
        <v>7.55</v>
      </c>
      <c r="E65" s="555">
        <v>7.73</v>
      </c>
      <c r="F65" s="555">
        <v>7.92</v>
      </c>
      <c r="G65" s="555">
        <v>7.37</v>
      </c>
      <c r="H65" s="559">
        <v>7.64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16.8">
      <c r="A66" s="336"/>
      <c r="B66" s="444">
        <f t="shared" si="1"/>
        <v>59</v>
      </c>
      <c r="C66" s="417" t="s">
        <v>75</v>
      </c>
      <c r="D66" s="570">
        <v>7.35</v>
      </c>
      <c r="E66" s="556">
        <v>7.73</v>
      </c>
      <c r="F66" s="556">
        <v>8.1</v>
      </c>
      <c r="G66" s="556">
        <v>8.1</v>
      </c>
      <c r="H66" s="560">
        <v>8.1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16.8">
      <c r="B67" s="376">
        <f t="shared" si="1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16.8">
      <c r="A68" s="336"/>
      <c r="B68" s="444">
        <f>B67+1</f>
        <v>61</v>
      </c>
      <c r="C68" s="417" t="s">
        <v>77</v>
      </c>
      <c r="D68" s="570">
        <v>8.51</v>
      </c>
      <c r="E68" s="556">
        <v>9.1999999999999993</v>
      </c>
      <c r="F68" s="556" t="s">
        <v>120</v>
      </c>
      <c r="G68" s="556">
        <v>9.76</v>
      </c>
      <c r="H68" s="560">
        <v>9.67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16.8">
      <c r="B69" s="376">
        <f t="shared" si="1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18" customHeight="1">
      <c r="A70" s="336"/>
      <c r="B70" s="444">
        <f t="shared" si="1"/>
        <v>63</v>
      </c>
      <c r="C70" s="417" t="s">
        <v>79</v>
      </c>
      <c r="D70" s="570">
        <v>7.52</v>
      </c>
      <c r="E70" s="556">
        <v>8.58</v>
      </c>
      <c r="F70" s="556" t="s">
        <v>120</v>
      </c>
      <c r="G70" s="556">
        <v>8.1300000000000008</v>
      </c>
      <c r="H70" s="586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16.8">
      <c r="B71" s="376">
        <f t="shared" si="1"/>
        <v>64</v>
      </c>
      <c r="C71" s="339" t="s">
        <v>80</v>
      </c>
      <c r="D71" s="571">
        <v>8.61</v>
      </c>
      <c r="E71" s="555" t="s">
        <v>120</v>
      </c>
      <c r="F71" s="555" t="s">
        <v>120</v>
      </c>
      <c r="G71" s="555" t="s">
        <v>120</v>
      </c>
      <c r="H71" s="555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16.8">
      <c r="A72" s="336"/>
      <c r="B72" s="444">
        <f t="shared" si="1"/>
        <v>65</v>
      </c>
      <c r="C72" s="417" t="s">
        <v>81</v>
      </c>
      <c r="D72" s="570">
        <v>8.0500000000000007</v>
      </c>
      <c r="E72" s="556">
        <v>8.3000000000000007</v>
      </c>
      <c r="F72" s="556" t="s">
        <v>120</v>
      </c>
      <c r="G72" s="556">
        <v>7.3</v>
      </c>
      <c r="H72" s="560">
        <v>8.8000000000000007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16.8">
      <c r="B73" s="376">
        <f t="shared" si="1"/>
        <v>66</v>
      </c>
      <c r="C73" s="339" t="s">
        <v>282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16.8">
      <c r="A74" s="336"/>
      <c r="B74" s="444">
        <f t="shared" si="1"/>
        <v>67</v>
      </c>
      <c r="C74" s="417" t="s">
        <v>131</v>
      </c>
      <c r="D74" s="570">
        <v>7.34</v>
      </c>
      <c r="E74" s="556">
        <v>10.5</v>
      </c>
      <c r="F74" s="556">
        <v>17.73</v>
      </c>
      <c r="G74" s="556" t="s">
        <v>120</v>
      </c>
      <c r="H74" s="560">
        <v>12.37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16.8">
      <c r="B75" s="376">
        <f t="shared" si="1"/>
        <v>68</v>
      </c>
      <c r="C75" s="339" t="s">
        <v>84</v>
      </c>
      <c r="D75" s="571">
        <v>10.34</v>
      </c>
      <c r="E75" s="555">
        <v>10.69</v>
      </c>
      <c r="F75" s="555" t="s">
        <v>120</v>
      </c>
      <c r="G75" s="555">
        <v>10.71</v>
      </c>
      <c r="H75" s="559">
        <v>9.59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16.8">
      <c r="A76" s="336"/>
      <c r="B76" s="444">
        <f t="shared" si="1"/>
        <v>69</v>
      </c>
      <c r="C76" s="417" t="s">
        <v>258</v>
      </c>
      <c r="D76" s="570">
        <v>8.52</v>
      </c>
      <c r="E76" s="556">
        <v>8.59</v>
      </c>
      <c r="F76" s="556">
        <v>11.21</v>
      </c>
      <c r="G76" s="556">
        <v>9.31</v>
      </c>
      <c r="H76" s="560">
        <v>9.74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16.8">
      <c r="B77" s="376">
        <f t="shared" si="1"/>
        <v>70</v>
      </c>
      <c r="C77" s="339" t="s">
        <v>86</v>
      </c>
      <c r="D77" s="555" t="s">
        <v>120</v>
      </c>
      <c r="E77" s="555">
        <v>11.43</v>
      </c>
      <c r="F77" s="555" t="s">
        <v>120</v>
      </c>
      <c r="G77" s="555">
        <v>9.8000000000000007</v>
      </c>
      <c r="H77" s="559">
        <v>10.220000000000001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16.8">
      <c r="A78" s="336"/>
      <c r="B78" s="444">
        <f t="shared" si="1"/>
        <v>71</v>
      </c>
      <c r="C78" s="417" t="s">
        <v>88</v>
      </c>
      <c r="D78" s="570">
        <v>9.35</v>
      </c>
      <c r="E78" s="556">
        <v>9.35</v>
      </c>
      <c r="F78" s="556" t="s">
        <v>120</v>
      </c>
      <c r="G78" s="556">
        <v>9.1</v>
      </c>
      <c r="H78" s="560">
        <v>9.1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16.8">
      <c r="B79" s="376">
        <f t="shared" si="1"/>
        <v>72</v>
      </c>
      <c r="C79" s="339" t="s">
        <v>89</v>
      </c>
      <c r="D79" s="571">
        <v>6</v>
      </c>
      <c r="E79" s="555">
        <v>7</v>
      </c>
      <c r="F79" s="555">
        <v>7.5</v>
      </c>
      <c r="G79" s="555">
        <v>7</v>
      </c>
      <c r="H79" s="559">
        <v>10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16.8">
      <c r="A80" s="336"/>
      <c r="B80" s="444">
        <f t="shared" si="1"/>
        <v>73</v>
      </c>
      <c r="C80" s="417" t="s">
        <v>90</v>
      </c>
      <c r="D80" s="570">
        <v>9.19</v>
      </c>
      <c r="E80" s="556">
        <v>9.19</v>
      </c>
      <c r="F80" s="556" t="s">
        <v>120</v>
      </c>
      <c r="G80" s="556">
        <v>9.2799999999999994</v>
      </c>
      <c r="H80" s="560">
        <v>12.64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16.8">
      <c r="B81" s="376">
        <f t="shared" si="1"/>
        <v>74</v>
      </c>
      <c r="C81" s="339" t="s">
        <v>231</v>
      </c>
      <c r="D81" s="571">
        <v>11</v>
      </c>
      <c r="E81" s="555">
        <v>11.5</v>
      </c>
      <c r="F81" s="555">
        <v>11.5</v>
      </c>
      <c r="G81" s="555">
        <v>11</v>
      </c>
      <c r="H81" s="559">
        <v>13.34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16.8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18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5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16.8">
      <c r="A84" s="336"/>
      <c r="B84" s="444">
        <f t="shared" si="1"/>
        <v>77</v>
      </c>
      <c r="C84" s="417" t="s">
        <v>188</v>
      </c>
      <c r="D84" s="570">
        <v>13.12</v>
      </c>
      <c r="E84" s="556">
        <v>13.12</v>
      </c>
      <c r="F84" s="556" t="s">
        <v>120</v>
      </c>
      <c r="G84" s="556">
        <v>13.12</v>
      </c>
      <c r="H84" s="560">
        <v>13.12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16.8">
      <c r="B85" s="376">
        <f t="shared" si="1"/>
        <v>78</v>
      </c>
      <c r="C85" s="339" t="s">
        <v>96</v>
      </c>
      <c r="D85" s="561" t="s">
        <v>120</v>
      </c>
      <c r="E85" s="561">
        <v>11.25</v>
      </c>
      <c r="F85" s="561">
        <v>13.99</v>
      </c>
      <c r="G85" s="561">
        <v>9.99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16.8">
      <c r="A86" s="336"/>
      <c r="B86" s="444">
        <f t="shared" si="1"/>
        <v>79</v>
      </c>
      <c r="C86" s="417" t="s">
        <v>97</v>
      </c>
      <c r="D86" s="570">
        <v>8.25</v>
      </c>
      <c r="E86" s="556">
        <v>8.25</v>
      </c>
      <c r="F86" s="556">
        <v>10.25</v>
      </c>
      <c r="G86" s="556">
        <v>8.25</v>
      </c>
      <c r="H86" s="560">
        <v>9.75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16.8">
      <c r="B87" s="376">
        <f t="shared" si="1"/>
        <v>80</v>
      </c>
      <c r="C87" s="339" t="s">
        <v>98</v>
      </c>
      <c r="D87" s="571">
        <v>10.52</v>
      </c>
      <c r="E87" s="555">
        <v>10.77</v>
      </c>
      <c r="F87" s="555">
        <v>11.27</v>
      </c>
      <c r="G87" s="555">
        <v>10.62</v>
      </c>
      <c r="H87" s="559">
        <v>11.02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16.8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56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16.8">
      <c r="B89" s="376">
        <f t="shared" si="1"/>
        <v>82</v>
      </c>
      <c r="C89" s="344" t="s">
        <v>267</v>
      </c>
      <c r="D89" s="571">
        <v>6.75</v>
      </c>
      <c r="E89" s="555">
        <v>11</v>
      </c>
      <c r="F89" s="555">
        <v>12</v>
      </c>
      <c r="G89" s="555">
        <v>9.5</v>
      </c>
      <c r="H89" s="559">
        <v>11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16.8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16.8">
      <c r="B91" s="376">
        <f t="shared" si="1"/>
        <v>84</v>
      </c>
      <c r="C91" s="339" t="s">
        <v>254</v>
      </c>
      <c r="D91" s="571">
        <v>10.15</v>
      </c>
      <c r="E91" s="555">
        <v>10.15</v>
      </c>
      <c r="F91" s="555">
        <v>10.15</v>
      </c>
      <c r="G91" s="555">
        <v>10.15</v>
      </c>
      <c r="H91" s="559">
        <v>10.15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16.8">
      <c r="A92" s="336"/>
      <c r="B92" s="444">
        <f t="shared" si="1"/>
        <v>85</v>
      </c>
      <c r="C92" s="417" t="s">
        <v>189</v>
      </c>
      <c r="D92" s="570">
        <v>8.7799999999999994</v>
      </c>
      <c r="E92" s="556">
        <v>11.68</v>
      </c>
      <c r="F92" s="556">
        <v>11.67</v>
      </c>
      <c r="G92" s="556" t="s">
        <v>120</v>
      </c>
      <c r="H92" s="560">
        <v>13.18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16.8">
      <c r="B93" s="376">
        <f t="shared" si="1"/>
        <v>86</v>
      </c>
      <c r="C93" s="339" t="s">
        <v>104</v>
      </c>
      <c r="D93" s="571">
        <v>7</v>
      </c>
      <c r="E93" s="555">
        <v>7.5</v>
      </c>
      <c r="F93" s="555">
        <v>8</v>
      </c>
      <c r="G93" s="555">
        <v>5</v>
      </c>
      <c r="H93" s="559">
        <v>6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16.8">
      <c r="A94" s="336"/>
      <c r="B94" s="444">
        <f t="shared" si="1"/>
        <v>87</v>
      </c>
      <c r="C94" s="417" t="s">
        <v>105</v>
      </c>
      <c r="D94" s="570">
        <v>7.85</v>
      </c>
      <c r="E94" s="556">
        <v>8.51</v>
      </c>
      <c r="F94" s="556">
        <v>9.51</v>
      </c>
      <c r="G94" s="556">
        <v>8.01</v>
      </c>
      <c r="H94" s="560">
        <v>8.01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16.8">
      <c r="B95" s="376">
        <f t="shared" si="1"/>
        <v>88</v>
      </c>
      <c r="C95" s="339" t="s">
        <v>106</v>
      </c>
      <c r="D95" s="571">
        <v>9.73</v>
      </c>
      <c r="E95" s="555">
        <v>10.23</v>
      </c>
      <c r="F95" s="555">
        <v>10.73</v>
      </c>
      <c r="G95" s="555">
        <v>9.73</v>
      </c>
      <c r="H95" s="559">
        <v>10.23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16.8">
      <c r="A96" s="336"/>
      <c r="B96" s="444">
        <f t="shared" si="1"/>
        <v>89</v>
      </c>
      <c r="C96" s="417" t="s">
        <v>107</v>
      </c>
      <c r="D96" s="570">
        <v>9.5</v>
      </c>
      <c r="E96" s="556">
        <v>11.75</v>
      </c>
      <c r="F96" s="556">
        <v>11.75</v>
      </c>
      <c r="G96" s="556">
        <v>10.5</v>
      </c>
      <c r="H96" s="560">
        <v>12.5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16.8">
      <c r="B97" s="376">
        <f t="shared" si="1"/>
        <v>90</v>
      </c>
      <c r="C97" s="339" t="s">
        <v>108</v>
      </c>
      <c r="D97" s="555" t="s">
        <v>120</v>
      </c>
      <c r="E97" s="555">
        <v>11.48</v>
      </c>
      <c r="F97" s="555">
        <v>13.07</v>
      </c>
      <c r="G97" s="555" t="s">
        <v>120</v>
      </c>
      <c r="H97" s="559">
        <v>10.82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16.8">
      <c r="A98" s="336"/>
      <c r="B98" s="444">
        <f t="shared" si="1"/>
        <v>91</v>
      </c>
      <c r="C98" s="417" t="s">
        <v>109</v>
      </c>
      <c r="D98" s="570">
        <v>8.64</v>
      </c>
      <c r="E98" s="556">
        <v>9.57</v>
      </c>
      <c r="F98" s="556" t="s">
        <v>120</v>
      </c>
      <c r="G98" s="556">
        <v>8.64</v>
      </c>
      <c r="H98" s="560">
        <v>10.89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16.8">
      <c r="B99" s="376">
        <f t="shared" si="1"/>
        <v>92</v>
      </c>
      <c r="C99" s="339" t="s">
        <v>255</v>
      </c>
      <c r="D99" s="571">
        <v>8.8800000000000008</v>
      </c>
      <c r="E99" s="555" t="s">
        <v>120</v>
      </c>
      <c r="F99" s="555" t="s">
        <v>120</v>
      </c>
      <c r="G99" s="555" t="s">
        <v>120</v>
      </c>
      <c r="H99" s="559">
        <v>15.31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16.8">
      <c r="A100" s="336"/>
      <c r="B100" s="444">
        <f t="shared" si="1"/>
        <v>93</v>
      </c>
      <c r="C100" s="417" t="s">
        <v>191</v>
      </c>
      <c r="D100" s="570">
        <v>6.38</v>
      </c>
      <c r="E100" s="556">
        <v>6.88</v>
      </c>
      <c r="F100" s="556">
        <v>8.8800000000000008</v>
      </c>
      <c r="G100" s="556">
        <v>6.38</v>
      </c>
      <c r="H100" s="560">
        <v>6.38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16.8">
      <c r="B101" s="376">
        <f t="shared" si="1"/>
        <v>94</v>
      </c>
      <c r="C101" s="339" t="s">
        <v>112</v>
      </c>
      <c r="D101" s="571">
        <v>9.75</v>
      </c>
      <c r="E101" s="555">
        <v>10.8</v>
      </c>
      <c r="F101" s="555" t="s">
        <v>120</v>
      </c>
      <c r="G101" s="555">
        <v>10.8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18" customHeight="1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6.95" customHeight="1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6.8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1.2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600"/>
      <c r="N108" s="563"/>
    </row>
    <row r="109" spans="1:20" s="356" customFormat="1" ht="27" hidden="1" customHeight="1">
      <c r="B109" s="351"/>
      <c r="C109" s="347"/>
      <c r="D109" s="53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8.4358426966292157</v>
      </c>
      <c r="E110" s="428">
        <f>AVERAGE(E7:E17,E21:E22,E25,E29,E33:E45,E47:E53,E55:E70,E72:E98,E100:E102)</f>
        <v>9.4148148148148145</v>
      </c>
      <c r="F110" s="428">
        <f>AVERAGE(F7:F8,F14,F29,F34,F37:F45,F47:F53,F55:F67,F69,F74,F76,F79,F81:F82,F85:F97,F100)</f>
        <v>10.811851851851852</v>
      </c>
      <c r="G110" s="428">
        <f>AVERAGE(G7:G17,G21:G22,G25,G28:G29,G34:G45,G47:G53,G55:G66,G68:G70,G72:G73,G75:G82,G84:G91,G93:G96,G98,G100:G102)</f>
        <v>8.8773684210526316</v>
      </c>
      <c r="H110" s="428">
        <f>AVERAGE(H7:H15,H17,H21:H22,H29,H34,H36:H45,H47:H53,H55:H69,H72:H82,H84,H86:H98,H99,H100,H102)</f>
        <v>9.9949999999999992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5.15</v>
      </c>
      <c r="E111" s="429">
        <v>5.12</v>
      </c>
      <c r="F111" s="429">
        <v>5.05</v>
      </c>
      <c r="G111" s="430">
        <v>4.8</v>
      </c>
      <c r="H111" s="429">
        <v>5.67</v>
      </c>
    </row>
    <row r="112" spans="1:20" ht="21" hidden="1" customHeight="1" thickTop="1" thickBot="1">
      <c r="C112" s="357" t="s">
        <v>240</v>
      </c>
      <c r="D112" s="581">
        <v>14.02</v>
      </c>
      <c r="E112" s="583">
        <v>14.02</v>
      </c>
      <c r="F112" s="583">
        <v>17.73</v>
      </c>
      <c r="G112" s="584">
        <v>14.02</v>
      </c>
      <c r="H112" s="584">
        <v>15.31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</row>
    <row r="115" spans="3:8" ht="21" hidden="1" customHeight="1">
      <c r="D115" s="565">
        <f>AVERAGE(D7:D53,D55:D102)</f>
        <v>8.4358426966292157</v>
      </c>
      <c r="E115" s="565">
        <f t="shared" ref="E115:H115" si="2">AVERAGE(E7:E53,E55:E102)</f>
        <v>9.4148148148148145</v>
      </c>
      <c r="F115" s="565">
        <f t="shared" si="2"/>
        <v>10.811851851851852</v>
      </c>
      <c r="G115" s="565">
        <f t="shared" si="2"/>
        <v>8.8773684210526316</v>
      </c>
      <c r="H115" s="565">
        <f t="shared" si="2"/>
        <v>9.9949999999999992</v>
      </c>
    </row>
    <row r="116" spans="3:8" ht="21" hidden="1" customHeight="1">
      <c r="D116" s="565">
        <f>SUM(D7:D53,D55:D102)</f>
        <v>750.79000000000019</v>
      </c>
      <c r="E116" s="565">
        <f t="shared" ref="E116:H116" si="3">SUM(E7:E53,E55:E102)</f>
        <v>762.6</v>
      </c>
      <c r="F116" s="565">
        <f t="shared" si="3"/>
        <v>583.84</v>
      </c>
      <c r="G116" s="565">
        <f t="shared" si="3"/>
        <v>674.68</v>
      </c>
      <c r="H116" s="565">
        <f t="shared" si="3"/>
        <v>739.62999999999988</v>
      </c>
    </row>
    <row r="117" spans="3:8" ht="21" hidden="1" customHeight="1">
      <c r="D117" s="565">
        <f>MIN(D7:D53,D55:D102)</f>
        <v>5.15</v>
      </c>
      <c r="E117" s="565">
        <f t="shared" ref="E117:H117" si="4">MIN(E7:E53,E55:E102)</f>
        <v>5.12</v>
      </c>
      <c r="F117" s="565">
        <f t="shared" si="4"/>
        <v>5.05</v>
      </c>
      <c r="G117" s="565">
        <f t="shared" si="4"/>
        <v>4.8</v>
      </c>
      <c r="H117" s="565">
        <f t="shared" si="4"/>
        <v>5.67</v>
      </c>
    </row>
    <row r="118" spans="3:8" ht="21" hidden="1" customHeight="1">
      <c r="D118" s="565">
        <f>MAX(D7:D53,D55:D102)</f>
        <v>14.02</v>
      </c>
      <c r="E118" s="565">
        <f t="shared" ref="E118:H118" si="5">MAX(E7:E53,E55:E102)</f>
        <v>14.02</v>
      </c>
      <c r="F118" s="565">
        <f t="shared" si="5"/>
        <v>17.73</v>
      </c>
      <c r="G118" s="565">
        <f t="shared" si="5"/>
        <v>14.02</v>
      </c>
      <c r="H118" s="565">
        <f t="shared" si="5"/>
        <v>15.31</v>
      </c>
    </row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55E36-64D2-B54A-8D67-A4AE299865D1}">
  <dimension ref="A1:T118"/>
  <sheetViews>
    <sheetView showGridLines="0" view="pageBreakPreview" topLeftCell="A84" zoomScale="112" zoomScaleNormal="100" zoomScaleSheetLayoutView="85" workbookViewId="0">
      <selection activeCell="B103" sqref="B103:H105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" style="580" customWidth="1"/>
    <col min="5" max="8" width="12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283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37.799999999999997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20" ht="17.399999999999999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16.8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16.8">
      <c r="B8" s="373">
        <v>2</v>
      </c>
      <c r="C8" s="339" t="s">
        <v>13</v>
      </c>
      <c r="D8" s="571">
        <v>8.0500000000000007</v>
      </c>
      <c r="E8" s="555">
        <v>8.3000000000000007</v>
      </c>
      <c r="F8" s="555">
        <v>11.3</v>
      </c>
      <c r="G8" s="555">
        <v>7.3</v>
      </c>
      <c r="H8" s="559">
        <v>8.8000000000000007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16.8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16.8">
      <c r="B10" s="376">
        <f t="shared" ref="B10:B53" si="0">B9+1</f>
        <v>4</v>
      </c>
      <c r="C10" s="339" t="s">
        <v>15</v>
      </c>
      <c r="D10" s="571">
        <v>8.5</v>
      </c>
      <c r="E10" s="555">
        <v>9</v>
      </c>
      <c r="F10" s="555" t="s">
        <v>120</v>
      </c>
      <c r="G10" s="555">
        <v>8.25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16.8">
      <c r="A11" s="336"/>
      <c r="B11" s="444">
        <f t="shared" si="0"/>
        <v>5</v>
      </c>
      <c r="C11" s="417" t="s">
        <v>16</v>
      </c>
      <c r="D11" s="570">
        <v>8.5</v>
      </c>
      <c r="E11" s="556">
        <v>9</v>
      </c>
      <c r="F11" s="556" t="s">
        <v>120</v>
      </c>
      <c r="G11" s="556">
        <v>8.5</v>
      </c>
      <c r="H11" s="560">
        <v>8.75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16.8">
      <c r="B12" s="376">
        <f t="shared" si="0"/>
        <v>6</v>
      </c>
      <c r="C12" s="339" t="s">
        <v>17</v>
      </c>
      <c r="D12" s="571">
        <v>7.9</v>
      </c>
      <c r="E12" s="555">
        <v>8.1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16.8">
      <c r="A13" s="336"/>
      <c r="B13" s="444">
        <f t="shared" si="0"/>
        <v>7</v>
      </c>
      <c r="C13" s="417" t="s">
        <v>18</v>
      </c>
      <c r="D13" s="570">
        <v>8</v>
      </c>
      <c r="E13" s="556">
        <v>9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16.8">
      <c r="B14" s="376">
        <f t="shared" si="0"/>
        <v>8</v>
      </c>
      <c r="C14" s="339" t="s">
        <v>236</v>
      </c>
      <c r="D14" s="571">
        <v>9.1</v>
      </c>
      <c r="E14" s="555">
        <v>8.5</v>
      </c>
      <c r="F14" s="555">
        <v>15.58</v>
      </c>
      <c r="G14" s="555">
        <v>8</v>
      </c>
      <c r="H14" s="559">
        <v>8.42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18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7.3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16.8">
      <c r="B16" s="376">
        <f t="shared" si="0"/>
        <v>10</v>
      </c>
      <c r="C16" s="339" t="s">
        <v>21</v>
      </c>
      <c r="D16" s="571">
        <v>8.75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16.8">
      <c r="A17" s="336"/>
      <c r="B17" s="444">
        <f t="shared" si="0"/>
        <v>11</v>
      </c>
      <c r="C17" s="417" t="s">
        <v>22</v>
      </c>
      <c r="D17" s="570">
        <v>8.25</v>
      </c>
      <c r="E17" s="556">
        <v>8.75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16.8">
      <c r="B18" s="376">
        <f t="shared" si="0"/>
        <v>12</v>
      </c>
      <c r="C18" s="339" t="s">
        <v>23</v>
      </c>
      <c r="D18" s="571">
        <v>5.5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16.8">
      <c r="A19" s="336"/>
      <c r="B19" s="444">
        <f t="shared" si="0"/>
        <v>13</v>
      </c>
      <c r="C19" s="417" t="s">
        <v>24</v>
      </c>
      <c r="D19" s="570">
        <v>6.92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16.8">
      <c r="B20" s="376">
        <f t="shared" si="0"/>
        <v>14</v>
      </c>
      <c r="C20" s="339" t="s">
        <v>25</v>
      </c>
      <c r="D20" s="571">
        <v>6.5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18" customHeight="1">
      <c r="A21" s="336"/>
      <c r="B21" s="444">
        <f t="shared" si="0"/>
        <v>15</v>
      </c>
      <c r="C21" s="417" t="s">
        <v>26</v>
      </c>
      <c r="D21" s="570">
        <v>7.53</v>
      </c>
      <c r="E21" s="556">
        <v>8.02</v>
      </c>
      <c r="F21" s="556" t="s">
        <v>120</v>
      </c>
      <c r="G21" s="556">
        <v>7.85</v>
      </c>
      <c r="H21" s="560">
        <v>7.77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16.8">
      <c r="B22" s="376">
        <f t="shared" si="0"/>
        <v>16</v>
      </c>
      <c r="C22" s="339" t="s">
        <v>27</v>
      </c>
      <c r="D22" s="571">
        <v>7.55</v>
      </c>
      <c r="E22" s="555">
        <v>8.1199999999999992</v>
      </c>
      <c r="F22" s="555" t="s">
        <v>120</v>
      </c>
      <c r="G22" s="555">
        <v>12.43</v>
      </c>
      <c r="H22" s="559">
        <v>13.02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18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18" customHeight="1">
      <c r="B24" s="376">
        <f t="shared" si="0"/>
        <v>18</v>
      </c>
      <c r="C24" s="339" t="s">
        <v>30</v>
      </c>
      <c r="D24" s="571">
        <v>7.17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18" customHeight="1">
      <c r="A25" s="336"/>
      <c r="B25" s="444">
        <f t="shared" si="0"/>
        <v>19</v>
      </c>
      <c r="C25" s="417" t="s">
        <v>32</v>
      </c>
      <c r="D25" s="570">
        <v>7.17</v>
      </c>
      <c r="E25" s="556">
        <v>9.52</v>
      </c>
      <c r="F25" s="556" t="s">
        <v>120</v>
      </c>
      <c r="G25" s="556">
        <v>7.07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18" customHeight="1">
      <c r="B26" s="376">
        <f t="shared" si="0"/>
        <v>20</v>
      </c>
      <c r="C26" s="339" t="s">
        <v>33</v>
      </c>
      <c r="D26" s="571">
        <v>7.52</v>
      </c>
      <c r="E26" s="555" t="s">
        <v>120</v>
      </c>
      <c r="F26" s="555" t="s">
        <v>120</v>
      </c>
      <c r="G26" s="555" t="s">
        <v>120</v>
      </c>
      <c r="H26" s="596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18" customHeight="1">
      <c r="A27" s="336"/>
      <c r="B27" s="444">
        <f t="shared" si="0"/>
        <v>21</v>
      </c>
      <c r="C27" s="417" t="s">
        <v>34</v>
      </c>
      <c r="D27" s="570">
        <v>7.2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18" customHeight="1">
      <c r="B28" s="376">
        <f t="shared" si="0"/>
        <v>22</v>
      </c>
      <c r="C28" s="339" t="s">
        <v>35</v>
      </c>
      <c r="D28" s="571">
        <v>7.76</v>
      </c>
      <c r="E28" s="555" t="s">
        <v>120</v>
      </c>
      <c r="F28" s="555" t="s">
        <v>120</v>
      </c>
      <c r="G28" s="555">
        <v>7.47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18" customHeight="1">
      <c r="A29" s="336"/>
      <c r="B29" s="444">
        <f t="shared" si="0"/>
        <v>23</v>
      </c>
      <c r="C29" s="417" t="s">
        <v>36</v>
      </c>
      <c r="D29" s="570">
        <v>13.97</v>
      </c>
      <c r="E29" s="570">
        <v>13.97</v>
      </c>
      <c r="F29" s="570">
        <v>13.97</v>
      </c>
      <c r="G29" s="570">
        <v>13.97</v>
      </c>
      <c r="H29" s="601">
        <v>13.97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18" customHeight="1">
      <c r="B30" s="376">
        <f t="shared" si="0"/>
        <v>24</v>
      </c>
      <c r="C30" s="339" t="s">
        <v>37</v>
      </c>
      <c r="D30" s="571">
        <v>6.44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18" customHeight="1">
      <c r="A31" s="336"/>
      <c r="B31" s="444">
        <f t="shared" si="0"/>
        <v>25</v>
      </c>
      <c r="C31" s="417" t="s">
        <v>38</v>
      </c>
      <c r="D31" s="570">
        <v>6.5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18" customHeight="1">
      <c r="B32" s="376">
        <f t="shared" si="0"/>
        <v>26</v>
      </c>
      <c r="C32" s="339" t="s">
        <v>39</v>
      </c>
      <c r="D32" s="571">
        <v>7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18" customHeight="1">
      <c r="A33" s="336"/>
      <c r="B33" s="444">
        <f t="shared" si="0"/>
        <v>27</v>
      </c>
      <c r="C33" s="417" t="s">
        <v>40</v>
      </c>
      <c r="D33" s="570">
        <v>5.92</v>
      </c>
      <c r="E33" s="570">
        <v>5.92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16.8">
      <c r="B34" s="376">
        <f>B33+1</f>
        <v>28</v>
      </c>
      <c r="C34" s="339" t="s">
        <v>41</v>
      </c>
      <c r="D34" s="571">
        <v>7.35</v>
      </c>
      <c r="E34" s="555">
        <v>7.52</v>
      </c>
      <c r="F34" s="555">
        <v>12.43</v>
      </c>
      <c r="G34" s="555">
        <v>6.91</v>
      </c>
      <c r="H34" s="559">
        <v>13.45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16.8">
      <c r="A35" s="336"/>
      <c r="B35" s="444">
        <f t="shared" si="0"/>
        <v>29</v>
      </c>
      <c r="C35" s="417" t="s">
        <v>42</v>
      </c>
      <c r="D35" s="570">
        <v>7</v>
      </c>
      <c r="E35" s="556">
        <v>8.75</v>
      </c>
      <c r="F35" s="556" t="s">
        <v>120</v>
      </c>
      <c r="G35" s="556">
        <v>8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16.8">
      <c r="B36" s="376">
        <f t="shared" si="0"/>
        <v>30</v>
      </c>
      <c r="C36" s="339" t="s">
        <v>230</v>
      </c>
      <c r="D36" s="571">
        <v>12.05</v>
      </c>
      <c r="E36" s="555">
        <v>12.75</v>
      </c>
      <c r="F36" s="555" t="s">
        <v>120</v>
      </c>
      <c r="G36" s="555">
        <v>11.85</v>
      </c>
      <c r="H36" s="559">
        <v>14.75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16.8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16.8">
      <c r="B38" s="376">
        <f t="shared" si="0"/>
        <v>32</v>
      </c>
      <c r="C38" s="339" t="s">
        <v>46</v>
      </c>
      <c r="D38" s="571">
        <v>6.93</v>
      </c>
      <c r="E38" s="555">
        <v>10.18</v>
      </c>
      <c r="F38" s="555">
        <v>12.79</v>
      </c>
      <c r="G38" s="555">
        <v>9.27</v>
      </c>
      <c r="H38" s="559">
        <v>9.25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16.8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16.8">
      <c r="B40" s="376">
        <f t="shared" si="0"/>
        <v>34</v>
      </c>
      <c r="C40" s="339" t="s">
        <v>48</v>
      </c>
      <c r="D40" s="571">
        <v>5.68</v>
      </c>
      <c r="E40" s="555">
        <v>5.66</v>
      </c>
      <c r="F40" s="561">
        <v>5.59</v>
      </c>
      <c r="G40" s="561">
        <v>5.34</v>
      </c>
      <c r="H40" s="559">
        <v>6.21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16.8">
      <c r="A41" s="336"/>
      <c r="B41" s="444">
        <f t="shared" si="0"/>
        <v>35</v>
      </c>
      <c r="C41" s="417" t="s">
        <v>49</v>
      </c>
      <c r="D41" s="570">
        <v>7.81</v>
      </c>
      <c r="E41" s="556">
        <v>7.9</v>
      </c>
      <c r="F41" s="556">
        <v>9.36</v>
      </c>
      <c r="G41" s="556">
        <v>7.65</v>
      </c>
      <c r="H41" s="560">
        <v>10.28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16.8">
      <c r="B42" s="376">
        <f t="shared" si="0"/>
        <v>36</v>
      </c>
      <c r="C42" s="339" t="s">
        <v>50</v>
      </c>
      <c r="D42" s="571">
        <v>7.06</v>
      </c>
      <c r="E42" s="555">
        <v>8.16</v>
      </c>
      <c r="F42" s="555">
        <v>13.15</v>
      </c>
      <c r="G42" s="555">
        <v>8.26</v>
      </c>
      <c r="H42" s="559">
        <v>10.09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16.8">
      <c r="A43" s="336"/>
      <c r="B43" s="444">
        <f t="shared" si="0"/>
        <v>37</v>
      </c>
      <c r="C43" s="417" t="s">
        <v>51</v>
      </c>
      <c r="D43" s="570">
        <v>10.15</v>
      </c>
      <c r="E43" s="556">
        <v>8.36</v>
      </c>
      <c r="F43" s="556">
        <v>8.26</v>
      </c>
      <c r="G43" s="556">
        <v>8.0500000000000007</v>
      </c>
      <c r="H43" s="560">
        <v>8.18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16.8">
      <c r="B44" s="376">
        <f t="shared" si="0"/>
        <v>38</v>
      </c>
      <c r="C44" s="339" t="s">
        <v>52</v>
      </c>
      <c r="D44" s="571">
        <v>9.6</v>
      </c>
      <c r="E44" s="555">
        <v>9.99</v>
      </c>
      <c r="F44" s="555">
        <v>11.54</v>
      </c>
      <c r="G44" s="555">
        <v>9.89</v>
      </c>
      <c r="H44" s="559">
        <v>11.24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18" customHeight="1">
      <c r="A45" s="336"/>
      <c r="B45" s="444">
        <f t="shared" si="0"/>
        <v>39</v>
      </c>
      <c r="C45" s="417" t="s">
        <v>274</v>
      </c>
      <c r="D45" s="570">
        <v>8.68</v>
      </c>
      <c r="E45" s="556">
        <v>10.16</v>
      </c>
      <c r="F45" s="556">
        <v>12.27</v>
      </c>
      <c r="G45" s="556">
        <v>9.2799999999999994</v>
      </c>
      <c r="H45" s="560">
        <v>10.130000000000001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16.8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9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16.8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16.8">
      <c r="B48" s="376">
        <f t="shared" si="0"/>
        <v>42</v>
      </c>
      <c r="C48" s="339" t="s">
        <v>56</v>
      </c>
      <c r="D48" s="571">
        <v>8.2200000000000006</v>
      </c>
      <c r="E48" s="555">
        <v>8.2200000000000006</v>
      </c>
      <c r="F48" s="555">
        <v>8.2200000000000006</v>
      </c>
      <c r="G48" s="555">
        <v>8.2200000000000006</v>
      </c>
      <c r="H48" s="559">
        <v>8.2200000000000006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16.8">
      <c r="A49" s="336"/>
      <c r="B49" s="444">
        <f t="shared" si="0"/>
        <v>43</v>
      </c>
      <c r="C49" s="417" t="s">
        <v>57</v>
      </c>
      <c r="D49" s="570">
        <v>8.7100000000000009</v>
      </c>
      <c r="E49" s="556">
        <v>8.9700000000000006</v>
      </c>
      <c r="F49" s="556">
        <v>10.42</v>
      </c>
      <c r="G49" s="556">
        <v>8.7799999999999994</v>
      </c>
      <c r="H49" s="560">
        <v>9.1199999999999992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16.8">
      <c r="B50" s="376">
        <f t="shared" si="0"/>
        <v>44</v>
      </c>
      <c r="C50" s="339" t="s">
        <v>58</v>
      </c>
      <c r="D50" s="571">
        <v>6.16</v>
      </c>
      <c r="E50" s="555">
        <v>7.12</v>
      </c>
      <c r="F50" s="555">
        <v>6.96</v>
      </c>
      <c r="G50" s="555">
        <v>7.04</v>
      </c>
      <c r="H50" s="559">
        <v>8.3800000000000008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18" customHeight="1">
      <c r="A51" s="336"/>
      <c r="B51" s="444">
        <f t="shared" si="0"/>
        <v>45</v>
      </c>
      <c r="C51" s="417" t="s">
        <v>59</v>
      </c>
      <c r="D51" s="597">
        <v>7.33</v>
      </c>
      <c r="E51" s="598">
        <v>7.09</v>
      </c>
      <c r="F51" s="598">
        <v>7.09</v>
      </c>
      <c r="G51" s="598">
        <v>7.33</v>
      </c>
      <c r="H51" s="599">
        <v>6.85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16.8">
      <c r="B52" s="376">
        <f t="shared" si="0"/>
        <v>46</v>
      </c>
      <c r="C52" s="339" t="s">
        <v>60</v>
      </c>
      <c r="D52" s="571">
        <v>8.5</v>
      </c>
      <c r="E52" s="555">
        <v>10.5</v>
      </c>
      <c r="F52" s="555">
        <v>9.34</v>
      </c>
      <c r="G52" s="555">
        <v>8.35</v>
      </c>
      <c r="H52" s="559">
        <v>8.4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18" customHeight="1" thickBot="1">
      <c r="A53" s="336"/>
      <c r="B53" s="450">
        <f t="shared" si="0"/>
        <v>47</v>
      </c>
      <c r="C53" s="451" t="s">
        <v>61</v>
      </c>
      <c r="D53" s="572">
        <v>8.0299999999999994</v>
      </c>
      <c r="E53" s="567">
        <v>7.93</v>
      </c>
      <c r="F53" s="567">
        <v>8.25</v>
      </c>
      <c r="G53" s="567">
        <v>7.69</v>
      </c>
      <c r="H53" s="568">
        <v>9.19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17.399999999999999" thickBot="1">
      <c r="B54" s="551"/>
      <c r="C54" s="552"/>
      <c r="D54" s="573"/>
      <c r="E54" s="569"/>
      <c r="F54" s="569"/>
      <c r="G54" s="693"/>
      <c r="H54" s="694"/>
      <c r="J54"/>
      <c r="K54"/>
      <c r="L54"/>
      <c r="M54"/>
      <c r="N54"/>
      <c r="P54" s="565"/>
      <c r="Q54" s="565"/>
      <c r="R54" s="565"/>
      <c r="S54" s="565"/>
      <c r="T54" s="565"/>
    </row>
    <row r="55" spans="1:20" ht="18" customHeight="1" thickTop="1">
      <c r="B55" s="376">
        <f>B53+1</f>
        <v>48</v>
      </c>
      <c r="C55" s="339" t="s">
        <v>62</v>
      </c>
      <c r="D55" s="595">
        <v>11.7</v>
      </c>
      <c r="E55" s="588">
        <v>11.7</v>
      </c>
      <c r="F55" s="561">
        <v>11.7</v>
      </c>
      <c r="G55" s="561">
        <v>11.7</v>
      </c>
      <c r="H55" s="585">
        <v>11.7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16.8">
      <c r="A56" s="336"/>
      <c r="B56" s="444">
        <f t="shared" ref="B56:B102" si="1">B55+1</f>
        <v>49</v>
      </c>
      <c r="C56" s="417" t="s">
        <v>64</v>
      </c>
      <c r="D56" s="590">
        <v>7.14</v>
      </c>
      <c r="E56" s="556">
        <v>10.1</v>
      </c>
      <c r="F56" s="556">
        <v>9.41</v>
      </c>
      <c r="G56" s="556">
        <v>7.21</v>
      </c>
      <c r="H56" s="560">
        <v>8.3000000000000007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16.8">
      <c r="B57" s="376">
        <f t="shared" si="1"/>
        <v>50</v>
      </c>
      <c r="C57" s="339" t="s">
        <v>65</v>
      </c>
      <c r="D57" s="571">
        <v>11.55</v>
      </c>
      <c r="E57" s="555">
        <v>11.55</v>
      </c>
      <c r="F57" s="555">
        <v>11.55</v>
      </c>
      <c r="G57" s="555">
        <v>11.55</v>
      </c>
      <c r="H57" s="559">
        <v>11.55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16.8">
      <c r="A58" s="336"/>
      <c r="B58" s="444">
        <f t="shared" si="1"/>
        <v>51</v>
      </c>
      <c r="C58" s="417" t="s">
        <v>66</v>
      </c>
      <c r="D58" s="570">
        <v>8.33</v>
      </c>
      <c r="E58" s="556">
        <v>8.33</v>
      </c>
      <c r="F58" s="556">
        <v>8.33</v>
      </c>
      <c r="G58" s="556">
        <v>8.44</v>
      </c>
      <c r="H58" s="560">
        <v>8.44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16.8">
      <c r="B59" s="376">
        <f t="shared" si="1"/>
        <v>52</v>
      </c>
      <c r="C59" s="339" t="s">
        <v>67</v>
      </c>
      <c r="D59" s="571">
        <v>8.15</v>
      </c>
      <c r="E59" s="555">
        <v>8.16</v>
      </c>
      <c r="F59" s="555">
        <v>8.25</v>
      </c>
      <c r="G59" s="555">
        <v>8.25</v>
      </c>
      <c r="H59" s="559">
        <v>8.23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16.8">
      <c r="A60" s="336"/>
      <c r="B60" s="444">
        <f t="shared" si="1"/>
        <v>53</v>
      </c>
      <c r="C60" s="417" t="s">
        <v>68</v>
      </c>
      <c r="D60" s="570">
        <v>6.17</v>
      </c>
      <c r="E60" s="556">
        <v>6.17</v>
      </c>
      <c r="F60" s="556">
        <v>6.17</v>
      </c>
      <c r="G60" s="556">
        <v>6.17</v>
      </c>
      <c r="H60" s="560">
        <v>6.17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16.8">
      <c r="B61" s="376">
        <f t="shared" si="1"/>
        <v>54</v>
      </c>
      <c r="C61" s="339" t="s">
        <v>69</v>
      </c>
      <c r="D61" s="571">
        <v>7</v>
      </c>
      <c r="E61" s="555">
        <v>7</v>
      </c>
      <c r="F61" s="555">
        <v>7</v>
      </c>
      <c r="G61" s="555">
        <v>7</v>
      </c>
      <c r="H61" s="559">
        <v>7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16.8">
      <c r="A62" s="336"/>
      <c r="B62" s="444">
        <f t="shared" si="1"/>
        <v>55</v>
      </c>
      <c r="C62" s="417" t="s">
        <v>70</v>
      </c>
      <c r="D62" s="570">
        <v>6.89</v>
      </c>
      <c r="E62" s="556">
        <v>6.97</v>
      </c>
      <c r="F62" s="556">
        <v>6.8</v>
      </c>
      <c r="G62" s="556">
        <v>8.3800000000000008</v>
      </c>
      <c r="H62" s="560">
        <v>6.82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16.8">
      <c r="B63" s="376">
        <f t="shared" si="1"/>
        <v>56</v>
      </c>
      <c r="C63" s="339" t="s">
        <v>237</v>
      </c>
      <c r="D63" s="571">
        <v>8.41</v>
      </c>
      <c r="E63" s="555">
        <v>8.73</v>
      </c>
      <c r="F63" s="555">
        <v>9.6199999999999992</v>
      </c>
      <c r="G63" s="555">
        <v>8.34</v>
      </c>
      <c r="H63" s="559">
        <v>11.69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16.8">
      <c r="A64" s="336"/>
      <c r="B64" s="444">
        <f>B63+1</f>
        <v>57</v>
      </c>
      <c r="C64" s="417" t="s">
        <v>73</v>
      </c>
      <c r="D64" s="570">
        <v>9.6999999999999993</v>
      </c>
      <c r="E64" s="556">
        <v>10.7</v>
      </c>
      <c r="F64" s="556">
        <v>10.7</v>
      </c>
      <c r="G64" s="556">
        <v>10.7</v>
      </c>
      <c r="H64" s="560">
        <v>10.7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16.8">
      <c r="B65" s="376">
        <f t="shared" si="1"/>
        <v>58</v>
      </c>
      <c r="C65" s="339" t="s">
        <v>74</v>
      </c>
      <c r="D65" s="571">
        <v>7.59</v>
      </c>
      <c r="E65" s="555">
        <v>7.77</v>
      </c>
      <c r="F65" s="555">
        <v>7.96</v>
      </c>
      <c r="G65" s="555">
        <v>7.41</v>
      </c>
      <c r="H65" s="559">
        <v>7.68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16.8">
      <c r="A66" s="336"/>
      <c r="B66" s="444">
        <f t="shared" si="1"/>
        <v>59</v>
      </c>
      <c r="C66" s="417" t="s">
        <v>75</v>
      </c>
      <c r="D66" s="570">
        <v>7.12</v>
      </c>
      <c r="E66" s="556">
        <v>7.5</v>
      </c>
      <c r="F66" s="556">
        <v>7.87</v>
      </c>
      <c r="G66" s="556">
        <v>7.87</v>
      </c>
      <c r="H66" s="560">
        <v>7.87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16.8">
      <c r="B67" s="376">
        <f t="shared" si="1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16.8">
      <c r="A68" s="336"/>
      <c r="B68" s="444">
        <f>B67+1</f>
        <v>61</v>
      </c>
      <c r="C68" s="417" t="s">
        <v>77</v>
      </c>
      <c r="D68" s="570">
        <v>8.51</v>
      </c>
      <c r="E68" s="556">
        <v>9.1999999999999993</v>
      </c>
      <c r="F68" s="556" t="s">
        <v>120</v>
      </c>
      <c r="G68" s="556">
        <v>9.76</v>
      </c>
      <c r="H68" s="560">
        <v>9.67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16.8">
      <c r="B69" s="376">
        <f t="shared" si="1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18" customHeight="1">
      <c r="A70" s="336"/>
      <c r="B70" s="444">
        <f t="shared" si="1"/>
        <v>63</v>
      </c>
      <c r="C70" s="417" t="s">
        <v>79</v>
      </c>
      <c r="D70" s="570">
        <v>7.55</v>
      </c>
      <c r="E70" s="556">
        <v>8.59</v>
      </c>
      <c r="F70" s="556" t="s">
        <v>120</v>
      </c>
      <c r="G70" s="556">
        <v>8.1300000000000008</v>
      </c>
      <c r="H70" s="586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16.8">
      <c r="B71" s="376">
        <f t="shared" si="1"/>
        <v>64</v>
      </c>
      <c r="C71" s="339" t="s">
        <v>80</v>
      </c>
      <c r="D71" s="571">
        <v>8.8699999999999992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16.8">
      <c r="A72" s="336"/>
      <c r="B72" s="444">
        <f t="shared" si="1"/>
        <v>65</v>
      </c>
      <c r="C72" s="417" t="s">
        <v>81</v>
      </c>
      <c r="D72" s="570">
        <v>8.0500000000000007</v>
      </c>
      <c r="E72" s="556">
        <v>8.3000000000000007</v>
      </c>
      <c r="F72" s="556" t="s">
        <v>120</v>
      </c>
      <c r="G72" s="556">
        <v>7.3</v>
      </c>
      <c r="H72" s="560">
        <v>8.8000000000000007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16.8">
      <c r="B73" s="376">
        <f t="shared" si="1"/>
        <v>66</v>
      </c>
      <c r="C73" s="339" t="s">
        <v>282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16.8">
      <c r="A74" s="336"/>
      <c r="B74" s="444">
        <f t="shared" si="1"/>
        <v>67</v>
      </c>
      <c r="C74" s="417" t="s">
        <v>131</v>
      </c>
      <c r="D74" s="570">
        <v>7.54</v>
      </c>
      <c r="E74" s="556">
        <v>10.5</v>
      </c>
      <c r="F74" s="556">
        <v>18.16</v>
      </c>
      <c r="G74" s="556" t="s">
        <v>120</v>
      </c>
      <c r="H74" s="560">
        <v>12.61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16.8">
      <c r="B75" s="376">
        <f t="shared" si="1"/>
        <v>68</v>
      </c>
      <c r="C75" s="339" t="s">
        <v>84</v>
      </c>
      <c r="D75" s="571">
        <v>10.33</v>
      </c>
      <c r="E75" s="555">
        <v>10.64</v>
      </c>
      <c r="F75" s="555" t="s">
        <v>120</v>
      </c>
      <c r="G75" s="555">
        <v>10.64</v>
      </c>
      <c r="H75" s="559">
        <v>9.56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16.8">
      <c r="A76" s="336"/>
      <c r="B76" s="444">
        <f t="shared" si="1"/>
        <v>69</v>
      </c>
      <c r="C76" s="417" t="s">
        <v>258</v>
      </c>
      <c r="D76" s="570">
        <v>8.52</v>
      </c>
      <c r="E76" s="556">
        <v>8.59</v>
      </c>
      <c r="F76" s="556">
        <v>11.21</v>
      </c>
      <c r="G76" s="556">
        <v>9.3000000000000007</v>
      </c>
      <c r="H76" s="560">
        <v>9.74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16.8">
      <c r="B77" s="376">
        <f t="shared" si="1"/>
        <v>70</v>
      </c>
      <c r="C77" s="339" t="s">
        <v>86</v>
      </c>
      <c r="D77" s="555" t="s">
        <v>120</v>
      </c>
      <c r="E77" s="555">
        <v>10.38</v>
      </c>
      <c r="F77" s="555" t="s">
        <v>120</v>
      </c>
      <c r="G77" s="555">
        <v>11.02</v>
      </c>
      <c r="H77" s="559">
        <v>10.19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16.8">
      <c r="A78" s="336"/>
      <c r="B78" s="444">
        <f t="shared" si="1"/>
        <v>71</v>
      </c>
      <c r="C78" s="417" t="s">
        <v>88</v>
      </c>
      <c r="D78" s="570">
        <v>9.6999999999999993</v>
      </c>
      <c r="E78" s="556">
        <v>9.6999999999999993</v>
      </c>
      <c r="F78" s="556" t="s">
        <v>120</v>
      </c>
      <c r="G78" s="556">
        <v>9.6999999999999993</v>
      </c>
      <c r="H78" s="560">
        <v>9.6999999999999993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18" customHeight="1">
      <c r="B79" s="376">
        <f t="shared" si="1"/>
        <v>72</v>
      </c>
      <c r="C79" s="339" t="s">
        <v>89</v>
      </c>
      <c r="D79" s="571">
        <v>6.25</v>
      </c>
      <c r="E79" s="555">
        <v>7.25</v>
      </c>
      <c r="F79" s="555">
        <v>7.75</v>
      </c>
      <c r="G79" s="555">
        <v>7.25</v>
      </c>
      <c r="H79" s="559">
        <v>10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16.8">
      <c r="A80" s="336"/>
      <c r="B80" s="444">
        <f t="shared" si="1"/>
        <v>73</v>
      </c>
      <c r="C80" s="417" t="s">
        <v>90</v>
      </c>
      <c r="D80" s="570">
        <v>9.0399999999999991</v>
      </c>
      <c r="E80" s="556">
        <v>9.0399999999999991</v>
      </c>
      <c r="F80" s="556" t="s">
        <v>120</v>
      </c>
      <c r="G80" s="556">
        <v>9.1199999999999992</v>
      </c>
      <c r="H80" s="560">
        <v>12.08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16.8">
      <c r="B81" s="376">
        <f t="shared" si="1"/>
        <v>74</v>
      </c>
      <c r="C81" s="339" t="s">
        <v>231</v>
      </c>
      <c r="D81" s="571">
        <v>11.05</v>
      </c>
      <c r="E81" s="555">
        <v>11.55</v>
      </c>
      <c r="F81" s="555">
        <v>11.55</v>
      </c>
      <c r="G81" s="555">
        <v>11.05</v>
      </c>
      <c r="H81" s="559">
        <v>14.34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16.8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18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16.8">
      <c r="A84" s="336"/>
      <c r="B84" s="444">
        <f t="shared" si="1"/>
        <v>77</v>
      </c>
      <c r="C84" s="417" t="s">
        <v>188</v>
      </c>
      <c r="D84" s="570">
        <v>7.31</v>
      </c>
      <c r="E84" s="556">
        <v>10.8</v>
      </c>
      <c r="F84" s="556">
        <v>10.8</v>
      </c>
      <c r="G84" s="556" t="s">
        <v>120</v>
      </c>
      <c r="H84" s="560">
        <v>10.8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16.8">
      <c r="B85" s="376">
        <f t="shared" si="1"/>
        <v>78</v>
      </c>
      <c r="C85" s="339" t="s">
        <v>96</v>
      </c>
      <c r="D85" s="561" t="s">
        <v>120</v>
      </c>
      <c r="E85" s="561">
        <v>11.25</v>
      </c>
      <c r="F85" s="561">
        <v>13.99</v>
      </c>
      <c r="G85" s="561">
        <v>9.99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16.8">
      <c r="A86" s="336"/>
      <c r="B86" s="444">
        <f t="shared" si="1"/>
        <v>79</v>
      </c>
      <c r="C86" s="417" t="s">
        <v>97</v>
      </c>
      <c r="D86" s="570">
        <v>8.15</v>
      </c>
      <c r="E86" s="556">
        <v>8.15</v>
      </c>
      <c r="F86" s="556">
        <v>10.15</v>
      </c>
      <c r="G86" s="556">
        <v>8.15</v>
      </c>
      <c r="H86" s="560">
        <v>9.65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16.8">
      <c r="B87" s="376">
        <f t="shared" si="1"/>
        <v>80</v>
      </c>
      <c r="C87" s="339" t="s">
        <v>98</v>
      </c>
      <c r="D87" s="571">
        <v>10.72</v>
      </c>
      <c r="E87" s="555">
        <v>10.97</v>
      </c>
      <c r="F87" s="555">
        <v>11.47</v>
      </c>
      <c r="G87" s="555">
        <v>10.82</v>
      </c>
      <c r="H87" s="559">
        <v>11.22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16.8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56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16.8">
      <c r="B89" s="376">
        <f t="shared" si="1"/>
        <v>82</v>
      </c>
      <c r="C89" s="344" t="s">
        <v>267</v>
      </c>
      <c r="D89" s="571">
        <v>7</v>
      </c>
      <c r="E89" s="555">
        <v>11.25</v>
      </c>
      <c r="F89" s="555">
        <v>12.25</v>
      </c>
      <c r="G89" s="555">
        <v>9.75</v>
      </c>
      <c r="H89" s="559">
        <v>11.25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16.8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16.8">
      <c r="B91" s="376">
        <f t="shared" si="1"/>
        <v>84</v>
      </c>
      <c r="C91" s="339" t="s">
        <v>254</v>
      </c>
      <c r="D91" s="571">
        <v>10.64</v>
      </c>
      <c r="E91" s="555">
        <v>10.64</v>
      </c>
      <c r="F91" s="555">
        <v>10.64</v>
      </c>
      <c r="G91" s="555">
        <v>10.64</v>
      </c>
      <c r="H91" s="559">
        <v>10.64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16.8">
      <c r="A92" s="336"/>
      <c r="B92" s="444">
        <f t="shared" si="1"/>
        <v>85</v>
      </c>
      <c r="C92" s="417" t="s">
        <v>189</v>
      </c>
      <c r="D92" s="570">
        <v>8.7200000000000006</v>
      </c>
      <c r="E92" s="556">
        <v>11.89</v>
      </c>
      <c r="F92" s="556">
        <v>11.75</v>
      </c>
      <c r="G92" s="556" t="s">
        <v>120</v>
      </c>
      <c r="H92" s="560">
        <v>13.74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16.8">
      <c r="B93" s="376">
        <f t="shared" si="1"/>
        <v>86</v>
      </c>
      <c r="C93" s="339" t="s">
        <v>104</v>
      </c>
      <c r="D93" s="571">
        <v>7</v>
      </c>
      <c r="E93" s="555">
        <v>7.5</v>
      </c>
      <c r="F93" s="555">
        <v>8</v>
      </c>
      <c r="G93" s="555">
        <v>5</v>
      </c>
      <c r="H93" s="559">
        <v>6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16.8">
      <c r="A94" s="336"/>
      <c r="B94" s="444">
        <f t="shared" si="1"/>
        <v>87</v>
      </c>
      <c r="C94" s="417" t="s">
        <v>105</v>
      </c>
      <c r="D94" s="570">
        <v>8.18</v>
      </c>
      <c r="E94" s="556">
        <v>8.84</v>
      </c>
      <c r="F94" s="556">
        <v>9.84</v>
      </c>
      <c r="G94" s="556">
        <v>8.34</v>
      </c>
      <c r="H94" s="560">
        <v>8.34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16.8">
      <c r="B95" s="376">
        <f t="shared" si="1"/>
        <v>88</v>
      </c>
      <c r="C95" s="339" t="s">
        <v>106</v>
      </c>
      <c r="D95" s="571">
        <v>9.83</v>
      </c>
      <c r="E95" s="555">
        <v>10.33</v>
      </c>
      <c r="F95" s="555">
        <v>10.83</v>
      </c>
      <c r="G95" s="555">
        <v>9.83</v>
      </c>
      <c r="H95" s="559">
        <v>10.33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16.8">
      <c r="A96" s="336"/>
      <c r="B96" s="444">
        <f t="shared" si="1"/>
        <v>89</v>
      </c>
      <c r="C96" s="417" t="s">
        <v>107</v>
      </c>
      <c r="D96" s="570">
        <v>9.5</v>
      </c>
      <c r="E96" s="556">
        <v>11.75</v>
      </c>
      <c r="F96" s="556">
        <v>11.75</v>
      </c>
      <c r="G96" s="556">
        <v>10.5</v>
      </c>
      <c r="H96" s="560">
        <v>12.5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16.8">
      <c r="B97" s="376">
        <f t="shared" si="1"/>
        <v>90</v>
      </c>
      <c r="C97" s="339" t="s">
        <v>108</v>
      </c>
      <c r="D97" s="555" t="s">
        <v>120</v>
      </c>
      <c r="E97" s="555">
        <v>11.48</v>
      </c>
      <c r="F97" s="555">
        <v>13.07</v>
      </c>
      <c r="G97" s="555" t="s">
        <v>120</v>
      </c>
      <c r="H97" s="559">
        <v>10.82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16.8">
      <c r="A98" s="336"/>
      <c r="B98" s="444">
        <f t="shared" si="1"/>
        <v>91</v>
      </c>
      <c r="C98" s="417" t="s">
        <v>109</v>
      </c>
      <c r="D98" s="570">
        <v>8.69</v>
      </c>
      <c r="E98" s="556">
        <v>9.6199999999999992</v>
      </c>
      <c r="F98" s="556" t="s">
        <v>120</v>
      </c>
      <c r="G98" s="556">
        <v>8.69</v>
      </c>
      <c r="H98" s="560">
        <v>10.94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16.8">
      <c r="B99" s="376">
        <f t="shared" si="1"/>
        <v>92</v>
      </c>
      <c r="C99" s="339" t="s">
        <v>255</v>
      </c>
      <c r="D99" s="571">
        <v>8.57</v>
      </c>
      <c r="E99" s="555" t="s">
        <v>120</v>
      </c>
      <c r="F99" s="555" t="s">
        <v>120</v>
      </c>
      <c r="G99" s="555" t="s">
        <v>120</v>
      </c>
      <c r="H99" s="559">
        <v>14.73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16.8">
      <c r="A100" s="336"/>
      <c r="B100" s="444">
        <f t="shared" si="1"/>
        <v>93</v>
      </c>
      <c r="C100" s="417" t="s">
        <v>191</v>
      </c>
      <c r="D100" s="570">
        <v>6.24</v>
      </c>
      <c r="E100" s="556">
        <v>6.74</v>
      </c>
      <c r="F100" s="556">
        <v>8.74</v>
      </c>
      <c r="G100" s="556">
        <v>6.24</v>
      </c>
      <c r="H100" s="560">
        <v>6.24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16.8">
      <c r="B101" s="376">
        <f t="shared" si="1"/>
        <v>94</v>
      </c>
      <c r="C101" s="339" t="s">
        <v>112</v>
      </c>
      <c r="D101" s="571">
        <v>9.75</v>
      </c>
      <c r="E101" s="555">
        <v>10.8</v>
      </c>
      <c r="F101" s="555" t="s">
        <v>120</v>
      </c>
      <c r="G101" s="555">
        <v>10.8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18" customHeight="1" thickBot="1">
      <c r="A102" s="336"/>
      <c r="B102" s="450">
        <f t="shared" si="1"/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6.95" customHeight="1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6.8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1.2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600"/>
      <c r="N108" s="563"/>
    </row>
    <row r="109" spans="1:20" s="356" customFormat="1" ht="27" hidden="1" customHeight="1">
      <c r="B109" s="351"/>
      <c r="C109" s="347"/>
      <c r="D109" s="53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8.3382022471910098</v>
      </c>
      <c r="E110" s="428">
        <f>AVERAGE(E7:E17,E21:E22,E25,E29,E33:E45,E47:E53,E55:E70,E72:E98,E100:E102)</f>
        <v>9.3646913580246931</v>
      </c>
      <c r="F110" s="428">
        <f>AVERAGE(F7:F8,F14,F29,F34,F37:F45,F47:F53,F55:F67,F69,F74,F76,F79,F81:F82,F85:F97,F100)</f>
        <v>10.836851851851854</v>
      </c>
      <c r="G110" s="428">
        <f>AVERAGE(G7:G17,G21:G22,G25,G28:G29,G34:G45,G47:G53,G55:G66,G68:G70,G72:G73,G75:G82,G84:G91,G93:G96,G98,G100:G102)</f>
        <v>8.8790666666666684</v>
      </c>
      <c r="H110" s="428">
        <f>AVERAGE(H7:H15,H17,H21:H22,H29,H34,H36:H45,H47:H53,H55:H69,H72:H82,H84,H86:H98,H99,H100,H102)</f>
        <v>9.9367567567567612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5.5</v>
      </c>
      <c r="E111" s="429">
        <v>5.66</v>
      </c>
      <c r="F111" s="429">
        <v>5.59</v>
      </c>
      <c r="G111" s="430">
        <v>5</v>
      </c>
      <c r="H111" s="429">
        <v>5.96</v>
      </c>
    </row>
    <row r="112" spans="1:20" ht="21" hidden="1" customHeight="1" thickTop="1" thickBot="1">
      <c r="C112" s="357" t="s">
        <v>240</v>
      </c>
      <c r="D112" s="581">
        <v>13.97</v>
      </c>
      <c r="E112" s="583">
        <v>13.97</v>
      </c>
      <c r="F112" s="583">
        <v>18.16</v>
      </c>
      <c r="G112" s="584">
        <v>13.97</v>
      </c>
      <c r="H112" s="584">
        <v>14.75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</row>
    <row r="115" spans="3:8" ht="21" hidden="1" customHeight="1">
      <c r="D115" s="565">
        <f>AVERAGE(D7:D53,D55:D102)</f>
        <v>8.3382022471910098</v>
      </c>
      <c r="E115" s="565">
        <f t="shared" ref="E115:H115" si="2">AVERAGE(E7:E53,E55:E102)</f>
        <v>9.3646913580246931</v>
      </c>
      <c r="F115" s="565">
        <f t="shared" si="2"/>
        <v>10.836181818181821</v>
      </c>
      <c r="G115" s="565">
        <f t="shared" si="2"/>
        <v>8.8790666666666684</v>
      </c>
      <c r="H115" s="565">
        <f t="shared" si="2"/>
        <v>9.9367567567567612</v>
      </c>
    </row>
    <row r="116" spans="3:8" ht="21" hidden="1" customHeight="1">
      <c r="D116" s="565">
        <f>SUM(D7:D53,D55:D102)</f>
        <v>742.09999999999991</v>
      </c>
      <c r="E116" s="565">
        <f t="shared" ref="E116:H116" si="3">SUM(E7:E53,E55:E102)</f>
        <v>758.54000000000008</v>
      </c>
      <c r="F116" s="565">
        <f t="shared" si="3"/>
        <v>595.99000000000012</v>
      </c>
      <c r="G116" s="565">
        <f t="shared" si="3"/>
        <v>665.93000000000018</v>
      </c>
      <c r="H116" s="565">
        <f t="shared" si="3"/>
        <v>735.32000000000028</v>
      </c>
    </row>
    <row r="117" spans="3:8" ht="21" hidden="1" customHeight="1">
      <c r="D117" s="565">
        <f>MIN(D7:D53,D55:D102)</f>
        <v>5.5</v>
      </c>
      <c r="E117" s="565">
        <f t="shared" ref="E117:H117" si="4">MIN(E7:E53,E55:E102)</f>
        <v>5.66</v>
      </c>
      <c r="F117" s="565">
        <f t="shared" si="4"/>
        <v>5.59</v>
      </c>
      <c r="G117" s="565">
        <f t="shared" si="4"/>
        <v>5</v>
      </c>
      <c r="H117" s="565">
        <f t="shared" si="4"/>
        <v>5.96</v>
      </c>
    </row>
    <row r="118" spans="3:8" ht="21" hidden="1" customHeight="1">
      <c r="D118" s="565">
        <f>MAX(D7:D53,D55:D102)</f>
        <v>13.97</v>
      </c>
      <c r="E118" s="565">
        <f t="shared" ref="E118:H118" si="5">MAX(E7:E53,E55:E102)</f>
        <v>13.97</v>
      </c>
      <c r="F118" s="565">
        <f t="shared" si="5"/>
        <v>18.16</v>
      </c>
      <c r="G118" s="565">
        <f t="shared" si="5"/>
        <v>13.97</v>
      </c>
      <c r="H118" s="565">
        <f t="shared" si="5"/>
        <v>14.75</v>
      </c>
    </row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D788-6AD8-42DE-8AA1-735534174825}">
  <dimension ref="A1:T122"/>
  <sheetViews>
    <sheetView showGridLines="0" view="pageBreakPreview" topLeftCell="A100" zoomScaleNormal="100" zoomScaleSheetLayoutView="100" workbookViewId="0">
      <selection activeCell="K8" sqref="K8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" style="580" customWidth="1"/>
    <col min="5" max="8" width="12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284</v>
      </c>
      <c r="C2" s="648"/>
      <c r="D2" s="648"/>
      <c r="E2" s="653"/>
      <c r="F2" s="648"/>
      <c r="G2" s="653"/>
      <c r="H2" s="662"/>
    </row>
    <row r="3" spans="1:20" ht="21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0.55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37.799999999999997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20" ht="17.399999999999999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16.8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16.8">
      <c r="B8" s="373">
        <v>2</v>
      </c>
      <c r="C8" s="339" t="s">
        <v>13</v>
      </c>
      <c r="D8" s="571">
        <v>8.0500000000000007</v>
      </c>
      <c r="E8" s="555">
        <v>8.3000000000000007</v>
      </c>
      <c r="F8" s="555">
        <v>11.3</v>
      </c>
      <c r="G8" s="555">
        <v>7.3</v>
      </c>
      <c r="H8" s="559">
        <v>8.8000000000000007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16.8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16.8">
      <c r="B10" s="376">
        <f t="shared" ref="B10:B53" si="0">B9+1</f>
        <v>4</v>
      </c>
      <c r="C10" s="339" t="s">
        <v>15</v>
      </c>
      <c r="D10" s="571">
        <v>8.5</v>
      </c>
      <c r="E10" s="555">
        <v>9</v>
      </c>
      <c r="F10" s="555" t="s">
        <v>120</v>
      </c>
      <c r="G10" s="555">
        <v>8.25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16.8">
      <c r="A11" s="336"/>
      <c r="B11" s="444">
        <f t="shared" si="0"/>
        <v>5</v>
      </c>
      <c r="C11" s="417" t="s">
        <v>16</v>
      </c>
      <c r="D11" s="570">
        <v>8.5</v>
      </c>
      <c r="E11" s="556">
        <v>9</v>
      </c>
      <c r="F11" s="556" t="s">
        <v>120</v>
      </c>
      <c r="G11" s="556">
        <v>8.5</v>
      </c>
      <c r="H11" s="560">
        <v>8.75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16.8">
      <c r="B12" s="376">
        <f t="shared" si="0"/>
        <v>6</v>
      </c>
      <c r="C12" s="339" t="s">
        <v>17</v>
      </c>
      <c r="D12" s="571">
        <v>7.9</v>
      </c>
      <c r="E12" s="555">
        <v>8.1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16.8">
      <c r="A13" s="336"/>
      <c r="B13" s="444">
        <f t="shared" si="0"/>
        <v>7</v>
      </c>
      <c r="C13" s="417" t="s">
        <v>18</v>
      </c>
      <c r="D13" s="570">
        <v>8</v>
      </c>
      <c r="E13" s="556">
        <v>9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16.8">
      <c r="B14" s="376">
        <f t="shared" si="0"/>
        <v>8</v>
      </c>
      <c r="C14" s="339" t="s">
        <v>236</v>
      </c>
      <c r="D14" s="571">
        <v>9.1300000000000008</v>
      </c>
      <c r="E14" s="555">
        <v>8.5</v>
      </c>
      <c r="F14" s="555">
        <v>15.58</v>
      </c>
      <c r="G14" s="555">
        <v>8</v>
      </c>
      <c r="H14" s="559">
        <v>8.4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18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7.3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16.8">
      <c r="B16" s="376">
        <f t="shared" si="0"/>
        <v>10</v>
      </c>
      <c r="C16" s="339" t="s">
        <v>21</v>
      </c>
      <c r="D16" s="571">
        <v>8.75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16.8">
      <c r="A17" s="336"/>
      <c r="B17" s="444">
        <f t="shared" si="0"/>
        <v>11</v>
      </c>
      <c r="C17" s="417" t="s">
        <v>22</v>
      </c>
      <c r="D17" s="570">
        <v>8.25</v>
      </c>
      <c r="E17" s="556">
        <v>8.75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16.8">
      <c r="B18" s="376">
        <f t="shared" si="0"/>
        <v>12</v>
      </c>
      <c r="C18" s="339" t="s">
        <v>23</v>
      </c>
      <c r="D18" s="571">
        <v>5.5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16.8">
      <c r="A19" s="336"/>
      <c r="B19" s="444">
        <f t="shared" si="0"/>
        <v>13</v>
      </c>
      <c r="C19" s="417" t="s">
        <v>24</v>
      </c>
      <c r="D19" s="570">
        <v>6.86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16.8">
      <c r="B20" s="376">
        <f t="shared" si="0"/>
        <v>14</v>
      </c>
      <c r="C20" s="339" t="s">
        <v>25</v>
      </c>
      <c r="D20" s="571">
        <v>7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18" customHeight="1">
      <c r="A21" s="336"/>
      <c r="B21" s="444">
        <f t="shared" si="0"/>
        <v>15</v>
      </c>
      <c r="C21" s="417" t="s">
        <v>26</v>
      </c>
      <c r="D21" s="570">
        <v>7.71</v>
      </c>
      <c r="E21" s="556">
        <v>8.57</v>
      </c>
      <c r="F21" s="556" t="s">
        <v>120</v>
      </c>
      <c r="G21" s="556">
        <v>8.24</v>
      </c>
      <c r="H21" s="560">
        <v>8.33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16.8">
      <c r="B22" s="376">
        <f t="shared" si="0"/>
        <v>16</v>
      </c>
      <c r="C22" s="339" t="s">
        <v>27</v>
      </c>
      <c r="D22" s="571">
        <v>9.24</v>
      </c>
      <c r="E22" s="555">
        <v>9.89</v>
      </c>
      <c r="F22" s="555" t="s">
        <v>120</v>
      </c>
      <c r="G22" s="555">
        <v>12.13</v>
      </c>
      <c r="H22" s="559">
        <v>14.85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18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18" customHeight="1">
      <c r="B24" s="376">
        <f t="shared" si="0"/>
        <v>18</v>
      </c>
      <c r="C24" s="339" t="s">
        <v>30</v>
      </c>
      <c r="D24" s="571">
        <v>7.15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18" customHeight="1">
      <c r="A25" s="336"/>
      <c r="B25" s="444">
        <f t="shared" si="0"/>
        <v>19</v>
      </c>
      <c r="C25" s="417" t="s">
        <v>32</v>
      </c>
      <c r="D25" s="570">
        <v>7.15</v>
      </c>
      <c r="E25" s="556">
        <v>9.51</v>
      </c>
      <c r="F25" s="556" t="s">
        <v>120</v>
      </c>
      <c r="G25" s="556">
        <v>7.03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18" customHeight="1">
      <c r="B26" s="376">
        <f t="shared" si="0"/>
        <v>20</v>
      </c>
      <c r="C26" s="339" t="s">
        <v>33</v>
      </c>
      <c r="D26" s="571">
        <v>7.52</v>
      </c>
      <c r="E26" s="555" t="s">
        <v>120</v>
      </c>
      <c r="F26" s="555" t="s">
        <v>120</v>
      </c>
      <c r="G26" s="555" t="s">
        <v>120</v>
      </c>
      <c r="H26" s="596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18" customHeight="1">
      <c r="A27" s="336"/>
      <c r="B27" s="444">
        <f t="shared" si="0"/>
        <v>21</v>
      </c>
      <c r="C27" s="417" t="s">
        <v>34</v>
      </c>
      <c r="D27" s="570">
        <v>7.2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18" customHeight="1">
      <c r="B28" s="376">
        <f t="shared" si="0"/>
        <v>22</v>
      </c>
      <c r="C28" s="339" t="s">
        <v>35</v>
      </c>
      <c r="D28" s="571">
        <v>7.87</v>
      </c>
      <c r="E28" s="555" t="s">
        <v>120</v>
      </c>
      <c r="F28" s="555" t="s">
        <v>120</v>
      </c>
      <c r="G28" s="555">
        <v>7.58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18" customHeight="1">
      <c r="A29" s="336"/>
      <c r="B29" s="444">
        <f t="shared" si="0"/>
        <v>23</v>
      </c>
      <c r="C29" s="417" t="s">
        <v>36</v>
      </c>
      <c r="D29" s="570">
        <v>13.97</v>
      </c>
      <c r="E29" s="570">
        <v>13.47</v>
      </c>
      <c r="F29" s="570">
        <v>13.47</v>
      </c>
      <c r="G29" s="570">
        <v>13.47</v>
      </c>
      <c r="H29" s="601">
        <v>13.47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18" customHeight="1">
      <c r="B30" s="376">
        <f t="shared" si="0"/>
        <v>24</v>
      </c>
      <c r="C30" s="339" t="s">
        <v>37</v>
      </c>
      <c r="D30" s="571">
        <v>6.46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18" customHeight="1">
      <c r="A31" s="336"/>
      <c r="B31" s="444">
        <f t="shared" si="0"/>
        <v>25</v>
      </c>
      <c r="C31" s="417" t="s">
        <v>38</v>
      </c>
      <c r="D31" s="570">
        <v>6.85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18" customHeight="1">
      <c r="B32" s="376">
        <f t="shared" si="0"/>
        <v>26</v>
      </c>
      <c r="C32" s="339" t="s">
        <v>39</v>
      </c>
      <c r="D32" s="571">
        <v>7.25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18" customHeight="1">
      <c r="A33" s="336"/>
      <c r="B33" s="444">
        <f t="shared" si="0"/>
        <v>27</v>
      </c>
      <c r="C33" s="417" t="s">
        <v>40</v>
      </c>
      <c r="D33" s="570">
        <v>5.98</v>
      </c>
      <c r="E33" s="570">
        <v>5.98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16.8">
      <c r="B34" s="376">
        <f>B33+1</f>
        <v>28</v>
      </c>
      <c r="C34" s="339" t="s">
        <v>41</v>
      </c>
      <c r="D34" s="571">
        <v>7.44</v>
      </c>
      <c r="E34" s="555">
        <v>7.53</v>
      </c>
      <c r="F34" s="555">
        <v>12.57</v>
      </c>
      <c r="G34" s="555">
        <v>7</v>
      </c>
      <c r="H34" s="559">
        <v>13.22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16.8">
      <c r="A35" s="336"/>
      <c r="B35" s="444">
        <f t="shared" si="0"/>
        <v>29</v>
      </c>
      <c r="C35" s="417" t="s">
        <v>42</v>
      </c>
      <c r="D35" s="570">
        <v>7.25</v>
      </c>
      <c r="E35" s="556">
        <v>8.75</v>
      </c>
      <c r="F35" s="556" t="s">
        <v>120</v>
      </c>
      <c r="G35" s="556">
        <v>8.2100000000000009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16.8">
      <c r="B36" s="376">
        <f t="shared" si="0"/>
        <v>30</v>
      </c>
      <c r="C36" s="339" t="s">
        <v>230</v>
      </c>
      <c r="D36" s="571">
        <v>12.05</v>
      </c>
      <c r="E36" s="555">
        <v>12.75</v>
      </c>
      <c r="F36" s="555" t="s">
        <v>120</v>
      </c>
      <c r="G36" s="555">
        <v>11.85</v>
      </c>
      <c r="H36" s="559">
        <v>14.75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16.8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16.8">
      <c r="B38" s="376">
        <f t="shared" si="0"/>
        <v>32</v>
      </c>
      <c r="C38" s="339" t="s">
        <v>46</v>
      </c>
      <c r="D38" s="571">
        <v>6.92</v>
      </c>
      <c r="E38" s="555">
        <v>10.11</v>
      </c>
      <c r="F38" s="555">
        <v>12.57</v>
      </c>
      <c r="G38" s="555">
        <v>9.18</v>
      </c>
      <c r="H38" s="559">
        <v>9.16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16.8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16.8">
      <c r="B40" s="376">
        <f t="shared" si="0"/>
        <v>34</v>
      </c>
      <c r="C40" s="339" t="s">
        <v>48</v>
      </c>
      <c r="D40" s="571">
        <v>5.85</v>
      </c>
      <c r="E40" s="555">
        <v>5.82</v>
      </c>
      <c r="F40" s="561">
        <v>5.75</v>
      </c>
      <c r="G40" s="561">
        <v>5.5</v>
      </c>
      <c r="H40" s="559">
        <v>6.37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16.8">
      <c r="A41" s="336"/>
      <c r="B41" s="444">
        <f t="shared" si="0"/>
        <v>35</v>
      </c>
      <c r="C41" s="417" t="s">
        <v>49</v>
      </c>
      <c r="D41" s="570">
        <v>7.69</v>
      </c>
      <c r="E41" s="556">
        <v>7.78</v>
      </c>
      <c r="F41" s="556">
        <v>9.24</v>
      </c>
      <c r="G41" s="556">
        <v>7.53</v>
      </c>
      <c r="H41" s="560">
        <v>10.16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16.8">
      <c r="B42" s="376">
        <f t="shared" si="0"/>
        <v>36</v>
      </c>
      <c r="C42" s="339" t="s">
        <v>50</v>
      </c>
      <c r="D42" s="571">
        <v>7.79</v>
      </c>
      <c r="E42" s="555">
        <v>8.3000000000000007</v>
      </c>
      <c r="F42" s="555">
        <v>13.58</v>
      </c>
      <c r="G42" s="555">
        <v>8.34</v>
      </c>
      <c r="H42" s="559">
        <v>9.69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16.8">
      <c r="A43" s="336"/>
      <c r="B43" s="444">
        <f t="shared" si="0"/>
        <v>37</v>
      </c>
      <c r="C43" s="417" t="s">
        <v>51</v>
      </c>
      <c r="D43" s="570">
        <v>9.92</v>
      </c>
      <c r="E43" s="556">
        <v>8.1300000000000008</v>
      </c>
      <c r="F43" s="556">
        <v>8.0399999999999991</v>
      </c>
      <c r="G43" s="556">
        <v>7.83</v>
      </c>
      <c r="H43" s="560">
        <v>7.81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16.8">
      <c r="B44" s="376">
        <f t="shared" si="0"/>
        <v>38</v>
      </c>
      <c r="C44" s="339" t="s">
        <v>52</v>
      </c>
      <c r="D44" s="571">
        <v>9.6</v>
      </c>
      <c r="E44" s="555">
        <v>9.99</v>
      </c>
      <c r="F44" s="555">
        <v>11.54</v>
      </c>
      <c r="G44" s="555">
        <v>9.89</v>
      </c>
      <c r="H44" s="559">
        <v>11.14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18" customHeight="1">
      <c r="A45" s="336"/>
      <c r="B45" s="444">
        <f t="shared" si="0"/>
        <v>39</v>
      </c>
      <c r="C45" s="417" t="s">
        <v>274</v>
      </c>
      <c r="D45" s="570">
        <v>8.8000000000000007</v>
      </c>
      <c r="E45" s="556">
        <v>10.34</v>
      </c>
      <c r="F45" s="556">
        <v>12.54</v>
      </c>
      <c r="G45" s="556">
        <v>9.56</v>
      </c>
      <c r="H45" s="560">
        <v>10.47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16.8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9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16.8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16.8">
      <c r="B48" s="376">
        <f t="shared" si="0"/>
        <v>42</v>
      </c>
      <c r="C48" s="339" t="s">
        <v>56</v>
      </c>
      <c r="D48" s="571">
        <v>8.2899999999999991</v>
      </c>
      <c r="E48" s="571">
        <v>8.2899999999999991</v>
      </c>
      <c r="F48" s="571">
        <v>8.2899999999999991</v>
      </c>
      <c r="G48" s="571">
        <v>8.2899999999999991</v>
      </c>
      <c r="H48" s="602">
        <v>8.2899999999999991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16.8">
      <c r="A49" s="336"/>
      <c r="B49" s="444">
        <f t="shared" si="0"/>
        <v>43</v>
      </c>
      <c r="C49" s="417" t="s">
        <v>57</v>
      </c>
      <c r="D49" s="570">
        <v>9.44</v>
      </c>
      <c r="E49" s="556">
        <v>9.64</v>
      </c>
      <c r="F49" s="556">
        <v>10.26</v>
      </c>
      <c r="G49" s="556">
        <v>9.49</v>
      </c>
      <c r="H49" s="560">
        <v>9.6300000000000008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16.8">
      <c r="B50" s="376">
        <f t="shared" si="0"/>
        <v>44</v>
      </c>
      <c r="C50" s="339" t="s">
        <v>58</v>
      </c>
      <c r="D50" s="571">
        <v>5.75</v>
      </c>
      <c r="E50" s="555">
        <v>6.75</v>
      </c>
      <c r="F50" s="555">
        <v>6.59</v>
      </c>
      <c r="G50" s="555">
        <v>6.65</v>
      </c>
      <c r="H50" s="559">
        <v>7.98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18" customHeight="1">
      <c r="A51" s="336"/>
      <c r="B51" s="444">
        <f t="shared" si="0"/>
        <v>45</v>
      </c>
      <c r="C51" s="417" t="s">
        <v>59</v>
      </c>
      <c r="D51" s="597">
        <v>7.4</v>
      </c>
      <c r="E51" s="598">
        <v>7.16</v>
      </c>
      <c r="F51" s="598">
        <v>7.16</v>
      </c>
      <c r="G51" s="598">
        <v>7.4</v>
      </c>
      <c r="H51" s="599">
        <v>6.92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16.8">
      <c r="B52" s="376">
        <f t="shared" si="0"/>
        <v>46</v>
      </c>
      <c r="C52" s="339" t="s">
        <v>60</v>
      </c>
      <c r="D52" s="571">
        <v>8.5</v>
      </c>
      <c r="E52" s="555">
        <v>10.5</v>
      </c>
      <c r="F52" s="555">
        <v>9.35</v>
      </c>
      <c r="G52" s="555">
        <v>8.31</v>
      </c>
      <c r="H52" s="559">
        <v>8.67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18" customHeight="1" thickBot="1">
      <c r="A53" s="336"/>
      <c r="B53" s="450">
        <f t="shared" si="0"/>
        <v>47</v>
      </c>
      <c r="C53" s="451" t="s">
        <v>61</v>
      </c>
      <c r="D53" s="572">
        <v>8.27</v>
      </c>
      <c r="E53" s="567">
        <v>8.15</v>
      </c>
      <c r="F53" s="567">
        <v>8.75</v>
      </c>
      <c r="G53" s="567">
        <v>8.3000000000000007</v>
      </c>
      <c r="H53" s="568">
        <v>10.039999999999999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17.399999999999999" thickBot="1">
      <c r="B54" s="551"/>
      <c r="C54" s="552"/>
      <c r="D54" s="573"/>
      <c r="E54" s="569"/>
      <c r="F54" s="569"/>
      <c r="G54" s="693"/>
      <c r="H54" s="694"/>
      <c r="J54"/>
      <c r="K54"/>
      <c r="L54"/>
      <c r="M54"/>
      <c r="N54"/>
      <c r="P54" s="565"/>
      <c r="Q54" s="565"/>
      <c r="R54" s="565"/>
      <c r="S54" s="565"/>
      <c r="T54" s="565"/>
    </row>
    <row r="55" spans="1:20" ht="18" customHeight="1" thickTop="1">
      <c r="B55" s="376">
        <f>B53+1</f>
        <v>48</v>
      </c>
      <c r="C55" s="339" t="s">
        <v>62</v>
      </c>
      <c r="D55" s="595">
        <v>12.52</v>
      </c>
      <c r="E55" s="588">
        <v>12.52</v>
      </c>
      <c r="F55" s="561">
        <v>12.52</v>
      </c>
      <c r="G55" s="561">
        <v>12.52</v>
      </c>
      <c r="H55" s="585">
        <v>12.52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16.8">
      <c r="A56" s="336"/>
      <c r="B56" s="444">
        <f t="shared" ref="B56:B101" si="1">B55+1</f>
        <v>49</v>
      </c>
      <c r="C56" s="417" t="s">
        <v>64</v>
      </c>
      <c r="D56" s="590">
        <v>6.66</v>
      </c>
      <c r="E56" s="556">
        <v>9.84</v>
      </c>
      <c r="F56" s="556">
        <v>9.26</v>
      </c>
      <c r="G56" s="556">
        <v>6.28</v>
      </c>
      <c r="H56" s="560">
        <v>8.17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16.8">
      <c r="B57" s="376">
        <f t="shared" si="1"/>
        <v>50</v>
      </c>
      <c r="C57" s="339" t="s">
        <v>65</v>
      </c>
      <c r="D57" s="571">
        <v>12.13</v>
      </c>
      <c r="E57" s="555">
        <v>12.13</v>
      </c>
      <c r="F57" s="555">
        <v>12.13</v>
      </c>
      <c r="G57" s="555">
        <v>12.13</v>
      </c>
      <c r="H57" s="559">
        <v>12.13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16.8">
      <c r="A58" s="336"/>
      <c r="B58" s="444">
        <f t="shared" si="1"/>
        <v>51</v>
      </c>
      <c r="C58" s="417" t="s">
        <v>66</v>
      </c>
      <c r="D58" s="570">
        <v>6.9</v>
      </c>
      <c r="E58" s="556">
        <v>6.9</v>
      </c>
      <c r="F58" s="556">
        <v>6.9</v>
      </c>
      <c r="G58" s="556">
        <v>8.2200000000000006</v>
      </c>
      <c r="H58" s="560">
        <v>8.2200000000000006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16.8">
      <c r="B59" s="376">
        <f t="shared" si="1"/>
        <v>52</v>
      </c>
      <c r="C59" s="339" t="s">
        <v>67</v>
      </c>
      <c r="D59" s="571">
        <v>8.34</v>
      </c>
      <c r="E59" s="555">
        <v>8.33</v>
      </c>
      <c r="F59" s="555">
        <v>8.43</v>
      </c>
      <c r="G59" s="555">
        <v>8.4600000000000009</v>
      </c>
      <c r="H59" s="559">
        <v>8.44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16.8">
      <c r="A60" s="336"/>
      <c r="B60" s="444">
        <f t="shared" si="1"/>
        <v>53</v>
      </c>
      <c r="C60" s="417" t="s">
        <v>68</v>
      </c>
      <c r="D60" s="570">
        <v>6.71</v>
      </c>
      <c r="E60" s="556">
        <v>6.71</v>
      </c>
      <c r="F60" s="556">
        <v>6.71</v>
      </c>
      <c r="G60" s="556">
        <v>6.71</v>
      </c>
      <c r="H60" s="560">
        <v>6.71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16.8">
      <c r="B61" s="376">
        <f t="shared" si="1"/>
        <v>54</v>
      </c>
      <c r="C61" s="339" t="s">
        <v>69</v>
      </c>
      <c r="D61" s="571">
        <v>7.17</v>
      </c>
      <c r="E61" s="555">
        <v>7.15</v>
      </c>
      <c r="F61" s="555">
        <v>7.15</v>
      </c>
      <c r="G61" s="555">
        <v>7.16</v>
      </c>
      <c r="H61" s="559">
        <v>7.28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16.8">
      <c r="A62" s="336"/>
      <c r="B62" s="444">
        <f t="shared" si="1"/>
        <v>55</v>
      </c>
      <c r="C62" s="417" t="s">
        <v>70</v>
      </c>
      <c r="D62" s="570">
        <v>6.94</v>
      </c>
      <c r="E62" s="556">
        <v>6.96</v>
      </c>
      <c r="F62" s="556">
        <v>6.73</v>
      </c>
      <c r="G62" s="556">
        <v>9.42</v>
      </c>
      <c r="H62" s="560">
        <v>6.74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16.8">
      <c r="B63" s="376">
        <f t="shared" si="1"/>
        <v>56</v>
      </c>
      <c r="C63" s="339" t="s">
        <v>237</v>
      </c>
      <c r="D63" s="571">
        <v>7.99</v>
      </c>
      <c r="E63" s="555">
        <v>8.56</v>
      </c>
      <c r="F63" s="555">
        <v>9.14</v>
      </c>
      <c r="G63" s="555">
        <v>7.93</v>
      </c>
      <c r="H63" s="559">
        <v>10.98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16.8">
      <c r="A64" s="336"/>
      <c r="B64" s="444">
        <f>B63+1</f>
        <v>57</v>
      </c>
      <c r="C64" s="417" t="s">
        <v>73</v>
      </c>
      <c r="D64" s="570">
        <v>9.6999999999999993</v>
      </c>
      <c r="E64" s="556">
        <v>10.7</v>
      </c>
      <c r="F64" s="556">
        <v>10.7</v>
      </c>
      <c r="G64" s="556">
        <v>10.7</v>
      </c>
      <c r="H64" s="560">
        <v>10.7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16.8">
      <c r="B65" s="376">
        <f t="shared" si="1"/>
        <v>58</v>
      </c>
      <c r="C65" s="339" t="s">
        <v>74</v>
      </c>
      <c r="D65" s="571">
        <v>9.2100000000000009</v>
      </c>
      <c r="E65" s="555">
        <v>9.42</v>
      </c>
      <c r="F65" s="555">
        <v>9.6300000000000008</v>
      </c>
      <c r="G65" s="555">
        <v>9</v>
      </c>
      <c r="H65" s="559">
        <v>9.32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16.8">
      <c r="A66" s="336"/>
      <c r="B66" s="444">
        <f t="shared" si="1"/>
        <v>59</v>
      </c>
      <c r="C66" s="417" t="s">
        <v>75</v>
      </c>
      <c r="D66" s="570">
        <v>7.68</v>
      </c>
      <c r="E66" s="556">
        <v>8.06</v>
      </c>
      <c r="F66" s="556">
        <v>8.43</v>
      </c>
      <c r="G66" s="556">
        <v>8.43</v>
      </c>
      <c r="H66" s="560">
        <v>8.43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16.8">
      <c r="B67" s="376">
        <f t="shared" si="1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16.8">
      <c r="A68" s="336"/>
      <c r="B68" s="444">
        <f>B67+1</f>
        <v>61</v>
      </c>
      <c r="C68" s="417" t="s">
        <v>77</v>
      </c>
      <c r="D68" s="570">
        <v>8.51</v>
      </c>
      <c r="E68" s="556">
        <v>9.1999999999999993</v>
      </c>
      <c r="F68" s="556" t="s">
        <v>120</v>
      </c>
      <c r="G68" s="556">
        <v>9.76</v>
      </c>
      <c r="H68" s="560">
        <v>9.67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16.8">
      <c r="B69" s="376">
        <f t="shared" si="1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18" customHeight="1">
      <c r="A70" s="336"/>
      <c r="B70" s="444">
        <f t="shared" si="1"/>
        <v>63</v>
      </c>
      <c r="C70" s="417" t="s">
        <v>79</v>
      </c>
      <c r="D70" s="570">
        <v>7.82</v>
      </c>
      <c r="E70" s="556">
        <v>8.76</v>
      </c>
      <c r="F70" s="556" t="s">
        <v>120</v>
      </c>
      <c r="G70" s="556">
        <v>8.25</v>
      </c>
      <c r="H70" s="586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16.8">
      <c r="B71" s="376">
        <f t="shared" si="1"/>
        <v>64</v>
      </c>
      <c r="C71" s="339" t="s">
        <v>80</v>
      </c>
      <c r="D71" s="571">
        <v>8.66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16.8">
      <c r="A72" s="336"/>
      <c r="B72" s="444">
        <f t="shared" si="1"/>
        <v>65</v>
      </c>
      <c r="C72" s="417" t="s">
        <v>81</v>
      </c>
      <c r="D72" s="570">
        <v>8.0500000000000007</v>
      </c>
      <c r="E72" s="556">
        <v>8.3000000000000007</v>
      </c>
      <c r="F72" s="556" t="s">
        <v>120</v>
      </c>
      <c r="G72" s="556">
        <v>7.3</v>
      </c>
      <c r="H72" s="560">
        <v>8.8000000000000007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16.8">
      <c r="B73" s="376">
        <f t="shared" si="1"/>
        <v>66</v>
      </c>
      <c r="C73" s="339" t="s">
        <v>282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16.8">
      <c r="A74" s="336"/>
      <c r="B74" s="444">
        <f t="shared" si="1"/>
        <v>67</v>
      </c>
      <c r="C74" s="417" t="s">
        <v>131</v>
      </c>
      <c r="D74" s="570">
        <v>7.64</v>
      </c>
      <c r="E74" s="556">
        <v>10.5</v>
      </c>
      <c r="F74" s="556">
        <v>18.420000000000002</v>
      </c>
      <c r="G74" s="556" t="s">
        <v>120</v>
      </c>
      <c r="H74" s="560">
        <v>12.61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16.8">
      <c r="B75" s="376">
        <f t="shared" si="1"/>
        <v>68</v>
      </c>
      <c r="C75" s="339" t="s">
        <v>84</v>
      </c>
      <c r="D75" s="571">
        <v>10.37</v>
      </c>
      <c r="E75" s="555">
        <v>10.64</v>
      </c>
      <c r="F75" s="555" t="s">
        <v>120</v>
      </c>
      <c r="G75" s="555">
        <v>10.65</v>
      </c>
      <c r="H75" s="559">
        <v>9.52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16.8">
      <c r="A76" s="336"/>
      <c r="B76" s="444">
        <f t="shared" si="1"/>
        <v>69</v>
      </c>
      <c r="C76" s="417" t="s">
        <v>258</v>
      </c>
      <c r="D76" s="570">
        <v>8.52</v>
      </c>
      <c r="E76" s="556">
        <v>8.59</v>
      </c>
      <c r="F76" s="556">
        <v>11.21</v>
      </c>
      <c r="G76" s="556">
        <v>9.2899999999999991</v>
      </c>
      <c r="H76" s="560">
        <v>9.74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16.8">
      <c r="B77" s="376">
        <f t="shared" si="1"/>
        <v>70</v>
      </c>
      <c r="C77" s="339" t="s">
        <v>86</v>
      </c>
      <c r="D77" s="555" t="s">
        <v>120</v>
      </c>
      <c r="E77" s="555">
        <v>13.56</v>
      </c>
      <c r="F77" s="555" t="s">
        <v>120</v>
      </c>
      <c r="G77" s="555">
        <v>12.49</v>
      </c>
      <c r="H77" s="559">
        <v>9.85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16.8">
      <c r="A78" s="336"/>
      <c r="B78" s="444">
        <f t="shared" si="1"/>
        <v>71</v>
      </c>
      <c r="C78" s="417" t="s">
        <v>88</v>
      </c>
      <c r="D78" s="570">
        <v>9.6999999999999993</v>
      </c>
      <c r="E78" s="556">
        <v>9.6999999999999993</v>
      </c>
      <c r="F78" s="556" t="s">
        <v>120</v>
      </c>
      <c r="G78" s="556">
        <v>9.6999999999999993</v>
      </c>
      <c r="H78" s="560">
        <v>9.6999999999999993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18" customHeight="1">
      <c r="B79" s="376">
        <f t="shared" si="1"/>
        <v>72</v>
      </c>
      <c r="C79" s="339" t="s">
        <v>89</v>
      </c>
      <c r="D79" s="571">
        <v>6.25</v>
      </c>
      <c r="E79" s="555">
        <v>7.25</v>
      </c>
      <c r="F79" s="555">
        <v>7.75</v>
      </c>
      <c r="G79" s="555">
        <v>7.25</v>
      </c>
      <c r="H79" s="559">
        <v>10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16.8">
      <c r="A80" s="336"/>
      <c r="B80" s="444">
        <f t="shared" si="1"/>
        <v>73</v>
      </c>
      <c r="C80" s="417" t="s">
        <v>90</v>
      </c>
      <c r="D80" s="570">
        <v>9.0399999999999991</v>
      </c>
      <c r="E80" s="556">
        <v>9.0399999999999991</v>
      </c>
      <c r="F80" s="556" t="s">
        <v>120</v>
      </c>
      <c r="G80" s="556">
        <v>9.1300000000000008</v>
      </c>
      <c r="H80" s="560">
        <v>12.17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16.8">
      <c r="B81" s="376">
        <f t="shared" si="1"/>
        <v>74</v>
      </c>
      <c r="C81" s="339" t="s">
        <v>231</v>
      </c>
      <c r="D81" s="571">
        <v>11.26</v>
      </c>
      <c r="E81" s="555">
        <v>11.76</v>
      </c>
      <c r="F81" s="555">
        <v>11.76</v>
      </c>
      <c r="G81" s="555">
        <v>11.26</v>
      </c>
      <c r="H81" s="559">
        <v>15.82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16.8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18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16.8">
      <c r="A84" s="336"/>
      <c r="B84" s="444">
        <f t="shared" si="1"/>
        <v>77</v>
      </c>
      <c r="C84" s="417" t="s">
        <v>188</v>
      </c>
      <c r="D84" s="570">
        <v>7.27</v>
      </c>
      <c r="E84" s="556">
        <v>10.59</v>
      </c>
      <c r="F84" s="556">
        <v>10.59</v>
      </c>
      <c r="G84" s="556" t="s">
        <v>120</v>
      </c>
      <c r="H84" s="560">
        <v>10.59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16.8">
      <c r="B85" s="376">
        <f t="shared" si="1"/>
        <v>78</v>
      </c>
      <c r="C85" s="339" t="s">
        <v>96</v>
      </c>
      <c r="D85" s="561" t="s">
        <v>120</v>
      </c>
      <c r="E85" s="561">
        <v>11.25</v>
      </c>
      <c r="F85" s="561">
        <v>13.99</v>
      </c>
      <c r="G85" s="561">
        <v>9.99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16.8">
      <c r="A86" s="336"/>
      <c r="B86" s="444">
        <f t="shared" si="1"/>
        <v>79</v>
      </c>
      <c r="C86" s="417" t="s">
        <v>97</v>
      </c>
      <c r="D86" s="570">
        <v>8.32</v>
      </c>
      <c r="E86" s="570">
        <v>8.32</v>
      </c>
      <c r="F86" s="556">
        <v>10.32</v>
      </c>
      <c r="G86" s="556">
        <v>8.32</v>
      </c>
      <c r="H86" s="560">
        <v>9.82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16.8">
      <c r="B87" s="376">
        <f t="shared" si="1"/>
        <v>80</v>
      </c>
      <c r="C87" s="339" t="s">
        <v>98</v>
      </c>
      <c r="D87" s="571">
        <v>10.69</v>
      </c>
      <c r="E87" s="555">
        <v>10.94</v>
      </c>
      <c r="F87" s="555">
        <v>11.44</v>
      </c>
      <c r="G87" s="555">
        <v>10.79</v>
      </c>
      <c r="H87" s="559">
        <v>11.19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16.8">
      <c r="A88" s="336"/>
      <c r="B88" s="444">
        <f t="shared" si="1"/>
        <v>81</v>
      </c>
      <c r="C88" s="417" t="s">
        <v>99</v>
      </c>
      <c r="D88" s="570">
        <v>10</v>
      </c>
      <c r="E88" s="556">
        <v>11.75</v>
      </c>
      <c r="F88" s="556">
        <v>12</v>
      </c>
      <c r="G88" s="556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16.8">
      <c r="B89" s="376">
        <f t="shared" si="1"/>
        <v>82</v>
      </c>
      <c r="C89" s="344" t="s">
        <v>267</v>
      </c>
      <c r="D89" s="571">
        <v>7</v>
      </c>
      <c r="E89" s="555">
        <v>11.25</v>
      </c>
      <c r="F89" s="555">
        <v>12.25</v>
      </c>
      <c r="G89" s="555">
        <v>9.75</v>
      </c>
      <c r="H89" s="559">
        <v>11.25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16.8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16.8">
      <c r="B91" s="376">
        <f t="shared" si="1"/>
        <v>84</v>
      </c>
      <c r="C91" s="339" t="s">
        <v>254</v>
      </c>
      <c r="D91" s="571">
        <v>10.61</v>
      </c>
      <c r="E91" s="571">
        <v>10.61</v>
      </c>
      <c r="F91" s="571">
        <v>10.61</v>
      </c>
      <c r="G91" s="571">
        <v>10.61</v>
      </c>
      <c r="H91" s="602">
        <v>10.61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16.8">
      <c r="A92" s="336"/>
      <c r="B92" s="444">
        <f t="shared" si="1"/>
        <v>85</v>
      </c>
      <c r="C92" s="417" t="s">
        <v>189</v>
      </c>
      <c r="D92" s="570">
        <v>8.6999999999999993</v>
      </c>
      <c r="E92" s="556">
        <v>11.9</v>
      </c>
      <c r="F92" s="556">
        <v>11.82</v>
      </c>
      <c r="G92" s="556" t="s">
        <v>120</v>
      </c>
      <c r="H92" s="560">
        <v>13.63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16.8">
      <c r="B93" s="376">
        <f t="shared" si="1"/>
        <v>86</v>
      </c>
      <c r="C93" s="339" t="s">
        <v>104</v>
      </c>
      <c r="D93" s="571">
        <v>7</v>
      </c>
      <c r="E93" s="555">
        <v>7.5</v>
      </c>
      <c r="F93" s="555">
        <v>8</v>
      </c>
      <c r="G93" s="555">
        <v>5</v>
      </c>
      <c r="H93" s="559">
        <v>6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16.8">
      <c r="A94" s="336"/>
      <c r="B94" s="444">
        <f t="shared" si="1"/>
        <v>87</v>
      </c>
      <c r="C94" s="417" t="s">
        <v>105</v>
      </c>
      <c r="D94" s="570">
        <v>8.35</v>
      </c>
      <c r="E94" s="556">
        <v>9.01</v>
      </c>
      <c r="F94" s="556">
        <v>10.01</v>
      </c>
      <c r="G94" s="556">
        <v>8.51</v>
      </c>
      <c r="H94" s="560">
        <v>8.51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16.8">
      <c r="B95" s="376">
        <f t="shared" si="1"/>
        <v>88</v>
      </c>
      <c r="C95" s="339" t="s">
        <v>106</v>
      </c>
      <c r="D95" s="571">
        <v>9.83</v>
      </c>
      <c r="E95" s="555">
        <v>10.33</v>
      </c>
      <c r="F95" s="555">
        <v>10.83</v>
      </c>
      <c r="G95" s="555">
        <v>9.83</v>
      </c>
      <c r="H95" s="559">
        <v>10.33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16.8">
      <c r="A96" s="336"/>
      <c r="B96" s="444">
        <f t="shared" si="1"/>
        <v>89</v>
      </c>
      <c r="C96" s="417" t="s">
        <v>107</v>
      </c>
      <c r="D96" s="570">
        <v>9.5</v>
      </c>
      <c r="E96" s="556">
        <v>11.75</v>
      </c>
      <c r="F96" s="556">
        <v>11.75</v>
      </c>
      <c r="G96" s="556">
        <v>10.5</v>
      </c>
      <c r="H96" s="560">
        <v>12.5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16.8">
      <c r="B97" s="376">
        <f t="shared" si="1"/>
        <v>90</v>
      </c>
      <c r="C97" s="339" t="s">
        <v>108</v>
      </c>
      <c r="D97" s="555" t="s">
        <v>120</v>
      </c>
      <c r="E97" s="555">
        <v>11.48</v>
      </c>
      <c r="F97" s="555">
        <v>13.07</v>
      </c>
      <c r="G97" s="555" t="s">
        <v>120</v>
      </c>
      <c r="H97" s="559">
        <v>10.82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16.8">
      <c r="A98" s="336"/>
      <c r="B98" s="444">
        <f t="shared" si="1"/>
        <v>91</v>
      </c>
      <c r="C98" s="417" t="s">
        <v>109</v>
      </c>
      <c r="D98" s="570">
        <v>8.74</v>
      </c>
      <c r="E98" s="556">
        <v>9.67</v>
      </c>
      <c r="F98" s="556" t="s">
        <v>120</v>
      </c>
      <c r="G98" s="556">
        <v>8.74</v>
      </c>
      <c r="H98" s="560">
        <v>10.99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16.8">
      <c r="B99" s="376">
        <f t="shared" si="1"/>
        <v>92</v>
      </c>
      <c r="C99" s="339" t="s">
        <v>255</v>
      </c>
      <c r="D99" s="571">
        <v>8.1300000000000008</v>
      </c>
      <c r="E99" s="555" t="s">
        <v>120</v>
      </c>
      <c r="F99" s="555" t="s">
        <v>120</v>
      </c>
      <c r="G99" s="555" t="s">
        <v>120</v>
      </c>
      <c r="H99" s="559">
        <v>14.22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16.8">
      <c r="A100" s="336"/>
      <c r="B100" s="444">
        <f t="shared" si="1"/>
        <v>93</v>
      </c>
      <c r="C100" s="417" t="s">
        <v>191</v>
      </c>
      <c r="D100" s="570">
        <v>6.55</v>
      </c>
      <c r="E100" s="556">
        <v>7.05</v>
      </c>
      <c r="F100" s="556">
        <v>9.0500000000000007</v>
      </c>
      <c r="G100" s="556">
        <v>6.55</v>
      </c>
      <c r="H100" s="560">
        <v>6.55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16.8">
      <c r="B101" s="376">
        <f t="shared" si="1"/>
        <v>94</v>
      </c>
      <c r="C101" s="339" t="s">
        <v>112</v>
      </c>
      <c r="D101" s="571">
        <v>9.75</v>
      </c>
      <c r="E101" s="555">
        <v>10.8</v>
      </c>
      <c r="F101" s="555" t="s">
        <v>120</v>
      </c>
      <c r="G101" s="555">
        <v>10.8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18" customHeight="1" thickBot="1">
      <c r="A102" s="336"/>
      <c r="B102" s="450">
        <f>B101+1</f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6.95" customHeight="1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6.8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1.2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600"/>
      <c r="N108" s="563"/>
    </row>
    <row r="109" spans="1:20" s="356" customFormat="1" ht="27" hidden="1" customHeight="1">
      <c r="B109" s="351"/>
      <c r="C109" s="347"/>
      <c r="D109" s="53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8.4229213483146079</v>
      </c>
      <c r="E110" s="428">
        <f>AVERAGE(E7:E17,E21:E22,E25,E29,E33:E45,E47:E53,E55:E70,E72:E98,E100:E102)</f>
        <v>9.4782716049382696</v>
      </c>
      <c r="F110" s="428">
        <f>AVERAGE(F7:F8,F14,F29,F34,F37:F45,F47:F53,F55:F67,F69,F74,F76,F79,F81:F82,F85:F97,F100)</f>
        <v>10.902777777777779</v>
      </c>
      <c r="G110" s="428">
        <f>AVERAGE(G7:G17,G21:G22,G25,G28:G29,G34:G45,G47:G53,G55:G66,G68:G70,G72:G73,G75:G82,G84:G91,G93:G96,G98,G100:G102)</f>
        <v>8.9786666666666672</v>
      </c>
      <c r="H110" s="428">
        <f>AVERAGE(H7:H15,H17,H21:H22,H29,H34,H36:H45,H47:H53,H55:H69,H72:H82,H84,H86:H98,H99,H100,H102)</f>
        <v>10.030270270270275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5.5</v>
      </c>
      <c r="E111" s="429">
        <v>5.66</v>
      </c>
      <c r="F111" s="429">
        <v>5.59</v>
      </c>
      <c r="G111" s="430">
        <v>5</v>
      </c>
      <c r="H111" s="429">
        <v>5.96</v>
      </c>
    </row>
    <row r="112" spans="1:20" ht="21" hidden="1" customHeight="1" thickTop="1" thickBot="1">
      <c r="C112" s="357" t="s">
        <v>240</v>
      </c>
      <c r="D112" s="581">
        <v>13.97</v>
      </c>
      <c r="E112" s="583">
        <v>13.97</v>
      </c>
      <c r="F112" s="583">
        <v>18.16</v>
      </c>
      <c r="G112" s="584">
        <v>13.97</v>
      </c>
      <c r="H112" s="584">
        <v>14.75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</row>
    <row r="115" spans="3:8" ht="21" hidden="1" customHeight="1">
      <c r="D115" s="565">
        <f>AVERAGE(D7:D53,D55:D102)</f>
        <v>8.4229213483146079</v>
      </c>
      <c r="E115" s="565">
        <f>AVERAGE(E7:E53,E55:E102)</f>
        <v>9.4782716049382696</v>
      </c>
      <c r="F115" s="565">
        <f>AVERAGE(F7:F53,F55:F102)</f>
        <v>10.897090909090908</v>
      </c>
      <c r="G115" s="565">
        <f>AVERAGE(G7:G53,G55:G102)</f>
        <v>8.9786666666666672</v>
      </c>
      <c r="H115" s="565">
        <f>AVERAGE(H7:H53,H55:H102)</f>
        <v>10.030270270270275</v>
      </c>
    </row>
    <row r="116" spans="3:8" ht="21" hidden="1" customHeight="1">
      <c r="D116" s="565">
        <f>SUM(D7:D53,D55:D102)</f>
        <v>749.6400000000001</v>
      </c>
      <c r="E116" s="565">
        <f>SUM(E7:E53,E55:E102)</f>
        <v>767.73999999999978</v>
      </c>
      <c r="F116" s="565">
        <f>SUM(F7:F53,F55:F102)</f>
        <v>599.33999999999992</v>
      </c>
      <c r="G116" s="565">
        <f>SUM(G7:G53,G55:G102)</f>
        <v>673.4</v>
      </c>
      <c r="H116" s="565">
        <f>SUM(H7:H53,H55:H102)</f>
        <v>742.24000000000035</v>
      </c>
    </row>
    <row r="117" spans="3:8" ht="21" hidden="1" customHeight="1">
      <c r="D117" s="565">
        <f>MIN(D7:D53,D55:D102)</f>
        <v>5.5</v>
      </c>
      <c r="E117" s="565">
        <f>MIN(E7:E53,E55:E102)</f>
        <v>5.82</v>
      </c>
      <c r="F117" s="565">
        <f>MIN(F7:F53,F55:F102)</f>
        <v>5.75</v>
      </c>
      <c r="G117" s="565">
        <f>MIN(G7:G53,G55:G102)</f>
        <v>5</v>
      </c>
      <c r="H117" s="565">
        <f>MIN(H7:H53,H55:H102)</f>
        <v>5.96</v>
      </c>
    </row>
    <row r="118" spans="3:8" ht="21" hidden="1" customHeight="1">
      <c r="D118" s="565">
        <f>MAX(D7:D53,D55:D102)</f>
        <v>13.97</v>
      </c>
      <c r="E118" s="565">
        <f>MAX(E7:E53,E55:E102)</f>
        <v>13.56</v>
      </c>
      <c r="F118" s="565">
        <f>MAX(F7:F53,F55:F102)</f>
        <v>18.420000000000002</v>
      </c>
      <c r="G118" s="565">
        <f>MAX(G7:G53,G55:G102)</f>
        <v>13.47</v>
      </c>
      <c r="H118" s="565">
        <f>MAX(H7:H53,H55:H102)</f>
        <v>15.82</v>
      </c>
    </row>
    <row r="122" spans="3:8" ht="21" customHeight="1">
      <c r="E122" s="580"/>
      <c r="F122" s="580"/>
      <c r="G122" s="580"/>
      <c r="H122" s="580"/>
    </row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58B6-10F0-1443-A4C3-018FC9D2275D}">
  <dimension ref="A1:T124"/>
  <sheetViews>
    <sheetView showGridLines="0" tabSelected="1" view="pageBreakPreview" zoomScaleNormal="100" zoomScaleSheetLayoutView="100" workbookViewId="0">
      <selection activeCell="L21" sqref="L21"/>
    </sheetView>
  </sheetViews>
  <sheetFormatPr defaultColWidth="9.25" defaultRowHeight="21" customHeight="1"/>
  <cols>
    <col min="1" max="1" width="3.25" style="336" customWidth="1"/>
    <col min="2" max="2" width="5.625" style="351" customWidth="1"/>
    <col min="3" max="3" width="58.625" style="336" customWidth="1"/>
    <col min="4" max="4" width="12" style="580" customWidth="1"/>
    <col min="5" max="8" width="12" style="535" customWidth="1"/>
    <col min="9" max="9" width="9.25" style="336"/>
    <col min="10" max="10" width="9.25" style="562"/>
    <col min="11" max="11" width="9.625" style="562" bestFit="1" customWidth="1"/>
    <col min="12" max="14" width="9.25" style="562"/>
    <col min="15" max="16384" width="9.25" style="336"/>
  </cols>
  <sheetData>
    <row r="1" spans="1:20" ht="21" customHeight="1">
      <c r="B1" s="657" t="s">
        <v>200</v>
      </c>
      <c r="C1" s="658"/>
      <c r="D1" s="658"/>
      <c r="E1" s="659"/>
      <c r="F1" s="658"/>
      <c r="G1" s="659"/>
      <c r="H1" s="660"/>
    </row>
    <row r="2" spans="1:20" ht="21" customHeight="1">
      <c r="B2" s="661" t="s">
        <v>285</v>
      </c>
      <c r="C2" s="648"/>
      <c r="D2" s="648"/>
      <c r="E2" s="653"/>
      <c r="F2" s="648"/>
      <c r="G2" s="653"/>
      <c r="H2" s="662"/>
    </row>
    <row r="3" spans="1:20" ht="18" customHeight="1" thickBot="1">
      <c r="B3" s="663" t="s">
        <v>213</v>
      </c>
      <c r="C3" s="649"/>
      <c r="D3" s="649"/>
      <c r="E3" s="654"/>
      <c r="F3" s="649"/>
      <c r="G3" s="654"/>
      <c r="H3" s="664"/>
    </row>
    <row r="4" spans="1:20" ht="21" customHeight="1">
      <c r="B4" s="669" t="s">
        <v>1</v>
      </c>
      <c r="C4" s="671" t="s">
        <v>4</v>
      </c>
      <c r="D4" s="673" t="s">
        <v>247</v>
      </c>
      <c r="E4" s="673" t="s">
        <v>248</v>
      </c>
      <c r="F4" s="673" t="s">
        <v>249</v>
      </c>
      <c r="G4" s="675" t="s">
        <v>250</v>
      </c>
      <c r="H4" s="676"/>
    </row>
    <row r="5" spans="1:20" ht="37.799999999999997" customHeight="1">
      <c r="B5" s="670"/>
      <c r="C5" s="672"/>
      <c r="D5" s="674"/>
      <c r="E5" s="674"/>
      <c r="F5" s="674"/>
      <c r="G5" s="505" t="s">
        <v>8</v>
      </c>
      <c r="H5" s="506" t="s">
        <v>251</v>
      </c>
    </row>
    <row r="6" spans="1:20" ht="17.399999999999999" thickBot="1">
      <c r="B6" s="507" t="s">
        <v>202</v>
      </c>
      <c r="C6" s="508" t="s">
        <v>203</v>
      </c>
      <c r="D6" s="509" t="s">
        <v>204</v>
      </c>
      <c r="E6" s="509" t="s">
        <v>205</v>
      </c>
      <c r="F6" s="509" t="s">
        <v>206</v>
      </c>
      <c r="G6" s="509" t="s">
        <v>207</v>
      </c>
      <c r="H6" s="510" t="s">
        <v>208</v>
      </c>
    </row>
    <row r="7" spans="1:20" s="342" customFormat="1" ht="16.8">
      <c r="A7" s="336"/>
      <c r="B7" s="511">
        <v>1</v>
      </c>
      <c r="C7" s="417" t="s">
        <v>12</v>
      </c>
      <c r="D7" s="570">
        <v>8</v>
      </c>
      <c r="E7" s="557">
        <v>8.25</v>
      </c>
      <c r="F7" s="557">
        <v>14</v>
      </c>
      <c r="G7" s="557">
        <v>7.25</v>
      </c>
      <c r="H7" s="558">
        <v>8.75</v>
      </c>
      <c r="I7" s="336"/>
      <c r="J7"/>
      <c r="K7"/>
      <c r="L7"/>
      <c r="M7"/>
      <c r="N7"/>
      <c r="P7" s="564"/>
      <c r="Q7" s="564"/>
      <c r="R7" s="564"/>
      <c r="S7" s="564"/>
      <c r="T7" s="564"/>
    </row>
    <row r="8" spans="1:20" ht="16.8">
      <c r="B8" s="373">
        <v>2</v>
      </c>
      <c r="C8" s="339" t="s">
        <v>13</v>
      </c>
      <c r="D8" s="571">
        <v>8.0500000000000007</v>
      </c>
      <c r="E8" s="555">
        <v>8.3000000000000007</v>
      </c>
      <c r="F8" s="555">
        <v>11.3</v>
      </c>
      <c r="G8" s="555">
        <v>7.3</v>
      </c>
      <c r="H8" s="559">
        <v>8.8000000000000007</v>
      </c>
      <c r="J8"/>
      <c r="K8"/>
      <c r="L8"/>
      <c r="M8"/>
      <c r="N8"/>
      <c r="P8" s="565"/>
      <c r="Q8" s="565"/>
      <c r="R8" s="565"/>
      <c r="S8" s="565"/>
      <c r="T8" s="565"/>
    </row>
    <row r="9" spans="1:20" s="342" customFormat="1" ht="16.8">
      <c r="A9" s="336"/>
      <c r="B9" s="444">
        <f>B8+1</f>
        <v>3</v>
      </c>
      <c r="C9" s="417" t="s">
        <v>14</v>
      </c>
      <c r="D9" s="570">
        <v>8</v>
      </c>
      <c r="E9" s="556">
        <v>8.25</v>
      </c>
      <c r="F9" s="556" t="s">
        <v>120</v>
      </c>
      <c r="G9" s="556">
        <v>7.25</v>
      </c>
      <c r="H9" s="560">
        <v>8.75</v>
      </c>
      <c r="I9" s="336"/>
      <c r="J9"/>
      <c r="K9"/>
      <c r="L9"/>
      <c r="M9"/>
      <c r="N9"/>
      <c r="P9" s="564"/>
      <c r="Q9" s="564"/>
      <c r="R9" s="564"/>
      <c r="S9" s="564"/>
      <c r="T9" s="564"/>
    </row>
    <row r="10" spans="1:20" ht="16.8">
      <c r="B10" s="376">
        <f t="shared" ref="B10:B53" si="0">B9+1</f>
        <v>4</v>
      </c>
      <c r="C10" s="339" t="s">
        <v>15</v>
      </c>
      <c r="D10" s="571">
        <v>8.5</v>
      </c>
      <c r="E10" s="555">
        <v>9</v>
      </c>
      <c r="F10" s="555" t="s">
        <v>120</v>
      </c>
      <c r="G10" s="555">
        <v>8.25</v>
      </c>
      <c r="H10" s="559">
        <v>9.25</v>
      </c>
      <c r="J10"/>
      <c r="K10"/>
      <c r="L10"/>
      <c r="M10"/>
      <c r="N10"/>
      <c r="P10" s="565"/>
      <c r="Q10" s="565"/>
      <c r="R10" s="565"/>
      <c r="S10" s="565"/>
      <c r="T10" s="565"/>
    </row>
    <row r="11" spans="1:20" s="342" customFormat="1" ht="16.8">
      <c r="A11" s="336"/>
      <c r="B11" s="444">
        <f t="shared" si="0"/>
        <v>5</v>
      </c>
      <c r="C11" s="417" t="s">
        <v>16</v>
      </c>
      <c r="D11" s="570">
        <v>8.5</v>
      </c>
      <c r="E11" s="556">
        <v>9</v>
      </c>
      <c r="F11" s="556" t="s">
        <v>120</v>
      </c>
      <c r="G11" s="556">
        <v>8.5</v>
      </c>
      <c r="H11" s="560">
        <v>8.75</v>
      </c>
      <c r="I11" s="336"/>
      <c r="J11"/>
      <c r="K11"/>
      <c r="L11"/>
      <c r="M11"/>
      <c r="N11"/>
      <c r="P11" s="564"/>
      <c r="Q11" s="564"/>
      <c r="R11" s="564"/>
      <c r="S11" s="564"/>
      <c r="T11" s="564"/>
    </row>
    <row r="12" spans="1:20" ht="16.8">
      <c r="B12" s="376">
        <f t="shared" si="0"/>
        <v>6</v>
      </c>
      <c r="C12" s="339" t="s">
        <v>17</v>
      </c>
      <c r="D12" s="571">
        <v>7.9</v>
      </c>
      <c r="E12" s="555">
        <v>8.1</v>
      </c>
      <c r="F12" s="555" t="s">
        <v>120</v>
      </c>
      <c r="G12" s="555">
        <v>7.2</v>
      </c>
      <c r="H12" s="559">
        <v>5.96</v>
      </c>
      <c r="J12"/>
      <c r="K12"/>
      <c r="L12"/>
      <c r="M12"/>
      <c r="N12"/>
      <c r="P12" s="565"/>
      <c r="Q12" s="565"/>
      <c r="R12" s="565"/>
      <c r="S12" s="565"/>
      <c r="T12" s="565"/>
    </row>
    <row r="13" spans="1:20" s="342" customFormat="1" ht="16.8">
      <c r="A13" s="336"/>
      <c r="B13" s="444">
        <f t="shared" si="0"/>
        <v>7</v>
      </c>
      <c r="C13" s="417" t="s">
        <v>18</v>
      </c>
      <c r="D13" s="570">
        <v>8</v>
      </c>
      <c r="E13" s="556">
        <v>9</v>
      </c>
      <c r="F13" s="556" t="s">
        <v>120</v>
      </c>
      <c r="G13" s="556">
        <v>8</v>
      </c>
      <c r="H13" s="560">
        <v>8.75</v>
      </c>
      <c r="I13" s="336"/>
      <c r="J13"/>
      <c r="K13"/>
      <c r="L13"/>
      <c r="M13"/>
      <c r="N13"/>
      <c r="P13" s="564"/>
      <c r="Q13" s="564"/>
      <c r="R13" s="564"/>
      <c r="S13" s="564"/>
      <c r="T13" s="564"/>
    </row>
    <row r="14" spans="1:20" ht="16.8">
      <c r="B14" s="376">
        <f t="shared" si="0"/>
        <v>8</v>
      </c>
      <c r="C14" s="339" t="s">
        <v>236</v>
      </c>
      <c r="D14" s="571">
        <v>9.16</v>
      </c>
      <c r="E14" s="555">
        <v>8.5</v>
      </c>
      <c r="F14" s="555">
        <v>15.58</v>
      </c>
      <c r="G14" s="555">
        <v>8</v>
      </c>
      <c r="H14" s="559">
        <v>8.4</v>
      </c>
      <c r="J14"/>
      <c r="K14"/>
      <c r="L14"/>
      <c r="M14"/>
      <c r="N14"/>
      <c r="P14" s="565"/>
      <c r="Q14" s="565"/>
      <c r="R14" s="565"/>
      <c r="S14" s="565"/>
      <c r="T14" s="565"/>
    </row>
    <row r="15" spans="1:20" s="342" customFormat="1" ht="18" customHeight="1">
      <c r="A15" s="336"/>
      <c r="B15" s="444">
        <f t="shared" si="0"/>
        <v>9</v>
      </c>
      <c r="C15" s="417" t="s">
        <v>20</v>
      </c>
      <c r="D15" s="570">
        <v>8</v>
      </c>
      <c r="E15" s="556">
        <v>8.75</v>
      </c>
      <c r="F15" s="556" t="s">
        <v>120</v>
      </c>
      <c r="G15" s="556">
        <v>7.3</v>
      </c>
      <c r="H15" s="560">
        <v>8.5</v>
      </c>
      <c r="I15" s="336"/>
      <c r="J15"/>
      <c r="K15"/>
      <c r="L15"/>
      <c r="M15"/>
      <c r="N15"/>
      <c r="P15" s="564"/>
      <c r="Q15" s="564"/>
      <c r="R15" s="564"/>
      <c r="S15" s="564"/>
      <c r="T15" s="564"/>
    </row>
    <row r="16" spans="1:20" ht="16.8">
      <c r="B16" s="376">
        <f t="shared" si="0"/>
        <v>10</v>
      </c>
      <c r="C16" s="339" t="s">
        <v>21</v>
      </c>
      <c r="D16" s="571">
        <v>8.75</v>
      </c>
      <c r="E16" s="555">
        <v>9</v>
      </c>
      <c r="F16" s="555" t="s">
        <v>120</v>
      </c>
      <c r="G16" s="555">
        <v>8.1999999999999993</v>
      </c>
      <c r="H16" s="559" t="s">
        <v>120</v>
      </c>
      <c r="J16"/>
      <c r="K16"/>
      <c r="L16"/>
      <c r="M16"/>
      <c r="N16"/>
      <c r="P16" s="565"/>
      <c r="Q16" s="565"/>
      <c r="R16" s="565"/>
      <c r="S16" s="565"/>
      <c r="T16" s="565"/>
    </row>
    <row r="17" spans="1:20" s="342" customFormat="1" ht="16.8">
      <c r="A17" s="336"/>
      <c r="B17" s="444">
        <f t="shared" si="0"/>
        <v>11</v>
      </c>
      <c r="C17" s="417" t="s">
        <v>22</v>
      </c>
      <c r="D17" s="570">
        <v>8.25</v>
      </c>
      <c r="E17" s="556">
        <v>8.75</v>
      </c>
      <c r="F17" s="556" t="s">
        <v>120</v>
      </c>
      <c r="G17" s="556">
        <v>8</v>
      </c>
      <c r="H17" s="560">
        <v>9.25</v>
      </c>
      <c r="I17" s="336"/>
      <c r="J17"/>
      <c r="K17"/>
      <c r="L17"/>
      <c r="M17"/>
      <c r="N17"/>
      <c r="P17" s="564"/>
      <c r="Q17" s="564"/>
      <c r="R17" s="564"/>
      <c r="S17" s="564"/>
      <c r="T17" s="564"/>
    </row>
    <row r="18" spans="1:20" ht="16.8">
      <c r="B18" s="376">
        <f t="shared" si="0"/>
        <v>12</v>
      </c>
      <c r="C18" s="339" t="s">
        <v>23</v>
      </c>
      <c r="D18" s="571">
        <v>5.5</v>
      </c>
      <c r="E18" s="555" t="s">
        <v>120</v>
      </c>
      <c r="F18" s="555" t="s">
        <v>120</v>
      </c>
      <c r="G18" s="555" t="s">
        <v>120</v>
      </c>
      <c r="H18" s="559" t="s">
        <v>120</v>
      </c>
      <c r="J18"/>
      <c r="K18"/>
      <c r="L18"/>
      <c r="M18"/>
      <c r="N18"/>
      <c r="P18" s="565"/>
      <c r="Q18" s="565"/>
      <c r="R18" s="565"/>
      <c r="S18" s="565"/>
      <c r="T18" s="565"/>
    </row>
    <row r="19" spans="1:20" s="342" customFormat="1" ht="16.8">
      <c r="A19" s="336"/>
      <c r="B19" s="444">
        <f t="shared" si="0"/>
        <v>13</v>
      </c>
      <c r="C19" s="417" t="s">
        <v>24</v>
      </c>
      <c r="D19" s="570">
        <v>6.8</v>
      </c>
      <c r="E19" s="556" t="s">
        <v>120</v>
      </c>
      <c r="F19" s="556" t="s">
        <v>120</v>
      </c>
      <c r="G19" s="556" t="s">
        <v>120</v>
      </c>
      <c r="H19" s="560" t="s">
        <v>120</v>
      </c>
      <c r="I19" s="336"/>
      <c r="J19"/>
      <c r="K19"/>
      <c r="L19"/>
      <c r="M19"/>
      <c r="N19"/>
      <c r="P19" s="564"/>
      <c r="Q19" s="564"/>
      <c r="R19" s="564"/>
      <c r="S19" s="564"/>
      <c r="T19" s="564"/>
    </row>
    <row r="20" spans="1:20" ht="16.8">
      <c r="B20" s="376">
        <f t="shared" si="0"/>
        <v>14</v>
      </c>
      <c r="C20" s="339" t="s">
        <v>25</v>
      </c>
      <c r="D20" s="571">
        <v>7</v>
      </c>
      <c r="E20" s="555" t="s">
        <v>120</v>
      </c>
      <c r="F20" s="555" t="s">
        <v>120</v>
      </c>
      <c r="G20" s="555" t="s">
        <v>120</v>
      </c>
      <c r="H20" s="559" t="s">
        <v>120</v>
      </c>
      <c r="J20"/>
      <c r="K20"/>
      <c r="L20"/>
      <c r="M20"/>
      <c r="N20"/>
      <c r="P20" s="565"/>
      <c r="Q20" s="565"/>
      <c r="R20" s="565"/>
      <c r="S20" s="565"/>
      <c r="T20" s="565"/>
    </row>
    <row r="21" spans="1:20" s="342" customFormat="1" ht="29.4" customHeight="1">
      <c r="A21" s="336"/>
      <c r="B21" s="444">
        <f t="shared" si="0"/>
        <v>15</v>
      </c>
      <c r="C21" s="417" t="s">
        <v>26</v>
      </c>
      <c r="D21" s="597">
        <v>7.6</v>
      </c>
      <c r="E21" s="598">
        <v>8.0299999999999994</v>
      </c>
      <c r="F21" s="598" t="s">
        <v>120</v>
      </c>
      <c r="G21" s="598">
        <v>7.98</v>
      </c>
      <c r="H21" s="599">
        <v>8.6</v>
      </c>
      <c r="I21" s="336"/>
      <c r="J21"/>
      <c r="K21"/>
      <c r="L21"/>
      <c r="M21"/>
      <c r="N21"/>
      <c r="P21" s="564"/>
      <c r="Q21" s="564"/>
      <c r="R21" s="564"/>
      <c r="S21" s="564"/>
      <c r="T21" s="564"/>
    </row>
    <row r="22" spans="1:20" ht="16.8">
      <c r="B22" s="376">
        <f t="shared" si="0"/>
        <v>16</v>
      </c>
      <c r="C22" s="339" t="s">
        <v>27</v>
      </c>
      <c r="D22" s="571">
        <v>9.15</v>
      </c>
      <c r="E22" s="555">
        <v>9.7899999999999991</v>
      </c>
      <c r="F22" s="555" t="s">
        <v>120</v>
      </c>
      <c r="G22" s="555">
        <v>12.19</v>
      </c>
      <c r="H22" s="559">
        <v>14.75</v>
      </c>
      <c r="J22"/>
      <c r="K22"/>
      <c r="L22"/>
      <c r="M22"/>
      <c r="N22"/>
      <c r="P22" s="565"/>
      <c r="Q22" s="565"/>
      <c r="R22" s="565"/>
      <c r="S22" s="565"/>
      <c r="T22" s="565"/>
    </row>
    <row r="23" spans="1:20" s="342" customFormat="1" ht="18" customHeight="1">
      <c r="A23" s="336"/>
      <c r="B23" s="444">
        <f t="shared" si="0"/>
        <v>17</v>
      </c>
      <c r="C23" s="417" t="s">
        <v>28</v>
      </c>
      <c r="D23" s="556" t="s">
        <v>120</v>
      </c>
      <c r="E23" s="556" t="s">
        <v>120</v>
      </c>
      <c r="F23" s="556" t="s">
        <v>120</v>
      </c>
      <c r="G23" s="556" t="s">
        <v>120</v>
      </c>
      <c r="H23" s="560" t="s">
        <v>120</v>
      </c>
      <c r="I23" s="336"/>
      <c r="J23"/>
      <c r="K23"/>
      <c r="L23"/>
      <c r="M23"/>
      <c r="N23"/>
      <c r="P23" s="564"/>
      <c r="Q23" s="564"/>
      <c r="R23" s="564"/>
      <c r="S23" s="564"/>
      <c r="T23" s="564"/>
    </row>
    <row r="24" spans="1:20" ht="18" customHeight="1">
      <c r="B24" s="376">
        <f t="shared" si="0"/>
        <v>18</v>
      </c>
      <c r="C24" s="339" t="s">
        <v>30</v>
      </c>
      <c r="D24" s="571">
        <v>6.06</v>
      </c>
      <c r="E24" s="555" t="s">
        <v>120</v>
      </c>
      <c r="F24" s="555" t="s">
        <v>120</v>
      </c>
      <c r="G24" s="555" t="s">
        <v>120</v>
      </c>
      <c r="H24" s="559" t="s">
        <v>120</v>
      </c>
      <c r="J24"/>
      <c r="K24"/>
      <c r="L24"/>
      <c r="M24"/>
      <c r="N24"/>
      <c r="P24" s="565"/>
      <c r="Q24" s="565"/>
      <c r="R24" s="565"/>
      <c r="S24" s="565"/>
      <c r="T24" s="565"/>
    </row>
    <row r="25" spans="1:20" s="342" customFormat="1" ht="18" customHeight="1">
      <c r="A25" s="336"/>
      <c r="B25" s="444">
        <f t="shared" si="0"/>
        <v>19</v>
      </c>
      <c r="C25" s="417" t="s">
        <v>32</v>
      </c>
      <c r="D25" s="570">
        <v>7.18</v>
      </c>
      <c r="E25" s="556">
        <v>9.5299999999999994</v>
      </c>
      <c r="F25" s="556" t="s">
        <v>120</v>
      </c>
      <c r="G25" s="556">
        <v>7.02</v>
      </c>
      <c r="H25" s="586" t="s">
        <v>120</v>
      </c>
      <c r="I25" s="336"/>
      <c r="J25"/>
      <c r="K25"/>
      <c r="L25"/>
      <c r="M25"/>
      <c r="N25"/>
      <c r="P25" s="564"/>
      <c r="Q25" s="564"/>
      <c r="R25" s="564"/>
      <c r="S25" s="564"/>
      <c r="T25" s="564"/>
    </row>
    <row r="26" spans="1:20" ht="18" customHeight="1">
      <c r="B26" s="376">
        <f t="shared" si="0"/>
        <v>20</v>
      </c>
      <c r="C26" s="339" t="s">
        <v>33</v>
      </c>
      <c r="D26" s="571">
        <v>7.52</v>
      </c>
      <c r="E26" s="555" t="s">
        <v>120</v>
      </c>
      <c r="F26" s="555" t="s">
        <v>120</v>
      </c>
      <c r="G26" s="555" t="s">
        <v>120</v>
      </c>
      <c r="H26" s="596" t="s">
        <v>120</v>
      </c>
      <c r="J26"/>
      <c r="K26"/>
      <c r="L26"/>
      <c r="M26"/>
      <c r="N26"/>
      <c r="P26" s="565"/>
      <c r="Q26" s="565"/>
      <c r="R26" s="565"/>
      <c r="S26" s="565"/>
      <c r="T26" s="565"/>
    </row>
    <row r="27" spans="1:20" s="342" customFormat="1" ht="18" customHeight="1">
      <c r="A27" s="336"/>
      <c r="B27" s="444">
        <f t="shared" si="0"/>
        <v>21</v>
      </c>
      <c r="C27" s="417" t="s">
        <v>34</v>
      </c>
      <c r="D27" s="570">
        <v>7.2</v>
      </c>
      <c r="E27" s="556" t="s">
        <v>120</v>
      </c>
      <c r="F27" s="556" t="s">
        <v>120</v>
      </c>
      <c r="G27" s="556" t="s">
        <v>120</v>
      </c>
      <c r="H27" s="560" t="s">
        <v>120</v>
      </c>
      <c r="I27" s="336"/>
      <c r="J27"/>
      <c r="K27"/>
      <c r="L27"/>
      <c r="M27"/>
      <c r="N27"/>
      <c r="P27" s="564"/>
      <c r="Q27" s="564"/>
      <c r="R27" s="564"/>
      <c r="S27" s="564"/>
      <c r="T27" s="564"/>
    </row>
    <row r="28" spans="1:20" ht="18" customHeight="1">
      <c r="B28" s="376">
        <f t="shared" si="0"/>
        <v>22</v>
      </c>
      <c r="C28" s="339" t="s">
        <v>35</v>
      </c>
      <c r="D28" s="571">
        <v>7.93</v>
      </c>
      <c r="E28" s="555" t="s">
        <v>120</v>
      </c>
      <c r="F28" s="555" t="s">
        <v>120</v>
      </c>
      <c r="G28" s="555">
        <v>7.58</v>
      </c>
      <c r="H28" s="559" t="s">
        <v>120</v>
      </c>
      <c r="J28"/>
      <c r="K28"/>
      <c r="L28"/>
      <c r="M28"/>
      <c r="N28"/>
      <c r="P28" s="565"/>
      <c r="Q28" s="565"/>
      <c r="R28" s="565"/>
      <c r="S28" s="565"/>
      <c r="T28" s="565"/>
    </row>
    <row r="29" spans="1:20" s="342" customFormat="1" ht="18" customHeight="1">
      <c r="A29" s="336"/>
      <c r="B29" s="444">
        <f t="shared" si="0"/>
        <v>23</v>
      </c>
      <c r="C29" s="417" t="s">
        <v>36</v>
      </c>
      <c r="D29" s="570">
        <v>14.02</v>
      </c>
      <c r="E29" s="570">
        <v>13.52</v>
      </c>
      <c r="F29" s="570">
        <v>13.52</v>
      </c>
      <c r="G29" s="570">
        <v>13.52</v>
      </c>
      <c r="H29" s="601">
        <v>13.52</v>
      </c>
      <c r="I29" s="336"/>
      <c r="J29"/>
      <c r="K29"/>
      <c r="L29"/>
      <c r="M29"/>
      <c r="N29"/>
      <c r="P29" s="564"/>
      <c r="Q29" s="564"/>
      <c r="R29" s="564"/>
      <c r="S29" s="564"/>
      <c r="T29" s="564"/>
    </row>
    <row r="30" spans="1:20" ht="18" customHeight="1">
      <c r="B30" s="376">
        <f t="shared" si="0"/>
        <v>24</v>
      </c>
      <c r="C30" s="339" t="s">
        <v>37</v>
      </c>
      <c r="D30" s="571">
        <v>6.43</v>
      </c>
      <c r="E30" s="555" t="s">
        <v>120</v>
      </c>
      <c r="F30" s="555" t="s">
        <v>120</v>
      </c>
      <c r="G30" s="555" t="s">
        <v>120</v>
      </c>
      <c r="H30" s="559" t="s">
        <v>120</v>
      </c>
      <c r="J30"/>
      <c r="K30"/>
      <c r="L30"/>
      <c r="M30"/>
      <c r="N30"/>
      <c r="P30" s="565"/>
      <c r="Q30" s="565"/>
      <c r="R30" s="565"/>
      <c r="S30" s="565"/>
      <c r="T30" s="565"/>
    </row>
    <row r="31" spans="1:20" s="342" customFormat="1" ht="18" customHeight="1">
      <c r="A31" s="336"/>
      <c r="B31" s="444">
        <f t="shared" si="0"/>
        <v>25</v>
      </c>
      <c r="C31" s="417" t="s">
        <v>38</v>
      </c>
      <c r="D31" s="570">
        <v>6.8</v>
      </c>
      <c r="E31" s="556" t="s">
        <v>120</v>
      </c>
      <c r="F31" s="556" t="s">
        <v>120</v>
      </c>
      <c r="G31" s="556" t="s">
        <v>120</v>
      </c>
      <c r="H31" s="560" t="s">
        <v>120</v>
      </c>
      <c r="I31" s="336"/>
      <c r="J31"/>
      <c r="K31"/>
      <c r="L31"/>
      <c r="M31"/>
      <c r="N31"/>
      <c r="P31" s="564"/>
      <c r="Q31" s="564"/>
      <c r="R31" s="564"/>
      <c r="S31" s="564"/>
      <c r="T31" s="564"/>
    </row>
    <row r="32" spans="1:20" ht="18" customHeight="1">
      <c r="B32" s="376">
        <f t="shared" si="0"/>
        <v>26</v>
      </c>
      <c r="C32" s="339" t="s">
        <v>39</v>
      </c>
      <c r="D32" s="571">
        <v>7.25</v>
      </c>
      <c r="E32" s="555" t="s">
        <v>120</v>
      </c>
      <c r="F32" s="555" t="s">
        <v>120</v>
      </c>
      <c r="G32" s="555" t="s">
        <v>120</v>
      </c>
      <c r="H32" s="559" t="s">
        <v>120</v>
      </c>
      <c r="J32"/>
      <c r="K32"/>
      <c r="L32"/>
      <c r="M32"/>
      <c r="N32"/>
      <c r="P32" s="565"/>
      <c r="Q32" s="565"/>
      <c r="R32" s="565"/>
      <c r="S32" s="565"/>
      <c r="T32" s="565"/>
    </row>
    <row r="33" spans="1:20" s="342" customFormat="1" ht="18" customHeight="1">
      <c r="A33" s="336"/>
      <c r="B33" s="444">
        <f t="shared" si="0"/>
        <v>27</v>
      </c>
      <c r="C33" s="417" t="s">
        <v>40</v>
      </c>
      <c r="D33" s="570">
        <v>6.08</v>
      </c>
      <c r="E33" s="570">
        <v>6.08</v>
      </c>
      <c r="F33" s="556" t="s">
        <v>120</v>
      </c>
      <c r="G33" s="556" t="s">
        <v>120</v>
      </c>
      <c r="H33" s="560" t="s">
        <v>120</v>
      </c>
      <c r="I33" s="336"/>
      <c r="J33"/>
      <c r="K33"/>
      <c r="L33"/>
      <c r="M33"/>
      <c r="N33"/>
      <c r="P33" s="564"/>
      <c r="Q33" s="564"/>
      <c r="R33" s="564"/>
      <c r="S33" s="564"/>
      <c r="T33" s="564"/>
    </row>
    <row r="34" spans="1:20" ht="16.8">
      <c r="B34" s="376">
        <f>B33+1</f>
        <v>28</v>
      </c>
      <c r="C34" s="339" t="s">
        <v>41</v>
      </c>
      <c r="D34" s="571">
        <v>7.47</v>
      </c>
      <c r="E34" s="555">
        <v>7.56</v>
      </c>
      <c r="F34" s="555">
        <v>12.59</v>
      </c>
      <c r="G34" s="555">
        <v>7.02</v>
      </c>
      <c r="H34" s="559">
        <v>13.09</v>
      </c>
      <c r="J34"/>
      <c r="K34"/>
      <c r="L34"/>
      <c r="M34"/>
      <c r="N34"/>
      <c r="P34" s="565"/>
      <c r="Q34" s="565"/>
      <c r="R34" s="565"/>
      <c r="S34" s="565"/>
      <c r="T34" s="565"/>
    </row>
    <row r="35" spans="1:20" s="342" customFormat="1" ht="16.8">
      <c r="A35" s="336"/>
      <c r="B35" s="444">
        <f t="shared" si="0"/>
        <v>29</v>
      </c>
      <c r="C35" s="417" t="s">
        <v>42</v>
      </c>
      <c r="D35" s="570">
        <v>7.25</v>
      </c>
      <c r="E35" s="556">
        <v>8.75</v>
      </c>
      <c r="F35" s="556" t="s">
        <v>120</v>
      </c>
      <c r="G35" s="556">
        <v>8.2100000000000009</v>
      </c>
      <c r="H35" s="560" t="s">
        <v>120</v>
      </c>
      <c r="I35" s="336"/>
      <c r="J35"/>
      <c r="K35"/>
      <c r="L35"/>
      <c r="M35"/>
      <c r="N35"/>
      <c r="P35" s="564"/>
      <c r="Q35" s="564"/>
      <c r="R35" s="564"/>
      <c r="S35" s="564"/>
      <c r="T35" s="564"/>
    </row>
    <row r="36" spans="1:20" ht="16.8">
      <c r="B36" s="376">
        <f t="shared" si="0"/>
        <v>30</v>
      </c>
      <c r="C36" s="339" t="s">
        <v>230</v>
      </c>
      <c r="D36" s="571">
        <v>12.05</v>
      </c>
      <c r="E36" s="555">
        <v>12.75</v>
      </c>
      <c r="F36" s="555" t="s">
        <v>120</v>
      </c>
      <c r="G36" s="555">
        <v>11.85</v>
      </c>
      <c r="H36" s="559">
        <v>14.75</v>
      </c>
      <c r="J36"/>
      <c r="K36"/>
      <c r="L36"/>
      <c r="M36"/>
      <c r="N36"/>
      <c r="P36" s="565"/>
      <c r="Q36" s="565"/>
      <c r="R36" s="565"/>
      <c r="S36" s="565"/>
      <c r="T36" s="565"/>
    </row>
    <row r="37" spans="1:20" s="342" customFormat="1" ht="16.8">
      <c r="A37" s="336"/>
      <c r="B37" s="444">
        <f t="shared" si="0"/>
        <v>31</v>
      </c>
      <c r="C37" s="417" t="s">
        <v>45</v>
      </c>
      <c r="D37" s="570">
        <v>10.6</v>
      </c>
      <c r="E37" s="556">
        <v>12.2</v>
      </c>
      <c r="F37" s="556">
        <v>14.2</v>
      </c>
      <c r="G37" s="556">
        <v>11.9</v>
      </c>
      <c r="H37" s="560">
        <v>12</v>
      </c>
      <c r="I37" s="336"/>
      <c r="J37"/>
      <c r="K37"/>
      <c r="L37"/>
      <c r="M37"/>
      <c r="N37"/>
      <c r="P37" s="564"/>
      <c r="Q37" s="564"/>
      <c r="R37" s="564"/>
      <c r="S37" s="564"/>
      <c r="T37" s="564"/>
    </row>
    <row r="38" spans="1:20" ht="16.8">
      <c r="B38" s="376">
        <f t="shared" si="0"/>
        <v>32</v>
      </c>
      <c r="C38" s="339" t="s">
        <v>46</v>
      </c>
      <c r="D38" s="571">
        <v>6.94</v>
      </c>
      <c r="E38" s="555">
        <v>10.16</v>
      </c>
      <c r="F38" s="555">
        <v>12.83</v>
      </c>
      <c r="G38" s="555">
        <v>9.2200000000000006</v>
      </c>
      <c r="H38" s="559">
        <v>9.23</v>
      </c>
      <c r="J38"/>
      <c r="K38"/>
      <c r="L38"/>
      <c r="M38"/>
      <c r="N38"/>
      <c r="P38" s="565"/>
      <c r="Q38" s="565"/>
      <c r="R38" s="565"/>
      <c r="S38" s="565"/>
      <c r="T38" s="565"/>
    </row>
    <row r="39" spans="1:20" s="342" customFormat="1" ht="16.8">
      <c r="A39" s="336"/>
      <c r="B39" s="444">
        <f t="shared" si="0"/>
        <v>33</v>
      </c>
      <c r="C39" s="417" t="s">
        <v>47</v>
      </c>
      <c r="D39" s="570">
        <v>8.5</v>
      </c>
      <c r="E39" s="556">
        <v>9</v>
      </c>
      <c r="F39" s="556">
        <v>10.5</v>
      </c>
      <c r="G39" s="556">
        <v>8.5</v>
      </c>
      <c r="H39" s="560">
        <v>9.25</v>
      </c>
      <c r="I39" s="336"/>
      <c r="J39"/>
      <c r="K39"/>
      <c r="L39"/>
      <c r="M39"/>
      <c r="N39"/>
      <c r="P39" s="564"/>
      <c r="Q39" s="564"/>
      <c r="R39" s="564"/>
      <c r="S39" s="564"/>
      <c r="T39" s="564"/>
    </row>
    <row r="40" spans="1:20" ht="16.8">
      <c r="B40" s="376">
        <f t="shared" si="0"/>
        <v>34</v>
      </c>
      <c r="C40" s="339" t="s">
        <v>48</v>
      </c>
      <c r="D40" s="571">
        <v>5.85</v>
      </c>
      <c r="E40" s="555">
        <v>5.83</v>
      </c>
      <c r="F40" s="561">
        <v>5.76</v>
      </c>
      <c r="G40" s="561">
        <v>5.5</v>
      </c>
      <c r="H40" s="559">
        <v>6.38</v>
      </c>
      <c r="J40"/>
      <c r="K40"/>
      <c r="L40"/>
      <c r="M40"/>
      <c r="N40"/>
      <c r="P40" s="565"/>
      <c r="Q40" s="565"/>
      <c r="R40" s="565"/>
      <c r="S40" s="565"/>
      <c r="T40" s="565"/>
    </row>
    <row r="41" spans="1:20" s="342" customFormat="1" ht="16.8">
      <c r="A41" s="336"/>
      <c r="B41" s="444">
        <f t="shared" si="0"/>
        <v>35</v>
      </c>
      <c r="C41" s="417" t="s">
        <v>49</v>
      </c>
      <c r="D41" s="570">
        <v>7.73</v>
      </c>
      <c r="E41" s="556">
        <v>7.83</v>
      </c>
      <c r="F41" s="556">
        <v>9.2899999999999991</v>
      </c>
      <c r="G41" s="556">
        <v>7.58</v>
      </c>
      <c r="H41" s="560">
        <v>10.210000000000001</v>
      </c>
      <c r="I41" s="336"/>
      <c r="J41"/>
      <c r="K41"/>
      <c r="L41"/>
      <c r="M41"/>
      <c r="N41"/>
      <c r="P41" s="564"/>
      <c r="Q41" s="564"/>
      <c r="R41" s="564"/>
      <c r="S41" s="564"/>
      <c r="T41" s="564"/>
    </row>
    <row r="42" spans="1:20" ht="16.8">
      <c r="B42" s="376">
        <f t="shared" si="0"/>
        <v>36</v>
      </c>
      <c r="C42" s="339" t="s">
        <v>50</v>
      </c>
      <c r="D42" s="571">
        <v>7.79</v>
      </c>
      <c r="E42" s="555">
        <v>8.2799999999999994</v>
      </c>
      <c r="F42" s="555">
        <v>13.64</v>
      </c>
      <c r="G42" s="555">
        <v>8.33</v>
      </c>
      <c r="H42" s="559">
        <v>9.6999999999999993</v>
      </c>
      <c r="J42"/>
      <c r="K42"/>
      <c r="L42"/>
      <c r="M42"/>
      <c r="N42"/>
      <c r="P42" s="565"/>
      <c r="Q42" s="565"/>
      <c r="R42" s="565"/>
      <c r="S42" s="565"/>
      <c r="T42" s="565"/>
    </row>
    <row r="43" spans="1:20" s="342" customFormat="1" ht="16.8">
      <c r="A43" s="336"/>
      <c r="B43" s="444">
        <f t="shared" si="0"/>
        <v>37</v>
      </c>
      <c r="C43" s="417" t="s">
        <v>51</v>
      </c>
      <c r="D43" s="570">
        <v>9.36</v>
      </c>
      <c r="E43" s="556">
        <v>7.57</v>
      </c>
      <c r="F43" s="556">
        <v>7.5</v>
      </c>
      <c r="G43" s="556">
        <v>7.29</v>
      </c>
      <c r="H43" s="560">
        <v>7.17</v>
      </c>
      <c r="I43" s="336"/>
      <c r="J43"/>
      <c r="K43"/>
      <c r="L43"/>
      <c r="M43"/>
      <c r="N43"/>
      <c r="P43" s="564"/>
      <c r="Q43" s="564"/>
      <c r="R43" s="564"/>
      <c r="S43" s="564"/>
      <c r="T43" s="564"/>
    </row>
    <row r="44" spans="1:20" ht="16.8">
      <c r="B44" s="376">
        <f t="shared" si="0"/>
        <v>38</v>
      </c>
      <c r="C44" s="339" t="s">
        <v>52</v>
      </c>
      <c r="D44" s="571">
        <v>9.6</v>
      </c>
      <c r="E44" s="555">
        <v>9.99</v>
      </c>
      <c r="F44" s="555">
        <v>11.54</v>
      </c>
      <c r="G44" s="555">
        <v>9.89</v>
      </c>
      <c r="H44" s="559">
        <v>11.14</v>
      </c>
      <c r="J44"/>
      <c r="K44"/>
      <c r="L44"/>
      <c r="M44"/>
      <c r="N44"/>
      <c r="P44" s="565"/>
      <c r="Q44" s="565"/>
      <c r="R44" s="565"/>
      <c r="S44" s="565"/>
      <c r="T44" s="565"/>
    </row>
    <row r="45" spans="1:20" s="342" customFormat="1" ht="18" customHeight="1">
      <c r="A45" s="336"/>
      <c r="B45" s="444">
        <f t="shared" si="0"/>
        <v>39</v>
      </c>
      <c r="C45" s="417" t="s">
        <v>274</v>
      </c>
      <c r="D45" s="570">
        <v>8.94</v>
      </c>
      <c r="E45" s="556">
        <v>10.48</v>
      </c>
      <c r="F45" s="556">
        <v>12.66</v>
      </c>
      <c r="G45" s="556">
        <v>9.6999999999999993</v>
      </c>
      <c r="H45" s="560">
        <v>10.61</v>
      </c>
      <c r="I45" s="336"/>
      <c r="J45"/>
      <c r="K45"/>
      <c r="L45"/>
      <c r="M45"/>
      <c r="N45"/>
      <c r="P45" s="564"/>
      <c r="Q45" s="564"/>
      <c r="R45" s="564"/>
      <c r="S45" s="564"/>
      <c r="T45" s="564"/>
    </row>
    <row r="46" spans="1:20" ht="16.8">
      <c r="B46" s="376">
        <f t="shared" si="0"/>
        <v>40</v>
      </c>
      <c r="C46" s="339" t="s">
        <v>275</v>
      </c>
      <c r="D46" s="555" t="s">
        <v>120</v>
      </c>
      <c r="E46" s="555" t="s">
        <v>120</v>
      </c>
      <c r="F46" s="555" t="s">
        <v>120</v>
      </c>
      <c r="G46" s="555" t="s">
        <v>120</v>
      </c>
      <c r="H46" s="559" t="s">
        <v>120</v>
      </c>
      <c r="J46"/>
      <c r="K46"/>
      <c r="L46"/>
      <c r="M46"/>
      <c r="N46"/>
      <c r="P46" s="565"/>
      <c r="Q46" s="565"/>
      <c r="R46" s="565"/>
      <c r="S46" s="565"/>
      <c r="T46" s="565"/>
    </row>
    <row r="47" spans="1:20" s="342" customFormat="1" ht="16.8">
      <c r="A47" s="336"/>
      <c r="B47" s="444">
        <f t="shared" si="0"/>
        <v>41</v>
      </c>
      <c r="C47" s="417" t="s">
        <v>55</v>
      </c>
      <c r="D47" s="570">
        <v>8.6</v>
      </c>
      <c r="E47" s="556">
        <v>9.25</v>
      </c>
      <c r="F47" s="556">
        <v>11.6</v>
      </c>
      <c r="G47" s="556">
        <v>8.85</v>
      </c>
      <c r="H47" s="560">
        <v>10.35</v>
      </c>
      <c r="I47" s="336"/>
      <c r="J47"/>
      <c r="K47"/>
      <c r="L47"/>
      <c r="M47"/>
      <c r="N47"/>
      <c r="P47" s="564"/>
      <c r="Q47" s="564"/>
      <c r="R47" s="564"/>
      <c r="S47" s="564"/>
      <c r="T47" s="564"/>
    </row>
    <row r="48" spans="1:20" ht="16.8">
      <c r="B48" s="376">
        <f t="shared" si="0"/>
        <v>42</v>
      </c>
      <c r="C48" s="339" t="s">
        <v>56</v>
      </c>
      <c r="D48" s="571">
        <v>8.3699999999999992</v>
      </c>
      <c r="E48" s="555">
        <v>8.3699999999999992</v>
      </c>
      <c r="F48" s="555">
        <v>8.3699999999999992</v>
      </c>
      <c r="G48" s="555">
        <v>8.3699999999999992</v>
      </c>
      <c r="H48" s="559">
        <v>8.3699999999999992</v>
      </c>
      <c r="J48"/>
      <c r="K48"/>
      <c r="L48"/>
      <c r="M48"/>
      <c r="N48"/>
      <c r="P48" s="565"/>
      <c r="Q48" s="565"/>
      <c r="R48" s="565"/>
      <c r="S48" s="565"/>
      <c r="T48" s="565"/>
    </row>
    <row r="49" spans="1:20" s="342" customFormat="1" ht="16.8">
      <c r="A49" s="336"/>
      <c r="B49" s="444">
        <f t="shared" si="0"/>
        <v>43</v>
      </c>
      <c r="C49" s="417" t="s">
        <v>57</v>
      </c>
      <c r="D49" s="570">
        <v>9.8000000000000007</v>
      </c>
      <c r="E49" s="556">
        <v>10</v>
      </c>
      <c r="F49" s="556">
        <v>10.62</v>
      </c>
      <c r="G49" s="556">
        <v>9.85</v>
      </c>
      <c r="H49" s="560">
        <v>9.99</v>
      </c>
      <c r="I49" s="336"/>
      <c r="J49"/>
      <c r="K49"/>
      <c r="L49"/>
      <c r="M49"/>
      <c r="N49"/>
      <c r="P49" s="564"/>
      <c r="Q49" s="564"/>
      <c r="R49" s="564"/>
      <c r="S49" s="564"/>
      <c r="T49" s="564"/>
    </row>
    <row r="50" spans="1:20" ht="16.8">
      <c r="B50" s="376">
        <f t="shared" si="0"/>
        <v>44</v>
      </c>
      <c r="C50" s="339" t="s">
        <v>58</v>
      </c>
      <c r="D50" s="571">
        <v>5.86</v>
      </c>
      <c r="E50" s="555">
        <v>6.89</v>
      </c>
      <c r="F50" s="555">
        <v>6.69</v>
      </c>
      <c r="G50" s="555">
        <v>6.76</v>
      </c>
      <c r="H50" s="559">
        <v>8.2799999999999994</v>
      </c>
      <c r="J50"/>
      <c r="K50"/>
      <c r="L50"/>
      <c r="M50"/>
      <c r="N50"/>
      <c r="P50" s="565"/>
      <c r="Q50" s="565"/>
      <c r="R50" s="565"/>
      <c r="S50" s="565"/>
      <c r="T50" s="565"/>
    </row>
    <row r="51" spans="1:20" s="342" customFormat="1" ht="18" customHeight="1">
      <c r="A51" s="336"/>
      <c r="B51" s="444">
        <f t="shared" si="0"/>
        <v>45</v>
      </c>
      <c r="C51" s="417" t="s">
        <v>59</v>
      </c>
      <c r="D51" s="597">
        <v>7.92</v>
      </c>
      <c r="E51" s="598">
        <v>7.68</v>
      </c>
      <c r="F51" s="598">
        <v>7.68</v>
      </c>
      <c r="G51" s="598">
        <v>7.92</v>
      </c>
      <c r="H51" s="599">
        <v>7.44</v>
      </c>
      <c r="I51" s="336"/>
      <c r="J51"/>
      <c r="K51"/>
      <c r="L51"/>
      <c r="M51"/>
      <c r="N51"/>
      <c r="P51" s="564"/>
      <c r="Q51" s="564"/>
      <c r="R51" s="564"/>
      <c r="S51" s="564"/>
      <c r="T51" s="564"/>
    </row>
    <row r="52" spans="1:20" ht="16.8">
      <c r="B52" s="376">
        <f t="shared" si="0"/>
        <v>46</v>
      </c>
      <c r="C52" s="339" t="s">
        <v>60</v>
      </c>
      <c r="D52" s="571">
        <v>8.48</v>
      </c>
      <c r="E52" s="555">
        <v>10.5</v>
      </c>
      <c r="F52" s="555">
        <v>9.35</v>
      </c>
      <c r="G52" s="555">
        <v>8.31</v>
      </c>
      <c r="H52" s="559">
        <v>8.66</v>
      </c>
      <c r="J52"/>
      <c r="K52"/>
      <c r="L52"/>
      <c r="M52"/>
      <c r="N52"/>
      <c r="P52" s="565"/>
      <c r="Q52" s="565"/>
      <c r="R52" s="565"/>
      <c r="S52" s="565"/>
      <c r="T52" s="565"/>
    </row>
    <row r="53" spans="1:20" s="342" customFormat="1" ht="18" customHeight="1" thickBot="1">
      <c r="A53" s="336"/>
      <c r="B53" s="450">
        <f t="shared" si="0"/>
        <v>47</v>
      </c>
      <c r="C53" s="451" t="s">
        <v>61</v>
      </c>
      <c r="D53" s="572">
        <v>8.08</v>
      </c>
      <c r="E53" s="567">
        <v>8.0399999999999991</v>
      </c>
      <c r="F53" s="567">
        <v>8.49</v>
      </c>
      <c r="G53" s="567">
        <v>8.0399999999999991</v>
      </c>
      <c r="H53" s="568">
        <v>9.98</v>
      </c>
      <c r="I53" s="336"/>
      <c r="J53"/>
      <c r="K53"/>
      <c r="L53"/>
      <c r="M53"/>
      <c r="N53"/>
      <c r="P53" s="564"/>
      <c r="Q53" s="564"/>
      <c r="R53" s="564"/>
      <c r="S53" s="564"/>
      <c r="T53" s="564"/>
    </row>
    <row r="54" spans="1:20" ht="17.399999999999999" thickBot="1">
      <c r="B54" s="551"/>
      <c r="C54" s="552"/>
      <c r="D54" s="573"/>
      <c r="E54" s="569"/>
      <c r="F54" s="569"/>
      <c r="G54" s="693"/>
      <c r="H54" s="694"/>
      <c r="J54"/>
      <c r="K54"/>
      <c r="L54"/>
      <c r="M54"/>
      <c r="N54"/>
      <c r="P54" s="565"/>
      <c r="Q54" s="565"/>
      <c r="R54" s="565"/>
      <c r="S54" s="565"/>
      <c r="T54" s="565"/>
    </row>
    <row r="55" spans="1:20" ht="18" customHeight="1" thickTop="1">
      <c r="B55" s="376">
        <f>B53+1</f>
        <v>48</v>
      </c>
      <c r="C55" s="339" t="s">
        <v>62</v>
      </c>
      <c r="D55" s="595">
        <v>12.73</v>
      </c>
      <c r="E55" s="588">
        <v>12.73</v>
      </c>
      <c r="F55" s="561">
        <v>12.73</v>
      </c>
      <c r="G55" s="561">
        <v>12.73</v>
      </c>
      <c r="H55" s="585">
        <v>12.73</v>
      </c>
      <c r="J55"/>
      <c r="K55"/>
      <c r="L55"/>
      <c r="M55"/>
      <c r="N55"/>
      <c r="P55" s="565"/>
      <c r="Q55" s="565"/>
      <c r="R55" s="565"/>
      <c r="S55" s="565"/>
      <c r="T55" s="565"/>
    </row>
    <row r="56" spans="1:20" s="342" customFormat="1" ht="16.8">
      <c r="A56" s="336"/>
      <c r="B56" s="444">
        <f t="shared" ref="B56:B101" si="1">B55+1</f>
        <v>49</v>
      </c>
      <c r="C56" s="417" t="s">
        <v>64</v>
      </c>
      <c r="D56" s="590">
        <v>6.65</v>
      </c>
      <c r="E56" s="556">
        <v>9.8000000000000007</v>
      </c>
      <c r="F56" s="556">
        <v>9.2200000000000006</v>
      </c>
      <c r="G56" s="556">
        <v>6.28</v>
      </c>
      <c r="H56" s="560">
        <v>8.14</v>
      </c>
      <c r="I56" s="336"/>
      <c r="J56"/>
      <c r="K56"/>
      <c r="L56"/>
      <c r="M56"/>
      <c r="N56"/>
      <c r="P56" s="564"/>
      <c r="Q56" s="564"/>
      <c r="R56" s="564"/>
      <c r="S56" s="564"/>
      <c r="T56" s="564"/>
    </row>
    <row r="57" spans="1:20" ht="16.8">
      <c r="B57" s="376">
        <f t="shared" si="1"/>
        <v>50</v>
      </c>
      <c r="C57" s="339" t="s">
        <v>65</v>
      </c>
      <c r="D57" s="571">
        <v>11.97</v>
      </c>
      <c r="E57" s="555">
        <v>11.97</v>
      </c>
      <c r="F57" s="555">
        <v>11.97</v>
      </c>
      <c r="G57" s="555">
        <v>11.97</v>
      </c>
      <c r="H57" s="559">
        <v>11.97</v>
      </c>
      <c r="J57"/>
      <c r="K57"/>
      <c r="L57"/>
      <c r="M57"/>
      <c r="N57"/>
      <c r="P57" s="565"/>
      <c r="Q57" s="565"/>
      <c r="R57" s="565"/>
      <c r="S57" s="565"/>
      <c r="T57" s="565"/>
    </row>
    <row r="58" spans="1:20" s="342" customFormat="1" ht="16.8">
      <c r="A58" s="336"/>
      <c r="B58" s="444">
        <f t="shared" si="1"/>
        <v>51</v>
      </c>
      <c r="C58" s="417" t="s">
        <v>66</v>
      </c>
      <c r="D58" s="570">
        <v>6.34</v>
      </c>
      <c r="E58" s="556">
        <v>6.34</v>
      </c>
      <c r="F58" s="556">
        <v>6.34</v>
      </c>
      <c r="G58" s="556">
        <v>7.84</v>
      </c>
      <c r="H58" s="560">
        <v>7.84</v>
      </c>
      <c r="I58" s="336"/>
      <c r="J58"/>
      <c r="K58"/>
      <c r="L58"/>
      <c r="M58"/>
      <c r="N58"/>
      <c r="P58" s="564"/>
      <c r="Q58" s="564"/>
      <c r="R58" s="564"/>
      <c r="S58" s="564"/>
      <c r="T58" s="564"/>
    </row>
    <row r="59" spans="1:20" s="343" customFormat="1" ht="16.8">
      <c r="B59" s="376">
        <f t="shared" si="1"/>
        <v>52</v>
      </c>
      <c r="C59" s="339" t="s">
        <v>67</v>
      </c>
      <c r="D59" s="571">
        <v>7.99</v>
      </c>
      <c r="E59" s="555">
        <v>7.9</v>
      </c>
      <c r="F59" s="555">
        <v>8.0399999999999991</v>
      </c>
      <c r="G59" s="555">
        <v>8.02</v>
      </c>
      <c r="H59" s="559">
        <v>8</v>
      </c>
      <c r="J59"/>
      <c r="K59"/>
      <c r="L59"/>
      <c r="M59"/>
      <c r="N59"/>
      <c r="P59" s="566"/>
      <c r="Q59" s="566"/>
      <c r="R59" s="566"/>
      <c r="S59" s="566"/>
      <c r="T59" s="566"/>
    </row>
    <row r="60" spans="1:20" s="342" customFormat="1" ht="16.8">
      <c r="A60" s="336"/>
      <c r="B60" s="444">
        <f t="shared" si="1"/>
        <v>53</v>
      </c>
      <c r="C60" s="417" t="s">
        <v>68</v>
      </c>
      <c r="D60" s="570">
        <v>5.96</v>
      </c>
      <c r="E60" s="556">
        <v>5.96</v>
      </c>
      <c r="F60" s="556">
        <v>5.96</v>
      </c>
      <c r="G60" s="556">
        <v>5.96</v>
      </c>
      <c r="H60" s="560">
        <v>5.96</v>
      </c>
      <c r="I60" s="336"/>
      <c r="J60"/>
      <c r="K60"/>
      <c r="L60"/>
      <c r="M60"/>
      <c r="N60"/>
      <c r="P60" s="564"/>
      <c r="Q60" s="564"/>
      <c r="R60" s="564"/>
      <c r="S60" s="564"/>
      <c r="T60" s="564"/>
    </row>
    <row r="61" spans="1:20" ht="16.8">
      <c r="B61" s="376">
        <f t="shared" si="1"/>
        <v>54</v>
      </c>
      <c r="C61" s="339" t="s">
        <v>69</v>
      </c>
      <c r="D61" s="571">
        <v>7.24</v>
      </c>
      <c r="E61" s="555">
        <v>7.23</v>
      </c>
      <c r="F61" s="555">
        <v>7.23</v>
      </c>
      <c r="G61" s="555">
        <v>7.23</v>
      </c>
      <c r="H61" s="559">
        <v>7.32</v>
      </c>
      <c r="J61"/>
      <c r="K61"/>
      <c r="L61"/>
      <c r="M61"/>
      <c r="N61"/>
      <c r="P61" s="565"/>
      <c r="Q61" s="565"/>
      <c r="R61" s="565"/>
      <c r="S61" s="565"/>
      <c r="T61" s="565"/>
    </row>
    <row r="62" spans="1:20" s="342" customFormat="1" ht="16.8">
      <c r="A62" s="336"/>
      <c r="B62" s="444">
        <f t="shared" si="1"/>
        <v>55</v>
      </c>
      <c r="C62" s="417" t="s">
        <v>70</v>
      </c>
      <c r="D62" s="570">
        <v>6.78</v>
      </c>
      <c r="E62" s="556">
        <v>6.82</v>
      </c>
      <c r="F62" s="556">
        <v>6.6</v>
      </c>
      <c r="G62" s="556">
        <v>8.7899999999999991</v>
      </c>
      <c r="H62" s="560">
        <v>6.61</v>
      </c>
      <c r="I62" s="336"/>
      <c r="J62"/>
      <c r="K62"/>
      <c r="L62"/>
      <c r="M62"/>
      <c r="N62"/>
      <c r="P62" s="564"/>
      <c r="Q62" s="564"/>
      <c r="R62" s="564"/>
      <c r="S62" s="564"/>
      <c r="T62" s="564"/>
    </row>
    <row r="63" spans="1:20" ht="16.8">
      <c r="B63" s="376">
        <f t="shared" si="1"/>
        <v>56</v>
      </c>
      <c r="C63" s="339" t="s">
        <v>237</v>
      </c>
      <c r="D63" s="571">
        <v>8</v>
      </c>
      <c r="E63" s="555">
        <v>8.17</v>
      </c>
      <c r="F63" s="555">
        <v>9.0299999999999994</v>
      </c>
      <c r="G63" s="555">
        <v>7.75</v>
      </c>
      <c r="H63" s="559">
        <v>11.04</v>
      </c>
      <c r="J63"/>
      <c r="K63"/>
      <c r="L63"/>
      <c r="M63"/>
      <c r="N63"/>
      <c r="P63" s="565"/>
      <c r="Q63" s="565"/>
      <c r="R63" s="565"/>
      <c r="S63" s="565"/>
      <c r="T63" s="565"/>
    </row>
    <row r="64" spans="1:20" s="342" customFormat="1" ht="16.8">
      <c r="A64" s="336"/>
      <c r="B64" s="444">
        <f>B63+1</f>
        <v>57</v>
      </c>
      <c r="C64" s="417" t="s">
        <v>73</v>
      </c>
      <c r="D64" s="570">
        <v>9.6999999999999993</v>
      </c>
      <c r="E64" s="556">
        <v>10.7</v>
      </c>
      <c r="F64" s="556">
        <v>10.7</v>
      </c>
      <c r="G64" s="556">
        <v>10.7</v>
      </c>
      <c r="H64" s="560">
        <v>10.7</v>
      </c>
      <c r="I64" s="336"/>
      <c r="J64"/>
      <c r="K64"/>
      <c r="L64"/>
      <c r="M64"/>
      <c r="N64"/>
      <c r="P64" s="564"/>
      <c r="Q64" s="564"/>
      <c r="R64" s="564"/>
      <c r="S64" s="564"/>
      <c r="T64" s="564"/>
    </row>
    <row r="65" spans="1:20" ht="16.8">
      <c r="B65" s="376">
        <f t="shared" si="1"/>
        <v>58</v>
      </c>
      <c r="C65" s="339" t="s">
        <v>74</v>
      </c>
      <c r="D65" s="571">
        <v>9.1</v>
      </c>
      <c r="E65" s="555">
        <v>9.31</v>
      </c>
      <c r="F65" s="555">
        <v>9.52</v>
      </c>
      <c r="G65" s="555">
        <v>8.89</v>
      </c>
      <c r="H65" s="559">
        <v>9.2100000000000009</v>
      </c>
      <c r="J65"/>
      <c r="K65"/>
      <c r="L65"/>
      <c r="M65"/>
      <c r="N65"/>
      <c r="P65" s="565"/>
      <c r="Q65" s="565"/>
      <c r="R65" s="565"/>
      <c r="S65" s="565"/>
      <c r="T65" s="565"/>
    </row>
    <row r="66" spans="1:20" s="342" customFormat="1" ht="16.8">
      <c r="A66" s="336"/>
      <c r="B66" s="444">
        <f t="shared" si="1"/>
        <v>59</v>
      </c>
      <c r="C66" s="417" t="s">
        <v>75</v>
      </c>
      <c r="D66" s="570">
        <v>7.59</v>
      </c>
      <c r="E66" s="556">
        <v>7.97</v>
      </c>
      <c r="F66" s="556">
        <v>8.34</v>
      </c>
      <c r="G66" s="556">
        <v>8.34</v>
      </c>
      <c r="H66" s="560">
        <v>8.34</v>
      </c>
      <c r="I66" s="336"/>
      <c r="J66"/>
      <c r="K66"/>
      <c r="L66"/>
      <c r="M66"/>
      <c r="N66"/>
      <c r="P66" s="564"/>
      <c r="Q66" s="564"/>
      <c r="R66" s="564"/>
      <c r="S66" s="564"/>
      <c r="T66" s="564"/>
    </row>
    <row r="67" spans="1:20" ht="16.8">
      <c r="B67" s="376">
        <f t="shared" si="1"/>
        <v>60</v>
      </c>
      <c r="C67" s="339" t="s">
        <v>76</v>
      </c>
      <c r="D67" s="571">
        <v>10.5</v>
      </c>
      <c r="E67" s="555">
        <v>11</v>
      </c>
      <c r="F67" s="555">
        <v>14</v>
      </c>
      <c r="G67" s="555" t="s">
        <v>120</v>
      </c>
      <c r="H67" s="559">
        <v>10.5</v>
      </c>
      <c r="J67"/>
      <c r="K67"/>
      <c r="L67"/>
      <c r="M67"/>
      <c r="N67"/>
      <c r="P67" s="565"/>
      <c r="Q67" s="565"/>
      <c r="R67" s="565"/>
      <c r="S67" s="565"/>
      <c r="T67" s="565"/>
    </row>
    <row r="68" spans="1:20" s="342" customFormat="1" ht="16.8">
      <c r="A68" s="336"/>
      <c r="B68" s="444">
        <f>B67+1</f>
        <v>61</v>
      </c>
      <c r="C68" s="417" t="s">
        <v>77</v>
      </c>
      <c r="D68" s="570">
        <v>8.51</v>
      </c>
      <c r="E68" s="556">
        <v>9.18</v>
      </c>
      <c r="F68" s="556" t="s">
        <v>120</v>
      </c>
      <c r="G68" s="556">
        <v>9.36</v>
      </c>
      <c r="H68" s="560">
        <v>9.61</v>
      </c>
      <c r="I68" s="336"/>
      <c r="J68"/>
      <c r="K68"/>
      <c r="L68"/>
      <c r="M68"/>
      <c r="N68"/>
      <c r="P68" s="564"/>
      <c r="Q68" s="564"/>
      <c r="R68" s="564"/>
      <c r="S68" s="564"/>
      <c r="T68" s="564"/>
    </row>
    <row r="69" spans="1:20" ht="16.8">
      <c r="B69" s="376">
        <f t="shared" si="1"/>
        <v>62</v>
      </c>
      <c r="C69" s="339" t="s">
        <v>238</v>
      </c>
      <c r="D69" s="561">
        <v>8.73</v>
      </c>
      <c r="E69" s="561">
        <v>9.6999999999999993</v>
      </c>
      <c r="F69" s="555">
        <v>13.86</v>
      </c>
      <c r="G69" s="555">
        <v>8.19</v>
      </c>
      <c r="H69" s="559">
        <v>7.5</v>
      </c>
      <c r="J69"/>
      <c r="K69"/>
      <c r="L69"/>
      <c r="M69"/>
      <c r="N69"/>
      <c r="P69" s="565"/>
      <c r="Q69" s="565"/>
      <c r="R69" s="565"/>
      <c r="S69" s="565"/>
      <c r="T69" s="565"/>
    </row>
    <row r="70" spans="1:20" s="342" customFormat="1" ht="18" customHeight="1">
      <c r="A70" s="336"/>
      <c r="B70" s="444">
        <f t="shared" si="1"/>
        <v>63</v>
      </c>
      <c r="C70" s="417" t="s">
        <v>79</v>
      </c>
      <c r="D70" s="570">
        <v>7.96</v>
      </c>
      <c r="E70" s="556">
        <v>8.86</v>
      </c>
      <c r="F70" s="556" t="s">
        <v>120</v>
      </c>
      <c r="G70" s="556">
        <v>8.33</v>
      </c>
      <c r="H70" s="586" t="s">
        <v>120</v>
      </c>
      <c r="I70" s="336"/>
      <c r="J70"/>
      <c r="K70"/>
      <c r="L70"/>
      <c r="M70"/>
      <c r="N70"/>
      <c r="P70" s="564"/>
      <c r="Q70" s="564"/>
      <c r="R70" s="564"/>
      <c r="S70" s="564"/>
      <c r="T70" s="564"/>
    </row>
    <row r="71" spans="1:20" ht="16.8">
      <c r="B71" s="376">
        <f t="shared" si="1"/>
        <v>64</v>
      </c>
      <c r="C71" s="339" t="s">
        <v>80</v>
      </c>
      <c r="D71" s="571">
        <v>8.66</v>
      </c>
      <c r="E71" s="555" t="s">
        <v>120</v>
      </c>
      <c r="F71" s="555" t="s">
        <v>120</v>
      </c>
      <c r="G71" s="555" t="s">
        <v>120</v>
      </c>
      <c r="H71" s="559" t="s">
        <v>120</v>
      </c>
      <c r="J71"/>
      <c r="K71"/>
      <c r="L71"/>
      <c r="M71"/>
      <c r="N71"/>
      <c r="P71" s="565"/>
      <c r="Q71" s="565"/>
      <c r="R71" s="565"/>
      <c r="S71" s="565"/>
      <c r="T71" s="565"/>
    </row>
    <row r="72" spans="1:20" s="342" customFormat="1" ht="16.8">
      <c r="A72" s="336"/>
      <c r="B72" s="444">
        <f t="shared" si="1"/>
        <v>65</v>
      </c>
      <c r="C72" s="417" t="s">
        <v>81</v>
      </c>
      <c r="D72" s="570">
        <v>8.0500000000000007</v>
      </c>
      <c r="E72" s="556">
        <v>8.3000000000000007</v>
      </c>
      <c r="F72" s="556" t="s">
        <v>120</v>
      </c>
      <c r="G72" s="556">
        <v>7.3</v>
      </c>
      <c r="H72" s="560">
        <v>8.8000000000000007</v>
      </c>
      <c r="I72" s="336"/>
      <c r="J72"/>
      <c r="K72"/>
      <c r="L72"/>
      <c r="M72"/>
      <c r="N72"/>
      <c r="P72" s="564"/>
      <c r="Q72" s="564"/>
      <c r="R72" s="564"/>
      <c r="S72" s="564"/>
      <c r="T72" s="564"/>
    </row>
    <row r="73" spans="1:20" ht="16.8">
      <c r="B73" s="376">
        <f t="shared" si="1"/>
        <v>66</v>
      </c>
      <c r="C73" s="339" t="s">
        <v>282</v>
      </c>
      <c r="D73" s="571">
        <v>8</v>
      </c>
      <c r="E73" s="555">
        <v>11.5</v>
      </c>
      <c r="F73" s="555" t="s">
        <v>120</v>
      </c>
      <c r="G73" s="555">
        <v>10.25</v>
      </c>
      <c r="H73" s="559">
        <v>11.25</v>
      </c>
      <c r="J73"/>
      <c r="K73"/>
      <c r="L73"/>
      <c r="M73"/>
      <c r="N73"/>
      <c r="P73" s="565"/>
      <c r="Q73" s="565"/>
      <c r="R73" s="565"/>
      <c r="S73" s="565"/>
      <c r="T73" s="565"/>
    </row>
    <row r="74" spans="1:20" s="342" customFormat="1" ht="16.8">
      <c r="A74" s="336"/>
      <c r="B74" s="444">
        <f t="shared" si="1"/>
        <v>67</v>
      </c>
      <c r="C74" s="417" t="s">
        <v>131</v>
      </c>
      <c r="D74" s="570">
        <v>7.64</v>
      </c>
      <c r="E74" s="556">
        <v>10.5</v>
      </c>
      <c r="F74" s="556">
        <v>18.420000000000002</v>
      </c>
      <c r="G74" s="556" t="s">
        <v>120</v>
      </c>
      <c r="H74" s="560">
        <v>12.61</v>
      </c>
      <c r="I74" s="336"/>
      <c r="J74"/>
      <c r="K74"/>
      <c r="L74"/>
      <c r="M74"/>
      <c r="N74"/>
      <c r="P74" s="564"/>
      <c r="Q74" s="564"/>
      <c r="R74" s="564"/>
      <c r="S74" s="564"/>
      <c r="T74" s="564"/>
    </row>
    <row r="75" spans="1:20" ht="16.8">
      <c r="B75" s="376">
        <f t="shared" si="1"/>
        <v>68</v>
      </c>
      <c r="C75" s="339" t="s">
        <v>84</v>
      </c>
      <c r="D75" s="571">
        <v>10.36</v>
      </c>
      <c r="E75" s="555">
        <v>10.63</v>
      </c>
      <c r="F75" s="555" t="s">
        <v>120</v>
      </c>
      <c r="G75" s="555">
        <v>10.69</v>
      </c>
      <c r="H75" s="559">
        <v>9.52</v>
      </c>
      <c r="J75"/>
      <c r="K75"/>
      <c r="L75"/>
      <c r="M75"/>
      <c r="N75"/>
      <c r="P75" s="565"/>
      <c r="Q75" s="565"/>
      <c r="R75" s="565"/>
      <c r="S75" s="565"/>
      <c r="T75" s="565"/>
    </row>
    <row r="76" spans="1:20" s="342" customFormat="1" ht="16.8">
      <c r="A76" s="336"/>
      <c r="B76" s="444">
        <f t="shared" si="1"/>
        <v>69</v>
      </c>
      <c r="C76" s="417" t="s">
        <v>258</v>
      </c>
      <c r="D76" s="570">
        <v>8.52</v>
      </c>
      <c r="E76" s="556">
        <v>8.59</v>
      </c>
      <c r="F76" s="556">
        <v>11.21</v>
      </c>
      <c r="G76" s="556">
        <v>9.2899999999999991</v>
      </c>
      <c r="H76" s="560">
        <v>9.74</v>
      </c>
      <c r="I76" s="336"/>
      <c r="J76"/>
      <c r="K76"/>
      <c r="L76"/>
      <c r="M76"/>
      <c r="N76"/>
      <c r="P76" s="564"/>
      <c r="Q76" s="564"/>
      <c r="R76" s="564"/>
      <c r="S76" s="564"/>
      <c r="T76" s="564"/>
    </row>
    <row r="77" spans="1:20" ht="16.8">
      <c r="B77" s="376">
        <f t="shared" si="1"/>
        <v>70</v>
      </c>
      <c r="C77" s="339" t="s">
        <v>86</v>
      </c>
      <c r="D77" s="555" t="s">
        <v>120</v>
      </c>
      <c r="E77" s="555">
        <v>13.28</v>
      </c>
      <c r="F77" s="555" t="s">
        <v>120</v>
      </c>
      <c r="G77" s="555">
        <v>12.43</v>
      </c>
      <c r="H77" s="559">
        <v>10.44</v>
      </c>
      <c r="J77"/>
      <c r="K77"/>
      <c r="L77"/>
      <c r="M77"/>
      <c r="N77"/>
      <c r="P77" s="565"/>
      <c r="Q77" s="565"/>
      <c r="R77" s="565"/>
      <c r="S77" s="565"/>
      <c r="T77" s="565"/>
    </row>
    <row r="78" spans="1:20" s="342" customFormat="1" ht="16.8">
      <c r="A78" s="336"/>
      <c r="B78" s="444">
        <f t="shared" si="1"/>
        <v>71</v>
      </c>
      <c r="C78" s="417" t="s">
        <v>88</v>
      </c>
      <c r="D78" s="570">
        <v>7.73</v>
      </c>
      <c r="E78" s="556">
        <v>7.73</v>
      </c>
      <c r="F78" s="556" t="s">
        <v>120</v>
      </c>
      <c r="G78" s="556">
        <v>7.73</v>
      </c>
      <c r="H78" s="560">
        <v>6.8</v>
      </c>
      <c r="I78" s="336"/>
      <c r="J78"/>
      <c r="K78"/>
      <c r="L78"/>
      <c r="M78"/>
      <c r="N78"/>
      <c r="P78" s="564"/>
      <c r="Q78" s="564"/>
      <c r="R78" s="564"/>
      <c r="S78" s="564"/>
      <c r="T78" s="564"/>
    </row>
    <row r="79" spans="1:20" ht="18" customHeight="1">
      <c r="B79" s="376">
        <f t="shared" si="1"/>
        <v>72</v>
      </c>
      <c r="C79" s="339" t="s">
        <v>89</v>
      </c>
      <c r="D79" s="571">
        <v>6.25</v>
      </c>
      <c r="E79" s="555">
        <v>7.25</v>
      </c>
      <c r="F79" s="555">
        <v>7.75</v>
      </c>
      <c r="G79" s="555">
        <v>7.25</v>
      </c>
      <c r="H79" s="559">
        <v>10</v>
      </c>
      <c r="J79"/>
      <c r="K79"/>
      <c r="L79"/>
      <c r="M79"/>
      <c r="N79"/>
      <c r="P79" s="565"/>
      <c r="Q79" s="565"/>
      <c r="R79" s="565"/>
      <c r="S79" s="565"/>
      <c r="T79" s="565"/>
    </row>
    <row r="80" spans="1:20" s="342" customFormat="1" ht="16.8">
      <c r="A80" s="336"/>
      <c r="B80" s="444">
        <f t="shared" si="1"/>
        <v>73</v>
      </c>
      <c r="C80" s="417" t="s">
        <v>90</v>
      </c>
      <c r="D80" s="570">
        <v>8.9700000000000006</v>
      </c>
      <c r="E80" s="556">
        <v>8.9700000000000006</v>
      </c>
      <c r="F80" s="556" t="s">
        <v>120</v>
      </c>
      <c r="G80" s="556">
        <v>9.0399999999999991</v>
      </c>
      <c r="H80" s="560">
        <v>12.29</v>
      </c>
      <c r="I80" s="336"/>
      <c r="J80"/>
      <c r="K80"/>
      <c r="L80"/>
      <c r="M80"/>
      <c r="N80"/>
      <c r="P80" s="564"/>
      <c r="Q80" s="564"/>
      <c r="R80" s="564"/>
      <c r="S80" s="564"/>
      <c r="T80" s="564"/>
    </row>
    <row r="81" spans="1:20" ht="16.8">
      <c r="B81" s="376">
        <f t="shared" si="1"/>
        <v>74</v>
      </c>
      <c r="C81" s="339" t="s">
        <v>231</v>
      </c>
      <c r="D81" s="571">
        <v>12.08</v>
      </c>
      <c r="E81" s="555">
        <v>12.58</v>
      </c>
      <c r="F81" s="555">
        <v>12.58</v>
      </c>
      <c r="G81" s="555">
        <v>12.08</v>
      </c>
      <c r="H81" s="559">
        <v>15.74</v>
      </c>
      <c r="J81"/>
      <c r="K81"/>
      <c r="L81"/>
      <c r="M81"/>
      <c r="N81"/>
      <c r="P81" s="565"/>
      <c r="Q81" s="565"/>
      <c r="R81" s="565"/>
      <c r="S81" s="565"/>
      <c r="T81" s="565"/>
    </row>
    <row r="82" spans="1:20" s="342" customFormat="1" ht="16.8">
      <c r="A82" s="336"/>
      <c r="B82" s="444">
        <f t="shared" si="1"/>
        <v>75</v>
      </c>
      <c r="C82" s="417" t="s">
        <v>273</v>
      </c>
      <c r="D82" s="570">
        <v>9.5</v>
      </c>
      <c r="E82" s="556">
        <v>11.5</v>
      </c>
      <c r="F82" s="556">
        <v>15</v>
      </c>
      <c r="G82" s="556">
        <v>12.75</v>
      </c>
      <c r="H82" s="560">
        <v>14</v>
      </c>
      <c r="I82" s="336"/>
      <c r="J82"/>
      <c r="K82"/>
      <c r="L82"/>
      <c r="M82"/>
      <c r="N82"/>
      <c r="P82" s="564"/>
      <c r="Q82" s="564"/>
      <c r="R82" s="564"/>
      <c r="S82" s="564"/>
      <c r="T82" s="564"/>
    </row>
    <row r="83" spans="1:20" ht="18" customHeight="1">
      <c r="B83" s="376">
        <f t="shared" si="1"/>
        <v>76</v>
      </c>
      <c r="C83" s="339" t="s">
        <v>94</v>
      </c>
      <c r="D83" s="571">
        <v>10.25</v>
      </c>
      <c r="E83" s="555">
        <v>12.25</v>
      </c>
      <c r="F83" s="555" t="s">
        <v>120</v>
      </c>
      <c r="G83" s="555" t="s">
        <v>120</v>
      </c>
      <c r="H83" s="559" t="s">
        <v>120</v>
      </c>
      <c r="J83"/>
      <c r="K83"/>
      <c r="L83"/>
      <c r="M83"/>
      <c r="N83"/>
      <c r="P83" s="565"/>
      <c r="Q83" s="565"/>
      <c r="R83" s="565"/>
      <c r="S83" s="565"/>
      <c r="T83" s="565"/>
    </row>
    <row r="84" spans="1:20" s="342" customFormat="1" ht="16.8">
      <c r="A84" s="336"/>
      <c r="B84" s="444">
        <f t="shared" si="1"/>
        <v>77</v>
      </c>
      <c r="C84" s="417" t="s">
        <v>188</v>
      </c>
      <c r="D84" s="570">
        <v>7.31</v>
      </c>
      <c r="E84" s="556">
        <v>10.35</v>
      </c>
      <c r="F84" s="556">
        <v>10.35</v>
      </c>
      <c r="G84" s="556" t="s">
        <v>120</v>
      </c>
      <c r="H84" s="560">
        <v>10.35</v>
      </c>
      <c r="I84" s="336"/>
      <c r="J84"/>
      <c r="K84"/>
      <c r="L84"/>
      <c r="M84"/>
      <c r="N84"/>
      <c r="P84" s="564"/>
      <c r="Q84" s="564"/>
      <c r="R84" s="564"/>
      <c r="S84" s="564"/>
      <c r="T84" s="564"/>
    </row>
    <row r="85" spans="1:20" ht="16.8">
      <c r="B85" s="376">
        <f t="shared" si="1"/>
        <v>78</v>
      </c>
      <c r="C85" s="339" t="s">
        <v>96</v>
      </c>
      <c r="D85" s="561" t="s">
        <v>120</v>
      </c>
      <c r="E85" s="561">
        <v>11.25</v>
      </c>
      <c r="F85" s="561">
        <v>13.99</v>
      </c>
      <c r="G85" s="561">
        <v>9.99</v>
      </c>
      <c r="H85" s="585" t="s">
        <v>120</v>
      </c>
      <c r="J85"/>
      <c r="K85"/>
      <c r="L85"/>
      <c r="M85"/>
      <c r="N85"/>
      <c r="P85" s="565"/>
      <c r="Q85" s="565"/>
      <c r="R85" s="565"/>
      <c r="S85" s="565"/>
      <c r="T85" s="565"/>
    </row>
    <row r="86" spans="1:20" s="342" customFormat="1" ht="16.8">
      <c r="A86" s="336"/>
      <c r="B86" s="444">
        <f t="shared" si="1"/>
        <v>79</v>
      </c>
      <c r="C86" s="417" t="s">
        <v>97</v>
      </c>
      <c r="D86" s="570">
        <v>8.49</v>
      </c>
      <c r="E86" s="556">
        <v>8.49</v>
      </c>
      <c r="F86" s="556">
        <v>10.49</v>
      </c>
      <c r="G86" s="556">
        <v>8.49</v>
      </c>
      <c r="H86" s="560">
        <v>9.99</v>
      </c>
      <c r="I86" s="336"/>
      <c r="J86"/>
      <c r="K86"/>
      <c r="L86"/>
      <c r="M86"/>
      <c r="N86"/>
      <c r="P86" s="564"/>
      <c r="Q86" s="564"/>
      <c r="R86" s="564"/>
      <c r="S86" s="564"/>
      <c r="T86" s="564"/>
    </row>
    <row r="87" spans="1:20" ht="16.8">
      <c r="B87" s="376">
        <f t="shared" si="1"/>
        <v>80</v>
      </c>
      <c r="C87" s="339" t="s">
        <v>98</v>
      </c>
      <c r="D87" s="571">
        <v>10.66</v>
      </c>
      <c r="E87" s="555">
        <v>10.91</v>
      </c>
      <c r="F87" s="555">
        <v>11.41</v>
      </c>
      <c r="G87" s="555">
        <v>10.76</v>
      </c>
      <c r="H87" s="559">
        <v>11.16</v>
      </c>
      <c r="J87"/>
      <c r="K87"/>
      <c r="L87"/>
      <c r="M87"/>
      <c r="N87"/>
      <c r="P87" s="565"/>
      <c r="Q87" s="565"/>
      <c r="R87" s="565"/>
      <c r="S87" s="565"/>
      <c r="T87" s="565"/>
    </row>
    <row r="88" spans="1:20" s="342" customFormat="1" ht="16.8">
      <c r="A88" s="336"/>
      <c r="B88" s="444">
        <f t="shared" si="1"/>
        <v>81</v>
      </c>
      <c r="C88" s="417" t="s">
        <v>99</v>
      </c>
      <c r="D88" s="570">
        <v>11.43</v>
      </c>
      <c r="E88" s="556">
        <v>11.75</v>
      </c>
      <c r="F88" s="556">
        <v>12</v>
      </c>
      <c r="G88" s="556">
        <v>11.75</v>
      </c>
      <c r="H88" s="560">
        <v>14</v>
      </c>
      <c r="I88" s="336"/>
      <c r="J88"/>
      <c r="K88"/>
      <c r="L88"/>
      <c r="M88"/>
      <c r="N88"/>
      <c r="P88" s="564"/>
      <c r="Q88" s="564"/>
      <c r="R88" s="564"/>
      <c r="S88" s="564"/>
      <c r="T88" s="564"/>
    </row>
    <row r="89" spans="1:20" ht="16.8">
      <c r="B89" s="376">
        <f t="shared" si="1"/>
        <v>82</v>
      </c>
      <c r="C89" s="344" t="s">
        <v>267</v>
      </c>
      <c r="D89" s="571">
        <v>7</v>
      </c>
      <c r="E89" s="555">
        <v>11.25</v>
      </c>
      <c r="F89" s="555">
        <v>12.25</v>
      </c>
      <c r="G89" s="555">
        <v>9.75</v>
      </c>
      <c r="H89" s="559">
        <v>11.25</v>
      </c>
      <c r="J89"/>
      <c r="K89"/>
      <c r="L89"/>
      <c r="M89"/>
      <c r="N89"/>
      <c r="P89" s="565"/>
      <c r="Q89" s="565"/>
      <c r="R89" s="565"/>
      <c r="S89" s="565"/>
      <c r="T89" s="565"/>
    </row>
    <row r="90" spans="1:20" s="342" customFormat="1" ht="16.8">
      <c r="A90" s="336"/>
      <c r="B90" s="444">
        <f t="shared" si="1"/>
        <v>83</v>
      </c>
      <c r="C90" s="417" t="s">
        <v>101</v>
      </c>
      <c r="D90" s="570">
        <v>11</v>
      </c>
      <c r="E90" s="556">
        <v>11</v>
      </c>
      <c r="F90" s="556">
        <v>17</v>
      </c>
      <c r="G90" s="556">
        <v>13</v>
      </c>
      <c r="H90" s="560">
        <v>13</v>
      </c>
      <c r="I90" s="336"/>
      <c r="J90"/>
      <c r="K90"/>
      <c r="L90"/>
      <c r="M90"/>
      <c r="N90"/>
      <c r="P90" s="564"/>
      <c r="Q90" s="564"/>
      <c r="R90" s="564"/>
      <c r="S90" s="564"/>
      <c r="T90" s="564"/>
    </row>
    <row r="91" spans="1:20" ht="16.8">
      <c r="B91" s="376">
        <f t="shared" si="1"/>
        <v>84</v>
      </c>
      <c r="C91" s="339" t="s">
        <v>254</v>
      </c>
      <c r="D91" s="571">
        <v>10.61</v>
      </c>
      <c r="E91" s="555">
        <v>10.61</v>
      </c>
      <c r="F91" s="555">
        <v>10.61</v>
      </c>
      <c r="G91" s="555">
        <v>10.61</v>
      </c>
      <c r="H91" s="559">
        <v>10.61</v>
      </c>
      <c r="J91"/>
      <c r="K91"/>
      <c r="L91"/>
      <c r="M91"/>
      <c r="N91"/>
      <c r="P91" s="565"/>
      <c r="Q91" s="565"/>
      <c r="R91" s="565"/>
      <c r="S91" s="565"/>
      <c r="T91" s="565"/>
    </row>
    <row r="92" spans="1:20" s="342" customFormat="1" ht="16.8">
      <c r="A92" s="336"/>
      <c r="B92" s="444">
        <f t="shared" si="1"/>
        <v>85</v>
      </c>
      <c r="C92" s="417" t="s">
        <v>189</v>
      </c>
      <c r="D92" s="570">
        <v>8.86</v>
      </c>
      <c r="E92" s="556">
        <v>12.07</v>
      </c>
      <c r="F92" s="556">
        <v>11.66</v>
      </c>
      <c r="G92" s="556" t="s">
        <v>120</v>
      </c>
      <c r="H92" s="560">
        <v>13.98</v>
      </c>
      <c r="I92" s="336"/>
      <c r="J92"/>
      <c r="K92"/>
      <c r="L92"/>
      <c r="M92"/>
      <c r="N92"/>
      <c r="P92" s="564"/>
      <c r="Q92" s="564"/>
      <c r="R92" s="564"/>
      <c r="S92" s="564"/>
      <c r="T92" s="564"/>
    </row>
    <row r="93" spans="1:20" ht="16.8">
      <c r="B93" s="376">
        <f t="shared" si="1"/>
        <v>86</v>
      </c>
      <c r="C93" s="339" t="s">
        <v>104</v>
      </c>
      <c r="D93" s="571">
        <v>7</v>
      </c>
      <c r="E93" s="555">
        <v>7.5</v>
      </c>
      <c r="F93" s="555">
        <v>8</v>
      </c>
      <c r="G93" s="555">
        <v>5</v>
      </c>
      <c r="H93" s="559">
        <v>6</v>
      </c>
      <c r="J93"/>
      <c r="K93"/>
      <c r="L93"/>
      <c r="M93"/>
      <c r="N93"/>
      <c r="P93" s="565"/>
      <c r="Q93" s="565"/>
      <c r="R93" s="565"/>
      <c r="S93" s="565"/>
      <c r="T93" s="565"/>
    </row>
    <row r="94" spans="1:20" s="342" customFormat="1" ht="16.8">
      <c r="A94" s="336"/>
      <c r="B94" s="444">
        <f t="shared" si="1"/>
        <v>87</v>
      </c>
      <c r="C94" s="417" t="s">
        <v>105</v>
      </c>
      <c r="D94" s="570">
        <v>8.4499999999999993</v>
      </c>
      <c r="E94" s="556">
        <v>9.11</v>
      </c>
      <c r="F94" s="556">
        <v>10.11</v>
      </c>
      <c r="G94" s="556">
        <v>8.61</v>
      </c>
      <c r="H94" s="560">
        <v>8.61</v>
      </c>
      <c r="I94" s="336"/>
      <c r="J94"/>
      <c r="K94"/>
      <c r="L94"/>
      <c r="M94"/>
      <c r="N94"/>
      <c r="P94" s="564"/>
      <c r="Q94" s="564"/>
      <c r="R94" s="564"/>
      <c r="S94" s="564"/>
      <c r="T94" s="564"/>
    </row>
    <row r="95" spans="1:20" ht="16.8">
      <c r="B95" s="376">
        <f t="shared" si="1"/>
        <v>88</v>
      </c>
      <c r="C95" s="339" t="s">
        <v>106</v>
      </c>
      <c r="D95" s="571">
        <v>9.85</v>
      </c>
      <c r="E95" s="555">
        <v>10.35</v>
      </c>
      <c r="F95" s="555">
        <v>10.85</v>
      </c>
      <c r="G95" s="555">
        <v>9.85</v>
      </c>
      <c r="H95" s="559">
        <v>10.35</v>
      </c>
      <c r="J95"/>
      <c r="K95"/>
      <c r="L95"/>
      <c r="M95"/>
      <c r="N95"/>
      <c r="P95" s="565"/>
      <c r="Q95" s="565"/>
      <c r="R95" s="565"/>
      <c r="S95" s="565"/>
      <c r="T95" s="565"/>
    </row>
    <row r="96" spans="1:20" s="342" customFormat="1" ht="16.8">
      <c r="A96" s="336"/>
      <c r="B96" s="444">
        <f t="shared" si="1"/>
        <v>89</v>
      </c>
      <c r="C96" s="417" t="s">
        <v>107</v>
      </c>
      <c r="D96" s="570">
        <v>9.5</v>
      </c>
      <c r="E96" s="556">
        <v>11.75</v>
      </c>
      <c r="F96" s="556">
        <v>11.75</v>
      </c>
      <c r="G96" s="556">
        <v>10.5</v>
      </c>
      <c r="H96" s="560">
        <v>12.5</v>
      </c>
      <c r="I96" s="336"/>
      <c r="J96"/>
      <c r="K96"/>
      <c r="L96"/>
      <c r="M96"/>
      <c r="N96"/>
      <c r="P96" s="564"/>
      <c r="Q96" s="564"/>
      <c r="R96" s="564"/>
      <c r="S96" s="564"/>
      <c r="T96" s="564"/>
    </row>
    <row r="97" spans="1:20" ht="16.8">
      <c r="B97" s="376">
        <f t="shared" si="1"/>
        <v>90</v>
      </c>
      <c r="C97" s="339" t="s">
        <v>108</v>
      </c>
      <c r="D97" s="555" t="s">
        <v>120</v>
      </c>
      <c r="E97" s="555">
        <v>11.48</v>
      </c>
      <c r="F97" s="555">
        <v>13.07</v>
      </c>
      <c r="G97" s="555" t="s">
        <v>120</v>
      </c>
      <c r="H97" s="559">
        <v>10.82</v>
      </c>
      <c r="J97"/>
      <c r="K97"/>
      <c r="L97"/>
      <c r="M97"/>
      <c r="N97"/>
      <c r="P97" s="565"/>
      <c r="Q97" s="565"/>
      <c r="R97" s="565"/>
      <c r="S97" s="565"/>
      <c r="T97" s="565"/>
    </row>
    <row r="98" spans="1:20" s="342" customFormat="1" ht="16.8">
      <c r="A98" s="336"/>
      <c r="B98" s="444">
        <f t="shared" si="1"/>
        <v>91</v>
      </c>
      <c r="C98" s="417" t="s">
        <v>109</v>
      </c>
      <c r="D98" s="570">
        <v>8.8000000000000007</v>
      </c>
      <c r="E98" s="556">
        <v>9.73</v>
      </c>
      <c r="F98" s="556" t="s">
        <v>120</v>
      </c>
      <c r="G98" s="556">
        <v>8.8000000000000007</v>
      </c>
      <c r="H98" s="560">
        <v>11.05</v>
      </c>
      <c r="I98" s="336"/>
      <c r="J98"/>
      <c r="K98"/>
      <c r="L98"/>
      <c r="M98"/>
      <c r="N98"/>
      <c r="P98" s="564"/>
      <c r="Q98" s="564"/>
      <c r="R98" s="564"/>
      <c r="S98" s="564"/>
      <c r="T98" s="564"/>
    </row>
    <row r="99" spans="1:20" ht="16.8">
      <c r="B99" s="376">
        <f t="shared" si="1"/>
        <v>92</v>
      </c>
      <c r="C99" s="339" t="s">
        <v>255</v>
      </c>
      <c r="D99" s="571">
        <v>8.31</v>
      </c>
      <c r="E99" s="555" t="s">
        <v>120</v>
      </c>
      <c r="F99" s="555" t="s">
        <v>120</v>
      </c>
      <c r="G99" s="555" t="s">
        <v>120</v>
      </c>
      <c r="H99" s="559">
        <v>14.04</v>
      </c>
      <c r="J99"/>
      <c r="K99"/>
      <c r="L99"/>
      <c r="M99"/>
      <c r="N99"/>
      <c r="P99" s="565"/>
      <c r="Q99" s="565"/>
      <c r="R99" s="565"/>
      <c r="S99" s="565"/>
      <c r="T99" s="565"/>
    </row>
    <row r="100" spans="1:20" s="342" customFormat="1" ht="16.8">
      <c r="A100" s="336"/>
      <c r="B100" s="444">
        <f t="shared" si="1"/>
        <v>93</v>
      </c>
      <c r="C100" s="417" t="s">
        <v>191</v>
      </c>
      <c r="D100" s="570">
        <v>6.23</v>
      </c>
      <c r="E100" s="556">
        <v>6.73</v>
      </c>
      <c r="F100" s="556">
        <v>8.73</v>
      </c>
      <c r="G100" s="556">
        <v>6.23</v>
      </c>
      <c r="H100" s="560">
        <v>6.23</v>
      </c>
      <c r="I100" s="336"/>
      <c r="J100"/>
      <c r="K100"/>
      <c r="L100"/>
      <c r="M100"/>
      <c r="N100"/>
      <c r="P100" s="564"/>
      <c r="Q100" s="564"/>
      <c r="R100" s="564"/>
      <c r="S100" s="564"/>
      <c r="T100" s="564"/>
    </row>
    <row r="101" spans="1:20" ht="16.8">
      <c r="B101" s="376">
        <f t="shared" si="1"/>
        <v>94</v>
      </c>
      <c r="C101" s="339" t="s">
        <v>112</v>
      </c>
      <c r="D101" s="571">
        <v>9.75</v>
      </c>
      <c r="E101" s="555">
        <v>10.8</v>
      </c>
      <c r="F101" s="555" t="s">
        <v>120</v>
      </c>
      <c r="G101" s="555">
        <v>10.8</v>
      </c>
      <c r="H101" s="559" t="s">
        <v>120</v>
      </c>
      <c r="J101"/>
      <c r="K101"/>
      <c r="L101"/>
      <c r="M101"/>
      <c r="N101"/>
      <c r="P101" s="565"/>
      <c r="Q101" s="565"/>
      <c r="R101" s="565"/>
      <c r="S101" s="565"/>
      <c r="T101" s="565"/>
    </row>
    <row r="102" spans="1:20" s="342" customFormat="1" ht="18" customHeight="1" thickBot="1">
      <c r="A102" s="336"/>
      <c r="B102" s="450">
        <f>B101+1</f>
        <v>95</v>
      </c>
      <c r="C102" s="451" t="s">
        <v>113</v>
      </c>
      <c r="D102" s="567" t="s">
        <v>120</v>
      </c>
      <c r="E102" s="567">
        <v>9.25</v>
      </c>
      <c r="F102" s="567" t="s">
        <v>120</v>
      </c>
      <c r="G102" s="567">
        <v>9.75</v>
      </c>
      <c r="H102" s="568">
        <v>9.75</v>
      </c>
      <c r="I102" s="336"/>
      <c r="J102"/>
      <c r="K102"/>
      <c r="L102"/>
      <c r="M102"/>
      <c r="N102"/>
    </row>
    <row r="103" spans="1:20" s="462" customFormat="1" ht="16.95" customHeight="1">
      <c r="B103" s="684" t="s">
        <v>276</v>
      </c>
      <c r="C103" s="685"/>
      <c r="D103" s="685"/>
      <c r="E103" s="685"/>
      <c r="F103" s="685"/>
      <c r="G103" s="685"/>
      <c r="H103" s="686"/>
      <c r="J103" s="562"/>
      <c r="K103" s="562"/>
      <c r="L103" s="562"/>
      <c r="M103" s="562"/>
      <c r="N103" s="562"/>
    </row>
    <row r="104" spans="1:20" s="462" customFormat="1" ht="16.8">
      <c r="B104" s="691"/>
      <c r="C104" s="683"/>
      <c r="D104" s="683"/>
      <c r="E104" s="683"/>
      <c r="F104" s="683"/>
      <c r="G104" s="683"/>
      <c r="H104" s="692"/>
      <c r="J104" s="562"/>
      <c r="K104" s="562"/>
      <c r="L104" s="562"/>
      <c r="M104" s="562"/>
      <c r="N104" s="562"/>
    </row>
    <row r="105" spans="1:20" s="462" customFormat="1" ht="31.2" customHeight="1" thickBot="1">
      <c r="B105" s="680"/>
      <c r="C105" s="681"/>
      <c r="D105" s="681"/>
      <c r="E105" s="681"/>
      <c r="F105" s="681"/>
      <c r="G105" s="681"/>
      <c r="H105" s="682"/>
      <c r="J105" s="563"/>
      <c r="K105" s="563"/>
      <c r="L105" s="563"/>
      <c r="M105" s="563"/>
      <c r="N105" s="563"/>
    </row>
    <row r="106" spans="1:20" s="462" customFormat="1" ht="18" hidden="1" customHeight="1">
      <c r="B106" s="546"/>
      <c r="C106" s="546"/>
      <c r="D106" s="575"/>
      <c r="E106" s="546"/>
      <c r="F106" s="546"/>
      <c r="G106" s="546"/>
      <c r="H106" s="546"/>
      <c r="J106" s="563"/>
      <c r="K106" s="563"/>
      <c r="L106" s="563"/>
      <c r="M106" s="563"/>
      <c r="N106" s="563"/>
    </row>
    <row r="107" spans="1:20" s="462" customFormat="1" ht="18" hidden="1" customHeight="1">
      <c r="B107" s="546"/>
      <c r="C107" s="546"/>
      <c r="D107" s="575"/>
      <c r="E107" s="546"/>
      <c r="F107" s="546"/>
      <c r="G107" s="546"/>
      <c r="H107" s="546"/>
      <c r="J107" s="563"/>
      <c r="K107" s="563"/>
      <c r="L107" s="563"/>
      <c r="M107" s="563"/>
      <c r="N107" s="563"/>
    </row>
    <row r="108" spans="1:20" s="356" customFormat="1" ht="21" hidden="1" customHeight="1">
      <c r="B108" s="351"/>
      <c r="C108" s="339"/>
      <c r="D108" s="576"/>
      <c r="E108" s="536"/>
      <c r="F108" s="536"/>
      <c r="G108" s="536"/>
      <c r="H108" s="536"/>
      <c r="J108" s="563"/>
      <c r="K108" s="563"/>
      <c r="L108" s="563"/>
      <c r="M108" s="600"/>
      <c r="N108" s="563"/>
    </row>
    <row r="109" spans="1:20" s="356" customFormat="1" ht="27" hidden="1" customHeight="1">
      <c r="B109" s="351"/>
      <c r="C109" s="347"/>
      <c r="D109" s="537" t="s">
        <v>247</v>
      </c>
      <c r="E109" s="537" t="s">
        <v>248</v>
      </c>
      <c r="F109" s="537" t="s">
        <v>249</v>
      </c>
      <c r="G109" s="537" t="s">
        <v>8</v>
      </c>
      <c r="H109" s="537" t="s">
        <v>9</v>
      </c>
      <c r="J109" s="562"/>
      <c r="K109" s="562"/>
      <c r="L109" s="562"/>
      <c r="M109" s="562"/>
      <c r="N109" s="562"/>
    </row>
    <row r="110" spans="1:20" s="356" customFormat="1" ht="21" hidden="1" customHeight="1" thickBot="1">
      <c r="B110" s="351"/>
      <c r="C110" s="357" t="s">
        <v>178</v>
      </c>
      <c r="D110" s="578">
        <f>AVERAGE(D7:D22,D24:D45,D47:D53,D55:D76,D78:D84,D86:D96,D98:D101)</f>
        <v>8.4025842696629223</v>
      </c>
      <c r="E110" s="428">
        <f>AVERAGE(E7:E17,E21:E22,E25,E29,E33:E45,E47:E53,E55:E70,E72:E98,E100:E102)</f>
        <v>9.4330864197530904</v>
      </c>
      <c r="F110" s="428">
        <f>AVERAGE(F7:F8,F14,F29,F34,F37:F45,F47:F53,F55:F67,F69,F74,F76,F79,F81:F82,F85:F97,F100)</f>
        <v>10.891296296296298</v>
      </c>
      <c r="G110" s="428">
        <f>AVERAGE(G7:G17,G21:G22,G25,G28:G29,G34:G45,G47:G53,G55:G66,G68:G70,G72:G73,G75:G82,G84:G91,G93:G96,G98,G100:G102)</f>
        <v>8.9294666666666664</v>
      </c>
      <c r="H110" s="428">
        <f>AVERAGE(H7:H15,H17,H21:H22,H29,H34,H36:H45,H47:H53,H55:H69,H72:H82,H84,H86:H98,H99,H100,H102)</f>
        <v>9.9862162162162171</v>
      </c>
      <c r="J110" s="562"/>
      <c r="K110" s="562"/>
      <c r="L110" s="562"/>
      <c r="M110" s="562"/>
      <c r="N110" s="562"/>
    </row>
    <row r="111" spans="1:20" ht="21" hidden="1" customHeight="1" thickTop="1" thickBot="1">
      <c r="C111" s="357" t="s">
        <v>239</v>
      </c>
      <c r="D111" s="582">
        <v>5.5</v>
      </c>
      <c r="E111" s="429">
        <v>5.66</v>
      </c>
      <c r="F111" s="429">
        <v>5.59</v>
      </c>
      <c r="G111" s="430">
        <v>5</v>
      </c>
      <c r="H111" s="429">
        <v>5.96</v>
      </c>
    </row>
    <row r="112" spans="1:20" ht="21" hidden="1" customHeight="1" thickTop="1" thickBot="1">
      <c r="C112" s="357" t="s">
        <v>240</v>
      </c>
      <c r="D112" s="581">
        <v>13.97</v>
      </c>
      <c r="E112" s="583">
        <v>13.97</v>
      </c>
      <c r="F112" s="583">
        <v>18.16</v>
      </c>
      <c r="G112" s="584">
        <v>13.97</v>
      </c>
      <c r="H112" s="584">
        <v>14.75</v>
      </c>
    </row>
    <row r="113" spans="3:8" ht="21" hidden="1" customHeight="1" thickTop="1">
      <c r="C113" s="357"/>
      <c r="D113" s="579"/>
      <c r="E113" s="538"/>
      <c r="F113" s="538"/>
      <c r="G113" s="538"/>
      <c r="H113" s="538"/>
    </row>
    <row r="114" spans="3:8" ht="21" hidden="1" customHeight="1">
      <c r="C114" s="434"/>
    </row>
    <row r="115" spans="3:8" ht="21" hidden="1" customHeight="1">
      <c r="D115" s="565">
        <f>AVERAGE(D7:D53,D55:D102)</f>
        <v>8.4025842696629223</v>
      </c>
      <c r="E115" s="565">
        <f>AVERAGE(E7:E53,E55:E102)</f>
        <v>9.4330864197530904</v>
      </c>
      <c r="F115" s="565">
        <f>AVERAGE(F7:F53,F55:F102)</f>
        <v>10.881454545454547</v>
      </c>
      <c r="G115" s="565">
        <f>AVERAGE(G7:G53,G55:G102)</f>
        <v>8.9294666666666664</v>
      </c>
      <c r="H115" s="565">
        <f>AVERAGE(H7:H53,H55:H102)</f>
        <v>9.9862162162162171</v>
      </c>
    </row>
    <row r="116" spans="3:8" ht="21" hidden="1" customHeight="1">
      <c r="D116" s="565">
        <f>SUM(D7:D53,D55:D102)</f>
        <v>747.83000000000015</v>
      </c>
      <c r="E116" s="565">
        <f>SUM(E7:E53,E55:E102)</f>
        <v>764.08000000000027</v>
      </c>
      <c r="F116" s="565">
        <f>SUM(F7:F53,F55:F102)</f>
        <v>598.48000000000013</v>
      </c>
      <c r="G116" s="565">
        <f>SUM(G7:G53,G55:G102)</f>
        <v>669.71</v>
      </c>
      <c r="H116" s="565">
        <f>SUM(H7:H53,H55:H102)</f>
        <v>738.98</v>
      </c>
    </row>
    <row r="117" spans="3:8" ht="21" hidden="1" customHeight="1">
      <c r="D117" s="565">
        <f>MIN(D7:D53,D55:D102)</f>
        <v>5.5</v>
      </c>
      <c r="E117" s="565">
        <f>MIN(E7:E53,E55:E102)</f>
        <v>5.83</v>
      </c>
      <c r="F117" s="565">
        <f>MIN(F7:F53,F55:F102)</f>
        <v>5.76</v>
      </c>
      <c r="G117" s="565">
        <f>MIN(G7:G53,G55:G102)</f>
        <v>5</v>
      </c>
      <c r="H117" s="565">
        <f>MIN(H7:H53,H55:H102)</f>
        <v>5.96</v>
      </c>
    </row>
    <row r="118" spans="3:8" ht="21" hidden="1" customHeight="1">
      <c r="D118" s="565">
        <f>MAX(D7:D53,D55:D102)</f>
        <v>14.02</v>
      </c>
      <c r="E118" s="565">
        <f>MAX(E7:E53,E55:E102)</f>
        <v>13.52</v>
      </c>
      <c r="F118" s="565">
        <f>MAX(F7:F53,F55:F102)</f>
        <v>18.420000000000002</v>
      </c>
      <c r="G118" s="565">
        <f>MAX(G7:G53,G55:G102)</f>
        <v>13.52</v>
      </c>
      <c r="H118" s="565">
        <f>MAX(H7:H53,H55:H102)</f>
        <v>15.74</v>
      </c>
    </row>
    <row r="120" spans="3:8" ht="21" customHeight="1">
      <c r="E120" s="580"/>
      <c r="F120" s="580"/>
      <c r="G120" s="580"/>
      <c r="H120" s="580"/>
    </row>
    <row r="121" spans="3:8" ht="21" customHeight="1">
      <c r="E121" s="580"/>
      <c r="F121" s="580"/>
      <c r="G121" s="580"/>
      <c r="H121" s="580"/>
    </row>
    <row r="122" spans="3:8" ht="21" customHeight="1">
      <c r="E122" s="580"/>
      <c r="F122" s="580"/>
      <c r="G122" s="580"/>
      <c r="H122" s="580"/>
    </row>
    <row r="123" spans="3:8" ht="21" customHeight="1">
      <c r="E123" s="580"/>
      <c r="F123" s="580"/>
      <c r="G123" s="580"/>
      <c r="H123" s="580"/>
    </row>
    <row r="124" spans="3:8" ht="21" customHeight="1">
      <c r="E124" s="580"/>
      <c r="F124" s="580"/>
      <c r="G124" s="580"/>
      <c r="H124" s="580"/>
    </row>
  </sheetData>
  <autoFilter ref="B6:H105" xr:uid="{00000000-0009-0000-0000-00002F000000}"/>
  <mergeCells count="11">
    <mergeCell ref="G54:H54"/>
    <mergeCell ref="B103:H105"/>
    <mergeCell ref="B1:H1"/>
    <mergeCell ref="B2:H2"/>
    <mergeCell ref="B3:H3"/>
    <mergeCell ref="B4:B5"/>
    <mergeCell ref="C4:C5"/>
    <mergeCell ref="D4:D5"/>
    <mergeCell ref="E4:E5"/>
    <mergeCell ref="F4:F5"/>
    <mergeCell ref="G4:H4"/>
  </mergeCells>
  <conditionalFormatting sqref="D109">
    <cfRule type="dataBar" priority="10">
      <dataBar>
        <cfvo type="min"/>
        <cfvo type="max"/>
        <color rgb="FF638EC6"/>
      </dataBar>
    </cfRule>
  </conditionalFormatting>
  <conditionalFormatting sqref="D109:H109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colorScale" priority="2">
      <colorScale>
        <cfvo type="min"/>
        <cfvo type="percentile" val="50"/>
        <cfvo type="max"/>
        <color rgb="FFEBE87A"/>
        <color rgb="FFFFCCCC"/>
        <color rgb="FF99FF99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7C80"/>
        <color rgb="FFFA9986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  <cfRule type="colorScale" priority="13">
      <colorScale>
        <cfvo type="min"/>
        <cfvo type="max"/>
        <color rgb="FFFFEF9C"/>
        <color rgb="FF63BE7B"/>
      </colorScale>
    </cfRule>
  </conditionalFormatting>
  <conditionalFormatting sqref="E109">
    <cfRule type="dataBar" priority="9">
      <dataBar>
        <cfvo type="min"/>
        <cfvo type="max"/>
        <color rgb="FF63C384"/>
      </dataBar>
    </cfRule>
  </conditionalFormatting>
  <conditionalFormatting sqref="F109">
    <cfRule type="dataBar" priority="8">
      <dataBar>
        <cfvo type="min"/>
        <cfvo type="max"/>
        <color rgb="FFD6007B"/>
      </dataBar>
    </cfRule>
  </conditionalFormatting>
  <conditionalFormatting sqref="G109">
    <cfRule type="dataBar" priority="7">
      <dataBar>
        <cfvo type="min"/>
        <cfvo type="max"/>
        <color rgb="FF008AEF"/>
      </dataBar>
    </cfRule>
  </conditionalFormatting>
  <conditionalFormatting sqref="H109">
    <cfRule type="dataBar" priority="6">
      <dataBar>
        <cfvo type="min"/>
        <cfvo type="max"/>
        <color theme="4" tint="0.39997558519241921"/>
      </dataBar>
    </cfRule>
  </conditionalFormatting>
  <printOptions horizontalCentered="1" verticalCentered="1"/>
  <pageMargins left="0.70866141732283472" right="0.35433070866141736" top="0.15748031496062992" bottom="0.15748031496062992" header="0.31496062992125984" footer="0.31496062992125984"/>
  <pageSetup paperSize="9" scale="77" orientation="portrait" errors="blank" horizontalDpi="90" verticalDpi="90" r:id="rId1"/>
  <headerFooter differentFirst="1">
    <oddHeader xml:space="preserve">&amp;C                                          &amp;R
 </oddHeader>
  </headerFooter>
  <rowBreaks count="1" manualBreakCount="1">
    <brk id="53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104"/>
  <sheetViews>
    <sheetView zoomScaleSheetLayoutView="100" workbookViewId="0">
      <selection activeCell="L20" sqref="L20"/>
    </sheetView>
  </sheetViews>
  <sheetFormatPr defaultColWidth="9.25" defaultRowHeight="13.8"/>
  <cols>
    <col min="1" max="1" width="6.25" style="1" customWidth="1"/>
    <col min="2" max="2" width="8.375" style="1" customWidth="1"/>
    <col min="3" max="3" width="7.625" style="1" customWidth="1"/>
    <col min="4" max="4" width="53.625" style="1" customWidth="1"/>
    <col min="5" max="5" width="12" style="1" customWidth="1"/>
    <col min="6" max="6" width="9.25" style="1" customWidth="1"/>
    <col min="7" max="7" width="8.625" style="1" customWidth="1"/>
    <col min="8" max="8" width="8.375" style="1" customWidth="1"/>
    <col min="9" max="9" width="10.375" style="1" customWidth="1"/>
    <col min="10" max="16384" width="9.25" style="1"/>
  </cols>
  <sheetData>
    <row r="1" spans="1:9">
      <c r="A1" s="603" t="s">
        <v>123</v>
      </c>
      <c r="B1" s="603"/>
      <c r="C1" s="603"/>
      <c r="D1" s="603"/>
      <c r="E1" s="603"/>
      <c r="F1" s="603"/>
      <c r="G1" s="603"/>
      <c r="H1" s="603"/>
      <c r="I1" s="603"/>
    </row>
    <row r="2" spans="1:9" ht="14.4" thickBot="1"/>
    <row r="3" spans="1:9" ht="34.5" customHeight="1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9" t="s">
        <v>9</v>
      </c>
    </row>
    <row r="4" spans="1:9">
      <c r="A4" s="25">
        <v>1</v>
      </c>
      <c r="B4" s="23" t="s">
        <v>10</v>
      </c>
      <c r="C4" s="23" t="s">
        <v>124</v>
      </c>
      <c r="D4" s="23" t="s">
        <v>12</v>
      </c>
      <c r="E4" s="24">
        <v>9.94</v>
      </c>
      <c r="F4" s="24">
        <v>9.9499999999999993</v>
      </c>
      <c r="G4" s="24">
        <v>17.41</v>
      </c>
      <c r="H4" s="24">
        <v>9.98</v>
      </c>
      <c r="I4" s="26">
        <v>12.5</v>
      </c>
    </row>
    <row r="5" spans="1:9">
      <c r="A5" s="25">
        <v>2</v>
      </c>
      <c r="B5" s="23" t="s">
        <v>10</v>
      </c>
      <c r="C5" s="23" t="s">
        <v>124</v>
      </c>
      <c r="D5" s="23" t="s">
        <v>13</v>
      </c>
      <c r="E5" s="24">
        <v>9.9499999999999993</v>
      </c>
      <c r="F5" s="24">
        <v>9.9499999999999993</v>
      </c>
      <c r="G5" s="24">
        <v>17.75</v>
      </c>
      <c r="H5" s="24">
        <v>10.25</v>
      </c>
      <c r="I5" s="26">
        <v>12</v>
      </c>
    </row>
    <row r="6" spans="1:9">
      <c r="A6" s="25">
        <v>3</v>
      </c>
      <c r="B6" s="23" t="s">
        <v>10</v>
      </c>
      <c r="C6" s="23" t="s">
        <v>124</v>
      </c>
      <c r="D6" s="23" t="s">
        <v>14</v>
      </c>
      <c r="E6" s="24">
        <v>9.9499999999999993</v>
      </c>
      <c r="F6" s="24">
        <v>9.9499999999999993</v>
      </c>
      <c r="G6" s="24">
        <v>0</v>
      </c>
      <c r="H6" s="24">
        <v>10.5</v>
      </c>
      <c r="I6" s="26">
        <v>12.5</v>
      </c>
    </row>
    <row r="7" spans="1:9">
      <c r="A7" s="25">
        <v>4</v>
      </c>
      <c r="B7" s="23" t="s">
        <v>10</v>
      </c>
      <c r="C7" s="23" t="s">
        <v>124</v>
      </c>
      <c r="D7" s="23" t="s">
        <v>15</v>
      </c>
      <c r="E7" s="24">
        <v>10</v>
      </c>
      <c r="F7" s="24">
        <v>10.5</v>
      </c>
      <c r="G7" s="24">
        <v>17</v>
      </c>
      <c r="H7" s="24">
        <v>10.25</v>
      </c>
      <c r="I7" s="26">
        <v>12</v>
      </c>
    </row>
    <row r="8" spans="1:9">
      <c r="A8" s="25">
        <v>5</v>
      </c>
      <c r="B8" s="23" t="s">
        <v>10</v>
      </c>
      <c r="C8" s="23" t="s">
        <v>124</v>
      </c>
      <c r="D8" s="23" t="s">
        <v>16</v>
      </c>
      <c r="E8" s="24">
        <v>10</v>
      </c>
      <c r="F8" s="24">
        <v>10</v>
      </c>
      <c r="G8" s="24">
        <v>0</v>
      </c>
      <c r="H8" s="24">
        <v>10</v>
      </c>
      <c r="I8" s="26">
        <v>10</v>
      </c>
    </row>
    <row r="9" spans="1:9">
      <c r="A9" s="25">
        <v>6</v>
      </c>
      <c r="B9" s="23" t="s">
        <v>10</v>
      </c>
      <c r="C9" s="23" t="s">
        <v>124</v>
      </c>
      <c r="D9" s="23" t="s">
        <v>17</v>
      </c>
      <c r="E9" s="24">
        <v>9.75</v>
      </c>
      <c r="F9" s="24">
        <v>9.9</v>
      </c>
      <c r="G9" s="24">
        <v>0</v>
      </c>
      <c r="H9" s="24">
        <v>9.9</v>
      </c>
      <c r="I9" s="26">
        <v>8.66</v>
      </c>
    </row>
    <row r="10" spans="1:9">
      <c r="A10" s="25">
        <v>7</v>
      </c>
      <c r="B10" s="23" t="s">
        <v>10</v>
      </c>
      <c r="C10" s="23" t="s">
        <v>124</v>
      </c>
      <c r="D10" s="23" t="s">
        <v>18</v>
      </c>
      <c r="E10" s="24">
        <v>9</v>
      </c>
      <c r="F10" s="24">
        <v>10.75</v>
      </c>
      <c r="G10" s="24">
        <v>18.3</v>
      </c>
      <c r="H10" s="24">
        <v>9.75</v>
      </c>
      <c r="I10" s="26">
        <v>10</v>
      </c>
    </row>
    <row r="11" spans="1:9">
      <c r="A11" s="25">
        <v>8</v>
      </c>
      <c r="B11" s="23" t="s">
        <v>10</v>
      </c>
      <c r="C11" s="23" t="s">
        <v>124</v>
      </c>
      <c r="D11" s="23" t="s">
        <v>19</v>
      </c>
      <c r="E11" s="24">
        <v>10.18</v>
      </c>
      <c r="F11" s="24">
        <v>10.73</v>
      </c>
      <c r="G11" s="24">
        <v>18</v>
      </c>
      <c r="H11" s="24">
        <v>10.199999999999999</v>
      </c>
      <c r="I11" s="26">
        <v>10.199999999999999</v>
      </c>
    </row>
    <row r="12" spans="1:9">
      <c r="A12" s="25">
        <v>9</v>
      </c>
      <c r="B12" s="23" t="s">
        <v>10</v>
      </c>
      <c r="C12" s="23" t="s">
        <v>124</v>
      </c>
      <c r="D12" s="23" t="s">
        <v>20</v>
      </c>
      <c r="E12" s="24">
        <v>9.6</v>
      </c>
      <c r="F12" s="24">
        <v>10.4</v>
      </c>
      <c r="G12" s="24">
        <v>0</v>
      </c>
      <c r="H12" s="24">
        <v>9.9</v>
      </c>
      <c r="I12" s="26">
        <v>10.25</v>
      </c>
    </row>
    <row r="13" spans="1:9">
      <c r="A13" s="25">
        <v>10</v>
      </c>
      <c r="B13" s="23" t="s">
        <v>10</v>
      </c>
      <c r="C13" s="23" t="s">
        <v>124</v>
      </c>
      <c r="D13" s="23" t="s">
        <v>21</v>
      </c>
      <c r="E13" s="24">
        <v>10.5</v>
      </c>
      <c r="F13" s="24">
        <v>11</v>
      </c>
      <c r="G13" s="24">
        <v>0</v>
      </c>
      <c r="H13" s="24">
        <v>10.5</v>
      </c>
      <c r="I13" s="26">
        <v>0</v>
      </c>
    </row>
    <row r="14" spans="1:9">
      <c r="A14" s="25">
        <v>11</v>
      </c>
      <c r="B14" s="23" t="s">
        <v>10</v>
      </c>
      <c r="C14" s="23" t="s">
        <v>124</v>
      </c>
      <c r="D14" s="23" t="s">
        <v>22</v>
      </c>
      <c r="E14" s="24">
        <v>10.5</v>
      </c>
      <c r="F14" s="24">
        <v>11.5</v>
      </c>
      <c r="G14" s="24">
        <v>0</v>
      </c>
      <c r="H14" s="24">
        <v>10.199999999999999</v>
      </c>
      <c r="I14" s="26">
        <v>10.75</v>
      </c>
    </row>
    <row r="15" spans="1:9">
      <c r="A15" s="25">
        <v>12</v>
      </c>
      <c r="B15" s="23" t="s">
        <v>10</v>
      </c>
      <c r="C15" s="23" t="s">
        <v>124</v>
      </c>
      <c r="D15" s="23" t="s">
        <v>23</v>
      </c>
      <c r="E15" s="24">
        <v>7.5</v>
      </c>
      <c r="F15" s="24">
        <v>8</v>
      </c>
      <c r="G15" s="24">
        <v>0</v>
      </c>
      <c r="H15" s="24">
        <v>0</v>
      </c>
      <c r="I15" s="26">
        <v>0</v>
      </c>
    </row>
    <row r="16" spans="1:9">
      <c r="A16" s="25">
        <v>13</v>
      </c>
      <c r="B16" s="23" t="s">
        <v>10</v>
      </c>
      <c r="C16" s="23" t="s">
        <v>124</v>
      </c>
      <c r="D16" s="23" t="s">
        <v>24</v>
      </c>
      <c r="E16" s="24">
        <v>8.4499999999999993</v>
      </c>
      <c r="F16" s="24">
        <v>0</v>
      </c>
      <c r="G16" s="24">
        <v>0</v>
      </c>
      <c r="H16" s="24">
        <v>0</v>
      </c>
      <c r="I16" s="26">
        <v>0</v>
      </c>
    </row>
    <row r="17" spans="1:9">
      <c r="A17" s="25">
        <v>14</v>
      </c>
      <c r="B17" s="23" t="s">
        <v>10</v>
      </c>
      <c r="C17" s="23" t="s">
        <v>124</v>
      </c>
      <c r="D17" s="23" t="s">
        <v>25</v>
      </c>
      <c r="E17" s="24">
        <v>8.5</v>
      </c>
      <c r="F17" s="24">
        <v>0</v>
      </c>
      <c r="G17" s="24">
        <v>0</v>
      </c>
      <c r="H17" s="24">
        <v>0</v>
      </c>
      <c r="I17" s="26">
        <v>0</v>
      </c>
    </row>
    <row r="18" spans="1:9" ht="24">
      <c r="A18" s="25">
        <v>15</v>
      </c>
      <c r="B18" s="23" t="s">
        <v>10</v>
      </c>
      <c r="C18" s="23" t="s">
        <v>124</v>
      </c>
      <c r="D18" s="23" t="s">
        <v>26</v>
      </c>
      <c r="E18" s="24">
        <v>11.01</v>
      </c>
      <c r="F18" s="24">
        <v>11.01</v>
      </c>
      <c r="G18" s="24">
        <v>0</v>
      </c>
      <c r="H18" s="24">
        <v>11.01</v>
      </c>
      <c r="I18" s="26">
        <v>11.01</v>
      </c>
    </row>
    <row r="19" spans="1:9">
      <c r="A19" s="25">
        <v>16</v>
      </c>
      <c r="B19" s="23" t="s">
        <v>10</v>
      </c>
      <c r="C19" s="23" t="s">
        <v>124</v>
      </c>
      <c r="D19" s="23" t="s">
        <v>27</v>
      </c>
      <c r="E19" s="24">
        <v>13.43</v>
      </c>
      <c r="F19" s="24">
        <v>13.43</v>
      </c>
      <c r="G19" s="24">
        <v>17.77</v>
      </c>
      <c r="H19" s="24">
        <v>13.43</v>
      </c>
      <c r="I19" s="26">
        <v>13.43</v>
      </c>
    </row>
    <row r="20" spans="1:9">
      <c r="A20" s="25">
        <v>17</v>
      </c>
      <c r="B20" s="23" t="s">
        <v>10</v>
      </c>
      <c r="C20" s="23" t="s">
        <v>124</v>
      </c>
      <c r="D20" s="23" t="s">
        <v>28</v>
      </c>
      <c r="E20" s="24">
        <v>9.7100000000000009</v>
      </c>
      <c r="F20" s="24">
        <v>0</v>
      </c>
      <c r="G20" s="24">
        <v>0</v>
      </c>
      <c r="H20" s="24">
        <v>0</v>
      </c>
      <c r="I20" s="26">
        <v>0</v>
      </c>
    </row>
    <row r="21" spans="1:9">
      <c r="A21" s="25">
        <v>18</v>
      </c>
      <c r="B21" s="23" t="s">
        <v>10</v>
      </c>
      <c r="C21" s="23" t="s">
        <v>124</v>
      </c>
      <c r="D21" s="23" t="s">
        <v>29</v>
      </c>
      <c r="E21" s="24">
        <v>10</v>
      </c>
      <c r="F21" s="24">
        <v>10</v>
      </c>
      <c r="G21" s="24">
        <v>0</v>
      </c>
      <c r="H21" s="24">
        <v>10</v>
      </c>
      <c r="I21" s="26">
        <v>0</v>
      </c>
    </row>
    <row r="22" spans="1:9">
      <c r="A22" s="25">
        <v>19</v>
      </c>
      <c r="B22" s="23" t="s">
        <v>10</v>
      </c>
      <c r="C22" s="23" t="s">
        <v>124</v>
      </c>
      <c r="D22" s="23" t="s">
        <v>30</v>
      </c>
      <c r="E22" s="24">
        <v>8.32</v>
      </c>
      <c r="F22" s="24">
        <v>0</v>
      </c>
      <c r="G22" s="24">
        <v>0</v>
      </c>
      <c r="H22" s="24">
        <v>0</v>
      </c>
      <c r="I22" s="26">
        <v>0</v>
      </c>
    </row>
    <row r="23" spans="1:9">
      <c r="A23" s="25">
        <v>20</v>
      </c>
      <c r="B23" s="23" t="s">
        <v>10</v>
      </c>
      <c r="C23" s="23" t="s">
        <v>124</v>
      </c>
      <c r="D23" s="23" t="s">
        <v>31</v>
      </c>
      <c r="E23" s="24">
        <v>8.3699999999999992</v>
      </c>
      <c r="F23" s="24">
        <v>0</v>
      </c>
      <c r="G23" s="24">
        <v>0</v>
      </c>
      <c r="H23" s="24">
        <v>0</v>
      </c>
      <c r="I23" s="26">
        <v>0</v>
      </c>
    </row>
    <row r="24" spans="1:9">
      <c r="A24" s="25">
        <v>21</v>
      </c>
      <c r="B24" s="23" t="s">
        <v>10</v>
      </c>
      <c r="C24" s="23" t="s">
        <v>124</v>
      </c>
      <c r="D24" s="23" t="s">
        <v>32</v>
      </c>
      <c r="E24" s="24">
        <v>10.41</v>
      </c>
      <c r="F24" s="24">
        <v>12.07</v>
      </c>
      <c r="G24" s="24">
        <v>0</v>
      </c>
      <c r="H24" s="24">
        <v>10.6</v>
      </c>
      <c r="I24" s="26">
        <v>0</v>
      </c>
    </row>
    <row r="25" spans="1:9">
      <c r="A25" s="25">
        <v>22</v>
      </c>
      <c r="B25" s="23" t="s">
        <v>10</v>
      </c>
      <c r="C25" s="23" t="s">
        <v>124</v>
      </c>
      <c r="D25" s="23" t="s">
        <v>33</v>
      </c>
      <c r="E25" s="24">
        <v>9.57</v>
      </c>
      <c r="F25" s="24">
        <v>0</v>
      </c>
      <c r="G25" s="24">
        <v>0</v>
      </c>
      <c r="H25" s="24">
        <v>0</v>
      </c>
      <c r="I25" s="26">
        <v>0</v>
      </c>
    </row>
    <row r="26" spans="1:9">
      <c r="A26" s="25">
        <v>23</v>
      </c>
      <c r="B26" s="23" t="s">
        <v>10</v>
      </c>
      <c r="C26" s="23" t="s">
        <v>124</v>
      </c>
      <c r="D26" s="23" t="s">
        <v>34</v>
      </c>
      <c r="E26" s="24">
        <v>8.4499999999999993</v>
      </c>
      <c r="F26" s="24">
        <v>0</v>
      </c>
      <c r="G26" s="24">
        <v>0</v>
      </c>
      <c r="H26" s="24">
        <v>0</v>
      </c>
      <c r="I26" s="26">
        <v>0</v>
      </c>
    </row>
    <row r="27" spans="1:9">
      <c r="A27" s="25">
        <v>24</v>
      </c>
      <c r="B27" s="23" t="s">
        <v>10</v>
      </c>
      <c r="C27" s="23" t="s">
        <v>124</v>
      </c>
      <c r="D27" s="23" t="s">
        <v>35</v>
      </c>
      <c r="E27" s="24">
        <v>9.4</v>
      </c>
      <c r="F27" s="24">
        <v>0</v>
      </c>
      <c r="G27" s="24">
        <v>0</v>
      </c>
      <c r="H27" s="24">
        <v>9.98</v>
      </c>
      <c r="I27" s="26">
        <v>0</v>
      </c>
    </row>
    <row r="28" spans="1:9">
      <c r="A28" s="25">
        <v>25</v>
      </c>
      <c r="B28" s="23" t="s">
        <v>10</v>
      </c>
      <c r="C28" s="23" t="s">
        <v>124</v>
      </c>
      <c r="D28" s="23" t="s">
        <v>36</v>
      </c>
      <c r="E28" s="24">
        <v>14.45</v>
      </c>
      <c r="F28" s="24">
        <v>13.45</v>
      </c>
      <c r="G28" s="24">
        <v>13.45</v>
      </c>
      <c r="H28" s="24">
        <v>13.45</v>
      </c>
      <c r="I28" s="26">
        <v>13.45</v>
      </c>
    </row>
    <row r="29" spans="1:9">
      <c r="A29" s="25">
        <v>26</v>
      </c>
      <c r="B29" s="23" t="s">
        <v>10</v>
      </c>
      <c r="C29" s="23" t="s">
        <v>124</v>
      </c>
      <c r="D29" s="23" t="s">
        <v>37</v>
      </c>
      <c r="E29" s="24">
        <v>8.2899999999999991</v>
      </c>
      <c r="F29" s="24">
        <v>0</v>
      </c>
      <c r="G29" s="24">
        <v>0</v>
      </c>
      <c r="H29" s="24">
        <v>0</v>
      </c>
      <c r="I29" s="26">
        <v>0</v>
      </c>
    </row>
    <row r="30" spans="1:9">
      <c r="A30" s="25">
        <v>27</v>
      </c>
      <c r="B30" s="23" t="s">
        <v>10</v>
      </c>
      <c r="C30" s="23" t="s">
        <v>124</v>
      </c>
      <c r="D30" s="23" t="s">
        <v>38</v>
      </c>
      <c r="E30" s="24">
        <v>9.02</v>
      </c>
      <c r="F30" s="24">
        <v>0</v>
      </c>
      <c r="G30" s="24">
        <v>0</v>
      </c>
      <c r="H30" s="24">
        <v>0</v>
      </c>
      <c r="I30" s="26">
        <v>0</v>
      </c>
    </row>
    <row r="31" spans="1:9">
      <c r="A31" s="25">
        <v>28</v>
      </c>
      <c r="B31" s="23" t="s">
        <v>10</v>
      </c>
      <c r="C31" s="23" t="s">
        <v>124</v>
      </c>
      <c r="D31" s="23" t="s">
        <v>39</v>
      </c>
      <c r="E31" s="24">
        <v>8.5</v>
      </c>
      <c r="F31" s="24">
        <v>0</v>
      </c>
      <c r="G31" s="24">
        <v>0</v>
      </c>
      <c r="H31" s="24">
        <v>0</v>
      </c>
      <c r="I31" s="26">
        <v>0</v>
      </c>
    </row>
    <row r="32" spans="1:9">
      <c r="A32" s="25">
        <v>29</v>
      </c>
      <c r="B32" s="23" t="s">
        <v>10</v>
      </c>
      <c r="C32" s="23" t="s">
        <v>124</v>
      </c>
      <c r="D32" s="23" t="s">
        <v>40</v>
      </c>
      <c r="E32" s="24">
        <v>6.98</v>
      </c>
      <c r="F32" s="24">
        <v>6.98</v>
      </c>
      <c r="G32" s="24">
        <v>0</v>
      </c>
      <c r="H32" s="24">
        <v>0</v>
      </c>
      <c r="I32" s="26">
        <v>0</v>
      </c>
    </row>
    <row r="33" spans="1:9">
      <c r="A33" s="25">
        <v>30</v>
      </c>
      <c r="B33" s="23" t="s">
        <v>10</v>
      </c>
      <c r="C33" s="23" t="s">
        <v>124</v>
      </c>
      <c r="D33" s="23" t="s">
        <v>41</v>
      </c>
      <c r="E33" s="24">
        <v>9.64</v>
      </c>
      <c r="F33" s="24">
        <v>9.89</v>
      </c>
      <c r="G33" s="24">
        <v>14.88</v>
      </c>
      <c r="H33" s="24">
        <v>9.35</v>
      </c>
      <c r="I33" s="26">
        <v>13.83</v>
      </c>
    </row>
    <row r="34" spans="1:9">
      <c r="A34" s="25">
        <v>31</v>
      </c>
      <c r="B34" s="23" t="s">
        <v>10</v>
      </c>
      <c r="C34" s="23" t="s">
        <v>124</v>
      </c>
      <c r="D34" s="23" t="s">
        <v>42</v>
      </c>
      <c r="E34" s="24">
        <v>9.75</v>
      </c>
      <c r="F34" s="24">
        <v>10.26</v>
      </c>
      <c r="G34" s="24">
        <v>0</v>
      </c>
      <c r="H34" s="24">
        <v>10.75</v>
      </c>
      <c r="I34" s="26">
        <v>0</v>
      </c>
    </row>
    <row r="35" spans="1:9">
      <c r="A35" s="25">
        <v>32</v>
      </c>
      <c r="B35" s="23" t="s">
        <v>10</v>
      </c>
      <c r="C35" s="23" t="s">
        <v>124</v>
      </c>
      <c r="D35" s="23" t="s">
        <v>43</v>
      </c>
      <c r="E35" s="24">
        <v>11.25</v>
      </c>
      <c r="F35" s="24">
        <v>13</v>
      </c>
      <c r="G35" s="24">
        <v>0</v>
      </c>
      <c r="H35" s="24">
        <v>13</v>
      </c>
      <c r="I35" s="26">
        <v>14</v>
      </c>
    </row>
    <row r="36" spans="1:9">
      <c r="A36" s="25">
        <v>33</v>
      </c>
      <c r="B36" s="23" t="s">
        <v>10</v>
      </c>
      <c r="C36" s="23" t="s">
        <v>124</v>
      </c>
      <c r="D36" s="23" t="s">
        <v>44</v>
      </c>
      <c r="E36" s="24">
        <v>10.15</v>
      </c>
      <c r="F36" s="24">
        <v>10.65</v>
      </c>
      <c r="G36" s="24">
        <v>21</v>
      </c>
      <c r="H36" s="24">
        <v>13</v>
      </c>
      <c r="I36" s="26">
        <v>12</v>
      </c>
    </row>
    <row r="37" spans="1:9">
      <c r="A37" s="25">
        <v>34</v>
      </c>
      <c r="B37" s="23" t="s">
        <v>10</v>
      </c>
      <c r="C37" s="23" t="s">
        <v>124</v>
      </c>
      <c r="D37" s="23" t="s">
        <v>45</v>
      </c>
      <c r="E37" s="24">
        <v>10.1</v>
      </c>
      <c r="F37" s="24">
        <v>11.8</v>
      </c>
      <c r="G37" s="24">
        <v>13.7</v>
      </c>
      <c r="H37" s="24">
        <v>11.5</v>
      </c>
      <c r="I37" s="26">
        <v>11.5</v>
      </c>
    </row>
    <row r="38" spans="1:9">
      <c r="A38" s="25">
        <v>35</v>
      </c>
      <c r="B38" s="23" t="s">
        <v>10</v>
      </c>
      <c r="C38" s="23" t="s">
        <v>124</v>
      </c>
      <c r="D38" s="23" t="s">
        <v>46</v>
      </c>
      <c r="E38" s="24">
        <v>9.07</v>
      </c>
      <c r="F38" s="24">
        <v>10.45</v>
      </c>
      <c r="G38" s="24">
        <v>13.89</v>
      </c>
      <c r="H38" s="24">
        <v>10.73</v>
      </c>
      <c r="I38" s="26">
        <v>10.75</v>
      </c>
    </row>
    <row r="39" spans="1:9">
      <c r="A39" s="25">
        <v>36</v>
      </c>
      <c r="B39" s="23" t="s">
        <v>10</v>
      </c>
      <c r="C39" s="23" t="s">
        <v>124</v>
      </c>
      <c r="D39" s="23" t="s">
        <v>47</v>
      </c>
      <c r="E39" s="24">
        <v>7.15</v>
      </c>
      <c r="F39" s="24">
        <v>7.15</v>
      </c>
      <c r="G39" s="24">
        <v>7.15</v>
      </c>
      <c r="H39" s="24">
        <v>7.15</v>
      </c>
      <c r="I39" s="26">
        <v>7.15</v>
      </c>
    </row>
    <row r="40" spans="1:9">
      <c r="A40" s="25">
        <v>37</v>
      </c>
      <c r="B40" s="23" t="s">
        <v>10</v>
      </c>
      <c r="C40" s="23" t="s">
        <v>124</v>
      </c>
      <c r="D40" s="23" t="s">
        <v>48</v>
      </c>
      <c r="E40" s="24">
        <v>6.81</v>
      </c>
      <c r="F40" s="24">
        <v>6.92</v>
      </c>
      <c r="G40" s="24">
        <v>6.43</v>
      </c>
      <c r="H40" s="24">
        <v>6.4</v>
      </c>
      <c r="I40" s="26">
        <v>7.39</v>
      </c>
    </row>
    <row r="41" spans="1:9">
      <c r="A41" s="25">
        <v>38</v>
      </c>
      <c r="B41" s="23" t="s">
        <v>10</v>
      </c>
      <c r="C41" s="23" t="s">
        <v>124</v>
      </c>
      <c r="D41" s="23" t="s">
        <v>49</v>
      </c>
      <c r="E41" s="24">
        <v>8.4600000000000009</v>
      </c>
      <c r="F41" s="24">
        <v>10.67</v>
      </c>
      <c r="G41" s="24">
        <v>13.21</v>
      </c>
      <c r="H41" s="24">
        <v>9.4</v>
      </c>
      <c r="I41" s="26">
        <v>10.47</v>
      </c>
    </row>
    <row r="42" spans="1:9">
      <c r="A42" s="25">
        <v>39</v>
      </c>
      <c r="B42" s="23" t="s">
        <v>10</v>
      </c>
      <c r="C42" s="23" t="s">
        <v>124</v>
      </c>
      <c r="D42" s="23" t="s">
        <v>50</v>
      </c>
      <c r="E42" s="24">
        <v>8.74</v>
      </c>
      <c r="F42" s="24">
        <v>10.17</v>
      </c>
      <c r="G42" s="24">
        <v>13.08</v>
      </c>
      <c r="H42" s="24">
        <v>7.71</v>
      </c>
      <c r="I42" s="26">
        <v>9.9</v>
      </c>
    </row>
    <row r="43" spans="1:9">
      <c r="A43" s="25">
        <v>40</v>
      </c>
      <c r="B43" s="23" t="s">
        <v>10</v>
      </c>
      <c r="C43" s="23" t="s">
        <v>124</v>
      </c>
      <c r="D43" s="23" t="s">
        <v>51</v>
      </c>
      <c r="E43" s="24">
        <v>8.2799999999999994</v>
      </c>
      <c r="F43" s="24">
        <v>8.24</v>
      </c>
      <c r="G43" s="24">
        <v>7.75</v>
      </c>
      <c r="H43" s="24">
        <v>8.16</v>
      </c>
      <c r="I43" s="26">
        <v>8.81</v>
      </c>
    </row>
    <row r="44" spans="1:9">
      <c r="A44" s="25">
        <v>41</v>
      </c>
      <c r="B44" s="23" t="s">
        <v>10</v>
      </c>
      <c r="C44" s="23" t="s">
        <v>124</v>
      </c>
      <c r="D44" s="23" t="s">
        <v>52</v>
      </c>
      <c r="E44" s="24">
        <v>9.35</v>
      </c>
      <c r="F44" s="24">
        <v>9.99</v>
      </c>
      <c r="G44" s="24">
        <v>12.79</v>
      </c>
      <c r="H44" s="24">
        <v>10.07</v>
      </c>
      <c r="I44" s="26">
        <v>12.76</v>
      </c>
    </row>
    <row r="45" spans="1:9">
      <c r="A45" s="25">
        <v>42</v>
      </c>
      <c r="B45" s="23" t="s">
        <v>10</v>
      </c>
      <c r="C45" s="23" t="s">
        <v>124</v>
      </c>
      <c r="D45" s="23" t="s">
        <v>53</v>
      </c>
      <c r="E45" s="24">
        <v>10</v>
      </c>
      <c r="F45" s="24">
        <v>10.5</v>
      </c>
      <c r="G45" s="24">
        <v>12.5</v>
      </c>
      <c r="H45" s="24">
        <v>11</v>
      </c>
      <c r="I45" s="26">
        <v>11</v>
      </c>
    </row>
    <row r="46" spans="1:9">
      <c r="A46" s="25">
        <v>43</v>
      </c>
      <c r="B46" s="23" t="s">
        <v>10</v>
      </c>
      <c r="C46" s="23" t="s">
        <v>124</v>
      </c>
      <c r="D46" s="23" t="s">
        <v>54</v>
      </c>
      <c r="E46" s="24">
        <v>9.42</v>
      </c>
      <c r="F46" s="24">
        <v>9.19</v>
      </c>
      <c r="G46" s="24">
        <v>9.48</v>
      </c>
      <c r="H46" s="24">
        <v>8.9600000000000009</v>
      </c>
      <c r="I46" s="26">
        <v>9.24</v>
      </c>
    </row>
    <row r="47" spans="1:9" ht="24">
      <c r="A47" s="25">
        <v>44</v>
      </c>
      <c r="B47" s="23" t="s">
        <v>10</v>
      </c>
      <c r="C47" s="23" t="s">
        <v>124</v>
      </c>
      <c r="D47" s="23" t="s">
        <v>55</v>
      </c>
      <c r="E47" s="24">
        <v>10.9</v>
      </c>
      <c r="F47" s="24">
        <v>12.65</v>
      </c>
      <c r="G47" s="24">
        <v>15</v>
      </c>
      <c r="H47" s="24">
        <v>12.12</v>
      </c>
      <c r="I47" s="26">
        <v>12.28</v>
      </c>
    </row>
    <row r="48" spans="1:9">
      <c r="A48" s="25">
        <v>45</v>
      </c>
      <c r="B48" s="23" t="s">
        <v>10</v>
      </c>
      <c r="C48" s="23" t="s">
        <v>124</v>
      </c>
      <c r="D48" s="23" t="s">
        <v>56</v>
      </c>
      <c r="E48" s="24">
        <v>12.37</v>
      </c>
      <c r="F48" s="24">
        <v>12.37</v>
      </c>
      <c r="G48" s="24">
        <v>12.37</v>
      </c>
      <c r="H48" s="24">
        <v>0</v>
      </c>
      <c r="I48" s="26">
        <v>12.37</v>
      </c>
    </row>
    <row r="49" spans="1:9">
      <c r="A49" s="25">
        <v>46</v>
      </c>
      <c r="B49" s="23" t="s">
        <v>10</v>
      </c>
      <c r="C49" s="23" t="s">
        <v>124</v>
      </c>
      <c r="D49" s="23" t="s">
        <v>57</v>
      </c>
      <c r="E49" s="24">
        <v>10.29</v>
      </c>
      <c r="F49" s="24">
        <v>11.79</v>
      </c>
      <c r="G49" s="24">
        <v>13.79</v>
      </c>
      <c r="H49" s="24">
        <v>12.29</v>
      </c>
      <c r="I49" s="26">
        <v>11.79</v>
      </c>
    </row>
    <row r="50" spans="1:9">
      <c r="A50" s="25">
        <v>47</v>
      </c>
      <c r="B50" s="23" t="s">
        <v>10</v>
      </c>
      <c r="C50" s="23" t="s">
        <v>124</v>
      </c>
      <c r="D50" s="23" t="s">
        <v>58</v>
      </c>
      <c r="E50" s="24">
        <v>9.9700000000000006</v>
      </c>
      <c r="F50" s="24">
        <v>10.220000000000001</v>
      </c>
      <c r="G50" s="24">
        <v>11.56</v>
      </c>
      <c r="H50" s="24">
        <v>10.31</v>
      </c>
      <c r="I50" s="26">
        <v>12.31</v>
      </c>
    </row>
    <row r="51" spans="1:9" ht="24">
      <c r="A51" s="25">
        <v>48</v>
      </c>
      <c r="B51" s="23" t="s">
        <v>10</v>
      </c>
      <c r="C51" s="23" t="s">
        <v>124</v>
      </c>
      <c r="D51" s="23" t="s">
        <v>59</v>
      </c>
      <c r="E51" s="24">
        <v>13.27</v>
      </c>
      <c r="F51" s="24">
        <v>14.27</v>
      </c>
      <c r="G51" s="24">
        <v>14.27</v>
      </c>
      <c r="H51" s="24">
        <v>13.77</v>
      </c>
      <c r="I51" s="26">
        <v>13.27</v>
      </c>
    </row>
    <row r="52" spans="1:9">
      <c r="A52" s="25">
        <v>49</v>
      </c>
      <c r="B52" s="23" t="s">
        <v>10</v>
      </c>
      <c r="C52" s="23" t="s">
        <v>124</v>
      </c>
      <c r="D52" s="23" t="s">
        <v>60</v>
      </c>
      <c r="E52" s="24">
        <v>9.2799999999999994</v>
      </c>
      <c r="F52" s="24">
        <v>9.51</v>
      </c>
      <c r="G52" s="24">
        <v>13.55</v>
      </c>
      <c r="H52" s="24">
        <v>9.3699999999999992</v>
      </c>
      <c r="I52" s="26">
        <v>12.08</v>
      </c>
    </row>
    <row r="53" spans="1:9">
      <c r="A53" s="25">
        <v>50</v>
      </c>
      <c r="B53" s="23" t="s">
        <v>10</v>
      </c>
      <c r="C53" s="23" t="s">
        <v>124</v>
      </c>
      <c r="D53" s="23" t="s">
        <v>61</v>
      </c>
      <c r="E53" s="24">
        <v>3.79</v>
      </c>
      <c r="F53" s="24">
        <v>4.33</v>
      </c>
      <c r="G53" s="24">
        <v>3.67</v>
      </c>
      <c r="H53" s="24">
        <v>3.33</v>
      </c>
      <c r="I53" s="26">
        <v>11.96</v>
      </c>
    </row>
    <row r="54" spans="1:9">
      <c r="A54" s="25">
        <v>51</v>
      </c>
      <c r="B54" s="23" t="s">
        <v>10</v>
      </c>
      <c r="C54" s="23" t="s">
        <v>124</v>
      </c>
      <c r="D54" s="23" t="s">
        <v>62</v>
      </c>
      <c r="E54" s="24">
        <v>9</v>
      </c>
      <c r="F54" s="24">
        <v>10</v>
      </c>
      <c r="G54" s="24">
        <v>10</v>
      </c>
      <c r="H54" s="24">
        <v>9</v>
      </c>
      <c r="I54" s="26">
        <v>10</v>
      </c>
    </row>
    <row r="55" spans="1:9">
      <c r="A55" s="25">
        <v>52</v>
      </c>
      <c r="B55" s="23" t="s">
        <v>10</v>
      </c>
      <c r="C55" s="23" t="s">
        <v>124</v>
      </c>
      <c r="D55" s="23" t="s">
        <v>64</v>
      </c>
      <c r="E55" s="24">
        <v>9.3800000000000008</v>
      </c>
      <c r="F55" s="24">
        <v>10.48</v>
      </c>
      <c r="G55" s="24">
        <v>10.130000000000001</v>
      </c>
      <c r="H55" s="24">
        <v>10.07</v>
      </c>
      <c r="I55" s="26">
        <v>12.14</v>
      </c>
    </row>
    <row r="56" spans="1:9">
      <c r="A56" s="25">
        <v>53</v>
      </c>
      <c r="B56" s="23" t="s">
        <v>10</v>
      </c>
      <c r="C56" s="23" t="s">
        <v>124</v>
      </c>
      <c r="D56" s="23" t="s">
        <v>65</v>
      </c>
      <c r="E56" s="24">
        <v>10.17</v>
      </c>
      <c r="F56" s="24">
        <v>11.24</v>
      </c>
      <c r="G56" s="24">
        <v>10.23</v>
      </c>
      <c r="H56" s="24">
        <v>10.19</v>
      </c>
      <c r="I56" s="26">
        <v>13.7</v>
      </c>
    </row>
    <row r="57" spans="1:9" s="36" customFormat="1">
      <c r="A57" s="32">
        <v>54</v>
      </c>
      <c r="B57" s="33" t="s">
        <v>10</v>
      </c>
      <c r="C57" s="33" t="s">
        <v>124</v>
      </c>
      <c r="D57" s="33" t="s">
        <v>66</v>
      </c>
      <c r="E57" s="34">
        <v>5.42</v>
      </c>
      <c r="F57" s="34">
        <v>5.42</v>
      </c>
      <c r="G57" s="34">
        <v>5.42</v>
      </c>
      <c r="H57" s="34">
        <v>10.77</v>
      </c>
      <c r="I57" s="35">
        <v>10.77</v>
      </c>
    </row>
    <row r="58" spans="1:9">
      <c r="A58" s="25">
        <v>55</v>
      </c>
      <c r="B58" s="23" t="s">
        <v>10</v>
      </c>
      <c r="C58" s="23" t="s">
        <v>124</v>
      </c>
      <c r="D58" s="23" t="s">
        <v>67</v>
      </c>
      <c r="E58" s="24">
        <v>11.34</v>
      </c>
      <c r="F58" s="24">
        <v>10.9</v>
      </c>
      <c r="G58" s="24">
        <v>13.54</v>
      </c>
      <c r="H58" s="24">
        <v>10.14</v>
      </c>
      <c r="I58" s="26">
        <v>11.25</v>
      </c>
    </row>
    <row r="59" spans="1:9">
      <c r="A59" s="25">
        <v>56</v>
      </c>
      <c r="B59" s="23" t="s">
        <v>10</v>
      </c>
      <c r="C59" s="23" t="s">
        <v>124</v>
      </c>
      <c r="D59" s="23" t="s">
        <v>68</v>
      </c>
      <c r="E59" s="24">
        <v>8.75</v>
      </c>
      <c r="F59" s="24">
        <v>8.75</v>
      </c>
      <c r="G59" s="24">
        <v>8.75</v>
      </c>
      <c r="H59" s="24">
        <v>8.75</v>
      </c>
      <c r="I59" s="26">
        <v>8.75</v>
      </c>
    </row>
    <row r="60" spans="1:9">
      <c r="A60" s="25">
        <v>57</v>
      </c>
      <c r="B60" s="23" t="s">
        <v>10</v>
      </c>
      <c r="C60" s="23" t="s">
        <v>124</v>
      </c>
      <c r="D60" s="23" t="s">
        <v>69</v>
      </c>
      <c r="E60" s="24">
        <v>0</v>
      </c>
      <c r="F60" s="24">
        <v>8.36</v>
      </c>
      <c r="G60" s="24">
        <v>0</v>
      </c>
      <c r="H60" s="24">
        <v>8.36</v>
      </c>
      <c r="I60" s="26">
        <v>8.36</v>
      </c>
    </row>
    <row r="61" spans="1:9">
      <c r="A61" s="25">
        <v>58</v>
      </c>
      <c r="B61" s="23" t="s">
        <v>10</v>
      </c>
      <c r="C61" s="23" t="s">
        <v>124</v>
      </c>
      <c r="D61" s="23" t="s">
        <v>70</v>
      </c>
      <c r="E61" s="24">
        <v>9.7200000000000006</v>
      </c>
      <c r="F61" s="24">
        <v>9.82</v>
      </c>
      <c r="G61" s="24">
        <v>9.7200000000000006</v>
      </c>
      <c r="H61" s="24">
        <v>9.75</v>
      </c>
      <c r="I61" s="26">
        <v>9.81</v>
      </c>
    </row>
    <row r="62" spans="1:9">
      <c r="A62" s="25">
        <v>59</v>
      </c>
      <c r="B62" s="23" t="s">
        <v>10</v>
      </c>
      <c r="C62" s="23" t="s">
        <v>124</v>
      </c>
      <c r="D62" s="23" t="s">
        <v>71</v>
      </c>
      <c r="E62" s="24">
        <v>9.93</v>
      </c>
      <c r="F62" s="24">
        <v>10.3</v>
      </c>
      <c r="G62" s="24">
        <v>12.15</v>
      </c>
      <c r="H62" s="24">
        <v>9.67</v>
      </c>
      <c r="I62" s="26">
        <v>11.41</v>
      </c>
    </row>
    <row r="63" spans="1:9" s="31" customFormat="1">
      <c r="A63" s="25">
        <v>60</v>
      </c>
      <c r="B63" s="23" t="s">
        <v>10</v>
      </c>
      <c r="C63" s="23" t="s">
        <v>124</v>
      </c>
      <c r="D63" s="23" t="s">
        <v>72</v>
      </c>
      <c r="E63" s="24">
        <v>12.35</v>
      </c>
      <c r="F63" s="24">
        <v>11.15</v>
      </c>
      <c r="G63" s="24">
        <v>7.54</v>
      </c>
      <c r="H63" s="24">
        <v>7.8</v>
      </c>
      <c r="I63" s="26">
        <v>7.59</v>
      </c>
    </row>
    <row r="64" spans="1:9">
      <c r="A64" s="25">
        <v>61</v>
      </c>
      <c r="B64" s="23" t="s">
        <v>10</v>
      </c>
      <c r="C64" s="23" t="s">
        <v>124</v>
      </c>
      <c r="D64" s="23" t="s">
        <v>73</v>
      </c>
      <c r="E64" s="24">
        <v>13.7</v>
      </c>
      <c r="F64" s="24">
        <v>13.7</v>
      </c>
      <c r="G64" s="24">
        <v>13.7</v>
      </c>
      <c r="H64" s="24">
        <v>13.7</v>
      </c>
      <c r="I64" s="26">
        <v>13.7</v>
      </c>
    </row>
    <row r="65" spans="1:9">
      <c r="A65" s="25">
        <v>62</v>
      </c>
      <c r="B65" s="23" t="s">
        <v>10</v>
      </c>
      <c r="C65" s="23" t="s">
        <v>124</v>
      </c>
      <c r="D65" s="23" t="s">
        <v>74</v>
      </c>
      <c r="E65" s="24">
        <v>10.79</v>
      </c>
      <c r="F65" s="24">
        <v>11.09</v>
      </c>
      <c r="G65" s="24">
        <v>11.09</v>
      </c>
      <c r="H65" s="24">
        <v>10.94</v>
      </c>
      <c r="I65" s="26">
        <v>10.99</v>
      </c>
    </row>
    <row r="66" spans="1:9">
      <c r="A66" s="25">
        <v>63</v>
      </c>
      <c r="B66" s="23" t="s">
        <v>10</v>
      </c>
      <c r="C66" s="23" t="s">
        <v>124</v>
      </c>
      <c r="D66" s="23" t="s">
        <v>75</v>
      </c>
      <c r="E66" s="24">
        <v>10.64</v>
      </c>
      <c r="F66" s="24">
        <v>10.64</v>
      </c>
      <c r="G66" s="24">
        <v>11.69</v>
      </c>
      <c r="H66" s="24">
        <v>10.64</v>
      </c>
      <c r="I66" s="26">
        <v>10.71</v>
      </c>
    </row>
    <row r="67" spans="1:9">
      <c r="A67" s="25">
        <v>64</v>
      </c>
      <c r="B67" s="23" t="s">
        <v>10</v>
      </c>
      <c r="C67" s="23" t="s">
        <v>124</v>
      </c>
      <c r="D67" s="23" t="s">
        <v>76</v>
      </c>
      <c r="E67" s="24">
        <v>10.5</v>
      </c>
      <c r="F67" s="24">
        <v>11.5</v>
      </c>
      <c r="G67" s="24">
        <v>16</v>
      </c>
      <c r="H67" s="24">
        <v>0</v>
      </c>
      <c r="I67" s="26">
        <v>11</v>
      </c>
    </row>
    <row r="68" spans="1:9" s="31" customFormat="1">
      <c r="A68" s="25">
        <v>65</v>
      </c>
      <c r="B68" s="23" t="s">
        <v>10</v>
      </c>
      <c r="C68" s="23" t="s">
        <v>124</v>
      </c>
      <c r="D68" s="23" t="s">
        <v>77</v>
      </c>
      <c r="E68" s="24">
        <v>0</v>
      </c>
      <c r="F68" s="24">
        <v>10.11</v>
      </c>
      <c r="G68" s="24">
        <v>0</v>
      </c>
      <c r="H68" s="24">
        <v>10.11</v>
      </c>
      <c r="I68" s="26">
        <v>10.11</v>
      </c>
    </row>
    <row r="69" spans="1:9">
      <c r="A69" s="25">
        <v>66</v>
      </c>
      <c r="B69" s="23" t="s">
        <v>10</v>
      </c>
      <c r="C69" s="23" t="s">
        <v>124</v>
      </c>
      <c r="D69" s="23" t="s">
        <v>78</v>
      </c>
      <c r="E69" s="24">
        <v>11</v>
      </c>
      <c r="F69" s="24">
        <v>13</v>
      </c>
      <c r="G69" s="24">
        <v>15</v>
      </c>
      <c r="H69" s="24">
        <v>12.5</v>
      </c>
      <c r="I69" s="26">
        <v>13.5</v>
      </c>
    </row>
    <row r="70" spans="1:9">
      <c r="A70" s="25">
        <v>67</v>
      </c>
      <c r="B70" s="23" t="s">
        <v>10</v>
      </c>
      <c r="C70" s="23" t="s">
        <v>124</v>
      </c>
      <c r="D70" s="23" t="s">
        <v>79</v>
      </c>
      <c r="E70" s="24">
        <v>7.24</v>
      </c>
      <c r="F70" s="24">
        <v>7.8</v>
      </c>
      <c r="G70" s="24">
        <v>0</v>
      </c>
      <c r="H70" s="24">
        <v>7.64</v>
      </c>
      <c r="I70" s="26">
        <v>0</v>
      </c>
    </row>
    <row r="71" spans="1:9">
      <c r="A71" s="25">
        <v>68</v>
      </c>
      <c r="B71" s="23" t="s">
        <v>10</v>
      </c>
      <c r="C71" s="23" t="s">
        <v>124</v>
      </c>
      <c r="D71" s="23" t="s">
        <v>80</v>
      </c>
      <c r="E71" s="24">
        <v>9.41</v>
      </c>
      <c r="F71" s="24">
        <v>10.66</v>
      </c>
      <c r="G71" s="24">
        <v>10.66</v>
      </c>
      <c r="H71" s="24">
        <v>10.66</v>
      </c>
      <c r="I71" s="26">
        <v>10.66</v>
      </c>
    </row>
    <row r="72" spans="1:9">
      <c r="A72" s="25">
        <v>69</v>
      </c>
      <c r="B72" s="23" t="s">
        <v>10</v>
      </c>
      <c r="C72" s="23" t="s">
        <v>124</v>
      </c>
      <c r="D72" s="23" t="s">
        <v>81</v>
      </c>
      <c r="E72" s="24">
        <v>11.25</v>
      </c>
      <c r="F72" s="24">
        <v>11.5</v>
      </c>
      <c r="G72" s="24">
        <v>0</v>
      </c>
      <c r="H72" s="24">
        <v>10.5</v>
      </c>
      <c r="I72" s="26">
        <v>11.5</v>
      </c>
    </row>
    <row r="73" spans="1:9">
      <c r="A73" s="25">
        <v>70</v>
      </c>
      <c r="B73" s="23" t="s">
        <v>10</v>
      </c>
      <c r="C73" s="23" t="s">
        <v>124</v>
      </c>
      <c r="D73" s="23" t="s">
        <v>82</v>
      </c>
      <c r="E73" s="24">
        <v>9</v>
      </c>
      <c r="F73" s="24">
        <v>15</v>
      </c>
      <c r="G73" s="24">
        <v>0</v>
      </c>
      <c r="H73" s="24">
        <v>11.25</v>
      </c>
      <c r="I73" s="26">
        <v>12.25</v>
      </c>
    </row>
    <row r="74" spans="1:9">
      <c r="A74" s="25">
        <v>71</v>
      </c>
      <c r="B74" s="23" t="s">
        <v>10</v>
      </c>
      <c r="C74" s="23" t="s">
        <v>124</v>
      </c>
      <c r="D74" s="23" t="s">
        <v>83</v>
      </c>
      <c r="E74" s="24">
        <v>0</v>
      </c>
      <c r="F74" s="24">
        <v>12.66</v>
      </c>
      <c r="G74" s="24">
        <v>17.09</v>
      </c>
      <c r="H74" s="24">
        <v>0</v>
      </c>
      <c r="I74" s="26">
        <v>14.47</v>
      </c>
    </row>
    <row r="75" spans="1:9">
      <c r="A75" s="25">
        <v>72</v>
      </c>
      <c r="B75" s="23" t="s">
        <v>10</v>
      </c>
      <c r="C75" s="23" t="s">
        <v>124</v>
      </c>
      <c r="D75" s="23" t="s">
        <v>84</v>
      </c>
      <c r="E75" s="24">
        <v>11.5</v>
      </c>
      <c r="F75" s="24">
        <v>11.5</v>
      </c>
      <c r="G75" s="24">
        <v>0</v>
      </c>
      <c r="H75" s="24">
        <v>11.5</v>
      </c>
      <c r="I75" s="26">
        <v>12.25</v>
      </c>
    </row>
    <row r="76" spans="1:9" s="31" customFormat="1">
      <c r="A76" s="25">
        <v>73</v>
      </c>
      <c r="B76" s="23" t="s">
        <v>10</v>
      </c>
      <c r="C76" s="23" t="s">
        <v>124</v>
      </c>
      <c r="D76" s="23" t="s">
        <v>85</v>
      </c>
      <c r="E76" s="24">
        <v>8.84</v>
      </c>
      <c r="F76" s="24">
        <v>9.6999999999999993</v>
      </c>
      <c r="G76" s="24">
        <v>13.13</v>
      </c>
      <c r="H76" s="24">
        <v>9.5299999999999994</v>
      </c>
      <c r="I76" s="26">
        <v>9.6</v>
      </c>
    </row>
    <row r="77" spans="1:9">
      <c r="A77" s="25">
        <v>74</v>
      </c>
      <c r="B77" s="23" t="s">
        <v>10</v>
      </c>
      <c r="C77" s="23" t="s">
        <v>124</v>
      </c>
      <c r="D77" s="23" t="s">
        <v>86</v>
      </c>
      <c r="E77" s="24">
        <v>0</v>
      </c>
      <c r="F77" s="24">
        <v>11.34</v>
      </c>
      <c r="G77" s="24">
        <v>0</v>
      </c>
      <c r="H77" s="24">
        <v>8.92</v>
      </c>
      <c r="I77" s="26">
        <v>10.039999999999999</v>
      </c>
    </row>
    <row r="78" spans="1:9">
      <c r="A78" s="25">
        <v>75</v>
      </c>
      <c r="B78" s="23" t="s">
        <v>10</v>
      </c>
      <c r="C78" s="23" t="s">
        <v>124</v>
      </c>
      <c r="D78" s="23" t="s">
        <v>87</v>
      </c>
      <c r="E78" s="24">
        <v>10.75</v>
      </c>
      <c r="F78" s="24">
        <v>13</v>
      </c>
      <c r="G78" s="24">
        <v>0</v>
      </c>
      <c r="H78" s="24">
        <v>0</v>
      </c>
      <c r="I78" s="26">
        <v>0</v>
      </c>
    </row>
    <row r="79" spans="1:9">
      <c r="A79" s="25">
        <v>76</v>
      </c>
      <c r="B79" s="23" t="s">
        <v>10</v>
      </c>
      <c r="C79" s="23" t="s">
        <v>124</v>
      </c>
      <c r="D79" s="23" t="s">
        <v>88</v>
      </c>
      <c r="E79" s="24">
        <v>10.94</v>
      </c>
      <c r="F79" s="24">
        <v>10.94</v>
      </c>
      <c r="G79" s="24">
        <v>0</v>
      </c>
      <c r="H79" s="24">
        <v>10.69</v>
      </c>
      <c r="I79" s="26">
        <v>10.69</v>
      </c>
    </row>
    <row r="80" spans="1:9">
      <c r="A80" s="25">
        <v>77</v>
      </c>
      <c r="B80" s="23" t="s">
        <v>10</v>
      </c>
      <c r="C80" s="23" t="s">
        <v>124</v>
      </c>
      <c r="D80" s="23" t="s">
        <v>89</v>
      </c>
      <c r="E80" s="24">
        <v>8.5</v>
      </c>
      <c r="F80" s="24">
        <v>9</v>
      </c>
      <c r="G80" s="24">
        <v>9.75</v>
      </c>
      <c r="H80" s="24">
        <v>8.75</v>
      </c>
      <c r="I80" s="26">
        <v>10.5</v>
      </c>
    </row>
    <row r="81" spans="1:9">
      <c r="A81" s="25">
        <v>78</v>
      </c>
      <c r="B81" s="23" t="s">
        <v>10</v>
      </c>
      <c r="C81" s="23" t="s">
        <v>124</v>
      </c>
      <c r="D81" s="23" t="s">
        <v>90</v>
      </c>
      <c r="E81" s="24">
        <v>12.86</v>
      </c>
      <c r="F81" s="24">
        <v>12.69</v>
      </c>
      <c r="G81" s="24">
        <v>14.62</v>
      </c>
      <c r="H81" s="24">
        <v>12.76</v>
      </c>
      <c r="I81" s="26">
        <v>12.66</v>
      </c>
    </row>
    <row r="82" spans="1:9" s="31" customFormat="1">
      <c r="A82" s="25">
        <v>79</v>
      </c>
      <c r="B82" s="23" t="s">
        <v>10</v>
      </c>
      <c r="C82" s="23" t="s">
        <v>124</v>
      </c>
      <c r="D82" s="23" t="s">
        <v>91</v>
      </c>
      <c r="E82" s="24">
        <v>16.100000000000001</v>
      </c>
      <c r="F82" s="24">
        <v>17.100000000000001</v>
      </c>
      <c r="G82" s="24">
        <v>17.100000000000001</v>
      </c>
      <c r="H82" s="24">
        <v>17.850000000000001</v>
      </c>
      <c r="I82" s="26">
        <v>17.850000000000001</v>
      </c>
    </row>
    <row r="83" spans="1:9">
      <c r="A83" s="25">
        <v>80</v>
      </c>
      <c r="B83" s="23" t="s">
        <v>10</v>
      </c>
      <c r="C83" s="23" t="s">
        <v>124</v>
      </c>
      <c r="D83" s="23" t="s">
        <v>92</v>
      </c>
      <c r="E83" s="24">
        <v>12.89</v>
      </c>
      <c r="F83" s="24">
        <v>12.89</v>
      </c>
      <c r="G83" s="24">
        <v>12.89</v>
      </c>
      <c r="H83" s="24">
        <v>12.89</v>
      </c>
      <c r="I83" s="26">
        <v>12.89</v>
      </c>
    </row>
    <row r="84" spans="1:9">
      <c r="A84" s="25">
        <v>81</v>
      </c>
      <c r="B84" s="23" t="s">
        <v>10</v>
      </c>
      <c r="C84" s="23" t="s">
        <v>124</v>
      </c>
      <c r="D84" s="23" t="s">
        <v>93</v>
      </c>
      <c r="E84" s="24">
        <v>10.59</v>
      </c>
      <c r="F84" s="24">
        <v>10.59</v>
      </c>
      <c r="G84" s="24">
        <v>0</v>
      </c>
      <c r="H84" s="24">
        <v>0</v>
      </c>
      <c r="I84" s="26">
        <v>0</v>
      </c>
    </row>
    <row r="85" spans="1:9">
      <c r="A85" s="25">
        <v>82</v>
      </c>
      <c r="B85" s="23" t="s">
        <v>10</v>
      </c>
      <c r="C85" s="23" t="s">
        <v>124</v>
      </c>
      <c r="D85" s="23" t="s">
        <v>94</v>
      </c>
      <c r="E85" s="24">
        <v>12.5</v>
      </c>
      <c r="F85" s="24">
        <v>13.5</v>
      </c>
      <c r="G85" s="24">
        <v>0</v>
      </c>
      <c r="H85" s="24">
        <v>0</v>
      </c>
      <c r="I85" s="26">
        <v>0</v>
      </c>
    </row>
    <row r="86" spans="1:9">
      <c r="A86" s="25">
        <v>83</v>
      </c>
      <c r="B86" s="23" t="s">
        <v>10</v>
      </c>
      <c r="C86" s="23" t="s">
        <v>124</v>
      </c>
      <c r="D86" s="23" t="s">
        <v>95</v>
      </c>
      <c r="E86" s="24">
        <v>10.58</v>
      </c>
      <c r="F86" s="24">
        <v>10.58</v>
      </c>
      <c r="G86" s="24">
        <v>10.58</v>
      </c>
      <c r="H86" s="24">
        <v>10.58</v>
      </c>
      <c r="I86" s="26">
        <v>10.58</v>
      </c>
    </row>
    <row r="87" spans="1:9">
      <c r="A87" s="25">
        <v>84</v>
      </c>
      <c r="B87" s="23" t="s">
        <v>10</v>
      </c>
      <c r="C87" s="23" t="s">
        <v>124</v>
      </c>
      <c r="D87" s="23" t="s">
        <v>96</v>
      </c>
      <c r="E87" s="24">
        <v>0</v>
      </c>
      <c r="F87" s="24">
        <v>11.75</v>
      </c>
      <c r="G87" s="24">
        <v>0</v>
      </c>
      <c r="H87" s="24">
        <v>9.75</v>
      </c>
      <c r="I87" s="26">
        <v>0</v>
      </c>
    </row>
    <row r="88" spans="1:9" s="31" customFormat="1">
      <c r="A88" s="25">
        <v>85</v>
      </c>
      <c r="B88" s="23" t="s">
        <v>10</v>
      </c>
      <c r="C88" s="23" t="s">
        <v>124</v>
      </c>
      <c r="D88" s="23" t="s">
        <v>97</v>
      </c>
      <c r="E88" s="24">
        <v>12.32</v>
      </c>
      <c r="F88" s="24">
        <v>12.32</v>
      </c>
      <c r="G88" s="24">
        <v>14.32</v>
      </c>
      <c r="H88" s="24">
        <v>12.32</v>
      </c>
      <c r="I88" s="26">
        <v>13.82</v>
      </c>
    </row>
    <row r="89" spans="1:9">
      <c r="A89" s="25">
        <v>86</v>
      </c>
      <c r="B89" s="23" t="s">
        <v>10</v>
      </c>
      <c r="C89" s="23" t="s">
        <v>124</v>
      </c>
      <c r="D89" s="23" t="s">
        <v>98</v>
      </c>
      <c r="E89" s="24">
        <v>12.65</v>
      </c>
      <c r="F89" s="24">
        <v>12.9</v>
      </c>
      <c r="G89" s="24">
        <v>13.4</v>
      </c>
      <c r="H89" s="24">
        <v>12.75</v>
      </c>
      <c r="I89" s="26">
        <v>13.15</v>
      </c>
    </row>
    <row r="90" spans="1:9">
      <c r="A90" s="25">
        <v>87</v>
      </c>
      <c r="B90" s="23" t="s">
        <v>10</v>
      </c>
      <c r="C90" s="23" t="s">
        <v>124</v>
      </c>
      <c r="D90" s="23" t="s">
        <v>99</v>
      </c>
      <c r="E90" s="24">
        <v>14</v>
      </c>
      <c r="F90" s="24">
        <v>14.25</v>
      </c>
      <c r="G90" s="24">
        <v>16.5</v>
      </c>
      <c r="H90" s="24">
        <v>16</v>
      </c>
      <c r="I90" s="26">
        <v>15.25</v>
      </c>
    </row>
    <row r="91" spans="1:9">
      <c r="A91" s="25">
        <v>88</v>
      </c>
      <c r="B91" s="23" t="s">
        <v>10</v>
      </c>
      <c r="C91" s="23" t="s">
        <v>124</v>
      </c>
      <c r="D91" s="23" t="s">
        <v>100</v>
      </c>
      <c r="E91" s="24">
        <v>11.73</v>
      </c>
      <c r="F91" s="24">
        <v>11.73</v>
      </c>
      <c r="G91" s="24">
        <v>0</v>
      </c>
      <c r="H91" s="24">
        <v>11.73</v>
      </c>
      <c r="I91" s="26">
        <v>11.73</v>
      </c>
    </row>
    <row r="92" spans="1:9">
      <c r="A92" s="25">
        <v>89</v>
      </c>
      <c r="B92" s="23" t="s">
        <v>10</v>
      </c>
      <c r="C92" s="23" t="s">
        <v>124</v>
      </c>
      <c r="D92" s="23" t="s">
        <v>101</v>
      </c>
      <c r="E92" s="24">
        <v>10</v>
      </c>
      <c r="F92" s="24">
        <v>11.25</v>
      </c>
      <c r="G92" s="24">
        <v>17</v>
      </c>
      <c r="H92" s="24">
        <v>13</v>
      </c>
      <c r="I92" s="26">
        <v>13</v>
      </c>
    </row>
    <row r="93" spans="1:9" s="31" customFormat="1">
      <c r="A93" s="25">
        <v>90</v>
      </c>
      <c r="B93" s="23" t="s">
        <v>10</v>
      </c>
      <c r="C93" s="23" t="s">
        <v>124</v>
      </c>
      <c r="D93" s="23" t="s">
        <v>102</v>
      </c>
      <c r="E93" s="24">
        <v>11.69</v>
      </c>
      <c r="F93" s="24">
        <v>12.19</v>
      </c>
      <c r="G93" s="24">
        <v>12.69</v>
      </c>
      <c r="H93" s="24">
        <v>12.69</v>
      </c>
      <c r="I93" s="26">
        <v>12.69</v>
      </c>
    </row>
    <row r="94" spans="1:9">
      <c r="A94" s="25">
        <v>91</v>
      </c>
      <c r="B94" s="23" t="s">
        <v>10</v>
      </c>
      <c r="C94" s="23" t="s">
        <v>124</v>
      </c>
      <c r="D94" s="23" t="s">
        <v>103</v>
      </c>
      <c r="E94" s="24">
        <v>14.93</v>
      </c>
      <c r="F94" s="24">
        <v>14.93</v>
      </c>
      <c r="G94" s="24">
        <v>14.93</v>
      </c>
      <c r="H94" s="24">
        <v>14.93</v>
      </c>
      <c r="I94" s="26">
        <v>14.93</v>
      </c>
    </row>
    <row r="95" spans="1:9">
      <c r="A95" s="25">
        <v>92</v>
      </c>
      <c r="B95" s="23" t="s">
        <v>10</v>
      </c>
      <c r="C95" s="23" t="s">
        <v>124</v>
      </c>
      <c r="D95" s="23" t="s">
        <v>104</v>
      </c>
      <c r="E95" s="24">
        <v>10</v>
      </c>
      <c r="F95" s="24">
        <v>11</v>
      </c>
      <c r="G95" s="24">
        <v>0</v>
      </c>
      <c r="H95" s="24">
        <v>10</v>
      </c>
      <c r="I95" s="26">
        <v>11</v>
      </c>
    </row>
    <row r="96" spans="1:9">
      <c r="A96" s="25">
        <v>93</v>
      </c>
      <c r="B96" s="23" t="s">
        <v>10</v>
      </c>
      <c r="C96" s="23" t="s">
        <v>124</v>
      </c>
      <c r="D96" s="23" t="s">
        <v>105</v>
      </c>
      <c r="E96" s="24">
        <v>10.69</v>
      </c>
      <c r="F96" s="24">
        <v>11.37</v>
      </c>
      <c r="G96" s="24">
        <v>12.37</v>
      </c>
      <c r="H96" s="24">
        <v>10.87</v>
      </c>
      <c r="I96" s="26">
        <v>10.87</v>
      </c>
    </row>
    <row r="97" spans="1:9">
      <c r="A97" s="25">
        <v>94</v>
      </c>
      <c r="B97" s="23" t="s">
        <v>10</v>
      </c>
      <c r="C97" s="23" t="s">
        <v>124</v>
      </c>
      <c r="D97" s="23" t="s">
        <v>106</v>
      </c>
      <c r="E97" s="24">
        <v>11.15</v>
      </c>
      <c r="F97" s="24">
        <v>11.65</v>
      </c>
      <c r="G97" s="24">
        <v>12.15</v>
      </c>
      <c r="H97" s="24">
        <v>11.15</v>
      </c>
      <c r="I97" s="26">
        <v>11.65</v>
      </c>
    </row>
    <row r="98" spans="1:9" s="31" customFormat="1">
      <c r="A98" s="25">
        <v>95</v>
      </c>
      <c r="B98" s="23" t="s">
        <v>10</v>
      </c>
      <c r="C98" s="23" t="s">
        <v>124</v>
      </c>
      <c r="D98" s="23" t="s">
        <v>107</v>
      </c>
      <c r="E98" s="24">
        <v>12.13</v>
      </c>
      <c r="F98" s="24">
        <v>12.13</v>
      </c>
      <c r="G98" s="24">
        <v>13.13</v>
      </c>
      <c r="H98" s="24">
        <v>12.13</v>
      </c>
      <c r="I98" s="26">
        <v>12.13</v>
      </c>
    </row>
    <row r="99" spans="1:9">
      <c r="A99" s="25">
        <v>96</v>
      </c>
      <c r="B99" s="23" t="s">
        <v>10</v>
      </c>
      <c r="C99" s="23" t="s">
        <v>124</v>
      </c>
      <c r="D99" s="23" t="s">
        <v>108</v>
      </c>
      <c r="E99" s="24">
        <v>0</v>
      </c>
      <c r="F99" s="24">
        <v>12.68</v>
      </c>
      <c r="G99" s="24">
        <v>17.05</v>
      </c>
      <c r="H99" s="24">
        <v>0</v>
      </c>
      <c r="I99" s="26">
        <v>14.11</v>
      </c>
    </row>
    <row r="100" spans="1:9">
      <c r="A100" s="25">
        <v>97</v>
      </c>
      <c r="B100" s="23" t="s">
        <v>10</v>
      </c>
      <c r="C100" s="23" t="s">
        <v>124</v>
      </c>
      <c r="D100" s="23" t="s">
        <v>109</v>
      </c>
      <c r="E100" s="24">
        <v>11.58</v>
      </c>
      <c r="F100" s="24">
        <v>12.26</v>
      </c>
      <c r="G100" s="24">
        <v>0</v>
      </c>
      <c r="H100" s="24">
        <v>12.08</v>
      </c>
      <c r="I100" s="26">
        <v>13.58</v>
      </c>
    </row>
    <row r="101" spans="1:9">
      <c r="A101" s="25">
        <v>98</v>
      </c>
      <c r="B101" s="23" t="s">
        <v>10</v>
      </c>
      <c r="C101" s="23" t="s">
        <v>124</v>
      </c>
      <c r="D101" s="23" t="s">
        <v>110</v>
      </c>
      <c r="E101" s="24">
        <v>12.16</v>
      </c>
      <c r="F101" s="24">
        <v>12.16</v>
      </c>
      <c r="G101" s="24">
        <v>12.16</v>
      </c>
      <c r="H101" s="24">
        <v>12.16</v>
      </c>
      <c r="I101" s="26">
        <v>12.16</v>
      </c>
    </row>
    <row r="102" spans="1:9">
      <c r="A102" s="25">
        <v>99</v>
      </c>
      <c r="B102" s="23" t="s">
        <v>10</v>
      </c>
      <c r="C102" s="23" t="s">
        <v>124</v>
      </c>
      <c r="D102" s="23" t="s">
        <v>111</v>
      </c>
      <c r="E102" s="24">
        <v>11.2</v>
      </c>
      <c r="F102" s="24">
        <v>11.7</v>
      </c>
      <c r="G102" s="24">
        <v>13.7</v>
      </c>
      <c r="H102" s="24">
        <v>11.2</v>
      </c>
      <c r="I102" s="26">
        <v>11.2</v>
      </c>
    </row>
    <row r="103" spans="1:9">
      <c r="A103" s="25">
        <v>100</v>
      </c>
      <c r="B103" s="23" t="s">
        <v>10</v>
      </c>
      <c r="C103" s="23" t="s">
        <v>124</v>
      </c>
      <c r="D103" s="23" t="s">
        <v>112</v>
      </c>
      <c r="E103" s="24">
        <v>9.77</v>
      </c>
      <c r="F103" s="24">
        <v>9.4</v>
      </c>
      <c r="G103" s="24">
        <v>0</v>
      </c>
      <c r="H103" s="24">
        <v>9.4</v>
      </c>
      <c r="I103" s="26">
        <v>0</v>
      </c>
    </row>
    <row r="104" spans="1:9" ht="14.4" thickBot="1">
      <c r="A104" s="27">
        <v>101</v>
      </c>
      <c r="B104" s="28" t="s">
        <v>10</v>
      </c>
      <c r="C104" s="28" t="s">
        <v>124</v>
      </c>
      <c r="D104" s="28" t="s">
        <v>113</v>
      </c>
      <c r="E104" s="29">
        <v>0</v>
      </c>
      <c r="F104" s="29">
        <v>11</v>
      </c>
      <c r="G104" s="29">
        <v>0</v>
      </c>
      <c r="H104" s="29">
        <v>12</v>
      </c>
      <c r="I104" s="30">
        <v>12.5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104"/>
  <sheetViews>
    <sheetView topLeftCell="A85" zoomScale="115" zoomScaleNormal="115" zoomScaleSheetLayoutView="100" workbookViewId="0">
      <selection activeCell="D21" sqref="D21"/>
    </sheetView>
  </sheetViews>
  <sheetFormatPr defaultColWidth="9.25" defaultRowHeight="13.8"/>
  <cols>
    <col min="1" max="1" width="6.25" style="1" customWidth="1"/>
    <col min="2" max="2" width="8.375" style="1" customWidth="1"/>
    <col min="3" max="3" width="7.625" style="1" customWidth="1"/>
    <col min="4" max="4" width="53.625" style="1" customWidth="1"/>
    <col min="5" max="5" width="12" style="1" customWidth="1"/>
    <col min="6" max="6" width="9.25" style="1" customWidth="1"/>
    <col min="7" max="7" width="8.625" style="1" customWidth="1"/>
    <col min="8" max="8" width="8.375" style="1" customWidth="1"/>
    <col min="9" max="9" width="10.375" style="1" customWidth="1"/>
    <col min="10" max="16384" width="9.25" style="1"/>
  </cols>
  <sheetData>
    <row r="1" spans="1:9">
      <c r="A1" s="603" t="s">
        <v>125</v>
      </c>
      <c r="B1" s="603"/>
      <c r="C1" s="603"/>
      <c r="D1" s="603"/>
    </row>
    <row r="2" spans="1:9" ht="14.4" thickBot="1"/>
    <row r="3" spans="1:9" ht="34.5" customHeight="1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9" t="s">
        <v>9</v>
      </c>
    </row>
    <row r="4" spans="1:9">
      <c r="A4" s="25">
        <v>1</v>
      </c>
      <c r="B4" s="23" t="s">
        <v>126</v>
      </c>
      <c r="C4" s="23" t="s">
        <v>127</v>
      </c>
      <c r="D4" s="23" t="s">
        <v>12</v>
      </c>
      <c r="E4" s="24">
        <v>9.9499999999999993</v>
      </c>
      <c r="F4" s="24">
        <v>9.9499999999999993</v>
      </c>
      <c r="G4" s="24">
        <v>17.5</v>
      </c>
      <c r="H4" s="24">
        <v>9.98</v>
      </c>
      <c r="I4" s="26">
        <v>12.5</v>
      </c>
    </row>
    <row r="5" spans="1:9">
      <c r="A5" s="25">
        <v>2</v>
      </c>
      <c r="B5" s="23" t="s">
        <v>126</v>
      </c>
      <c r="C5" s="23" t="s">
        <v>127</v>
      </c>
      <c r="D5" s="23" t="s">
        <v>13</v>
      </c>
      <c r="E5" s="24">
        <v>9.9499999999999993</v>
      </c>
      <c r="F5" s="24">
        <v>9.9499999999999993</v>
      </c>
      <c r="G5" s="24">
        <v>17.75</v>
      </c>
      <c r="H5" s="24">
        <v>10.25</v>
      </c>
      <c r="I5" s="26">
        <v>12</v>
      </c>
    </row>
    <row r="6" spans="1:9">
      <c r="A6" s="25">
        <v>3</v>
      </c>
      <c r="B6" s="23" t="s">
        <v>126</v>
      </c>
      <c r="C6" s="23" t="s">
        <v>127</v>
      </c>
      <c r="D6" s="23" t="s">
        <v>14</v>
      </c>
      <c r="E6" s="24">
        <v>9.9499999999999993</v>
      </c>
      <c r="F6" s="24">
        <v>9.9499999999999993</v>
      </c>
      <c r="G6" s="24">
        <v>0</v>
      </c>
      <c r="H6" s="24">
        <v>10.5</v>
      </c>
      <c r="I6" s="26">
        <v>12.5</v>
      </c>
    </row>
    <row r="7" spans="1:9">
      <c r="A7" s="25">
        <v>4</v>
      </c>
      <c r="B7" s="23" t="s">
        <v>126</v>
      </c>
      <c r="C7" s="23" t="s">
        <v>127</v>
      </c>
      <c r="D7" s="23" t="s">
        <v>15</v>
      </c>
      <c r="E7" s="24">
        <v>10</v>
      </c>
      <c r="F7" s="24">
        <v>10.5</v>
      </c>
      <c r="G7" s="24">
        <v>17</v>
      </c>
      <c r="H7" s="24">
        <v>10.25</v>
      </c>
      <c r="I7" s="26">
        <v>12</v>
      </c>
    </row>
    <row r="8" spans="1:9">
      <c r="A8" s="25">
        <v>5</v>
      </c>
      <c r="B8" s="23" t="s">
        <v>126</v>
      </c>
      <c r="C8" s="23" t="s">
        <v>127</v>
      </c>
      <c r="D8" s="23" t="s">
        <v>16</v>
      </c>
      <c r="E8" s="24">
        <v>10</v>
      </c>
      <c r="F8" s="24">
        <v>10</v>
      </c>
      <c r="G8" s="24">
        <v>0</v>
      </c>
      <c r="H8" s="24">
        <v>10.25</v>
      </c>
      <c r="I8" s="26">
        <v>10</v>
      </c>
    </row>
    <row r="9" spans="1:9">
      <c r="A9" s="25">
        <v>6</v>
      </c>
      <c r="B9" s="23" t="s">
        <v>126</v>
      </c>
      <c r="C9" s="23" t="s">
        <v>127</v>
      </c>
      <c r="D9" s="23" t="s">
        <v>17</v>
      </c>
      <c r="E9" s="24">
        <v>9.75</v>
      </c>
      <c r="F9" s="24">
        <v>9.9</v>
      </c>
      <c r="G9" s="24">
        <v>0</v>
      </c>
      <c r="H9" s="24">
        <v>9.9</v>
      </c>
      <c r="I9" s="26">
        <v>8.98</v>
      </c>
    </row>
    <row r="10" spans="1:9">
      <c r="A10" s="25">
        <v>7</v>
      </c>
      <c r="B10" s="23" t="s">
        <v>126</v>
      </c>
      <c r="C10" s="23" t="s">
        <v>127</v>
      </c>
      <c r="D10" s="23" t="s">
        <v>18</v>
      </c>
      <c r="E10" s="24">
        <v>9.25</v>
      </c>
      <c r="F10" s="24">
        <v>10.75</v>
      </c>
      <c r="G10" s="24">
        <v>18.3</v>
      </c>
      <c r="H10" s="24">
        <v>9.75</v>
      </c>
      <c r="I10" s="26">
        <v>10</v>
      </c>
    </row>
    <row r="11" spans="1:9">
      <c r="A11" s="25">
        <v>8</v>
      </c>
      <c r="B11" s="23" t="s">
        <v>126</v>
      </c>
      <c r="C11" s="23" t="s">
        <v>127</v>
      </c>
      <c r="D11" s="23" t="s">
        <v>19</v>
      </c>
      <c r="E11" s="24">
        <v>10.65</v>
      </c>
      <c r="F11" s="24">
        <v>10.73</v>
      </c>
      <c r="G11" s="24">
        <v>18</v>
      </c>
      <c r="H11" s="24">
        <v>10.67</v>
      </c>
      <c r="I11" s="26">
        <v>10.67</v>
      </c>
    </row>
    <row r="12" spans="1:9">
      <c r="A12" s="25">
        <v>9</v>
      </c>
      <c r="B12" s="23" t="s">
        <v>126</v>
      </c>
      <c r="C12" s="23" t="s">
        <v>127</v>
      </c>
      <c r="D12" s="23" t="s">
        <v>20</v>
      </c>
      <c r="E12" s="24">
        <v>9.6</v>
      </c>
      <c r="F12" s="24">
        <v>10.4</v>
      </c>
      <c r="G12" s="24">
        <v>0</v>
      </c>
      <c r="H12" s="24">
        <v>9.9</v>
      </c>
      <c r="I12" s="26">
        <v>10.25</v>
      </c>
    </row>
    <row r="13" spans="1:9">
      <c r="A13" s="25">
        <v>10</v>
      </c>
      <c r="B13" s="23" t="s">
        <v>126</v>
      </c>
      <c r="C13" s="23" t="s">
        <v>127</v>
      </c>
      <c r="D13" s="23" t="s">
        <v>21</v>
      </c>
      <c r="E13" s="24">
        <v>10.5</v>
      </c>
      <c r="F13" s="24">
        <v>11</v>
      </c>
      <c r="G13" s="24">
        <v>0</v>
      </c>
      <c r="H13" s="24">
        <v>10.5</v>
      </c>
      <c r="I13" s="26">
        <v>0</v>
      </c>
    </row>
    <row r="14" spans="1:9">
      <c r="A14" s="25">
        <v>11</v>
      </c>
      <c r="B14" s="23" t="s">
        <v>126</v>
      </c>
      <c r="C14" s="23" t="s">
        <v>127</v>
      </c>
      <c r="D14" s="23" t="s">
        <v>22</v>
      </c>
      <c r="E14" s="24">
        <v>10.5</v>
      </c>
      <c r="F14" s="24">
        <v>11.5</v>
      </c>
      <c r="G14" s="24">
        <v>0</v>
      </c>
      <c r="H14" s="24">
        <v>10.199999999999999</v>
      </c>
      <c r="I14" s="26">
        <v>10.75</v>
      </c>
    </row>
    <row r="15" spans="1:9">
      <c r="A15" s="25">
        <v>12</v>
      </c>
      <c r="B15" s="23" t="s">
        <v>126</v>
      </c>
      <c r="C15" s="23" t="s">
        <v>127</v>
      </c>
      <c r="D15" s="23" t="s">
        <v>23</v>
      </c>
      <c r="E15" s="24">
        <v>7.75</v>
      </c>
      <c r="F15" s="24">
        <v>8.25</v>
      </c>
      <c r="G15" s="24">
        <v>0</v>
      </c>
      <c r="H15" s="24">
        <v>0</v>
      </c>
      <c r="I15" s="26">
        <v>0</v>
      </c>
    </row>
    <row r="16" spans="1:9">
      <c r="A16" s="25">
        <v>13</v>
      </c>
      <c r="B16" s="23" t="s">
        <v>126</v>
      </c>
      <c r="C16" s="23" t="s">
        <v>127</v>
      </c>
      <c r="D16" s="23" t="s">
        <v>24</v>
      </c>
      <c r="E16" s="24">
        <v>8.25</v>
      </c>
      <c r="F16" s="24">
        <v>0</v>
      </c>
      <c r="G16" s="24">
        <v>0</v>
      </c>
      <c r="H16" s="24">
        <v>0</v>
      </c>
      <c r="I16" s="26">
        <v>0</v>
      </c>
    </row>
    <row r="17" spans="1:9">
      <c r="A17" s="25">
        <v>14</v>
      </c>
      <c r="B17" s="23" t="s">
        <v>126</v>
      </c>
      <c r="C17" s="23" t="s">
        <v>127</v>
      </c>
      <c r="D17" s="23" t="s">
        <v>25</v>
      </c>
      <c r="E17" s="24">
        <v>8.5</v>
      </c>
      <c r="F17" s="24">
        <v>0</v>
      </c>
      <c r="G17" s="24">
        <v>0</v>
      </c>
      <c r="H17" s="24">
        <v>0</v>
      </c>
      <c r="I17" s="26">
        <v>0</v>
      </c>
    </row>
    <row r="18" spans="1:9" ht="24">
      <c r="A18" s="25">
        <v>15</v>
      </c>
      <c r="B18" s="23" t="s">
        <v>126</v>
      </c>
      <c r="C18" s="23" t="s">
        <v>127</v>
      </c>
      <c r="D18" s="23" t="s">
        <v>26</v>
      </c>
      <c r="E18" s="24">
        <v>10.6</v>
      </c>
      <c r="F18" s="24">
        <v>10.6</v>
      </c>
      <c r="G18" s="24">
        <v>0</v>
      </c>
      <c r="H18" s="24">
        <v>10.6</v>
      </c>
      <c r="I18" s="26">
        <v>10.6</v>
      </c>
    </row>
    <row r="19" spans="1:9">
      <c r="A19" s="25">
        <v>16</v>
      </c>
      <c r="B19" s="23" t="s">
        <v>126</v>
      </c>
      <c r="C19" s="23" t="s">
        <v>127</v>
      </c>
      <c r="D19" s="23" t="s">
        <v>27</v>
      </c>
      <c r="E19" s="24">
        <v>13.44</v>
      </c>
      <c r="F19" s="24">
        <v>13.44</v>
      </c>
      <c r="G19" s="24">
        <v>17.79</v>
      </c>
      <c r="H19" s="24">
        <v>13.44</v>
      </c>
      <c r="I19" s="26">
        <v>13.44</v>
      </c>
    </row>
    <row r="20" spans="1:9">
      <c r="A20" s="25">
        <v>17</v>
      </c>
      <c r="B20" s="23" t="s">
        <v>126</v>
      </c>
      <c r="C20" s="23" t="s">
        <v>127</v>
      </c>
      <c r="D20" s="23" t="s">
        <v>28</v>
      </c>
      <c r="E20" s="24">
        <v>10.89</v>
      </c>
      <c r="F20" s="24">
        <v>0</v>
      </c>
      <c r="G20" s="24">
        <v>0</v>
      </c>
      <c r="H20" s="24">
        <v>0</v>
      </c>
      <c r="I20" s="26">
        <v>0</v>
      </c>
    </row>
    <row r="21" spans="1:9">
      <c r="A21" s="25">
        <v>18</v>
      </c>
      <c r="B21" s="23" t="s">
        <v>126</v>
      </c>
      <c r="C21" s="23" t="s">
        <v>127</v>
      </c>
      <c r="D21" s="23" t="s">
        <v>29</v>
      </c>
      <c r="E21" s="24">
        <v>10</v>
      </c>
      <c r="F21" s="24">
        <v>10</v>
      </c>
      <c r="G21" s="24">
        <v>0</v>
      </c>
      <c r="H21" s="24">
        <v>10</v>
      </c>
      <c r="I21" s="26">
        <v>0</v>
      </c>
    </row>
    <row r="22" spans="1:9">
      <c r="A22" s="25">
        <v>19</v>
      </c>
      <c r="B22" s="23" t="s">
        <v>126</v>
      </c>
      <c r="C22" s="23" t="s">
        <v>127</v>
      </c>
      <c r="D22" s="23" t="s">
        <v>30</v>
      </c>
      <c r="E22" s="24">
        <v>8.0299999999999994</v>
      </c>
      <c r="F22" s="24">
        <v>0</v>
      </c>
      <c r="G22" s="24">
        <v>0</v>
      </c>
      <c r="H22" s="24">
        <v>0</v>
      </c>
      <c r="I22" s="26">
        <v>0</v>
      </c>
    </row>
    <row r="23" spans="1:9">
      <c r="A23" s="25">
        <v>20</v>
      </c>
      <c r="B23" s="23" t="s">
        <v>126</v>
      </c>
      <c r="C23" s="23" t="s">
        <v>127</v>
      </c>
      <c r="D23" s="23" t="s">
        <v>31</v>
      </c>
      <c r="E23" s="24">
        <v>8.69</v>
      </c>
      <c r="F23" s="24">
        <v>0</v>
      </c>
      <c r="G23" s="24">
        <v>0</v>
      </c>
      <c r="H23" s="24">
        <v>0</v>
      </c>
      <c r="I23" s="26">
        <v>0</v>
      </c>
    </row>
    <row r="24" spans="1:9">
      <c r="A24" s="25">
        <v>21</v>
      </c>
      <c r="B24" s="23" t="s">
        <v>126</v>
      </c>
      <c r="C24" s="23" t="s">
        <v>127</v>
      </c>
      <c r="D24" s="23" t="s">
        <v>32</v>
      </c>
      <c r="E24" s="24">
        <v>10.130000000000001</v>
      </c>
      <c r="F24" s="24">
        <v>11.79</v>
      </c>
      <c r="G24" s="24">
        <v>0</v>
      </c>
      <c r="H24" s="24">
        <v>10.53</v>
      </c>
      <c r="I24" s="26">
        <v>0</v>
      </c>
    </row>
    <row r="25" spans="1:9">
      <c r="A25" s="25">
        <v>22</v>
      </c>
      <c r="B25" s="23" t="s">
        <v>126</v>
      </c>
      <c r="C25" s="23" t="s">
        <v>127</v>
      </c>
      <c r="D25" s="23" t="s">
        <v>33</v>
      </c>
      <c r="E25" s="24">
        <v>8.76</v>
      </c>
      <c r="F25" s="24">
        <v>0</v>
      </c>
      <c r="G25" s="24">
        <v>0</v>
      </c>
      <c r="H25" s="24">
        <v>0</v>
      </c>
      <c r="I25" s="26">
        <v>0</v>
      </c>
    </row>
    <row r="26" spans="1:9">
      <c r="A26" s="25">
        <v>23</v>
      </c>
      <c r="B26" s="23" t="s">
        <v>126</v>
      </c>
      <c r="C26" s="23" t="s">
        <v>127</v>
      </c>
      <c r="D26" s="23" t="s">
        <v>34</v>
      </c>
      <c r="E26" s="24">
        <v>8.4</v>
      </c>
      <c r="F26" s="24">
        <v>0</v>
      </c>
      <c r="G26" s="24">
        <v>0</v>
      </c>
      <c r="H26" s="24">
        <v>0</v>
      </c>
      <c r="I26" s="26">
        <v>0</v>
      </c>
    </row>
    <row r="27" spans="1:9">
      <c r="A27" s="25">
        <v>24</v>
      </c>
      <c r="B27" s="23" t="s">
        <v>126</v>
      </c>
      <c r="C27" s="23" t="s">
        <v>127</v>
      </c>
      <c r="D27" s="23" t="s">
        <v>35</v>
      </c>
      <c r="E27" s="24">
        <v>9.48</v>
      </c>
      <c r="F27" s="24">
        <v>0</v>
      </c>
      <c r="G27" s="24">
        <v>0</v>
      </c>
      <c r="H27" s="24">
        <v>10.039999999999999</v>
      </c>
      <c r="I27" s="26">
        <v>0</v>
      </c>
    </row>
    <row r="28" spans="1:9">
      <c r="A28" s="25">
        <v>25</v>
      </c>
      <c r="B28" s="23" t="s">
        <v>126</v>
      </c>
      <c r="C28" s="23" t="s">
        <v>127</v>
      </c>
      <c r="D28" s="23" t="s">
        <v>36</v>
      </c>
      <c r="E28" s="24">
        <v>14.45</v>
      </c>
      <c r="F28" s="24">
        <v>13.45</v>
      </c>
      <c r="G28" s="24">
        <v>13.45</v>
      </c>
      <c r="H28" s="24">
        <v>13.45</v>
      </c>
      <c r="I28" s="26">
        <v>13.45</v>
      </c>
    </row>
    <row r="29" spans="1:9">
      <c r="A29" s="25">
        <v>26</v>
      </c>
      <c r="B29" s="23" t="s">
        <v>126</v>
      </c>
      <c r="C29" s="23" t="s">
        <v>127</v>
      </c>
      <c r="D29" s="23" t="s">
        <v>37</v>
      </c>
      <c r="E29" s="24">
        <v>8.17</v>
      </c>
      <c r="F29" s="24">
        <v>0</v>
      </c>
      <c r="G29" s="24">
        <v>0</v>
      </c>
      <c r="H29" s="24">
        <v>0</v>
      </c>
      <c r="I29" s="26">
        <v>0</v>
      </c>
    </row>
    <row r="30" spans="1:9">
      <c r="A30" s="25">
        <v>27</v>
      </c>
      <c r="B30" s="23" t="s">
        <v>126</v>
      </c>
      <c r="C30" s="23" t="s">
        <v>127</v>
      </c>
      <c r="D30" s="23" t="s">
        <v>38</v>
      </c>
      <c r="E30" s="24">
        <v>9.02</v>
      </c>
      <c r="F30" s="24">
        <v>0</v>
      </c>
      <c r="G30" s="24">
        <v>0</v>
      </c>
      <c r="H30" s="24">
        <v>0</v>
      </c>
      <c r="I30" s="26">
        <v>0</v>
      </c>
    </row>
    <row r="31" spans="1:9">
      <c r="A31" s="25">
        <v>28</v>
      </c>
      <c r="B31" s="23" t="s">
        <v>126</v>
      </c>
      <c r="C31" s="23" t="s">
        <v>127</v>
      </c>
      <c r="D31" s="23" t="s">
        <v>39</v>
      </c>
      <c r="E31" s="24">
        <v>8.5</v>
      </c>
      <c r="F31" s="24">
        <v>0</v>
      </c>
      <c r="G31" s="24">
        <v>0</v>
      </c>
      <c r="H31" s="24">
        <v>0</v>
      </c>
      <c r="I31" s="26">
        <v>0</v>
      </c>
    </row>
    <row r="32" spans="1:9">
      <c r="A32" s="25">
        <v>29</v>
      </c>
      <c r="B32" s="23" t="s">
        <v>126</v>
      </c>
      <c r="C32" s="23" t="s">
        <v>127</v>
      </c>
      <c r="D32" s="23" t="s">
        <v>40</v>
      </c>
      <c r="E32" s="24">
        <v>6.77</v>
      </c>
      <c r="F32" s="24">
        <v>6.77</v>
      </c>
      <c r="G32" s="24">
        <v>0</v>
      </c>
      <c r="H32" s="24">
        <v>0</v>
      </c>
      <c r="I32" s="26">
        <v>0</v>
      </c>
    </row>
    <row r="33" spans="1:9">
      <c r="A33" s="25">
        <v>30</v>
      </c>
      <c r="B33" s="23" t="s">
        <v>126</v>
      </c>
      <c r="C33" s="23" t="s">
        <v>127</v>
      </c>
      <c r="D33" s="23" t="s">
        <v>41</v>
      </c>
      <c r="E33" s="24">
        <v>10.29</v>
      </c>
      <c r="F33" s="24">
        <v>10.53</v>
      </c>
      <c r="G33" s="24">
        <v>15.52</v>
      </c>
      <c r="H33" s="24">
        <v>9.99</v>
      </c>
      <c r="I33" s="26">
        <v>14.66</v>
      </c>
    </row>
    <row r="34" spans="1:9">
      <c r="A34" s="25">
        <v>31</v>
      </c>
      <c r="B34" s="23" t="s">
        <v>126</v>
      </c>
      <c r="C34" s="23" t="s">
        <v>127</v>
      </c>
      <c r="D34" s="23" t="s">
        <v>42</v>
      </c>
      <c r="E34" s="24">
        <v>9.75</v>
      </c>
      <c r="F34" s="24">
        <v>10.27</v>
      </c>
      <c r="G34" s="24">
        <v>0</v>
      </c>
      <c r="H34" s="24">
        <v>10.75</v>
      </c>
      <c r="I34" s="26">
        <v>0</v>
      </c>
    </row>
    <row r="35" spans="1:9">
      <c r="A35" s="25">
        <v>32</v>
      </c>
      <c r="B35" s="23" t="s">
        <v>126</v>
      </c>
      <c r="C35" s="23" t="s">
        <v>127</v>
      </c>
      <c r="D35" s="23" t="s">
        <v>43</v>
      </c>
      <c r="E35" s="24">
        <v>11.25</v>
      </c>
      <c r="F35" s="24">
        <v>13</v>
      </c>
      <c r="G35" s="24">
        <v>0</v>
      </c>
      <c r="H35" s="24">
        <v>13</v>
      </c>
      <c r="I35" s="26">
        <v>14</v>
      </c>
    </row>
    <row r="36" spans="1:9">
      <c r="A36" s="25">
        <v>33</v>
      </c>
      <c r="B36" s="23" t="s">
        <v>126</v>
      </c>
      <c r="C36" s="23" t="s">
        <v>127</v>
      </c>
      <c r="D36" s="23" t="s">
        <v>44</v>
      </c>
      <c r="E36" s="24">
        <v>10.15</v>
      </c>
      <c r="F36" s="24">
        <v>10.65</v>
      </c>
      <c r="G36" s="24">
        <v>21</v>
      </c>
      <c r="H36" s="24">
        <v>13</v>
      </c>
      <c r="I36" s="26">
        <v>12</v>
      </c>
    </row>
    <row r="37" spans="1:9">
      <c r="A37" s="25">
        <v>34</v>
      </c>
      <c r="B37" s="23" t="s">
        <v>126</v>
      </c>
      <c r="C37" s="23" t="s">
        <v>127</v>
      </c>
      <c r="D37" s="23" t="s">
        <v>45</v>
      </c>
      <c r="E37" s="24">
        <v>10.1</v>
      </c>
      <c r="F37" s="24">
        <v>11.8</v>
      </c>
      <c r="G37" s="24">
        <v>13.7</v>
      </c>
      <c r="H37" s="24">
        <v>11.5</v>
      </c>
      <c r="I37" s="26">
        <v>11.5</v>
      </c>
    </row>
    <row r="38" spans="1:9">
      <c r="A38" s="25">
        <v>35</v>
      </c>
      <c r="B38" s="23" t="s">
        <v>126</v>
      </c>
      <c r="C38" s="23" t="s">
        <v>127</v>
      </c>
      <c r="D38" s="23" t="s">
        <v>46</v>
      </c>
      <c r="E38" s="24">
        <v>9.36</v>
      </c>
      <c r="F38" s="24">
        <v>10.49</v>
      </c>
      <c r="G38" s="24">
        <v>13.73</v>
      </c>
      <c r="H38" s="24">
        <v>10.87</v>
      </c>
      <c r="I38" s="26">
        <v>10.78</v>
      </c>
    </row>
    <row r="39" spans="1:9">
      <c r="A39" s="25">
        <v>36</v>
      </c>
      <c r="B39" s="23" t="s">
        <v>126</v>
      </c>
      <c r="C39" s="23" t="s">
        <v>127</v>
      </c>
      <c r="D39" s="23" t="s">
        <v>47</v>
      </c>
      <c r="E39" s="24">
        <v>10</v>
      </c>
      <c r="F39" s="24">
        <v>10.5</v>
      </c>
      <c r="G39" s="24">
        <v>15</v>
      </c>
      <c r="H39" s="24">
        <v>10.5</v>
      </c>
      <c r="I39" s="26">
        <v>11.5</v>
      </c>
    </row>
    <row r="40" spans="1:9">
      <c r="A40" s="25">
        <v>37</v>
      </c>
      <c r="B40" s="23" t="s">
        <v>126</v>
      </c>
      <c r="C40" s="23" t="s">
        <v>127</v>
      </c>
      <c r="D40" s="23" t="s">
        <v>48</v>
      </c>
      <c r="E40" s="24">
        <v>6.45</v>
      </c>
      <c r="F40" s="24">
        <v>6.57</v>
      </c>
      <c r="G40" s="24">
        <v>6.01</v>
      </c>
      <c r="H40" s="24">
        <v>5.97</v>
      </c>
      <c r="I40" s="26">
        <v>7.12</v>
      </c>
    </row>
    <row r="41" spans="1:9">
      <c r="A41" s="25">
        <v>38</v>
      </c>
      <c r="B41" s="23" t="s">
        <v>126</v>
      </c>
      <c r="C41" s="23" t="s">
        <v>127</v>
      </c>
      <c r="D41" s="23" t="s">
        <v>49</v>
      </c>
      <c r="E41" s="24">
        <v>8.4600000000000009</v>
      </c>
      <c r="F41" s="24">
        <v>10.73</v>
      </c>
      <c r="G41" s="24">
        <v>13.25</v>
      </c>
      <c r="H41" s="24">
        <v>9.42</v>
      </c>
      <c r="I41" s="26">
        <v>10.7</v>
      </c>
    </row>
    <row r="42" spans="1:9">
      <c r="A42" s="25">
        <v>39</v>
      </c>
      <c r="B42" s="23" t="s">
        <v>126</v>
      </c>
      <c r="C42" s="23" t="s">
        <v>127</v>
      </c>
      <c r="D42" s="23" t="s">
        <v>50</v>
      </c>
      <c r="E42" s="24">
        <v>8.2899999999999991</v>
      </c>
      <c r="F42" s="24">
        <v>9.52</v>
      </c>
      <c r="G42" s="24">
        <v>12.1</v>
      </c>
      <c r="H42" s="24">
        <v>7.36</v>
      </c>
      <c r="I42" s="26">
        <v>9.32</v>
      </c>
    </row>
    <row r="43" spans="1:9">
      <c r="A43" s="25">
        <v>40</v>
      </c>
      <c r="B43" s="23" t="s">
        <v>126</v>
      </c>
      <c r="C43" s="23" t="s">
        <v>127</v>
      </c>
      <c r="D43" s="23" t="s">
        <v>51</v>
      </c>
      <c r="E43" s="24">
        <v>8.3000000000000007</v>
      </c>
      <c r="F43" s="24">
        <v>8.26</v>
      </c>
      <c r="G43" s="24">
        <v>7.77</v>
      </c>
      <c r="H43" s="24">
        <v>8.18</v>
      </c>
      <c r="I43" s="26">
        <v>8.91</v>
      </c>
    </row>
    <row r="44" spans="1:9">
      <c r="A44" s="25">
        <v>41</v>
      </c>
      <c r="B44" s="23" t="s">
        <v>126</v>
      </c>
      <c r="C44" s="23" t="s">
        <v>127</v>
      </c>
      <c r="D44" s="23" t="s">
        <v>52</v>
      </c>
      <c r="E44" s="24">
        <v>9.86</v>
      </c>
      <c r="F44" s="24">
        <v>10.49</v>
      </c>
      <c r="G44" s="24">
        <v>13.29</v>
      </c>
      <c r="H44" s="24">
        <v>10.57</v>
      </c>
      <c r="I44" s="26">
        <v>13.26</v>
      </c>
    </row>
    <row r="45" spans="1:9">
      <c r="A45" s="25">
        <v>42</v>
      </c>
      <c r="B45" s="23" t="s">
        <v>126</v>
      </c>
      <c r="C45" s="23" t="s">
        <v>127</v>
      </c>
      <c r="D45" s="23" t="s">
        <v>53</v>
      </c>
      <c r="E45" s="24">
        <v>10</v>
      </c>
      <c r="F45" s="24">
        <v>10.5</v>
      </c>
      <c r="G45" s="24">
        <v>12.5</v>
      </c>
      <c r="H45" s="24">
        <v>11</v>
      </c>
      <c r="I45" s="26">
        <v>11</v>
      </c>
    </row>
    <row r="46" spans="1:9">
      <c r="A46" s="25">
        <v>43</v>
      </c>
      <c r="B46" s="23" t="s">
        <v>126</v>
      </c>
      <c r="C46" s="23" t="s">
        <v>127</v>
      </c>
      <c r="D46" s="23" t="s">
        <v>54</v>
      </c>
      <c r="E46" s="24">
        <v>10.199999999999999</v>
      </c>
      <c r="F46" s="24">
        <v>10.24</v>
      </c>
      <c r="G46" s="24">
        <v>10.199999999999999</v>
      </c>
      <c r="H46" s="24">
        <v>9.98</v>
      </c>
      <c r="I46" s="26">
        <v>10.25</v>
      </c>
    </row>
    <row r="47" spans="1:9" ht="24">
      <c r="A47" s="25">
        <v>44</v>
      </c>
      <c r="B47" s="23" t="s">
        <v>126</v>
      </c>
      <c r="C47" s="23" t="s">
        <v>127</v>
      </c>
      <c r="D47" s="23" t="s">
        <v>55</v>
      </c>
      <c r="E47" s="24">
        <v>10.9</v>
      </c>
      <c r="F47" s="24">
        <v>12.65</v>
      </c>
      <c r="G47" s="24">
        <v>15</v>
      </c>
      <c r="H47" s="24">
        <v>12.12</v>
      </c>
      <c r="I47" s="26">
        <v>12.28</v>
      </c>
    </row>
    <row r="48" spans="1:9">
      <c r="A48" s="25">
        <v>45</v>
      </c>
      <c r="B48" s="23" t="s">
        <v>126</v>
      </c>
      <c r="C48" s="23" t="s">
        <v>127</v>
      </c>
      <c r="D48" s="23" t="s">
        <v>56</v>
      </c>
      <c r="E48" s="24">
        <v>8.4600000000000009</v>
      </c>
      <c r="F48" s="24">
        <v>8.4600000000000009</v>
      </c>
      <c r="G48" s="24">
        <v>8.4600000000000009</v>
      </c>
      <c r="H48" s="24">
        <v>0</v>
      </c>
      <c r="I48" s="26">
        <v>8.4600000000000009</v>
      </c>
    </row>
    <row r="49" spans="1:9">
      <c r="A49" s="25">
        <v>46</v>
      </c>
      <c r="B49" s="23" t="s">
        <v>126</v>
      </c>
      <c r="C49" s="23" t="s">
        <v>127</v>
      </c>
      <c r="D49" s="23" t="s">
        <v>57</v>
      </c>
      <c r="E49" s="24">
        <v>11.11</v>
      </c>
      <c r="F49" s="24">
        <v>12.61</v>
      </c>
      <c r="G49" s="24">
        <v>14.61</v>
      </c>
      <c r="H49" s="24">
        <v>13.11</v>
      </c>
      <c r="I49" s="26">
        <v>12.61</v>
      </c>
    </row>
    <row r="50" spans="1:9">
      <c r="A50" s="25">
        <v>47</v>
      </c>
      <c r="B50" s="23" t="s">
        <v>126</v>
      </c>
      <c r="C50" s="23" t="s">
        <v>127</v>
      </c>
      <c r="D50" s="23" t="s">
        <v>58</v>
      </c>
      <c r="E50" s="24">
        <v>9.17</v>
      </c>
      <c r="F50" s="24">
        <v>9.42</v>
      </c>
      <c r="G50" s="24">
        <v>11.94</v>
      </c>
      <c r="H50" s="24">
        <v>10.19</v>
      </c>
      <c r="I50" s="26">
        <v>12.69</v>
      </c>
    </row>
    <row r="51" spans="1:9" ht="24">
      <c r="A51" s="25">
        <v>48</v>
      </c>
      <c r="B51" s="23" t="s">
        <v>126</v>
      </c>
      <c r="C51" s="23" t="s">
        <v>127</v>
      </c>
      <c r="D51" s="23" t="s">
        <v>59</v>
      </c>
      <c r="E51" s="24">
        <v>14</v>
      </c>
      <c r="F51" s="24">
        <v>15</v>
      </c>
      <c r="G51" s="24">
        <v>15</v>
      </c>
      <c r="H51" s="24">
        <v>14.5</v>
      </c>
      <c r="I51" s="26">
        <v>14</v>
      </c>
    </row>
    <row r="52" spans="1:9">
      <c r="A52" s="25">
        <v>49</v>
      </c>
      <c r="B52" s="23" t="s">
        <v>126</v>
      </c>
      <c r="C52" s="23" t="s">
        <v>127</v>
      </c>
      <c r="D52" s="23" t="s">
        <v>60</v>
      </c>
      <c r="E52" s="24">
        <v>9.25</v>
      </c>
      <c r="F52" s="24">
        <v>9.2799999999999994</v>
      </c>
      <c r="G52" s="24">
        <v>11.03</v>
      </c>
      <c r="H52" s="24">
        <v>9.82</v>
      </c>
      <c r="I52" s="26">
        <v>11.94</v>
      </c>
    </row>
    <row r="53" spans="1:9">
      <c r="A53" s="25">
        <v>50</v>
      </c>
      <c r="B53" s="23" t="s">
        <v>126</v>
      </c>
      <c r="C53" s="23" t="s">
        <v>127</v>
      </c>
      <c r="D53" s="23" t="s">
        <v>61</v>
      </c>
      <c r="E53" s="24">
        <v>4.07</v>
      </c>
      <c r="F53" s="24">
        <v>4.5599999999999996</v>
      </c>
      <c r="G53" s="24">
        <v>3.96</v>
      </c>
      <c r="H53" s="24">
        <v>3.61</v>
      </c>
      <c r="I53" s="26">
        <v>12.45</v>
      </c>
    </row>
    <row r="54" spans="1:9">
      <c r="A54" s="25">
        <v>51</v>
      </c>
      <c r="B54" s="23" t="s">
        <v>126</v>
      </c>
      <c r="C54" s="23" t="s">
        <v>127</v>
      </c>
      <c r="D54" s="23" t="s">
        <v>62</v>
      </c>
      <c r="E54" s="24">
        <v>10</v>
      </c>
      <c r="F54" s="24">
        <v>11</v>
      </c>
      <c r="G54" s="24">
        <v>11</v>
      </c>
      <c r="H54" s="24">
        <v>10</v>
      </c>
      <c r="I54" s="26">
        <v>11</v>
      </c>
    </row>
    <row r="55" spans="1:9">
      <c r="A55" s="25">
        <v>52</v>
      </c>
      <c r="B55" s="23" t="s">
        <v>126</v>
      </c>
      <c r="C55" s="23" t="s">
        <v>127</v>
      </c>
      <c r="D55" s="23" t="s">
        <v>64</v>
      </c>
      <c r="E55" s="24">
        <v>9.5399999999999991</v>
      </c>
      <c r="F55" s="24">
        <v>10.85</v>
      </c>
      <c r="G55" s="24">
        <v>10.57</v>
      </c>
      <c r="H55" s="24">
        <v>10.35</v>
      </c>
      <c r="I55" s="26">
        <v>12.71</v>
      </c>
    </row>
    <row r="56" spans="1:9">
      <c r="A56" s="25">
        <v>53</v>
      </c>
      <c r="B56" s="23" t="s">
        <v>126</v>
      </c>
      <c r="C56" s="23" t="s">
        <v>127</v>
      </c>
      <c r="D56" s="23" t="s">
        <v>65</v>
      </c>
      <c r="E56" s="24">
        <v>10.11</v>
      </c>
      <c r="F56" s="24">
        <v>11.15</v>
      </c>
      <c r="G56" s="24">
        <v>10.16</v>
      </c>
      <c r="H56" s="24">
        <v>10.130000000000001</v>
      </c>
      <c r="I56" s="26">
        <v>13.95</v>
      </c>
    </row>
    <row r="57" spans="1:9" s="36" customFormat="1">
      <c r="A57" s="32">
        <v>54</v>
      </c>
      <c r="B57" s="33" t="s">
        <v>126</v>
      </c>
      <c r="C57" s="33" t="s">
        <v>127</v>
      </c>
      <c r="D57" s="33" t="s">
        <v>66</v>
      </c>
      <c r="E57" s="34">
        <v>5.49</v>
      </c>
      <c r="F57" s="34">
        <v>5.49</v>
      </c>
      <c r="G57" s="34">
        <v>5.49</v>
      </c>
      <c r="H57" s="34">
        <v>9.98</v>
      </c>
      <c r="I57" s="35">
        <v>9.98</v>
      </c>
    </row>
    <row r="58" spans="1:9">
      <c r="A58" s="25">
        <v>55</v>
      </c>
      <c r="B58" s="23" t="s">
        <v>126</v>
      </c>
      <c r="C58" s="23" t="s">
        <v>127</v>
      </c>
      <c r="D58" s="23" t="s">
        <v>67</v>
      </c>
      <c r="E58" s="24">
        <v>10.76</v>
      </c>
      <c r="F58" s="24">
        <v>10.35</v>
      </c>
      <c r="G58" s="24">
        <v>12.95</v>
      </c>
      <c r="H58" s="24">
        <v>9.59</v>
      </c>
      <c r="I58" s="26">
        <v>10.68</v>
      </c>
    </row>
    <row r="59" spans="1:9">
      <c r="A59" s="25">
        <v>56</v>
      </c>
      <c r="B59" s="23" t="s">
        <v>126</v>
      </c>
      <c r="C59" s="23" t="s">
        <v>127</v>
      </c>
      <c r="D59" s="23" t="s">
        <v>68</v>
      </c>
      <c r="E59" s="24">
        <v>7.11</v>
      </c>
      <c r="F59" s="24">
        <v>7.11</v>
      </c>
      <c r="G59" s="24">
        <v>7.11</v>
      </c>
      <c r="H59" s="24">
        <v>7.11</v>
      </c>
      <c r="I59" s="26">
        <v>7.11</v>
      </c>
    </row>
    <row r="60" spans="1:9">
      <c r="A60" s="25">
        <v>57</v>
      </c>
      <c r="B60" s="23" t="s">
        <v>126</v>
      </c>
      <c r="C60" s="23" t="s">
        <v>127</v>
      </c>
      <c r="D60" s="23" t="s">
        <v>69</v>
      </c>
      <c r="E60" s="24">
        <v>0</v>
      </c>
      <c r="F60" s="24">
        <v>9.57</v>
      </c>
      <c r="G60" s="24">
        <v>0</v>
      </c>
      <c r="H60" s="24">
        <v>9.57</v>
      </c>
      <c r="I60" s="26">
        <v>9.57</v>
      </c>
    </row>
    <row r="61" spans="1:9">
      <c r="A61" s="25">
        <v>58</v>
      </c>
      <c r="B61" s="23" t="s">
        <v>126</v>
      </c>
      <c r="C61" s="23" t="s">
        <v>127</v>
      </c>
      <c r="D61" s="23" t="s">
        <v>70</v>
      </c>
      <c r="E61" s="24">
        <v>8.82</v>
      </c>
      <c r="F61" s="24">
        <v>8.91</v>
      </c>
      <c r="G61" s="24">
        <v>8.82</v>
      </c>
      <c r="H61" s="24">
        <v>8.8699999999999992</v>
      </c>
      <c r="I61" s="26">
        <v>8.93</v>
      </c>
    </row>
    <row r="62" spans="1:9">
      <c r="A62" s="25">
        <v>59</v>
      </c>
      <c r="B62" s="23" t="s">
        <v>126</v>
      </c>
      <c r="C62" s="23" t="s">
        <v>127</v>
      </c>
      <c r="D62" s="23" t="s">
        <v>71</v>
      </c>
      <c r="E62" s="24">
        <v>10.06</v>
      </c>
      <c r="F62" s="24">
        <v>10.119999999999999</v>
      </c>
      <c r="G62" s="24">
        <v>10.48</v>
      </c>
      <c r="H62" s="24">
        <v>10.029999999999999</v>
      </c>
      <c r="I62" s="26">
        <v>10.3</v>
      </c>
    </row>
    <row r="63" spans="1:9">
      <c r="A63" s="25">
        <v>60</v>
      </c>
      <c r="B63" s="23" t="s">
        <v>126</v>
      </c>
      <c r="C63" s="23" t="s">
        <v>127</v>
      </c>
      <c r="D63" s="23" t="s">
        <v>72</v>
      </c>
      <c r="E63" s="24">
        <v>12.72</v>
      </c>
      <c r="F63" s="24">
        <v>11.55</v>
      </c>
      <c r="G63" s="24">
        <v>8.23</v>
      </c>
      <c r="H63" s="24">
        <v>8.4700000000000006</v>
      </c>
      <c r="I63" s="26">
        <v>8.2799999999999994</v>
      </c>
    </row>
    <row r="64" spans="1:9">
      <c r="A64" s="25">
        <v>61</v>
      </c>
      <c r="B64" s="23" t="s">
        <v>126</v>
      </c>
      <c r="C64" s="23" t="s">
        <v>127</v>
      </c>
      <c r="D64" s="23" t="s">
        <v>73</v>
      </c>
      <c r="E64" s="24">
        <v>13.7</v>
      </c>
      <c r="F64" s="24">
        <v>13.7</v>
      </c>
      <c r="G64" s="24">
        <v>13.7</v>
      </c>
      <c r="H64" s="24">
        <v>13.7</v>
      </c>
      <c r="I64" s="26">
        <v>13.7</v>
      </c>
    </row>
    <row r="65" spans="1:9">
      <c r="A65" s="25">
        <v>62</v>
      </c>
      <c r="B65" s="23" t="s">
        <v>126</v>
      </c>
      <c r="C65" s="23" t="s">
        <v>127</v>
      </c>
      <c r="D65" s="23" t="s">
        <v>74</v>
      </c>
      <c r="E65" s="24">
        <v>10.71</v>
      </c>
      <c r="F65" s="24">
        <v>11.01</v>
      </c>
      <c r="G65" s="24">
        <v>11.01</v>
      </c>
      <c r="H65" s="24">
        <v>10.86</v>
      </c>
      <c r="I65" s="26">
        <v>10.91</v>
      </c>
    </row>
    <row r="66" spans="1:9">
      <c r="A66" s="25">
        <v>63</v>
      </c>
      <c r="B66" s="23" t="s">
        <v>126</v>
      </c>
      <c r="C66" s="23" t="s">
        <v>127</v>
      </c>
      <c r="D66" s="23" t="s">
        <v>75</v>
      </c>
      <c r="E66" s="24">
        <v>8.8000000000000007</v>
      </c>
      <c r="F66" s="24">
        <v>8.8000000000000007</v>
      </c>
      <c r="G66" s="24">
        <v>9.85</v>
      </c>
      <c r="H66" s="24">
        <v>8.8000000000000007</v>
      </c>
      <c r="I66" s="26">
        <v>8.8699999999999992</v>
      </c>
    </row>
    <row r="67" spans="1:9">
      <c r="A67" s="25">
        <v>64</v>
      </c>
      <c r="B67" s="23" t="s">
        <v>126</v>
      </c>
      <c r="C67" s="23" t="s">
        <v>127</v>
      </c>
      <c r="D67" s="23" t="s">
        <v>76</v>
      </c>
      <c r="E67" s="24">
        <v>10.5</v>
      </c>
      <c r="F67" s="24">
        <v>11.5</v>
      </c>
      <c r="G67" s="24">
        <v>16</v>
      </c>
      <c r="H67" s="24">
        <v>0</v>
      </c>
      <c r="I67" s="26">
        <v>11</v>
      </c>
    </row>
    <row r="68" spans="1:9">
      <c r="A68" s="25">
        <v>65</v>
      </c>
      <c r="B68" s="23" t="s">
        <v>126</v>
      </c>
      <c r="C68" s="23" t="s">
        <v>127</v>
      </c>
      <c r="D68" s="23" t="s">
        <v>77</v>
      </c>
      <c r="E68" s="24">
        <v>0</v>
      </c>
      <c r="F68" s="24">
        <v>10.11</v>
      </c>
      <c r="G68" s="24">
        <v>0</v>
      </c>
      <c r="H68" s="24">
        <v>10.11</v>
      </c>
      <c r="I68" s="26">
        <v>10.11</v>
      </c>
    </row>
    <row r="69" spans="1:9">
      <c r="A69" s="25">
        <v>66</v>
      </c>
      <c r="B69" s="23" t="s">
        <v>126</v>
      </c>
      <c r="C69" s="23" t="s">
        <v>127</v>
      </c>
      <c r="D69" s="23" t="s">
        <v>78</v>
      </c>
      <c r="E69" s="24">
        <v>11</v>
      </c>
      <c r="F69" s="24">
        <v>13</v>
      </c>
      <c r="G69" s="24">
        <v>15</v>
      </c>
      <c r="H69" s="24">
        <v>12.5</v>
      </c>
      <c r="I69" s="26">
        <v>13.5</v>
      </c>
    </row>
    <row r="70" spans="1:9">
      <c r="A70" s="25">
        <v>67</v>
      </c>
      <c r="B70" s="23" t="s">
        <v>126</v>
      </c>
      <c r="C70" s="23" t="s">
        <v>127</v>
      </c>
      <c r="D70" s="23" t="s">
        <v>79</v>
      </c>
      <c r="E70" s="24">
        <v>10.75</v>
      </c>
      <c r="F70" s="24">
        <v>11.25</v>
      </c>
      <c r="G70" s="24">
        <v>0</v>
      </c>
      <c r="H70" s="24">
        <v>9.25</v>
      </c>
      <c r="I70" s="26">
        <v>0</v>
      </c>
    </row>
    <row r="71" spans="1:9">
      <c r="A71" s="25">
        <v>68</v>
      </c>
      <c r="B71" s="23" t="s">
        <v>126</v>
      </c>
      <c r="C71" s="23" t="s">
        <v>127</v>
      </c>
      <c r="D71" s="23" t="s">
        <v>80</v>
      </c>
      <c r="E71" s="24">
        <v>10.06</v>
      </c>
      <c r="F71" s="24">
        <v>10.96</v>
      </c>
      <c r="G71" s="24">
        <v>10.96</v>
      </c>
      <c r="H71" s="24">
        <v>10.96</v>
      </c>
      <c r="I71" s="26">
        <v>10.96</v>
      </c>
    </row>
    <row r="72" spans="1:9">
      <c r="A72" s="25">
        <v>69</v>
      </c>
      <c r="B72" s="23" t="s">
        <v>126</v>
      </c>
      <c r="C72" s="23" t="s">
        <v>127</v>
      </c>
      <c r="D72" s="23" t="s">
        <v>81</v>
      </c>
      <c r="E72" s="24">
        <v>11.25</v>
      </c>
      <c r="F72" s="24">
        <v>11.5</v>
      </c>
      <c r="G72" s="24">
        <v>0</v>
      </c>
      <c r="H72" s="24">
        <v>10.5</v>
      </c>
      <c r="I72" s="26">
        <v>11.5</v>
      </c>
    </row>
    <row r="73" spans="1:9">
      <c r="A73" s="25">
        <v>70</v>
      </c>
      <c r="B73" s="23" t="s">
        <v>126</v>
      </c>
      <c r="C73" s="23" t="s">
        <v>127</v>
      </c>
      <c r="D73" s="23" t="s">
        <v>82</v>
      </c>
      <c r="E73" s="24">
        <v>9</v>
      </c>
      <c r="F73" s="24">
        <v>15</v>
      </c>
      <c r="G73" s="24">
        <v>0</v>
      </c>
      <c r="H73" s="24">
        <v>11.25</v>
      </c>
      <c r="I73" s="26">
        <v>12.25</v>
      </c>
    </row>
    <row r="74" spans="1:9">
      <c r="A74" s="25">
        <v>71</v>
      </c>
      <c r="B74" s="23" t="s">
        <v>126</v>
      </c>
      <c r="C74" s="23" t="s">
        <v>127</v>
      </c>
      <c r="D74" s="23" t="s">
        <v>83</v>
      </c>
      <c r="E74" s="24">
        <v>0</v>
      </c>
      <c r="F74" s="24">
        <v>12.99</v>
      </c>
      <c r="G74" s="24">
        <v>17.309999999999999</v>
      </c>
      <c r="H74" s="24">
        <v>0</v>
      </c>
      <c r="I74" s="26">
        <v>14.98</v>
      </c>
    </row>
    <row r="75" spans="1:9">
      <c r="A75" s="25">
        <v>72</v>
      </c>
      <c r="B75" s="23" t="s">
        <v>126</v>
      </c>
      <c r="C75" s="23" t="s">
        <v>127</v>
      </c>
      <c r="D75" s="23" t="s">
        <v>84</v>
      </c>
      <c r="E75" s="24">
        <v>11.5</v>
      </c>
      <c r="F75" s="24">
        <v>11.5</v>
      </c>
      <c r="G75" s="24">
        <v>0</v>
      </c>
      <c r="H75" s="24">
        <v>11.5</v>
      </c>
      <c r="I75" s="26">
        <v>12.25</v>
      </c>
    </row>
    <row r="76" spans="1:9">
      <c r="A76" s="25">
        <v>73</v>
      </c>
      <c r="B76" s="23" t="s">
        <v>126</v>
      </c>
      <c r="C76" s="23" t="s">
        <v>127</v>
      </c>
      <c r="D76" s="23" t="s">
        <v>85</v>
      </c>
      <c r="E76" s="24">
        <v>8.84</v>
      </c>
      <c r="F76" s="24">
        <v>9.6999999999999993</v>
      </c>
      <c r="G76" s="24">
        <v>13.13</v>
      </c>
      <c r="H76" s="24">
        <v>9.5299999999999994</v>
      </c>
      <c r="I76" s="26">
        <v>9.6</v>
      </c>
    </row>
    <row r="77" spans="1:9">
      <c r="A77" s="25">
        <v>74</v>
      </c>
      <c r="B77" s="23" t="s">
        <v>126</v>
      </c>
      <c r="C77" s="23" t="s">
        <v>127</v>
      </c>
      <c r="D77" s="23" t="s">
        <v>86</v>
      </c>
      <c r="E77" s="24">
        <v>0</v>
      </c>
      <c r="F77" s="24">
        <v>11.13</v>
      </c>
      <c r="G77" s="24">
        <v>0</v>
      </c>
      <c r="H77" s="24">
        <v>9.0399999999999991</v>
      </c>
      <c r="I77" s="26">
        <v>10.210000000000001</v>
      </c>
    </row>
    <row r="78" spans="1:9">
      <c r="A78" s="25">
        <v>75</v>
      </c>
      <c r="B78" s="23" t="s">
        <v>126</v>
      </c>
      <c r="C78" s="23" t="s">
        <v>127</v>
      </c>
      <c r="D78" s="23" t="s">
        <v>87</v>
      </c>
      <c r="E78" s="24">
        <v>10.76</v>
      </c>
      <c r="F78" s="24">
        <v>13</v>
      </c>
      <c r="G78" s="24">
        <v>0</v>
      </c>
      <c r="H78" s="24">
        <v>0</v>
      </c>
      <c r="I78" s="26">
        <v>0</v>
      </c>
    </row>
    <row r="79" spans="1:9">
      <c r="A79" s="25">
        <v>76</v>
      </c>
      <c r="B79" s="23" t="s">
        <v>126</v>
      </c>
      <c r="C79" s="23" t="s">
        <v>127</v>
      </c>
      <c r="D79" s="23" t="s">
        <v>88</v>
      </c>
      <c r="E79" s="24">
        <v>11.07</v>
      </c>
      <c r="F79" s="24">
        <v>11.07</v>
      </c>
      <c r="G79" s="24">
        <v>0</v>
      </c>
      <c r="H79" s="24">
        <v>10.82</v>
      </c>
      <c r="I79" s="26">
        <v>10.82</v>
      </c>
    </row>
    <row r="80" spans="1:9">
      <c r="A80" s="25">
        <v>77</v>
      </c>
      <c r="B80" s="23" t="s">
        <v>126</v>
      </c>
      <c r="C80" s="23" t="s">
        <v>127</v>
      </c>
      <c r="D80" s="23" t="s">
        <v>89</v>
      </c>
      <c r="E80" s="24">
        <v>8.5</v>
      </c>
      <c r="F80" s="24">
        <v>9</v>
      </c>
      <c r="G80" s="24">
        <v>9.75</v>
      </c>
      <c r="H80" s="24">
        <v>8.75</v>
      </c>
      <c r="I80" s="26">
        <v>10.5</v>
      </c>
    </row>
    <row r="81" spans="1:9">
      <c r="A81" s="25">
        <v>78</v>
      </c>
      <c r="B81" s="23" t="s">
        <v>126</v>
      </c>
      <c r="C81" s="23" t="s">
        <v>127</v>
      </c>
      <c r="D81" s="23" t="s">
        <v>90</v>
      </c>
      <c r="E81" s="24">
        <v>12.95</v>
      </c>
      <c r="F81" s="24">
        <v>12.78</v>
      </c>
      <c r="G81" s="24">
        <v>0</v>
      </c>
      <c r="H81" s="24">
        <v>12.84</v>
      </c>
      <c r="I81" s="26">
        <v>12.74</v>
      </c>
    </row>
    <row r="82" spans="1:9">
      <c r="A82" s="25">
        <v>79</v>
      </c>
      <c r="B82" s="23" t="s">
        <v>126</v>
      </c>
      <c r="C82" s="23" t="s">
        <v>127</v>
      </c>
      <c r="D82" s="23" t="s">
        <v>91</v>
      </c>
      <c r="E82" s="24">
        <v>12.63</v>
      </c>
      <c r="F82" s="24">
        <v>13.63</v>
      </c>
      <c r="G82" s="24">
        <v>13.63</v>
      </c>
      <c r="H82" s="24">
        <v>14.38</v>
      </c>
      <c r="I82" s="26">
        <v>14.38</v>
      </c>
    </row>
    <row r="83" spans="1:9">
      <c r="A83" s="25">
        <v>80</v>
      </c>
      <c r="B83" s="23" t="s">
        <v>126</v>
      </c>
      <c r="C83" s="23" t="s">
        <v>127</v>
      </c>
      <c r="D83" s="23" t="s">
        <v>92</v>
      </c>
      <c r="E83" s="24">
        <v>12.84</v>
      </c>
      <c r="F83" s="24">
        <v>12.84</v>
      </c>
      <c r="G83" s="24">
        <v>12.84</v>
      </c>
      <c r="H83" s="24">
        <v>12.84</v>
      </c>
      <c r="I83" s="26">
        <v>12.84</v>
      </c>
    </row>
    <row r="84" spans="1:9">
      <c r="A84" s="25">
        <v>81</v>
      </c>
      <c r="B84" s="23" t="s">
        <v>126</v>
      </c>
      <c r="C84" s="23" t="s">
        <v>127</v>
      </c>
      <c r="D84" s="23" t="s">
        <v>93</v>
      </c>
      <c r="E84" s="24">
        <v>10.62</v>
      </c>
      <c r="F84" s="24">
        <v>10.62</v>
      </c>
      <c r="G84" s="24">
        <v>0</v>
      </c>
      <c r="H84" s="24">
        <v>0</v>
      </c>
      <c r="I84" s="26">
        <v>0</v>
      </c>
    </row>
    <row r="85" spans="1:9">
      <c r="A85" s="25">
        <v>82</v>
      </c>
      <c r="B85" s="23" t="s">
        <v>126</v>
      </c>
      <c r="C85" s="23" t="s">
        <v>127</v>
      </c>
      <c r="D85" s="23" t="s">
        <v>94</v>
      </c>
      <c r="E85" s="24">
        <v>12.5</v>
      </c>
      <c r="F85" s="24">
        <v>13.5</v>
      </c>
      <c r="G85" s="24">
        <v>0</v>
      </c>
      <c r="H85" s="24">
        <v>0</v>
      </c>
      <c r="I85" s="26">
        <v>0</v>
      </c>
    </row>
    <row r="86" spans="1:9">
      <c r="A86" s="25">
        <v>83</v>
      </c>
      <c r="B86" s="23" t="s">
        <v>126</v>
      </c>
      <c r="C86" s="23" t="s">
        <v>127</v>
      </c>
      <c r="D86" s="23" t="s">
        <v>95</v>
      </c>
      <c r="E86" s="24">
        <v>10.17</v>
      </c>
      <c r="F86" s="24">
        <v>10.17</v>
      </c>
      <c r="G86" s="24">
        <v>10.17</v>
      </c>
      <c r="H86" s="24">
        <v>10.17</v>
      </c>
      <c r="I86" s="26">
        <v>10.17</v>
      </c>
    </row>
    <row r="87" spans="1:9">
      <c r="A87" s="25">
        <v>84</v>
      </c>
      <c r="B87" s="23" t="s">
        <v>126</v>
      </c>
      <c r="C87" s="23" t="s">
        <v>127</v>
      </c>
      <c r="D87" s="23" t="s">
        <v>96</v>
      </c>
      <c r="E87" s="24">
        <v>0</v>
      </c>
      <c r="F87" s="24">
        <v>11.75</v>
      </c>
      <c r="G87" s="24">
        <v>15</v>
      </c>
      <c r="H87" s="24">
        <v>9.75</v>
      </c>
      <c r="I87" s="26">
        <v>0</v>
      </c>
    </row>
    <row r="88" spans="1:9">
      <c r="A88" s="25">
        <v>85</v>
      </c>
      <c r="B88" s="23" t="s">
        <v>126</v>
      </c>
      <c r="C88" s="23" t="s">
        <v>127</v>
      </c>
      <c r="D88" s="23" t="s">
        <v>97</v>
      </c>
      <c r="E88" s="24">
        <v>12.23</v>
      </c>
      <c r="F88" s="24">
        <v>12.23</v>
      </c>
      <c r="G88" s="24">
        <v>14.23</v>
      </c>
      <c r="H88" s="24">
        <v>12.23</v>
      </c>
      <c r="I88" s="26">
        <v>13.73</v>
      </c>
    </row>
    <row r="89" spans="1:9">
      <c r="A89" s="25">
        <v>86</v>
      </c>
      <c r="B89" s="23" t="s">
        <v>126</v>
      </c>
      <c r="C89" s="23" t="s">
        <v>127</v>
      </c>
      <c r="D89" s="23" t="s">
        <v>98</v>
      </c>
      <c r="E89" s="24">
        <v>12.68</v>
      </c>
      <c r="F89" s="24">
        <v>12.93</v>
      </c>
      <c r="G89" s="24">
        <v>13.43</v>
      </c>
      <c r="H89" s="24">
        <v>12.78</v>
      </c>
      <c r="I89" s="26">
        <v>13.18</v>
      </c>
    </row>
    <row r="90" spans="1:9">
      <c r="A90" s="25">
        <v>87</v>
      </c>
      <c r="B90" s="23" t="s">
        <v>126</v>
      </c>
      <c r="C90" s="23" t="s">
        <v>127</v>
      </c>
      <c r="D90" s="23" t="s">
        <v>99</v>
      </c>
      <c r="E90" s="24">
        <v>14.5</v>
      </c>
      <c r="F90" s="24">
        <v>14.75</v>
      </c>
      <c r="G90" s="24">
        <v>17</v>
      </c>
      <c r="H90" s="24">
        <v>16.5</v>
      </c>
      <c r="I90" s="26">
        <v>15.75</v>
      </c>
    </row>
    <row r="91" spans="1:9">
      <c r="A91" s="25">
        <v>88</v>
      </c>
      <c r="B91" s="23" t="s">
        <v>126</v>
      </c>
      <c r="C91" s="23" t="s">
        <v>127</v>
      </c>
      <c r="D91" s="23" t="s">
        <v>100</v>
      </c>
      <c r="E91" s="24">
        <v>11.5</v>
      </c>
      <c r="F91" s="24">
        <v>11.5</v>
      </c>
      <c r="G91" s="24">
        <v>0</v>
      </c>
      <c r="H91" s="24">
        <v>11.5</v>
      </c>
      <c r="I91" s="26">
        <v>11.5</v>
      </c>
    </row>
    <row r="92" spans="1:9">
      <c r="A92" s="25">
        <v>89</v>
      </c>
      <c r="B92" s="23" t="s">
        <v>126</v>
      </c>
      <c r="C92" s="23" t="s">
        <v>127</v>
      </c>
      <c r="D92" s="23" t="s">
        <v>101</v>
      </c>
      <c r="E92" s="24">
        <v>10</v>
      </c>
      <c r="F92" s="24">
        <v>11.25</v>
      </c>
      <c r="G92" s="24">
        <v>17</v>
      </c>
      <c r="H92" s="24">
        <v>13</v>
      </c>
      <c r="I92" s="26">
        <v>13</v>
      </c>
    </row>
    <row r="93" spans="1:9">
      <c r="A93" s="25">
        <v>90</v>
      </c>
      <c r="B93" s="23" t="s">
        <v>126</v>
      </c>
      <c r="C93" s="23" t="s">
        <v>127</v>
      </c>
      <c r="D93" s="23" t="s">
        <v>102</v>
      </c>
      <c r="E93" s="24">
        <v>12.12</v>
      </c>
      <c r="F93" s="24">
        <v>12.62</v>
      </c>
      <c r="G93" s="24">
        <v>13.12</v>
      </c>
      <c r="H93" s="24">
        <v>13.12</v>
      </c>
      <c r="I93" s="26">
        <v>13.12</v>
      </c>
    </row>
    <row r="94" spans="1:9">
      <c r="A94" s="25">
        <v>91</v>
      </c>
      <c r="B94" s="23" t="s">
        <v>126</v>
      </c>
      <c r="C94" s="23" t="s">
        <v>127</v>
      </c>
      <c r="D94" s="23" t="s">
        <v>103</v>
      </c>
      <c r="E94" s="24">
        <v>15.57</v>
      </c>
      <c r="F94" s="24">
        <v>15.57</v>
      </c>
      <c r="G94" s="24">
        <v>15.57</v>
      </c>
      <c r="H94" s="24">
        <v>15.57</v>
      </c>
      <c r="I94" s="26">
        <v>15.57</v>
      </c>
    </row>
    <row r="95" spans="1:9">
      <c r="A95" s="25">
        <v>92</v>
      </c>
      <c r="B95" s="23" t="s">
        <v>126</v>
      </c>
      <c r="C95" s="23" t="s">
        <v>127</v>
      </c>
      <c r="D95" s="23" t="s">
        <v>104</v>
      </c>
      <c r="E95" s="24">
        <v>10</v>
      </c>
      <c r="F95" s="24">
        <v>11</v>
      </c>
      <c r="G95" s="24">
        <v>0</v>
      </c>
      <c r="H95" s="24">
        <v>10</v>
      </c>
      <c r="I95" s="26">
        <v>11</v>
      </c>
    </row>
    <row r="96" spans="1:9">
      <c r="A96" s="25">
        <v>93</v>
      </c>
      <c r="B96" s="23" t="s">
        <v>126</v>
      </c>
      <c r="C96" s="23" t="s">
        <v>127</v>
      </c>
      <c r="D96" s="23" t="s">
        <v>105</v>
      </c>
      <c r="E96" s="24">
        <v>10.72</v>
      </c>
      <c r="F96" s="24">
        <v>11.4</v>
      </c>
      <c r="G96" s="24">
        <v>12.4</v>
      </c>
      <c r="H96" s="24">
        <v>10.9</v>
      </c>
      <c r="I96" s="26">
        <v>10.9</v>
      </c>
    </row>
    <row r="97" spans="1:9">
      <c r="A97" s="25">
        <v>94</v>
      </c>
      <c r="B97" s="23" t="s">
        <v>126</v>
      </c>
      <c r="C97" s="23" t="s">
        <v>127</v>
      </c>
      <c r="D97" s="23" t="s">
        <v>106</v>
      </c>
      <c r="E97" s="24">
        <v>11.16</v>
      </c>
      <c r="F97" s="24">
        <v>11.66</v>
      </c>
      <c r="G97" s="24">
        <v>12.16</v>
      </c>
      <c r="H97" s="24">
        <v>11.16</v>
      </c>
      <c r="I97" s="26">
        <v>11.66</v>
      </c>
    </row>
    <row r="98" spans="1:9">
      <c r="A98" s="25">
        <v>95</v>
      </c>
      <c r="B98" s="23" t="s">
        <v>126</v>
      </c>
      <c r="C98" s="23" t="s">
        <v>127</v>
      </c>
      <c r="D98" s="23" t="s">
        <v>107</v>
      </c>
      <c r="E98" s="24">
        <v>10.84</v>
      </c>
      <c r="F98" s="24">
        <v>10.84</v>
      </c>
      <c r="G98" s="24">
        <v>11.84</v>
      </c>
      <c r="H98" s="24">
        <v>10.84</v>
      </c>
      <c r="I98" s="26">
        <v>10.84</v>
      </c>
    </row>
    <row r="99" spans="1:9">
      <c r="A99" s="25">
        <v>96</v>
      </c>
      <c r="B99" s="23" t="s">
        <v>126</v>
      </c>
      <c r="C99" s="23" t="s">
        <v>127</v>
      </c>
      <c r="D99" s="23" t="s">
        <v>108</v>
      </c>
      <c r="E99" s="24">
        <v>0</v>
      </c>
      <c r="F99" s="24">
        <v>12.68</v>
      </c>
      <c r="G99" s="24">
        <v>17.05</v>
      </c>
      <c r="H99" s="24">
        <v>0</v>
      </c>
      <c r="I99" s="26">
        <v>14.11</v>
      </c>
    </row>
    <row r="100" spans="1:9">
      <c r="A100" s="25">
        <v>97</v>
      </c>
      <c r="B100" s="23" t="s">
        <v>126</v>
      </c>
      <c r="C100" s="23" t="s">
        <v>127</v>
      </c>
      <c r="D100" s="23" t="s">
        <v>109</v>
      </c>
      <c r="E100" s="24">
        <v>11.58</v>
      </c>
      <c r="F100" s="24">
        <v>12.26</v>
      </c>
      <c r="G100" s="24">
        <v>0</v>
      </c>
      <c r="H100" s="24">
        <v>12.08</v>
      </c>
      <c r="I100" s="26">
        <v>13.58</v>
      </c>
    </row>
    <row r="101" spans="1:9">
      <c r="A101" s="25">
        <v>98</v>
      </c>
      <c r="B101" s="23" t="s">
        <v>126</v>
      </c>
      <c r="C101" s="23" t="s">
        <v>127</v>
      </c>
      <c r="D101" s="23" t="s">
        <v>110</v>
      </c>
      <c r="E101" s="24">
        <v>12.67</v>
      </c>
      <c r="F101" s="24">
        <v>12.67</v>
      </c>
      <c r="G101" s="24">
        <v>12.67</v>
      </c>
      <c r="H101" s="24">
        <v>12.67</v>
      </c>
      <c r="I101" s="26">
        <v>12.67</v>
      </c>
    </row>
    <row r="102" spans="1:9">
      <c r="A102" s="25">
        <v>99</v>
      </c>
      <c r="B102" s="23" t="s">
        <v>126</v>
      </c>
      <c r="C102" s="23" t="s">
        <v>127</v>
      </c>
      <c r="D102" s="23" t="s">
        <v>111</v>
      </c>
      <c r="E102" s="24">
        <v>10.23</v>
      </c>
      <c r="F102" s="24">
        <v>10.73</v>
      </c>
      <c r="G102" s="24">
        <v>12.73</v>
      </c>
      <c r="H102" s="24">
        <v>10.23</v>
      </c>
      <c r="I102" s="26">
        <v>10.23</v>
      </c>
    </row>
    <row r="103" spans="1:9">
      <c r="A103" s="25">
        <v>100</v>
      </c>
      <c r="B103" s="23" t="s">
        <v>126</v>
      </c>
      <c r="C103" s="23" t="s">
        <v>127</v>
      </c>
      <c r="D103" s="23" t="s">
        <v>112</v>
      </c>
      <c r="E103" s="24">
        <v>10.02</v>
      </c>
      <c r="F103" s="24">
        <v>9.9</v>
      </c>
      <c r="G103" s="24">
        <v>0</v>
      </c>
      <c r="H103" s="24">
        <v>9.9</v>
      </c>
      <c r="I103" s="26">
        <v>0</v>
      </c>
    </row>
    <row r="104" spans="1:9" ht="14.4" thickBot="1">
      <c r="A104" s="27">
        <v>101</v>
      </c>
      <c r="B104" s="28" t="s">
        <v>126</v>
      </c>
      <c r="C104" s="28" t="s">
        <v>127</v>
      </c>
      <c r="D104" s="28" t="s">
        <v>113</v>
      </c>
      <c r="E104" s="29">
        <v>0</v>
      </c>
      <c r="F104" s="29">
        <v>11</v>
      </c>
      <c r="G104" s="29">
        <v>0</v>
      </c>
      <c r="H104" s="29">
        <v>12</v>
      </c>
      <c r="I104" s="30">
        <v>12.5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106"/>
  <sheetViews>
    <sheetView view="pageBreakPreview" topLeftCell="A94" zoomScaleNormal="115" zoomScaleSheetLayoutView="100" workbookViewId="0">
      <selection activeCell="D80" sqref="D80"/>
    </sheetView>
  </sheetViews>
  <sheetFormatPr defaultColWidth="9.25" defaultRowHeight="13.8"/>
  <cols>
    <col min="1" max="1" width="6.25" style="1" customWidth="1"/>
    <col min="2" max="2" width="8.375" style="1" customWidth="1"/>
    <col min="3" max="3" width="7.625" style="1" customWidth="1"/>
    <col min="4" max="4" width="53.625" style="1" customWidth="1"/>
    <col min="5" max="5" width="12" style="1" customWidth="1"/>
    <col min="6" max="6" width="9.25" style="1" customWidth="1"/>
    <col min="7" max="7" width="8.625" style="1" customWidth="1"/>
    <col min="8" max="8" width="8.375" style="1" customWidth="1"/>
    <col min="9" max="9" width="10.375" style="1" customWidth="1"/>
    <col min="10" max="16384" width="9.25" style="1"/>
  </cols>
  <sheetData>
    <row r="1" spans="1:9">
      <c r="A1" s="603" t="s">
        <v>128</v>
      </c>
      <c r="B1" s="603"/>
      <c r="C1" s="603"/>
      <c r="D1" s="603"/>
      <c r="E1" s="603"/>
      <c r="F1" s="603"/>
      <c r="G1" s="603"/>
      <c r="H1" s="603"/>
      <c r="I1" s="603"/>
    </row>
    <row r="2" spans="1:9" ht="14.4" thickBot="1"/>
    <row r="3" spans="1:9" ht="34.5" customHeight="1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9" t="s">
        <v>9</v>
      </c>
    </row>
    <row r="4" spans="1:9">
      <c r="A4" s="25">
        <v>1</v>
      </c>
      <c r="B4" s="23" t="s">
        <v>126</v>
      </c>
      <c r="C4" s="41" t="s">
        <v>129</v>
      </c>
      <c r="D4" s="23" t="s">
        <v>12</v>
      </c>
      <c r="E4" s="24">
        <v>9.9499999999999993</v>
      </c>
      <c r="F4" s="24">
        <v>9.9499999999999993</v>
      </c>
      <c r="G4" s="24">
        <v>17.5</v>
      </c>
      <c r="H4" s="24">
        <v>9.98</v>
      </c>
      <c r="I4" s="26">
        <v>12.5</v>
      </c>
    </row>
    <row r="5" spans="1:9">
      <c r="A5" s="25">
        <v>2</v>
      </c>
      <c r="B5" s="23" t="s">
        <v>126</v>
      </c>
      <c r="C5" s="41" t="s">
        <v>129</v>
      </c>
      <c r="D5" s="23" t="s">
        <v>13</v>
      </c>
      <c r="E5" s="24">
        <v>9.9499999999999993</v>
      </c>
      <c r="F5" s="24">
        <v>9.9499999999999993</v>
      </c>
      <c r="G5" s="24">
        <v>17.75</v>
      </c>
      <c r="H5" s="24">
        <v>10.25</v>
      </c>
      <c r="I5" s="26">
        <v>12</v>
      </c>
    </row>
    <row r="6" spans="1:9">
      <c r="A6" s="25">
        <v>3</v>
      </c>
      <c r="B6" s="23" t="s">
        <v>126</v>
      </c>
      <c r="C6" s="41" t="s">
        <v>129</v>
      </c>
      <c r="D6" s="23" t="s">
        <v>14</v>
      </c>
      <c r="E6" s="24">
        <v>9.9499999999999993</v>
      </c>
      <c r="F6" s="24">
        <v>9.9499999999999993</v>
      </c>
      <c r="G6" s="24">
        <v>0</v>
      </c>
      <c r="H6" s="24">
        <v>10.5</v>
      </c>
      <c r="I6" s="26">
        <v>12.5</v>
      </c>
    </row>
    <row r="7" spans="1:9">
      <c r="A7" s="25">
        <v>4</v>
      </c>
      <c r="B7" s="23" t="s">
        <v>126</v>
      </c>
      <c r="C7" s="41" t="s">
        <v>129</v>
      </c>
      <c r="D7" s="23" t="s">
        <v>15</v>
      </c>
      <c r="E7" s="24">
        <v>10</v>
      </c>
      <c r="F7" s="24">
        <v>10.5</v>
      </c>
      <c r="G7" s="24">
        <v>17</v>
      </c>
      <c r="H7" s="24">
        <v>10.25</v>
      </c>
      <c r="I7" s="26">
        <v>12</v>
      </c>
    </row>
    <row r="8" spans="1:9">
      <c r="A8" s="25">
        <v>5</v>
      </c>
      <c r="B8" s="23" t="s">
        <v>126</v>
      </c>
      <c r="C8" s="41" t="s">
        <v>129</v>
      </c>
      <c r="D8" s="23" t="s">
        <v>16</v>
      </c>
      <c r="E8" s="24">
        <v>10</v>
      </c>
      <c r="F8" s="24">
        <v>10</v>
      </c>
      <c r="G8" s="24">
        <v>0</v>
      </c>
      <c r="H8" s="24">
        <v>10.25</v>
      </c>
      <c r="I8" s="26">
        <v>10</v>
      </c>
    </row>
    <row r="9" spans="1:9">
      <c r="A9" s="25">
        <v>6</v>
      </c>
      <c r="B9" s="23" t="s">
        <v>126</v>
      </c>
      <c r="C9" s="41" t="s">
        <v>129</v>
      </c>
      <c r="D9" s="23" t="s">
        <v>17</v>
      </c>
      <c r="E9" s="24">
        <v>9.75</v>
      </c>
      <c r="F9" s="24">
        <v>9.9</v>
      </c>
      <c r="G9" s="24">
        <v>0</v>
      </c>
      <c r="H9" s="24">
        <v>9.9</v>
      </c>
      <c r="I9" s="26">
        <v>8.98</v>
      </c>
    </row>
    <row r="10" spans="1:9">
      <c r="A10" s="25">
        <v>7</v>
      </c>
      <c r="B10" s="23" t="s">
        <v>126</v>
      </c>
      <c r="C10" s="41" t="s">
        <v>129</v>
      </c>
      <c r="D10" s="23" t="s">
        <v>18</v>
      </c>
      <c r="E10" s="24">
        <v>9.25</v>
      </c>
      <c r="F10" s="24">
        <v>10.75</v>
      </c>
      <c r="G10" s="24">
        <v>18.3</v>
      </c>
      <c r="H10" s="24">
        <v>9.75</v>
      </c>
      <c r="I10" s="26">
        <v>10</v>
      </c>
    </row>
    <row r="11" spans="1:9">
      <c r="A11" s="25">
        <v>8</v>
      </c>
      <c r="B11" s="23" t="s">
        <v>126</v>
      </c>
      <c r="C11" s="41" t="s">
        <v>129</v>
      </c>
      <c r="D11" s="23" t="s">
        <v>19</v>
      </c>
      <c r="E11" s="24">
        <v>10.65</v>
      </c>
      <c r="F11" s="24">
        <v>10.73</v>
      </c>
      <c r="G11" s="24">
        <v>18</v>
      </c>
      <c r="H11" s="24">
        <v>10.67</v>
      </c>
      <c r="I11" s="26">
        <v>10.67</v>
      </c>
    </row>
    <row r="12" spans="1:9">
      <c r="A12" s="25">
        <v>9</v>
      </c>
      <c r="B12" s="23" t="s">
        <v>126</v>
      </c>
      <c r="C12" s="41" t="s">
        <v>129</v>
      </c>
      <c r="D12" s="23" t="s">
        <v>20</v>
      </c>
      <c r="E12" s="24">
        <v>9.6</v>
      </c>
      <c r="F12" s="24">
        <v>10.4</v>
      </c>
      <c r="G12" s="24">
        <v>0</v>
      </c>
      <c r="H12" s="24">
        <v>9.9</v>
      </c>
      <c r="I12" s="26">
        <v>10.25</v>
      </c>
    </row>
    <row r="13" spans="1:9">
      <c r="A13" s="25">
        <v>10</v>
      </c>
      <c r="B13" s="23" t="s">
        <v>126</v>
      </c>
      <c r="C13" s="41" t="s">
        <v>129</v>
      </c>
      <c r="D13" s="23" t="s">
        <v>21</v>
      </c>
      <c r="E13" s="24">
        <v>10.5</v>
      </c>
      <c r="F13" s="24">
        <v>11</v>
      </c>
      <c r="G13" s="24">
        <v>0</v>
      </c>
      <c r="H13" s="24">
        <v>10.5</v>
      </c>
      <c r="I13" s="26">
        <v>0</v>
      </c>
    </row>
    <row r="14" spans="1:9">
      <c r="A14" s="25">
        <v>11</v>
      </c>
      <c r="B14" s="23" t="s">
        <v>126</v>
      </c>
      <c r="C14" s="41" t="s">
        <v>129</v>
      </c>
      <c r="D14" s="23" t="s">
        <v>22</v>
      </c>
      <c r="E14" s="24">
        <v>10.5</v>
      </c>
      <c r="F14" s="24">
        <v>11.5</v>
      </c>
      <c r="G14" s="24">
        <v>0</v>
      </c>
      <c r="H14" s="24">
        <v>10.199999999999999</v>
      </c>
      <c r="I14" s="26">
        <v>10.75</v>
      </c>
    </row>
    <row r="15" spans="1:9">
      <c r="A15" s="25">
        <v>12</v>
      </c>
      <c r="B15" s="23" t="s">
        <v>126</v>
      </c>
      <c r="C15" s="41" t="s">
        <v>129</v>
      </c>
      <c r="D15" s="23" t="s">
        <v>23</v>
      </c>
      <c r="E15" s="24">
        <v>7.75</v>
      </c>
      <c r="F15" s="24">
        <v>8.25</v>
      </c>
      <c r="G15" s="24">
        <v>0</v>
      </c>
      <c r="H15" s="24">
        <v>0</v>
      </c>
      <c r="I15" s="26">
        <v>0</v>
      </c>
    </row>
    <row r="16" spans="1:9">
      <c r="A16" s="25">
        <v>13</v>
      </c>
      <c r="B16" s="23" t="s">
        <v>126</v>
      </c>
      <c r="C16" s="41" t="s">
        <v>129</v>
      </c>
      <c r="D16" s="23" t="s">
        <v>24</v>
      </c>
      <c r="E16" s="24">
        <v>8.11</v>
      </c>
      <c r="F16" s="24">
        <v>0</v>
      </c>
      <c r="G16" s="24">
        <v>0</v>
      </c>
      <c r="H16" s="24">
        <v>0</v>
      </c>
      <c r="I16" s="26">
        <v>0</v>
      </c>
    </row>
    <row r="17" spans="1:9">
      <c r="A17" s="25">
        <v>14</v>
      </c>
      <c r="B17" s="23" t="s">
        <v>126</v>
      </c>
      <c r="C17" s="41" t="s">
        <v>129</v>
      </c>
      <c r="D17" s="23" t="s">
        <v>25</v>
      </c>
      <c r="E17" s="24">
        <v>8.5</v>
      </c>
      <c r="F17" s="24">
        <v>0</v>
      </c>
      <c r="G17" s="24">
        <v>0</v>
      </c>
      <c r="H17" s="24">
        <v>0</v>
      </c>
      <c r="I17" s="26">
        <v>0</v>
      </c>
    </row>
    <row r="18" spans="1:9" ht="24">
      <c r="A18" s="25">
        <v>15</v>
      </c>
      <c r="B18" s="23" t="s">
        <v>126</v>
      </c>
      <c r="C18" s="41" t="s">
        <v>129</v>
      </c>
      <c r="D18" s="23" t="s">
        <v>26</v>
      </c>
      <c r="E18" s="24">
        <v>10.88</v>
      </c>
      <c r="F18" s="24">
        <v>10.88</v>
      </c>
      <c r="G18" s="24">
        <v>0</v>
      </c>
      <c r="H18" s="24">
        <v>10.88</v>
      </c>
      <c r="I18" s="26">
        <v>10.88</v>
      </c>
    </row>
    <row r="19" spans="1:9">
      <c r="A19" s="25">
        <v>16</v>
      </c>
      <c r="B19" s="23" t="s">
        <v>126</v>
      </c>
      <c r="C19" s="41" t="s">
        <v>129</v>
      </c>
      <c r="D19" s="23" t="s">
        <v>27</v>
      </c>
      <c r="E19" s="24">
        <v>13.45</v>
      </c>
      <c r="F19" s="24">
        <v>13.45</v>
      </c>
      <c r="G19" s="24">
        <v>17.79</v>
      </c>
      <c r="H19" s="24">
        <v>13.45</v>
      </c>
      <c r="I19" s="26">
        <v>13.45</v>
      </c>
    </row>
    <row r="20" spans="1:9">
      <c r="A20" s="25">
        <v>17</v>
      </c>
      <c r="B20" s="23" t="s">
        <v>126</v>
      </c>
      <c r="C20" s="41" t="s">
        <v>129</v>
      </c>
      <c r="D20" s="23" t="s">
        <v>28</v>
      </c>
      <c r="E20" s="24">
        <v>10.220000000000001</v>
      </c>
      <c r="F20" s="24">
        <v>0</v>
      </c>
      <c r="G20" s="24">
        <v>0</v>
      </c>
      <c r="H20" s="24">
        <v>0</v>
      </c>
      <c r="I20" s="26">
        <v>0</v>
      </c>
    </row>
    <row r="21" spans="1:9">
      <c r="A21" s="25">
        <v>18</v>
      </c>
      <c r="B21" s="23" t="s">
        <v>126</v>
      </c>
      <c r="C21" s="41" t="s">
        <v>129</v>
      </c>
      <c r="D21" s="23" t="s">
        <v>29</v>
      </c>
      <c r="E21" s="24">
        <v>0</v>
      </c>
      <c r="F21" s="24">
        <v>0</v>
      </c>
      <c r="G21" s="24">
        <v>0</v>
      </c>
      <c r="H21" s="24">
        <v>0</v>
      </c>
      <c r="I21" s="26">
        <v>0</v>
      </c>
    </row>
    <row r="22" spans="1:9">
      <c r="A22" s="25">
        <v>19</v>
      </c>
      <c r="B22" s="23" t="s">
        <v>126</v>
      </c>
      <c r="C22" s="41" t="s">
        <v>129</v>
      </c>
      <c r="D22" s="23" t="s">
        <v>30</v>
      </c>
      <c r="E22" s="24">
        <v>8.01</v>
      </c>
      <c r="F22" s="24">
        <v>0</v>
      </c>
      <c r="G22" s="24">
        <v>0</v>
      </c>
      <c r="H22" s="24">
        <v>0</v>
      </c>
      <c r="I22" s="26">
        <v>0</v>
      </c>
    </row>
    <row r="23" spans="1:9">
      <c r="A23" s="25">
        <v>20</v>
      </c>
      <c r="B23" s="23" t="s">
        <v>126</v>
      </c>
      <c r="C23" s="41" t="s">
        <v>129</v>
      </c>
      <c r="D23" s="23" t="s">
        <v>32</v>
      </c>
      <c r="E23" s="24">
        <v>9.9499999999999993</v>
      </c>
      <c r="F23" s="24">
        <v>11.7</v>
      </c>
      <c r="G23" s="24">
        <v>0</v>
      </c>
      <c r="H23" s="24">
        <v>10.51</v>
      </c>
      <c r="I23" s="26">
        <v>0</v>
      </c>
    </row>
    <row r="24" spans="1:9">
      <c r="A24" s="25">
        <v>21</v>
      </c>
      <c r="B24" s="23" t="s">
        <v>126</v>
      </c>
      <c r="C24" s="41" t="s">
        <v>129</v>
      </c>
      <c r="D24" s="23" t="s">
        <v>33</v>
      </c>
      <c r="E24" s="24">
        <v>8.86</v>
      </c>
      <c r="F24" s="24">
        <v>0</v>
      </c>
      <c r="G24" s="24">
        <v>0</v>
      </c>
      <c r="H24" s="24">
        <v>0</v>
      </c>
      <c r="I24" s="26">
        <v>0</v>
      </c>
    </row>
    <row r="25" spans="1:9">
      <c r="A25" s="25">
        <v>22</v>
      </c>
      <c r="B25" s="23" t="s">
        <v>126</v>
      </c>
      <c r="C25" s="41" t="s">
        <v>129</v>
      </c>
      <c r="D25" s="23" t="s">
        <v>34</v>
      </c>
      <c r="E25" s="24">
        <v>8.3000000000000007</v>
      </c>
      <c r="F25" s="24">
        <v>0</v>
      </c>
      <c r="G25" s="24">
        <v>0</v>
      </c>
      <c r="H25" s="24">
        <v>0</v>
      </c>
      <c r="I25" s="26">
        <v>0</v>
      </c>
    </row>
    <row r="26" spans="1:9">
      <c r="A26" s="25">
        <v>23</v>
      </c>
      <c r="B26" s="23" t="s">
        <v>126</v>
      </c>
      <c r="C26" s="41" t="s">
        <v>129</v>
      </c>
      <c r="D26" s="23" t="s">
        <v>35</v>
      </c>
      <c r="E26" s="24">
        <v>9.5</v>
      </c>
      <c r="F26" s="24">
        <v>0</v>
      </c>
      <c r="G26" s="24">
        <v>0</v>
      </c>
      <c r="H26" s="24">
        <v>10.039999999999999</v>
      </c>
      <c r="I26" s="26">
        <v>0</v>
      </c>
    </row>
    <row r="27" spans="1:9">
      <c r="A27" s="25">
        <v>24</v>
      </c>
      <c r="B27" s="23" t="s">
        <v>126</v>
      </c>
      <c r="C27" s="41" t="s">
        <v>129</v>
      </c>
      <c r="D27" s="23" t="s">
        <v>36</v>
      </c>
      <c r="E27" s="24">
        <v>14.38</v>
      </c>
      <c r="F27" s="24">
        <v>13.38</v>
      </c>
      <c r="G27" s="24">
        <v>13.38</v>
      </c>
      <c r="H27" s="24">
        <v>13.38</v>
      </c>
      <c r="I27" s="26">
        <v>13.38</v>
      </c>
    </row>
    <row r="28" spans="1:9">
      <c r="A28" s="25">
        <v>25</v>
      </c>
      <c r="B28" s="23" t="s">
        <v>126</v>
      </c>
      <c r="C28" s="41" t="s">
        <v>129</v>
      </c>
      <c r="D28" s="23" t="s">
        <v>37</v>
      </c>
      <c r="E28" s="24">
        <v>8.2100000000000009</v>
      </c>
      <c r="F28" s="24">
        <v>0</v>
      </c>
      <c r="G28" s="24">
        <v>0</v>
      </c>
      <c r="H28" s="24">
        <v>0</v>
      </c>
      <c r="I28" s="26">
        <v>0</v>
      </c>
    </row>
    <row r="29" spans="1:9">
      <c r="A29" s="25">
        <v>26</v>
      </c>
      <c r="B29" s="23" t="s">
        <v>126</v>
      </c>
      <c r="C29" s="41" t="s">
        <v>129</v>
      </c>
      <c r="D29" s="23" t="s">
        <v>38</v>
      </c>
      <c r="E29" s="24">
        <v>9.0399999999999991</v>
      </c>
      <c r="F29" s="24">
        <v>0</v>
      </c>
      <c r="G29" s="24">
        <v>0</v>
      </c>
      <c r="H29" s="24">
        <v>0</v>
      </c>
      <c r="I29" s="26">
        <v>0</v>
      </c>
    </row>
    <row r="30" spans="1:9">
      <c r="A30" s="25">
        <v>27</v>
      </c>
      <c r="B30" s="23" t="s">
        <v>126</v>
      </c>
      <c r="C30" s="41" t="s">
        <v>129</v>
      </c>
      <c r="D30" s="23" t="s">
        <v>39</v>
      </c>
      <c r="E30" s="24">
        <v>8.75</v>
      </c>
      <c r="F30" s="24">
        <v>0</v>
      </c>
      <c r="G30" s="24">
        <v>0</v>
      </c>
      <c r="H30" s="24">
        <v>0</v>
      </c>
      <c r="I30" s="26">
        <v>0</v>
      </c>
    </row>
    <row r="31" spans="1:9">
      <c r="A31" s="25">
        <v>28</v>
      </c>
      <c r="B31" s="23" t="s">
        <v>126</v>
      </c>
      <c r="C31" s="41" t="s">
        <v>129</v>
      </c>
      <c r="D31" s="23" t="s">
        <v>40</v>
      </c>
      <c r="E31" s="24">
        <v>6.81</v>
      </c>
      <c r="F31" s="24">
        <v>6.81</v>
      </c>
      <c r="G31" s="24">
        <v>0</v>
      </c>
      <c r="H31" s="24">
        <v>0</v>
      </c>
      <c r="I31" s="26">
        <v>0</v>
      </c>
    </row>
    <row r="32" spans="1:9">
      <c r="A32" s="25">
        <v>29</v>
      </c>
      <c r="B32" s="23" t="s">
        <v>126</v>
      </c>
      <c r="C32" s="41" t="s">
        <v>129</v>
      </c>
      <c r="D32" s="23" t="s">
        <v>41</v>
      </c>
      <c r="E32" s="24">
        <v>10.02</v>
      </c>
      <c r="F32" s="24">
        <v>10.26</v>
      </c>
      <c r="G32" s="24">
        <v>15.26</v>
      </c>
      <c r="H32" s="24">
        <v>9.73</v>
      </c>
      <c r="I32" s="26">
        <v>14.24</v>
      </c>
    </row>
    <row r="33" spans="1:9">
      <c r="A33" s="25">
        <v>30</v>
      </c>
      <c r="B33" s="23" t="s">
        <v>126</v>
      </c>
      <c r="C33" s="41" t="s">
        <v>129</v>
      </c>
      <c r="D33" s="23" t="s">
        <v>42</v>
      </c>
      <c r="E33" s="24">
        <v>9.75</v>
      </c>
      <c r="F33" s="24">
        <v>10.25</v>
      </c>
      <c r="G33" s="24">
        <v>0</v>
      </c>
      <c r="H33" s="24">
        <v>10.75</v>
      </c>
      <c r="I33" s="26">
        <v>0</v>
      </c>
    </row>
    <row r="34" spans="1:9">
      <c r="A34" s="25">
        <v>31</v>
      </c>
      <c r="B34" s="23" t="s">
        <v>126</v>
      </c>
      <c r="C34" s="41" t="s">
        <v>129</v>
      </c>
      <c r="D34" s="23" t="s">
        <v>43</v>
      </c>
      <c r="E34" s="24">
        <v>11.25</v>
      </c>
      <c r="F34" s="24">
        <v>13</v>
      </c>
      <c r="G34" s="24">
        <v>0</v>
      </c>
      <c r="H34" s="24">
        <v>13</v>
      </c>
      <c r="I34" s="26">
        <v>14</v>
      </c>
    </row>
    <row r="35" spans="1:9">
      <c r="A35" s="25">
        <v>32</v>
      </c>
      <c r="B35" s="23" t="s">
        <v>126</v>
      </c>
      <c r="C35" s="41" t="s">
        <v>129</v>
      </c>
      <c r="D35" s="23" t="s">
        <v>44</v>
      </c>
      <c r="E35" s="24">
        <v>10.15</v>
      </c>
      <c r="F35" s="24">
        <v>10.65</v>
      </c>
      <c r="G35" s="24">
        <v>21</v>
      </c>
      <c r="H35" s="24">
        <v>13</v>
      </c>
      <c r="I35" s="26">
        <v>12</v>
      </c>
    </row>
    <row r="36" spans="1:9">
      <c r="A36" s="25">
        <v>33</v>
      </c>
      <c r="B36" s="23" t="s">
        <v>126</v>
      </c>
      <c r="C36" s="41" t="s">
        <v>129</v>
      </c>
      <c r="D36" s="23" t="s">
        <v>45</v>
      </c>
      <c r="E36" s="24">
        <v>10.1</v>
      </c>
      <c r="F36" s="24">
        <v>11.8</v>
      </c>
      <c r="G36" s="24">
        <v>13.7</v>
      </c>
      <c r="H36" s="24">
        <v>11.5</v>
      </c>
      <c r="I36" s="26">
        <v>11.5</v>
      </c>
    </row>
    <row r="37" spans="1:9">
      <c r="A37" s="25">
        <v>34</v>
      </c>
      <c r="B37" s="23" t="s">
        <v>126</v>
      </c>
      <c r="C37" s="41" t="s">
        <v>129</v>
      </c>
      <c r="D37" s="23" t="s">
        <v>46</v>
      </c>
      <c r="E37" s="24">
        <v>9.15</v>
      </c>
      <c r="F37" s="24">
        <v>10.52</v>
      </c>
      <c r="G37" s="24">
        <v>13.8</v>
      </c>
      <c r="H37" s="24">
        <v>10.72</v>
      </c>
      <c r="I37" s="26">
        <v>10.6</v>
      </c>
    </row>
    <row r="38" spans="1:9">
      <c r="A38" s="25">
        <v>35</v>
      </c>
      <c r="B38" s="23" t="s">
        <v>126</v>
      </c>
      <c r="C38" s="41" t="s">
        <v>129</v>
      </c>
      <c r="D38" s="23" t="s">
        <v>47</v>
      </c>
      <c r="E38" s="24">
        <v>10</v>
      </c>
      <c r="F38" s="24">
        <v>10.5</v>
      </c>
      <c r="G38" s="24">
        <v>15</v>
      </c>
      <c r="H38" s="24">
        <v>10.5</v>
      </c>
      <c r="I38" s="26">
        <v>11.5</v>
      </c>
    </row>
    <row r="39" spans="1:9">
      <c r="A39" s="25">
        <v>36</v>
      </c>
      <c r="B39" s="23" t="s">
        <v>126</v>
      </c>
      <c r="C39" s="41" t="s">
        <v>129</v>
      </c>
      <c r="D39" s="23" t="s">
        <v>48</v>
      </c>
      <c r="E39" s="24">
        <v>6.88</v>
      </c>
      <c r="F39" s="24">
        <v>7</v>
      </c>
      <c r="G39" s="24">
        <v>6.44</v>
      </c>
      <c r="H39" s="24">
        <v>6.41</v>
      </c>
      <c r="I39" s="26">
        <v>7.54</v>
      </c>
    </row>
    <row r="40" spans="1:9">
      <c r="A40" s="25">
        <v>37</v>
      </c>
      <c r="B40" s="23" t="s">
        <v>126</v>
      </c>
      <c r="C40" s="41" t="s">
        <v>129</v>
      </c>
      <c r="D40" s="23" t="s">
        <v>49</v>
      </c>
      <c r="E40" s="24">
        <v>9.31</v>
      </c>
      <c r="F40" s="24">
        <v>11.44</v>
      </c>
      <c r="G40" s="24">
        <v>14.5</v>
      </c>
      <c r="H40" s="24">
        <v>10.3</v>
      </c>
      <c r="I40" s="26">
        <v>11.33</v>
      </c>
    </row>
    <row r="41" spans="1:9">
      <c r="A41" s="25">
        <v>38</v>
      </c>
      <c r="B41" s="23" t="s">
        <v>126</v>
      </c>
      <c r="C41" s="41" t="s">
        <v>129</v>
      </c>
      <c r="D41" s="23" t="s">
        <v>50</v>
      </c>
      <c r="E41" s="24">
        <v>7.25</v>
      </c>
      <c r="F41" s="24">
        <v>8.16</v>
      </c>
      <c r="G41" s="24">
        <v>11.77</v>
      </c>
      <c r="H41" s="24">
        <v>7.33</v>
      </c>
      <c r="I41" s="26">
        <v>8.6300000000000008</v>
      </c>
    </row>
    <row r="42" spans="1:9">
      <c r="A42" s="25">
        <v>39</v>
      </c>
      <c r="B42" s="23" t="s">
        <v>126</v>
      </c>
      <c r="C42" s="41" t="s">
        <v>129</v>
      </c>
      <c r="D42" s="23" t="s">
        <v>51</v>
      </c>
      <c r="E42" s="24">
        <v>8.32</v>
      </c>
      <c r="F42" s="24">
        <v>8.2799999999999994</v>
      </c>
      <c r="G42" s="24">
        <v>7.78</v>
      </c>
      <c r="H42" s="24">
        <v>8.19</v>
      </c>
      <c r="I42" s="26">
        <v>8.9700000000000006</v>
      </c>
    </row>
    <row r="43" spans="1:9">
      <c r="A43" s="25">
        <v>40</v>
      </c>
      <c r="B43" s="23" t="s">
        <v>126</v>
      </c>
      <c r="C43" s="41" t="s">
        <v>129</v>
      </c>
      <c r="D43" s="23" t="s">
        <v>52</v>
      </c>
      <c r="E43" s="24">
        <v>9.6</v>
      </c>
      <c r="F43" s="24">
        <v>9.9499999999999993</v>
      </c>
      <c r="G43" s="24">
        <v>12.99</v>
      </c>
      <c r="H43" s="24">
        <v>10.37</v>
      </c>
      <c r="I43" s="26">
        <v>12.35</v>
      </c>
    </row>
    <row r="44" spans="1:9">
      <c r="A44" s="25">
        <v>41</v>
      </c>
      <c r="B44" s="23" t="s">
        <v>126</v>
      </c>
      <c r="C44" s="41" t="s">
        <v>129</v>
      </c>
      <c r="D44" s="23" t="s">
        <v>53</v>
      </c>
      <c r="E44" s="24">
        <v>10</v>
      </c>
      <c r="F44" s="24">
        <v>10.5</v>
      </c>
      <c r="G44" s="24">
        <v>12.5</v>
      </c>
      <c r="H44" s="24">
        <v>11</v>
      </c>
      <c r="I44" s="26">
        <v>11</v>
      </c>
    </row>
    <row r="45" spans="1:9">
      <c r="A45" s="25">
        <v>42</v>
      </c>
      <c r="B45" s="23" t="s">
        <v>126</v>
      </c>
      <c r="C45" s="41" t="s">
        <v>129</v>
      </c>
      <c r="D45" s="23" t="s">
        <v>54</v>
      </c>
      <c r="E45" s="24">
        <v>8.2799999999999994</v>
      </c>
      <c r="F45" s="24">
        <v>8.3699999999999992</v>
      </c>
      <c r="G45" s="24">
        <v>8.34</v>
      </c>
      <c r="H45" s="24">
        <v>8.11</v>
      </c>
      <c r="I45" s="26">
        <v>8.3800000000000008</v>
      </c>
    </row>
    <row r="46" spans="1:9" ht="24">
      <c r="A46" s="25">
        <v>43</v>
      </c>
      <c r="B46" s="23" t="s">
        <v>126</v>
      </c>
      <c r="C46" s="41" t="s">
        <v>129</v>
      </c>
      <c r="D46" s="23" t="s">
        <v>55</v>
      </c>
      <c r="E46" s="24">
        <v>10.9</v>
      </c>
      <c r="F46" s="24">
        <v>12.65</v>
      </c>
      <c r="G46" s="24">
        <v>15</v>
      </c>
      <c r="H46" s="24">
        <v>12.12</v>
      </c>
      <c r="I46" s="26">
        <v>12.28</v>
      </c>
    </row>
    <row r="47" spans="1:9">
      <c r="A47" s="25">
        <v>44</v>
      </c>
      <c r="B47" s="23" t="s">
        <v>126</v>
      </c>
      <c r="C47" s="41" t="s">
        <v>129</v>
      </c>
      <c r="D47" s="23" t="s">
        <v>56</v>
      </c>
      <c r="E47" s="24">
        <v>9.01</v>
      </c>
      <c r="F47" s="24">
        <v>9.01</v>
      </c>
      <c r="G47" s="24">
        <v>9.01</v>
      </c>
      <c r="H47" s="24">
        <v>0</v>
      </c>
      <c r="I47" s="26">
        <v>9.01</v>
      </c>
    </row>
    <row r="48" spans="1:9">
      <c r="A48" s="25">
        <v>45</v>
      </c>
      <c r="B48" s="23" t="s">
        <v>126</v>
      </c>
      <c r="C48" s="41" t="s">
        <v>129</v>
      </c>
      <c r="D48" s="23" t="s">
        <v>57</v>
      </c>
      <c r="E48" s="24">
        <v>9.06</v>
      </c>
      <c r="F48" s="24">
        <v>10.56</v>
      </c>
      <c r="G48" s="24">
        <v>12.56</v>
      </c>
      <c r="H48" s="24">
        <v>11.06</v>
      </c>
      <c r="I48" s="26">
        <v>10.56</v>
      </c>
    </row>
    <row r="49" spans="1:9">
      <c r="A49" s="25">
        <v>46</v>
      </c>
      <c r="B49" s="23" t="s">
        <v>126</v>
      </c>
      <c r="C49" s="41" t="s">
        <v>129</v>
      </c>
      <c r="D49" s="23" t="s">
        <v>58</v>
      </c>
      <c r="E49" s="24">
        <v>10.32</v>
      </c>
      <c r="F49" s="24">
        <v>10.57</v>
      </c>
      <c r="G49" s="24">
        <v>12.89</v>
      </c>
      <c r="H49" s="24">
        <v>11.14</v>
      </c>
      <c r="I49" s="26">
        <v>13.64</v>
      </c>
    </row>
    <row r="50" spans="1:9" ht="24">
      <c r="A50" s="25">
        <v>47</v>
      </c>
      <c r="B50" s="23" t="s">
        <v>126</v>
      </c>
      <c r="C50" s="41" t="s">
        <v>129</v>
      </c>
      <c r="D50" s="23" t="s">
        <v>59</v>
      </c>
      <c r="E50" s="24">
        <v>13.56</v>
      </c>
      <c r="F50" s="24">
        <v>14.56</v>
      </c>
      <c r="G50" s="24">
        <v>14.56</v>
      </c>
      <c r="H50" s="24">
        <v>14.06</v>
      </c>
      <c r="I50" s="26">
        <v>13.56</v>
      </c>
    </row>
    <row r="51" spans="1:9">
      <c r="A51" s="25">
        <v>48</v>
      </c>
      <c r="B51" s="23" t="s">
        <v>126</v>
      </c>
      <c r="C51" s="41" t="s">
        <v>129</v>
      </c>
      <c r="D51" s="23" t="s">
        <v>60</v>
      </c>
      <c r="E51" s="24">
        <v>9.1999999999999993</v>
      </c>
      <c r="F51" s="24">
        <v>9.15</v>
      </c>
      <c r="G51" s="24">
        <v>13.39</v>
      </c>
      <c r="H51" s="24">
        <v>9.7799999999999994</v>
      </c>
      <c r="I51" s="26">
        <v>12.16</v>
      </c>
    </row>
    <row r="52" spans="1:9">
      <c r="A52" s="25">
        <v>49</v>
      </c>
      <c r="B52" s="23" t="s">
        <v>126</v>
      </c>
      <c r="C52" s="41" t="s">
        <v>129</v>
      </c>
      <c r="D52" s="23" t="s">
        <v>61</v>
      </c>
      <c r="E52" s="24">
        <v>4.03</v>
      </c>
      <c r="F52" s="24">
        <v>4.46</v>
      </c>
      <c r="G52" s="24">
        <v>3.91</v>
      </c>
      <c r="H52" s="24">
        <v>3.62</v>
      </c>
      <c r="I52" s="26">
        <v>11.79</v>
      </c>
    </row>
    <row r="53" spans="1:9">
      <c r="A53" s="25">
        <v>50</v>
      </c>
      <c r="B53" s="23" t="s">
        <v>126</v>
      </c>
      <c r="C53" s="41" t="s">
        <v>129</v>
      </c>
      <c r="D53" s="23" t="s">
        <v>62</v>
      </c>
      <c r="E53" s="24">
        <v>10</v>
      </c>
      <c r="F53" s="24">
        <v>11</v>
      </c>
      <c r="G53" s="24">
        <v>11</v>
      </c>
      <c r="H53" s="24">
        <v>10</v>
      </c>
      <c r="I53" s="26">
        <v>11</v>
      </c>
    </row>
    <row r="54" spans="1:9">
      <c r="A54" s="25">
        <v>51</v>
      </c>
      <c r="B54" s="23" t="s">
        <v>126</v>
      </c>
      <c r="C54" s="41" t="s">
        <v>129</v>
      </c>
      <c r="D54" s="23" t="s">
        <v>64</v>
      </c>
      <c r="E54" s="24">
        <v>9.5299999999999994</v>
      </c>
      <c r="F54" s="24">
        <v>10.83</v>
      </c>
      <c r="G54" s="24">
        <v>10.58</v>
      </c>
      <c r="H54" s="24">
        <v>10.33</v>
      </c>
      <c r="I54" s="26">
        <v>12.67</v>
      </c>
    </row>
    <row r="55" spans="1:9">
      <c r="A55" s="25">
        <v>52</v>
      </c>
      <c r="B55" s="23" t="s">
        <v>126</v>
      </c>
      <c r="C55" s="41" t="s">
        <v>129</v>
      </c>
      <c r="D55" s="23" t="s">
        <v>65</v>
      </c>
      <c r="E55" s="24">
        <v>9.6300000000000008</v>
      </c>
      <c r="F55" s="24">
        <v>10.47</v>
      </c>
      <c r="G55" s="24">
        <v>9.66</v>
      </c>
      <c r="H55" s="24">
        <v>9.6199999999999992</v>
      </c>
      <c r="I55" s="26">
        <v>12.87</v>
      </c>
    </row>
    <row r="56" spans="1:9" s="36" customFormat="1">
      <c r="A56" s="25">
        <v>53</v>
      </c>
      <c r="B56" s="33" t="s">
        <v>126</v>
      </c>
      <c r="C56" s="42" t="s">
        <v>129</v>
      </c>
      <c r="D56" s="33" t="s">
        <v>66</v>
      </c>
      <c r="E56" s="34">
        <v>5.25</v>
      </c>
      <c r="F56" s="34">
        <v>5.25</v>
      </c>
      <c r="G56" s="34">
        <v>5.25</v>
      </c>
      <c r="H56" s="34">
        <v>9.75</v>
      </c>
      <c r="I56" s="35">
        <v>9.75</v>
      </c>
    </row>
    <row r="57" spans="1:9">
      <c r="A57" s="25">
        <v>54</v>
      </c>
      <c r="B57" s="23" t="s">
        <v>126</v>
      </c>
      <c r="C57" s="41" t="s">
        <v>129</v>
      </c>
      <c r="D57" s="23" t="s">
        <v>67</v>
      </c>
      <c r="E57" s="24">
        <v>10.98</v>
      </c>
      <c r="F57" s="24">
        <v>10.59</v>
      </c>
      <c r="G57" s="24">
        <v>13.14</v>
      </c>
      <c r="H57" s="24">
        <v>9.83</v>
      </c>
      <c r="I57" s="26">
        <v>10.92</v>
      </c>
    </row>
    <row r="58" spans="1:9">
      <c r="A58" s="25">
        <v>55</v>
      </c>
      <c r="B58" s="23" t="s">
        <v>126</v>
      </c>
      <c r="C58" s="41" t="s">
        <v>129</v>
      </c>
      <c r="D58" s="23" t="s">
        <v>68</v>
      </c>
      <c r="E58" s="24">
        <v>7.37</v>
      </c>
      <c r="F58" s="24">
        <v>7.37</v>
      </c>
      <c r="G58" s="24">
        <v>7.37</v>
      </c>
      <c r="H58" s="24">
        <v>7.37</v>
      </c>
      <c r="I58" s="26">
        <v>7.37</v>
      </c>
    </row>
    <row r="59" spans="1:9">
      <c r="A59" s="25">
        <v>56</v>
      </c>
      <c r="B59" s="23" t="s">
        <v>126</v>
      </c>
      <c r="C59" s="41" t="s">
        <v>129</v>
      </c>
      <c r="D59" s="23" t="s">
        <v>69</v>
      </c>
      <c r="E59" s="24">
        <v>0</v>
      </c>
      <c r="F59" s="24">
        <v>9.01</v>
      </c>
      <c r="G59" s="24">
        <v>0</v>
      </c>
      <c r="H59" s="24">
        <v>9.01</v>
      </c>
      <c r="I59" s="26">
        <v>9.01</v>
      </c>
    </row>
    <row r="60" spans="1:9">
      <c r="A60" s="25">
        <v>57</v>
      </c>
      <c r="B60" s="23" t="s">
        <v>126</v>
      </c>
      <c r="C60" s="41" t="s">
        <v>129</v>
      </c>
      <c r="D60" s="23" t="s">
        <v>70</v>
      </c>
      <c r="E60" s="24">
        <v>8.6</v>
      </c>
      <c r="F60" s="24">
        <v>8.69</v>
      </c>
      <c r="G60" s="24">
        <v>8.6</v>
      </c>
      <c r="H60" s="24">
        <v>8.65</v>
      </c>
      <c r="I60" s="26">
        <v>8.7200000000000006</v>
      </c>
    </row>
    <row r="61" spans="1:9">
      <c r="A61" s="25">
        <v>58</v>
      </c>
      <c r="B61" s="23" t="s">
        <v>126</v>
      </c>
      <c r="C61" s="41" t="s">
        <v>129</v>
      </c>
      <c r="D61" s="23" t="s">
        <v>71</v>
      </c>
      <c r="E61" s="24">
        <v>10</v>
      </c>
      <c r="F61" s="24">
        <v>10.39</v>
      </c>
      <c r="G61" s="24">
        <v>12.91</v>
      </c>
      <c r="H61" s="24">
        <v>9.7200000000000006</v>
      </c>
      <c r="I61" s="26">
        <v>11.6</v>
      </c>
    </row>
    <row r="62" spans="1:9">
      <c r="A62" s="25">
        <v>59</v>
      </c>
      <c r="B62" s="23" t="s">
        <v>126</v>
      </c>
      <c r="C62" s="41" t="s">
        <v>129</v>
      </c>
      <c r="D62" s="23" t="s">
        <v>72</v>
      </c>
      <c r="E62" s="24">
        <v>12.77</v>
      </c>
      <c r="F62" s="24">
        <v>11.7</v>
      </c>
      <c r="G62" s="24">
        <v>8.2899999999999991</v>
      </c>
      <c r="H62" s="24">
        <v>8.5299999999999994</v>
      </c>
      <c r="I62" s="26">
        <v>8.34</v>
      </c>
    </row>
    <row r="63" spans="1:9">
      <c r="A63" s="25">
        <v>60</v>
      </c>
      <c r="B63" s="23" t="s">
        <v>126</v>
      </c>
      <c r="C63" s="41" t="s">
        <v>129</v>
      </c>
      <c r="D63" s="23" t="s">
        <v>73</v>
      </c>
      <c r="E63" s="24">
        <v>13.7</v>
      </c>
      <c r="F63" s="24">
        <v>13.7</v>
      </c>
      <c r="G63" s="24">
        <v>13.7</v>
      </c>
      <c r="H63" s="24">
        <v>13.7</v>
      </c>
      <c r="I63" s="26">
        <v>13.7</v>
      </c>
    </row>
    <row r="64" spans="1:9">
      <c r="A64" s="25">
        <v>61</v>
      </c>
      <c r="B64" s="23" t="s">
        <v>126</v>
      </c>
      <c r="C64" s="41" t="s">
        <v>129</v>
      </c>
      <c r="D64" s="23" t="s">
        <v>74</v>
      </c>
      <c r="E64" s="24">
        <v>10.27</v>
      </c>
      <c r="F64" s="24">
        <v>10.57</v>
      </c>
      <c r="G64" s="24">
        <v>10.57</v>
      </c>
      <c r="H64" s="24">
        <v>10.42</v>
      </c>
      <c r="I64" s="26">
        <v>10.47</v>
      </c>
    </row>
    <row r="65" spans="1:9">
      <c r="A65" s="25">
        <v>62</v>
      </c>
      <c r="B65" s="23" t="s">
        <v>126</v>
      </c>
      <c r="C65" s="41" t="s">
        <v>129</v>
      </c>
      <c r="D65" s="23" t="s">
        <v>75</v>
      </c>
      <c r="E65" s="24">
        <v>8.19</v>
      </c>
      <c r="F65" s="24">
        <v>8.19</v>
      </c>
      <c r="G65" s="24">
        <v>9.24</v>
      </c>
      <c r="H65" s="24">
        <v>8.19</v>
      </c>
      <c r="I65" s="26">
        <v>8.26</v>
      </c>
    </row>
    <row r="66" spans="1:9">
      <c r="A66" s="25">
        <v>63</v>
      </c>
      <c r="B66" s="23" t="s">
        <v>126</v>
      </c>
      <c r="C66" s="41" t="s">
        <v>129</v>
      </c>
      <c r="D66" s="23" t="s">
        <v>76</v>
      </c>
      <c r="E66" s="24">
        <v>10.5</v>
      </c>
      <c r="F66" s="24">
        <v>11.5</v>
      </c>
      <c r="G66" s="24">
        <v>16</v>
      </c>
      <c r="H66" s="24">
        <v>0</v>
      </c>
      <c r="I66" s="26">
        <v>11</v>
      </c>
    </row>
    <row r="67" spans="1:9">
      <c r="A67" s="25">
        <v>64</v>
      </c>
      <c r="B67" s="23" t="s">
        <v>126</v>
      </c>
      <c r="C67" s="41" t="s">
        <v>129</v>
      </c>
      <c r="D67" s="23" t="s">
        <v>77</v>
      </c>
      <c r="E67" s="24">
        <v>0</v>
      </c>
      <c r="F67" s="24">
        <v>9.8800000000000008</v>
      </c>
      <c r="G67" s="24">
        <v>0</v>
      </c>
      <c r="H67" s="24">
        <v>9.8800000000000008</v>
      </c>
      <c r="I67" s="26">
        <v>9.8800000000000008</v>
      </c>
    </row>
    <row r="68" spans="1:9">
      <c r="A68" s="25">
        <v>65</v>
      </c>
      <c r="B68" s="23" t="s">
        <v>126</v>
      </c>
      <c r="C68" s="41" t="s">
        <v>129</v>
      </c>
      <c r="D68" s="23" t="s">
        <v>78</v>
      </c>
      <c r="E68" s="24">
        <v>11</v>
      </c>
      <c r="F68" s="24">
        <v>13</v>
      </c>
      <c r="G68" s="24">
        <v>15</v>
      </c>
      <c r="H68" s="24">
        <v>12</v>
      </c>
      <c r="I68" s="26">
        <v>13.5</v>
      </c>
    </row>
    <row r="69" spans="1:9">
      <c r="A69" s="25">
        <v>66</v>
      </c>
      <c r="B69" s="23" t="s">
        <v>126</v>
      </c>
      <c r="C69" s="41" t="s">
        <v>129</v>
      </c>
      <c r="D69" s="23" t="s">
        <v>79</v>
      </c>
      <c r="E69" s="24">
        <v>10.75</v>
      </c>
      <c r="F69" s="24">
        <v>11.25</v>
      </c>
      <c r="G69" s="24">
        <v>0</v>
      </c>
      <c r="H69" s="24">
        <v>9.25</v>
      </c>
      <c r="I69" s="26">
        <v>0</v>
      </c>
    </row>
    <row r="70" spans="1:9">
      <c r="A70" s="25">
        <v>67</v>
      </c>
      <c r="B70" s="23" t="s">
        <v>126</v>
      </c>
      <c r="C70" s="41" t="s">
        <v>129</v>
      </c>
      <c r="D70" s="23" t="s">
        <v>80</v>
      </c>
      <c r="E70" s="24">
        <v>11.87</v>
      </c>
      <c r="F70" s="24">
        <v>12.64</v>
      </c>
      <c r="G70" s="24">
        <v>13.64</v>
      </c>
      <c r="H70" s="24">
        <v>13.64</v>
      </c>
      <c r="I70" s="26">
        <v>13.64</v>
      </c>
    </row>
    <row r="71" spans="1:9">
      <c r="A71" s="25">
        <v>68</v>
      </c>
      <c r="B71" s="23" t="s">
        <v>126</v>
      </c>
      <c r="C71" s="41" t="s">
        <v>129</v>
      </c>
      <c r="D71" s="23" t="s">
        <v>81</v>
      </c>
      <c r="E71" s="24">
        <v>11.25</v>
      </c>
      <c r="F71" s="24">
        <v>11.5</v>
      </c>
      <c r="G71" s="24">
        <v>0</v>
      </c>
      <c r="H71" s="24">
        <v>10.5</v>
      </c>
      <c r="I71" s="26">
        <v>11.5</v>
      </c>
    </row>
    <row r="72" spans="1:9">
      <c r="A72" s="25">
        <v>69</v>
      </c>
      <c r="B72" s="23" t="s">
        <v>126</v>
      </c>
      <c r="C72" s="41" t="s">
        <v>129</v>
      </c>
      <c r="D72" s="23" t="s">
        <v>82</v>
      </c>
      <c r="E72" s="24">
        <v>9</v>
      </c>
      <c r="F72" s="24">
        <v>15</v>
      </c>
      <c r="G72" s="24">
        <v>0</v>
      </c>
      <c r="H72" s="24">
        <v>11.25</v>
      </c>
      <c r="I72" s="26">
        <v>12.25</v>
      </c>
    </row>
    <row r="73" spans="1:9">
      <c r="A73" s="25">
        <v>70</v>
      </c>
      <c r="B73" s="23" t="s">
        <v>126</v>
      </c>
      <c r="C73" s="41" t="s">
        <v>129</v>
      </c>
      <c r="D73" s="23" t="s">
        <v>83</v>
      </c>
      <c r="E73" s="24">
        <v>8.76</v>
      </c>
      <c r="F73" s="24">
        <v>12.9</v>
      </c>
      <c r="G73" s="24">
        <v>17.29</v>
      </c>
      <c r="H73" s="24">
        <v>0</v>
      </c>
      <c r="I73" s="26">
        <v>14.98</v>
      </c>
    </row>
    <row r="74" spans="1:9">
      <c r="A74" s="25">
        <v>71</v>
      </c>
      <c r="B74" s="23" t="s">
        <v>126</v>
      </c>
      <c r="C74" s="41" t="s">
        <v>129</v>
      </c>
      <c r="D74" s="23" t="s">
        <v>84</v>
      </c>
      <c r="E74" s="24">
        <v>11.5</v>
      </c>
      <c r="F74" s="24">
        <v>11.5</v>
      </c>
      <c r="G74" s="24">
        <v>0</v>
      </c>
      <c r="H74" s="24">
        <v>11.5</v>
      </c>
      <c r="I74" s="26">
        <v>12.25</v>
      </c>
    </row>
    <row r="75" spans="1:9">
      <c r="A75" s="25">
        <v>72</v>
      </c>
      <c r="B75" s="23" t="s">
        <v>126</v>
      </c>
      <c r="C75" s="41" t="s">
        <v>129</v>
      </c>
      <c r="D75" s="23" t="s">
        <v>85</v>
      </c>
      <c r="E75" s="24">
        <v>8.83</v>
      </c>
      <c r="F75" s="24">
        <v>9.67</v>
      </c>
      <c r="G75" s="24">
        <v>13.13</v>
      </c>
      <c r="H75" s="24">
        <v>9.5399999999999991</v>
      </c>
      <c r="I75" s="26">
        <v>9.6</v>
      </c>
    </row>
    <row r="76" spans="1:9">
      <c r="A76" s="25">
        <v>73</v>
      </c>
      <c r="B76" s="23" t="s">
        <v>126</v>
      </c>
      <c r="C76" s="41" t="s">
        <v>129</v>
      </c>
      <c r="D76" s="23" t="s">
        <v>86</v>
      </c>
      <c r="E76" s="24">
        <v>0</v>
      </c>
      <c r="F76" s="24">
        <v>11.23</v>
      </c>
      <c r="G76" s="24">
        <v>0</v>
      </c>
      <c r="H76" s="24">
        <v>9.16</v>
      </c>
      <c r="I76" s="26">
        <v>10.29</v>
      </c>
    </row>
    <row r="77" spans="1:9">
      <c r="A77" s="25">
        <v>74</v>
      </c>
      <c r="B77" s="23" t="s">
        <v>126</v>
      </c>
      <c r="C77" s="41" t="s">
        <v>129</v>
      </c>
      <c r="D77" s="23" t="s">
        <v>87</v>
      </c>
      <c r="E77" s="24">
        <v>10.75</v>
      </c>
      <c r="F77" s="24">
        <v>13.01</v>
      </c>
      <c r="G77" s="24">
        <v>0</v>
      </c>
      <c r="H77" s="24">
        <v>0</v>
      </c>
      <c r="I77" s="26">
        <v>0</v>
      </c>
    </row>
    <row r="78" spans="1:9">
      <c r="A78" s="25">
        <v>75</v>
      </c>
      <c r="B78" s="23" t="s">
        <v>126</v>
      </c>
      <c r="C78" s="41" t="s">
        <v>129</v>
      </c>
      <c r="D78" s="23" t="s">
        <v>88</v>
      </c>
      <c r="E78" s="24">
        <v>10.57</v>
      </c>
      <c r="F78" s="24">
        <v>10.57</v>
      </c>
      <c r="G78" s="24">
        <v>0</v>
      </c>
      <c r="H78" s="24">
        <v>10.32</v>
      </c>
      <c r="I78" s="26">
        <v>10.32</v>
      </c>
    </row>
    <row r="79" spans="1:9">
      <c r="A79" s="25">
        <v>76</v>
      </c>
      <c r="B79" s="23" t="s">
        <v>126</v>
      </c>
      <c r="C79" s="41" t="s">
        <v>129</v>
      </c>
      <c r="D79" s="23" t="s">
        <v>89</v>
      </c>
      <c r="E79" s="24">
        <v>8.5</v>
      </c>
      <c r="F79" s="24">
        <v>9</v>
      </c>
      <c r="G79" s="24">
        <v>9.75</v>
      </c>
      <c r="H79" s="24">
        <v>8.75</v>
      </c>
      <c r="I79" s="26">
        <v>10.5</v>
      </c>
    </row>
    <row r="80" spans="1:9">
      <c r="A80" s="25">
        <v>77</v>
      </c>
      <c r="B80" s="23" t="s">
        <v>126</v>
      </c>
      <c r="C80" s="41" t="s">
        <v>129</v>
      </c>
      <c r="D80" s="23" t="s">
        <v>90</v>
      </c>
      <c r="E80" s="24">
        <v>12.63</v>
      </c>
      <c r="F80" s="24">
        <v>12.47</v>
      </c>
      <c r="G80" s="24">
        <v>0</v>
      </c>
      <c r="H80" s="24">
        <v>12.5</v>
      </c>
      <c r="I80" s="26">
        <v>12.4</v>
      </c>
    </row>
    <row r="81" spans="1:9">
      <c r="A81" s="25">
        <v>78</v>
      </c>
      <c r="B81" s="23" t="s">
        <v>126</v>
      </c>
      <c r="C81" s="41" t="s">
        <v>129</v>
      </c>
      <c r="D81" s="23" t="s">
        <v>91</v>
      </c>
      <c r="E81" s="24">
        <v>12.52</v>
      </c>
      <c r="F81" s="24">
        <v>13.52</v>
      </c>
      <c r="G81" s="24">
        <v>13.52</v>
      </c>
      <c r="H81" s="24">
        <v>14.27</v>
      </c>
      <c r="I81" s="26">
        <v>14.27</v>
      </c>
    </row>
    <row r="82" spans="1:9">
      <c r="A82" s="25">
        <v>79</v>
      </c>
      <c r="B82" s="23" t="s">
        <v>126</v>
      </c>
      <c r="C82" s="41" t="s">
        <v>129</v>
      </c>
      <c r="D82" s="23" t="s">
        <v>92</v>
      </c>
      <c r="E82" s="24">
        <v>12.97</v>
      </c>
      <c r="F82" s="24">
        <v>12.97</v>
      </c>
      <c r="G82" s="24">
        <v>12.97</v>
      </c>
      <c r="H82" s="24">
        <v>12.97</v>
      </c>
      <c r="I82" s="26">
        <v>12.97</v>
      </c>
    </row>
    <row r="83" spans="1:9">
      <c r="A83" s="25">
        <v>80</v>
      </c>
      <c r="B83" s="23" t="s">
        <v>126</v>
      </c>
      <c r="C83" s="41" t="s">
        <v>129</v>
      </c>
      <c r="D83" s="23" t="s">
        <v>93</v>
      </c>
      <c r="E83" s="24">
        <v>10.79</v>
      </c>
      <c r="F83" s="24">
        <v>10.79</v>
      </c>
      <c r="G83" s="24">
        <v>0</v>
      </c>
      <c r="H83" s="24">
        <v>0</v>
      </c>
      <c r="I83" s="26">
        <v>0</v>
      </c>
    </row>
    <row r="84" spans="1:9">
      <c r="A84" s="25">
        <v>81</v>
      </c>
      <c r="B84" s="23" t="s">
        <v>126</v>
      </c>
      <c r="C84" s="41" t="s">
        <v>129</v>
      </c>
      <c r="D84" s="23" t="s">
        <v>94</v>
      </c>
      <c r="E84" s="24">
        <v>12.5</v>
      </c>
      <c r="F84" s="24">
        <v>13.5</v>
      </c>
      <c r="G84" s="24">
        <v>0</v>
      </c>
      <c r="H84" s="24">
        <v>0</v>
      </c>
      <c r="I84" s="26">
        <v>0</v>
      </c>
    </row>
    <row r="85" spans="1:9">
      <c r="A85" s="25">
        <v>82</v>
      </c>
      <c r="B85" s="23" t="s">
        <v>126</v>
      </c>
      <c r="C85" s="41" t="s">
        <v>129</v>
      </c>
      <c r="D85" s="23" t="s">
        <v>95</v>
      </c>
      <c r="E85" s="24">
        <v>10</v>
      </c>
      <c r="F85" s="24">
        <v>10</v>
      </c>
      <c r="G85" s="24">
        <v>10</v>
      </c>
      <c r="H85" s="24">
        <v>10</v>
      </c>
      <c r="I85" s="26">
        <v>10</v>
      </c>
    </row>
    <row r="86" spans="1:9">
      <c r="A86" s="25">
        <v>83</v>
      </c>
      <c r="B86" s="23" t="s">
        <v>126</v>
      </c>
      <c r="C86" s="41" t="s">
        <v>129</v>
      </c>
      <c r="D86" s="23" t="s">
        <v>96</v>
      </c>
      <c r="E86" s="24">
        <v>0</v>
      </c>
      <c r="F86" s="24">
        <v>11.75</v>
      </c>
      <c r="G86" s="24">
        <v>15</v>
      </c>
      <c r="H86" s="24">
        <v>9.75</v>
      </c>
      <c r="I86" s="26">
        <v>0</v>
      </c>
    </row>
    <row r="87" spans="1:9">
      <c r="A87" s="25">
        <v>84</v>
      </c>
      <c r="B87" s="23" t="s">
        <v>126</v>
      </c>
      <c r="C87" s="41" t="s">
        <v>129</v>
      </c>
      <c r="D87" s="23" t="s">
        <v>97</v>
      </c>
      <c r="E87" s="24">
        <v>12.94</v>
      </c>
      <c r="F87" s="24">
        <v>12.94</v>
      </c>
      <c r="G87" s="24">
        <v>14.94</v>
      </c>
      <c r="H87" s="24">
        <v>12.94</v>
      </c>
      <c r="I87" s="26">
        <v>14.44</v>
      </c>
    </row>
    <row r="88" spans="1:9">
      <c r="A88" s="25">
        <v>85</v>
      </c>
      <c r="B88" s="23" t="s">
        <v>126</v>
      </c>
      <c r="C88" s="41" t="s">
        <v>129</v>
      </c>
      <c r="D88" s="23" t="s">
        <v>98</v>
      </c>
      <c r="E88" s="24">
        <v>12.89</v>
      </c>
      <c r="F88" s="24">
        <v>13.14</v>
      </c>
      <c r="G88" s="24">
        <v>13.64</v>
      </c>
      <c r="H88" s="24">
        <v>12.99</v>
      </c>
      <c r="I88" s="26">
        <v>13.39</v>
      </c>
    </row>
    <row r="89" spans="1:9">
      <c r="A89" s="25">
        <v>86</v>
      </c>
      <c r="B89" s="23" t="s">
        <v>126</v>
      </c>
      <c r="C89" s="41" t="s">
        <v>129</v>
      </c>
      <c r="D89" s="23" t="s">
        <v>99</v>
      </c>
      <c r="E89" s="24">
        <v>14.5</v>
      </c>
      <c r="F89" s="24">
        <v>14.75</v>
      </c>
      <c r="G89" s="24">
        <v>17</v>
      </c>
      <c r="H89" s="24">
        <v>16.5</v>
      </c>
      <c r="I89" s="26">
        <v>15.75</v>
      </c>
    </row>
    <row r="90" spans="1:9">
      <c r="A90" s="25">
        <v>87</v>
      </c>
      <c r="B90" s="23" t="s">
        <v>126</v>
      </c>
      <c r="C90" s="41" t="s">
        <v>129</v>
      </c>
      <c r="D90" s="23" t="s">
        <v>100</v>
      </c>
      <c r="E90" s="24">
        <v>12.62</v>
      </c>
      <c r="F90" s="24">
        <v>12.62</v>
      </c>
      <c r="G90" s="24">
        <v>0</v>
      </c>
      <c r="H90" s="24">
        <v>12.62</v>
      </c>
      <c r="I90" s="26">
        <v>12.62</v>
      </c>
    </row>
    <row r="91" spans="1:9">
      <c r="A91" s="25">
        <v>88</v>
      </c>
      <c r="B91" s="23" t="s">
        <v>126</v>
      </c>
      <c r="C91" s="41" t="s">
        <v>129</v>
      </c>
      <c r="D91" s="23" t="s">
        <v>101</v>
      </c>
      <c r="E91" s="24">
        <v>10</v>
      </c>
      <c r="F91" s="24">
        <v>11.25</v>
      </c>
      <c r="G91" s="24">
        <v>17</v>
      </c>
      <c r="H91" s="24">
        <v>13</v>
      </c>
      <c r="I91" s="26">
        <v>13</v>
      </c>
    </row>
    <row r="92" spans="1:9">
      <c r="A92" s="25">
        <v>89</v>
      </c>
      <c r="B92" s="23" t="s">
        <v>126</v>
      </c>
      <c r="C92" s="41" t="s">
        <v>129</v>
      </c>
      <c r="D92" s="23" t="s">
        <v>102</v>
      </c>
      <c r="E92" s="24">
        <v>11.94</v>
      </c>
      <c r="F92" s="24">
        <v>12.44</v>
      </c>
      <c r="G92" s="24">
        <v>12.94</v>
      </c>
      <c r="H92" s="24">
        <v>12.94</v>
      </c>
      <c r="I92" s="26">
        <v>12.94</v>
      </c>
    </row>
    <row r="93" spans="1:9">
      <c r="A93" s="25">
        <v>90</v>
      </c>
      <c r="B93" s="23" t="s">
        <v>126</v>
      </c>
      <c r="C93" s="41" t="s">
        <v>129</v>
      </c>
      <c r="D93" s="23" t="s">
        <v>103</v>
      </c>
      <c r="E93" s="24">
        <v>15.89</v>
      </c>
      <c r="F93" s="24">
        <v>15.89</v>
      </c>
      <c r="G93" s="24">
        <v>15.89</v>
      </c>
      <c r="H93" s="24">
        <v>15.89</v>
      </c>
      <c r="I93" s="26">
        <v>15.89</v>
      </c>
    </row>
    <row r="94" spans="1:9">
      <c r="A94" s="25">
        <v>91</v>
      </c>
      <c r="B94" s="23" t="s">
        <v>126</v>
      </c>
      <c r="C94" s="41" t="s">
        <v>129</v>
      </c>
      <c r="D94" s="23" t="s">
        <v>104</v>
      </c>
      <c r="E94" s="24">
        <v>10</v>
      </c>
      <c r="F94" s="24">
        <v>11</v>
      </c>
      <c r="G94" s="24">
        <v>0</v>
      </c>
      <c r="H94" s="24">
        <v>10</v>
      </c>
      <c r="I94" s="26">
        <v>11</v>
      </c>
    </row>
    <row r="95" spans="1:9">
      <c r="A95" s="25">
        <v>92</v>
      </c>
      <c r="B95" s="23" t="s">
        <v>126</v>
      </c>
      <c r="C95" s="41" t="s">
        <v>129</v>
      </c>
      <c r="D95" s="23" t="s">
        <v>105</v>
      </c>
      <c r="E95" s="24">
        <v>10.74</v>
      </c>
      <c r="F95" s="24">
        <v>11.42</v>
      </c>
      <c r="G95" s="24">
        <v>12.42</v>
      </c>
      <c r="H95" s="24">
        <v>10.92</v>
      </c>
      <c r="I95" s="26">
        <v>10.92</v>
      </c>
    </row>
    <row r="96" spans="1:9">
      <c r="A96" s="25">
        <v>93</v>
      </c>
      <c r="B96" s="23" t="s">
        <v>126</v>
      </c>
      <c r="C96" s="41" t="s">
        <v>129</v>
      </c>
      <c r="D96" s="23" t="s">
        <v>106</v>
      </c>
      <c r="E96" s="24">
        <v>11.18</v>
      </c>
      <c r="F96" s="24">
        <v>11.68</v>
      </c>
      <c r="G96" s="24">
        <v>12.18</v>
      </c>
      <c r="H96" s="24">
        <v>11.18</v>
      </c>
      <c r="I96" s="26">
        <v>11.68</v>
      </c>
    </row>
    <row r="97" spans="1:9">
      <c r="A97" s="25">
        <v>94</v>
      </c>
      <c r="B97" s="23" t="s">
        <v>126</v>
      </c>
      <c r="C97" s="41" t="s">
        <v>129</v>
      </c>
      <c r="D97" s="23" t="s">
        <v>107</v>
      </c>
      <c r="E97" s="24">
        <v>11.49</v>
      </c>
      <c r="F97" s="24">
        <v>11.49</v>
      </c>
      <c r="G97" s="24">
        <v>12.49</v>
      </c>
      <c r="H97" s="24">
        <v>11.49</v>
      </c>
      <c r="I97" s="26">
        <v>11.49</v>
      </c>
    </row>
    <row r="98" spans="1:9">
      <c r="A98" s="25">
        <v>95</v>
      </c>
      <c r="B98" s="23" t="s">
        <v>126</v>
      </c>
      <c r="C98" s="41" t="s">
        <v>129</v>
      </c>
      <c r="D98" s="23" t="s">
        <v>108</v>
      </c>
      <c r="E98" s="24">
        <v>0</v>
      </c>
      <c r="F98" s="24">
        <v>12.68</v>
      </c>
      <c r="G98" s="24">
        <v>17.05</v>
      </c>
      <c r="H98" s="24">
        <v>0</v>
      </c>
      <c r="I98" s="26">
        <v>14.11</v>
      </c>
    </row>
    <row r="99" spans="1:9">
      <c r="A99" s="25">
        <v>96</v>
      </c>
      <c r="B99" s="23" t="s">
        <v>126</v>
      </c>
      <c r="C99" s="41" t="s">
        <v>129</v>
      </c>
      <c r="D99" s="23" t="s">
        <v>109</v>
      </c>
      <c r="E99" s="24">
        <v>11.68</v>
      </c>
      <c r="F99" s="24">
        <v>12.36</v>
      </c>
      <c r="G99" s="24">
        <v>0</v>
      </c>
      <c r="H99" s="24">
        <v>12.18</v>
      </c>
      <c r="I99" s="26">
        <v>13.68</v>
      </c>
    </row>
    <row r="100" spans="1:9">
      <c r="A100" s="25">
        <v>97</v>
      </c>
      <c r="B100" s="23" t="s">
        <v>126</v>
      </c>
      <c r="C100" s="41" t="s">
        <v>129</v>
      </c>
      <c r="D100" s="23" t="s">
        <v>110</v>
      </c>
      <c r="E100" s="24">
        <v>13.05</v>
      </c>
      <c r="F100" s="24">
        <v>13.05</v>
      </c>
      <c r="G100" s="24">
        <v>13.05</v>
      </c>
      <c r="H100" s="24">
        <v>13.05</v>
      </c>
      <c r="I100" s="26">
        <v>13.05</v>
      </c>
    </row>
    <row r="101" spans="1:9">
      <c r="A101" s="25">
        <v>98</v>
      </c>
      <c r="B101" s="23" t="s">
        <v>126</v>
      </c>
      <c r="C101" s="41" t="s">
        <v>129</v>
      </c>
      <c r="D101" s="23" t="s">
        <v>111</v>
      </c>
      <c r="E101" s="24">
        <v>10.37</v>
      </c>
      <c r="F101" s="24">
        <v>10.87</v>
      </c>
      <c r="G101" s="24">
        <v>12.87</v>
      </c>
      <c r="H101" s="24">
        <v>10.37</v>
      </c>
      <c r="I101" s="26">
        <v>10.37</v>
      </c>
    </row>
    <row r="102" spans="1:9">
      <c r="A102" s="25">
        <v>99</v>
      </c>
      <c r="B102" s="23" t="s">
        <v>126</v>
      </c>
      <c r="C102" s="41" t="s">
        <v>129</v>
      </c>
      <c r="D102" s="23" t="s">
        <v>112</v>
      </c>
      <c r="E102" s="24">
        <v>10.01</v>
      </c>
      <c r="F102" s="24">
        <v>9.9</v>
      </c>
      <c r="G102" s="24">
        <v>0</v>
      </c>
      <c r="H102" s="24">
        <v>9.9</v>
      </c>
      <c r="I102" s="26">
        <v>0</v>
      </c>
    </row>
    <row r="103" spans="1:9" ht="14.4" thickBot="1">
      <c r="A103" s="25">
        <v>100</v>
      </c>
      <c r="B103" s="28" t="s">
        <v>126</v>
      </c>
      <c r="C103" s="43" t="s">
        <v>129</v>
      </c>
      <c r="D103" s="28" t="s">
        <v>113</v>
      </c>
      <c r="E103" s="29">
        <v>0</v>
      </c>
      <c r="F103" s="29">
        <v>11</v>
      </c>
      <c r="G103" s="29">
        <v>0</v>
      </c>
      <c r="H103" s="29">
        <v>12</v>
      </c>
      <c r="I103" s="30">
        <v>12.5</v>
      </c>
    </row>
    <row r="104" spans="1:9">
      <c r="E104" s="40"/>
      <c r="F104" s="40"/>
      <c r="G104" s="40"/>
      <c r="H104" s="40"/>
      <c r="I104" s="40"/>
    </row>
    <row r="105" spans="1:9">
      <c r="E105" s="40"/>
      <c r="F105" s="40"/>
      <c r="G105" s="40"/>
      <c r="H105" s="40"/>
      <c r="I105" s="40"/>
    </row>
    <row r="106" spans="1:9">
      <c r="E106" s="40"/>
      <c r="F106" s="40"/>
      <c r="G106" s="40"/>
      <c r="H106" s="40"/>
      <c r="I106" s="40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6"/>
  <sheetViews>
    <sheetView view="pageBreakPreview" topLeftCell="A98" zoomScale="115" zoomScaleNormal="115" zoomScaleSheetLayoutView="115" workbookViewId="0">
      <selection activeCell="B91" sqref="B91"/>
    </sheetView>
  </sheetViews>
  <sheetFormatPr defaultColWidth="9.25" defaultRowHeight="13.8"/>
  <cols>
    <col min="1" max="1" width="6.25" style="1" customWidth="1"/>
    <col min="2" max="2" width="53.625" style="1" customWidth="1"/>
    <col min="3" max="3" width="12" style="1" customWidth="1"/>
    <col min="4" max="4" width="9.25" style="1" customWidth="1"/>
    <col min="5" max="5" width="8.625" style="1" customWidth="1"/>
    <col min="6" max="6" width="8.375" style="1" customWidth="1"/>
    <col min="7" max="7" width="10.375" style="1" customWidth="1"/>
    <col min="8" max="16384" width="9.25" style="1"/>
  </cols>
  <sheetData>
    <row r="1" spans="1:7">
      <c r="A1" s="603" t="s">
        <v>130</v>
      </c>
      <c r="B1" s="603"/>
      <c r="C1" s="603"/>
      <c r="D1" s="603"/>
      <c r="E1" s="603"/>
      <c r="F1" s="603"/>
      <c r="G1" s="603"/>
    </row>
    <row r="2" spans="1:7" ht="14.4" thickBot="1"/>
    <row r="3" spans="1:7" ht="34.5" customHeight="1">
      <c r="A3" s="37" t="s">
        <v>1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9" t="s">
        <v>9</v>
      </c>
    </row>
    <row r="4" spans="1:7">
      <c r="A4" s="25">
        <v>1</v>
      </c>
      <c r="B4" s="23" t="s">
        <v>12</v>
      </c>
      <c r="C4" s="24">
        <v>9.9499999999999993</v>
      </c>
      <c r="D4" s="24">
        <v>9.9499999999999993</v>
      </c>
      <c r="E4" s="24">
        <v>17.5</v>
      </c>
      <c r="F4" s="24">
        <v>9.98</v>
      </c>
      <c r="G4" s="26">
        <v>12.5</v>
      </c>
    </row>
    <row r="5" spans="1:7">
      <c r="A5" s="25">
        <v>2</v>
      </c>
      <c r="B5" s="23" t="s">
        <v>13</v>
      </c>
      <c r="C5" s="24">
        <v>9.9499999999999993</v>
      </c>
      <c r="D5" s="24">
        <v>9.9499999999999993</v>
      </c>
      <c r="E5" s="24">
        <v>17.75</v>
      </c>
      <c r="F5" s="24">
        <v>10.25</v>
      </c>
      <c r="G5" s="26">
        <v>12</v>
      </c>
    </row>
    <row r="6" spans="1:7">
      <c r="A6" s="25">
        <v>3</v>
      </c>
      <c r="B6" s="23" t="s">
        <v>14</v>
      </c>
      <c r="C6" s="24">
        <v>9.9499999999999993</v>
      </c>
      <c r="D6" s="24">
        <v>9.9499999999999993</v>
      </c>
      <c r="E6" s="24">
        <v>0</v>
      </c>
      <c r="F6" s="24">
        <v>10.5</v>
      </c>
      <c r="G6" s="26">
        <v>12.5</v>
      </c>
    </row>
    <row r="7" spans="1:7">
      <c r="A7" s="25">
        <v>4</v>
      </c>
      <c r="B7" s="23" t="s">
        <v>15</v>
      </c>
      <c r="C7" s="24">
        <v>10</v>
      </c>
      <c r="D7" s="24">
        <v>10.5</v>
      </c>
      <c r="E7" s="24">
        <v>17</v>
      </c>
      <c r="F7" s="24">
        <v>10.25</v>
      </c>
      <c r="G7" s="26">
        <v>12</v>
      </c>
    </row>
    <row r="8" spans="1:7">
      <c r="A8" s="25">
        <v>5</v>
      </c>
      <c r="B8" s="23" t="s">
        <v>16</v>
      </c>
      <c r="C8" s="24">
        <v>10</v>
      </c>
      <c r="D8" s="24">
        <v>10</v>
      </c>
      <c r="E8" s="24">
        <v>0</v>
      </c>
      <c r="F8" s="24">
        <v>10.25</v>
      </c>
      <c r="G8" s="26">
        <v>10</v>
      </c>
    </row>
    <row r="9" spans="1:7">
      <c r="A9" s="25">
        <v>6</v>
      </c>
      <c r="B9" s="23" t="s">
        <v>17</v>
      </c>
      <c r="C9" s="24">
        <v>9.75</v>
      </c>
      <c r="D9" s="24">
        <v>9.9</v>
      </c>
      <c r="E9" s="24">
        <v>0</v>
      </c>
      <c r="F9" s="24">
        <v>9.9</v>
      </c>
      <c r="G9" s="26">
        <v>8.98</v>
      </c>
    </row>
    <row r="10" spans="1:7">
      <c r="A10" s="25">
        <v>7</v>
      </c>
      <c r="B10" s="23" t="s">
        <v>18</v>
      </c>
      <c r="C10" s="24">
        <v>9.5</v>
      </c>
      <c r="D10" s="24">
        <v>10.75</v>
      </c>
      <c r="E10" s="24">
        <v>18.3</v>
      </c>
      <c r="F10" s="24">
        <v>9.75</v>
      </c>
      <c r="G10" s="26">
        <v>10</v>
      </c>
    </row>
    <row r="11" spans="1:7">
      <c r="A11" s="25">
        <v>8</v>
      </c>
      <c r="B11" s="23" t="s">
        <v>19</v>
      </c>
      <c r="C11" s="24">
        <v>10.65</v>
      </c>
      <c r="D11" s="24">
        <v>10.73</v>
      </c>
      <c r="E11" s="24">
        <v>18</v>
      </c>
      <c r="F11" s="24">
        <v>10.67</v>
      </c>
      <c r="G11" s="26">
        <v>10.67</v>
      </c>
    </row>
    <row r="12" spans="1:7">
      <c r="A12" s="25">
        <v>9</v>
      </c>
      <c r="B12" s="23" t="s">
        <v>20</v>
      </c>
      <c r="C12" s="24">
        <v>9.6</v>
      </c>
      <c r="D12" s="24">
        <v>10.7</v>
      </c>
      <c r="E12" s="24">
        <v>0</v>
      </c>
      <c r="F12" s="24">
        <v>9.9</v>
      </c>
      <c r="G12" s="26">
        <v>10.25</v>
      </c>
    </row>
    <row r="13" spans="1:7">
      <c r="A13" s="25">
        <v>10</v>
      </c>
      <c r="B13" s="23" t="s">
        <v>21</v>
      </c>
      <c r="C13" s="24">
        <v>10.5</v>
      </c>
      <c r="D13" s="24">
        <v>11</v>
      </c>
      <c r="E13" s="24">
        <v>0</v>
      </c>
      <c r="F13" s="24">
        <v>10.5</v>
      </c>
      <c r="G13" s="26">
        <v>0</v>
      </c>
    </row>
    <row r="14" spans="1:7">
      <c r="A14" s="25">
        <v>11</v>
      </c>
      <c r="B14" s="23" t="s">
        <v>22</v>
      </c>
      <c r="C14" s="24">
        <v>10.5</v>
      </c>
      <c r="D14" s="24">
        <v>11.5</v>
      </c>
      <c r="E14" s="24">
        <v>0</v>
      </c>
      <c r="F14" s="24">
        <v>10.199999999999999</v>
      </c>
      <c r="G14" s="26">
        <v>10.75</v>
      </c>
    </row>
    <row r="15" spans="1:7">
      <c r="A15" s="25">
        <v>12</v>
      </c>
      <c r="B15" s="23" t="s">
        <v>23</v>
      </c>
      <c r="C15" s="24">
        <v>8</v>
      </c>
      <c r="D15" s="24">
        <v>8.25</v>
      </c>
      <c r="E15" s="24">
        <v>0</v>
      </c>
      <c r="F15" s="24">
        <v>0</v>
      </c>
      <c r="G15" s="26">
        <v>0</v>
      </c>
    </row>
    <row r="16" spans="1:7">
      <c r="A16" s="25">
        <v>13</v>
      </c>
      <c r="B16" s="23" t="s">
        <v>24</v>
      </c>
      <c r="C16" s="24">
        <v>8.02</v>
      </c>
      <c r="D16" s="24">
        <v>0</v>
      </c>
      <c r="E16" s="24">
        <v>0</v>
      </c>
      <c r="F16" s="24">
        <v>0</v>
      </c>
      <c r="G16" s="26">
        <v>0</v>
      </c>
    </row>
    <row r="17" spans="1:7">
      <c r="A17" s="25">
        <v>14</v>
      </c>
      <c r="B17" s="23" t="s">
        <v>25</v>
      </c>
      <c r="C17" s="24">
        <v>8.5</v>
      </c>
      <c r="D17" s="24">
        <v>0</v>
      </c>
      <c r="E17" s="24">
        <v>0</v>
      </c>
      <c r="F17" s="24">
        <v>0</v>
      </c>
      <c r="G17" s="26">
        <v>0</v>
      </c>
    </row>
    <row r="18" spans="1:7" ht="24">
      <c r="A18" s="25">
        <v>15</v>
      </c>
      <c r="B18" s="23" t="s">
        <v>26</v>
      </c>
      <c r="C18" s="24">
        <v>10.94</v>
      </c>
      <c r="D18" s="24">
        <v>10.94</v>
      </c>
      <c r="E18" s="24">
        <v>0</v>
      </c>
      <c r="F18" s="24">
        <v>10.94</v>
      </c>
      <c r="G18" s="26">
        <v>10.94</v>
      </c>
    </row>
    <row r="19" spans="1:7">
      <c r="A19" s="25">
        <v>16</v>
      </c>
      <c r="B19" s="23" t="s">
        <v>27</v>
      </c>
      <c r="C19" s="24">
        <v>13.42</v>
      </c>
      <c r="D19" s="24">
        <v>13.42</v>
      </c>
      <c r="E19" s="24">
        <v>17.77</v>
      </c>
      <c r="F19" s="24">
        <v>13.42</v>
      </c>
      <c r="G19" s="26">
        <v>13.42</v>
      </c>
    </row>
    <row r="20" spans="1:7">
      <c r="A20" s="25">
        <v>17</v>
      </c>
      <c r="B20" s="23" t="s">
        <v>28</v>
      </c>
      <c r="C20" s="24">
        <v>10.25</v>
      </c>
      <c r="D20" s="24">
        <v>0</v>
      </c>
      <c r="E20" s="24">
        <v>0</v>
      </c>
      <c r="F20" s="24">
        <v>0</v>
      </c>
      <c r="G20" s="26">
        <v>0</v>
      </c>
    </row>
    <row r="21" spans="1:7">
      <c r="A21" s="25">
        <v>18</v>
      </c>
      <c r="B21" s="23" t="s">
        <v>29</v>
      </c>
      <c r="C21" s="24">
        <v>0</v>
      </c>
      <c r="D21" s="24">
        <v>0</v>
      </c>
      <c r="E21" s="24">
        <v>0</v>
      </c>
      <c r="F21" s="24">
        <v>0</v>
      </c>
      <c r="G21" s="26">
        <v>0</v>
      </c>
    </row>
    <row r="22" spans="1:7">
      <c r="A22" s="25">
        <v>19</v>
      </c>
      <c r="B22" s="23" t="s">
        <v>30</v>
      </c>
      <c r="C22" s="24">
        <v>7.64</v>
      </c>
      <c r="D22" s="24">
        <v>0</v>
      </c>
      <c r="E22" s="24">
        <v>0</v>
      </c>
      <c r="F22" s="24">
        <v>0</v>
      </c>
      <c r="G22" s="26">
        <v>0</v>
      </c>
    </row>
    <row r="23" spans="1:7">
      <c r="A23" s="25">
        <v>20</v>
      </c>
      <c r="B23" s="23" t="s">
        <v>32</v>
      </c>
      <c r="C23" s="24">
        <v>9.48</v>
      </c>
      <c r="D23" s="24">
        <v>10.97</v>
      </c>
      <c r="E23" s="24">
        <v>0</v>
      </c>
      <c r="F23" s="24">
        <v>10.39</v>
      </c>
      <c r="G23" s="26">
        <v>0</v>
      </c>
    </row>
    <row r="24" spans="1:7">
      <c r="A24" s="25">
        <v>21</v>
      </c>
      <c r="B24" s="23" t="s">
        <v>33</v>
      </c>
      <c r="C24" s="24">
        <v>8.6999999999999993</v>
      </c>
      <c r="D24" s="24">
        <v>0</v>
      </c>
      <c r="E24" s="24">
        <v>0</v>
      </c>
      <c r="F24" s="24">
        <v>0</v>
      </c>
      <c r="G24" s="26">
        <v>0</v>
      </c>
    </row>
    <row r="25" spans="1:7">
      <c r="A25" s="25">
        <v>22</v>
      </c>
      <c r="B25" s="23" t="s">
        <v>34</v>
      </c>
      <c r="C25" s="24">
        <v>8.3000000000000007</v>
      </c>
      <c r="D25" s="24">
        <v>0</v>
      </c>
      <c r="E25" s="24">
        <v>0</v>
      </c>
      <c r="F25" s="24">
        <v>0</v>
      </c>
      <c r="G25" s="26">
        <v>0</v>
      </c>
    </row>
    <row r="26" spans="1:7">
      <c r="A26" s="25">
        <v>23</v>
      </c>
      <c r="B26" s="23" t="s">
        <v>35</v>
      </c>
      <c r="C26" s="24">
        <v>9.4600000000000009</v>
      </c>
      <c r="D26" s="24">
        <v>0</v>
      </c>
      <c r="E26" s="24">
        <v>0</v>
      </c>
      <c r="F26" s="24">
        <v>10.039999999999999</v>
      </c>
      <c r="G26" s="26">
        <v>0</v>
      </c>
    </row>
    <row r="27" spans="1:7">
      <c r="A27" s="25">
        <v>24</v>
      </c>
      <c r="B27" s="23" t="s">
        <v>36</v>
      </c>
      <c r="C27" s="24">
        <v>14.44</v>
      </c>
      <c r="D27" s="24">
        <v>13.44</v>
      </c>
      <c r="E27" s="24">
        <v>13.44</v>
      </c>
      <c r="F27" s="24">
        <v>13.44</v>
      </c>
      <c r="G27" s="26">
        <v>13.44</v>
      </c>
    </row>
    <row r="28" spans="1:7">
      <c r="A28" s="25">
        <v>25</v>
      </c>
      <c r="B28" s="23" t="s">
        <v>37</v>
      </c>
      <c r="C28" s="24">
        <v>8.25</v>
      </c>
      <c r="D28" s="24">
        <v>0</v>
      </c>
      <c r="E28" s="24">
        <v>0</v>
      </c>
      <c r="F28" s="24">
        <v>0</v>
      </c>
      <c r="G28" s="26">
        <v>0</v>
      </c>
    </row>
    <row r="29" spans="1:7">
      <c r="A29" s="25">
        <v>26</v>
      </c>
      <c r="B29" s="23" t="s">
        <v>38</v>
      </c>
      <c r="C29" s="24">
        <v>9.0500000000000007</v>
      </c>
      <c r="D29" s="24">
        <v>0</v>
      </c>
      <c r="E29" s="24">
        <v>0</v>
      </c>
      <c r="F29" s="24">
        <v>0</v>
      </c>
      <c r="G29" s="26">
        <v>0</v>
      </c>
    </row>
    <row r="30" spans="1:7">
      <c r="A30" s="25">
        <v>27</v>
      </c>
      <c r="B30" s="23" t="s">
        <v>39</v>
      </c>
      <c r="C30" s="24">
        <v>8.75</v>
      </c>
      <c r="D30" s="24">
        <v>0</v>
      </c>
      <c r="E30" s="24">
        <v>0</v>
      </c>
      <c r="F30" s="24">
        <v>0</v>
      </c>
      <c r="G30" s="26">
        <v>0</v>
      </c>
    </row>
    <row r="31" spans="1:7">
      <c r="A31" s="25">
        <v>28</v>
      </c>
      <c r="B31" s="23" t="s">
        <v>40</v>
      </c>
      <c r="C31" s="24">
        <v>6.81</v>
      </c>
      <c r="D31" s="24">
        <v>6.81</v>
      </c>
      <c r="E31" s="24">
        <v>0</v>
      </c>
      <c r="F31" s="24">
        <v>0</v>
      </c>
      <c r="G31" s="26">
        <v>0</v>
      </c>
    </row>
    <row r="32" spans="1:7">
      <c r="A32" s="25">
        <v>29</v>
      </c>
      <c r="B32" s="23" t="s">
        <v>41</v>
      </c>
      <c r="C32" s="24">
        <v>10.130000000000001</v>
      </c>
      <c r="D32" s="24">
        <v>10.36</v>
      </c>
      <c r="E32" s="24">
        <v>15.37</v>
      </c>
      <c r="F32" s="24">
        <v>9.84</v>
      </c>
      <c r="G32" s="26">
        <v>14.33</v>
      </c>
    </row>
    <row r="33" spans="1:7">
      <c r="A33" s="25">
        <v>30</v>
      </c>
      <c r="B33" s="23" t="s">
        <v>42</v>
      </c>
      <c r="C33" s="24">
        <v>9.75</v>
      </c>
      <c r="D33" s="24">
        <v>10.24</v>
      </c>
      <c r="E33" s="24">
        <v>0</v>
      </c>
      <c r="F33" s="24">
        <v>10.74</v>
      </c>
      <c r="G33" s="26">
        <v>0</v>
      </c>
    </row>
    <row r="34" spans="1:7">
      <c r="A34" s="25">
        <v>31</v>
      </c>
      <c r="B34" s="23" t="s">
        <v>43</v>
      </c>
      <c r="C34" s="24">
        <v>11.25</v>
      </c>
      <c r="D34" s="24">
        <v>13</v>
      </c>
      <c r="E34" s="24">
        <v>0</v>
      </c>
      <c r="F34" s="24">
        <v>13</v>
      </c>
      <c r="G34" s="26">
        <v>14</v>
      </c>
    </row>
    <row r="35" spans="1:7">
      <c r="A35" s="25">
        <v>32</v>
      </c>
      <c r="B35" s="23" t="s">
        <v>44</v>
      </c>
      <c r="C35" s="24">
        <v>10.15</v>
      </c>
      <c r="D35" s="24">
        <v>10.65</v>
      </c>
      <c r="E35" s="24">
        <v>21</v>
      </c>
      <c r="F35" s="24">
        <v>13</v>
      </c>
      <c r="G35" s="26">
        <v>12</v>
      </c>
    </row>
    <row r="36" spans="1:7">
      <c r="A36" s="25">
        <v>33</v>
      </c>
      <c r="B36" s="23" t="s">
        <v>45</v>
      </c>
      <c r="C36" s="24">
        <v>10.6</v>
      </c>
      <c r="D36" s="24">
        <v>12.2</v>
      </c>
      <c r="E36" s="24">
        <v>14.2</v>
      </c>
      <c r="F36" s="24">
        <v>11.9</v>
      </c>
      <c r="G36" s="26">
        <v>12</v>
      </c>
    </row>
    <row r="37" spans="1:7">
      <c r="A37" s="25">
        <v>34</v>
      </c>
      <c r="B37" s="23" t="s">
        <v>46</v>
      </c>
      <c r="C37" s="24">
        <v>9.08</v>
      </c>
      <c r="D37" s="24">
        <v>10.6</v>
      </c>
      <c r="E37" s="24">
        <v>13.66</v>
      </c>
      <c r="F37" s="24">
        <v>10.65</v>
      </c>
      <c r="G37" s="26">
        <v>10.48</v>
      </c>
    </row>
    <row r="38" spans="1:7">
      <c r="A38" s="25">
        <v>35</v>
      </c>
      <c r="B38" s="23" t="s">
        <v>47</v>
      </c>
      <c r="C38" s="24">
        <v>10</v>
      </c>
      <c r="D38" s="24">
        <v>10.5</v>
      </c>
      <c r="E38" s="24">
        <v>15</v>
      </c>
      <c r="F38" s="24">
        <v>10.5</v>
      </c>
      <c r="G38" s="26">
        <v>11.5</v>
      </c>
    </row>
    <row r="39" spans="1:7">
      <c r="A39" s="25">
        <v>36</v>
      </c>
      <c r="B39" s="23" t="s">
        <v>48</v>
      </c>
      <c r="C39" s="24">
        <v>7.36</v>
      </c>
      <c r="D39" s="24">
        <v>7.48</v>
      </c>
      <c r="E39" s="24">
        <v>6.92</v>
      </c>
      <c r="F39" s="24">
        <v>6.89</v>
      </c>
      <c r="G39" s="26">
        <v>8.01</v>
      </c>
    </row>
    <row r="40" spans="1:7">
      <c r="A40" s="25">
        <v>37</v>
      </c>
      <c r="B40" s="23" t="s">
        <v>49</v>
      </c>
      <c r="C40" s="24">
        <v>9.17</v>
      </c>
      <c r="D40" s="24">
        <v>11.29</v>
      </c>
      <c r="E40" s="24">
        <v>14.96</v>
      </c>
      <c r="F40" s="24">
        <v>10.32</v>
      </c>
      <c r="G40" s="26">
        <v>11.26</v>
      </c>
    </row>
    <row r="41" spans="1:7">
      <c r="A41" s="25">
        <v>38</v>
      </c>
      <c r="B41" s="23" t="s">
        <v>50</v>
      </c>
      <c r="C41" s="24">
        <v>8.2899999999999991</v>
      </c>
      <c r="D41" s="24">
        <v>9.52</v>
      </c>
      <c r="E41" s="24">
        <v>12.1</v>
      </c>
      <c r="F41" s="24">
        <v>7.36</v>
      </c>
      <c r="G41" s="26">
        <v>9.32</v>
      </c>
    </row>
    <row r="42" spans="1:7">
      <c r="A42" s="25">
        <v>39</v>
      </c>
      <c r="B42" s="23" t="s">
        <v>51</v>
      </c>
      <c r="C42" s="24">
        <v>8.26</v>
      </c>
      <c r="D42" s="24">
        <v>8.2200000000000006</v>
      </c>
      <c r="E42" s="24">
        <v>7.75</v>
      </c>
      <c r="F42" s="24">
        <v>8.16</v>
      </c>
      <c r="G42" s="26">
        <v>8.7799999999999994</v>
      </c>
    </row>
    <row r="43" spans="1:7">
      <c r="A43" s="25">
        <v>40</v>
      </c>
      <c r="B43" s="23" t="s">
        <v>52</v>
      </c>
      <c r="C43" s="24">
        <v>9.6</v>
      </c>
      <c r="D43" s="24">
        <v>9.9499999999999993</v>
      </c>
      <c r="E43" s="24">
        <v>12.99</v>
      </c>
      <c r="F43" s="24">
        <v>10.37</v>
      </c>
      <c r="G43" s="26">
        <v>12.35</v>
      </c>
    </row>
    <row r="44" spans="1:7">
      <c r="A44" s="25">
        <v>41</v>
      </c>
      <c r="B44" s="23" t="s">
        <v>53</v>
      </c>
      <c r="C44" s="24">
        <v>10</v>
      </c>
      <c r="D44" s="24">
        <v>10.5</v>
      </c>
      <c r="E44" s="24">
        <v>12.5</v>
      </c>
      <c r="F44" s="24">
        <v>11</v>
      </c>
      <c r="G44" s="26">
        <v>11</v>
      </c>
    </row>
    <row r="45" spans="1:7">
      <c r="A45" s="25">
        <v>42</v>
      </c>
      <c r="B45" s="23" t="s">
        <v>54</v>
      </c>
      <c r="C45" s="24">
        <v>7.47</v>
      </c>
      <c r="D45" s="24">
        <v>7.56</v>
      </c>
      <c r="E45" s="24">
        <v>7.54</v>
      </c>
      <c r="F45" s="24">
        <v>7.31</v>
      </c>
      <c r="G45" s="26">
        <v>7.58</v>
      </c>
    </row>
    <row r="46" spans="1:7" ht="24">
      <c r="A46" s="25">
        <v>43</v>
      </c>
      <c r="B46" s="23" t="s">
        <v>55</v>
      </c>
      <c r="C46" s="24">
        <v>10.9</v>
      </c>
      <c r="D46" s="24">
        <v>12.65</v>
      </c>
      <c r="E46" s="24">
        <v>15</v>
      </c>
      <c r="F46" s="24">
        <v>12.12</v>
      </c>
      <c r="G46" s="26">
        <v>12.28</v>
      </c>
    </row>
    <row r="47" spans="1:7">
      <c r="A47" s="25">
        <v>44</v>
      </c>
      <c r="B47" s="23" t="s">
        <v>56</v>
      </c>
      <c r="C47" s="24">
        <v>9.2899999999999991</v>
      </c>
      <c r="D47" s="24">
        <v>9.2899999999999991</v>
      </c>
      <c r="E47" s="24">
        <v>9.2899999999999991</v>
      </c>
      <c r="F47" s="24">
        <v>0</v>
      </c>
      <c r="G47" s="26">
        <v>9.2899999999999991</v>
      </c>
    </row>
    <row r="48" spans="1:7">
      <c r="A48" s="25">
        <v>45</v>
      </c>
      <c r="B48" s="23" t="s">
        <v>57</v>
      </c>
      <c r="C48" s="24">
        <v>9.4700000000000006</v>
      </c>
      <c r="D48" s="24">
        <v>10.97</v>
      </c>
      <c r="E48" s="24">
        <v>12.97</v>
      </c>
      <c r="F48" s="24">
        <v>11.47</v>
      </c>
      <c r="G48" s="26">
        <v>10.97</v>
      </c>
    </row>
    <row r="49" spans="1:7">
      <c r="A49" s="25">
        <v>46</v>
      </c>
      <c r="B49" s="23" t="s">
        <v>58</v>
      </c>
      <c r="C49" s="24">
        <v>9.17</v>
      </c>
      <c r="D49" s="24">
        <v>9.42</v>
      </c>
      <c r="E49" s="24">
        <v>12.19</v>
      </c>
      <c r="F49" s="24">
        <v>10.44</v>
      </c>
      <c r="G49" s="26">
        <v>12.94</v>
      </c>
    </row>
    <row r="50" spans="1:7" ht="24">
      <c r="A50" s="25">
        <v>47</v>
      </c>
      <c r="B50" s="23" t="s">
        <v>59</v>
      </c>
      <c r="C50" s="24">
        <v>10.86</v>
      </c>
      <c r="D50" s="24">
        <v>10.42</v>
      </c>
      <c r="E50" s="24">
        <v>10.42</v>
      </c>
      <c r="F50" s="24">
        <v>10.86</v>
      </c>
      <c r="G50" s="26">
        <v>9.98</v>
      </c>
    </row>
    <row r="51" spans="1:7">
      <c r="A51" s="25">
        <v>48</v>
      </c>
      <c r="B51" s="23" t="s">
        <v>60</v>
      </c>
      <c r="C51" s="24">
        <v>8.89</v>
      </c>
      <c r="D51" s="24">
        <v>9.31</v>
      </c>
      <c r="E51" s="24">
        <v>13.45</v>
      </c>
      <c r="F51" s="24">
        <v>9.8000000000000007</v>
      </c>
      <c r="G51" s="26">
        <v>12.25</v>
      </c>
    </row>
    <row r="52" spans="1:7">
      <c r="A52" s="25">
        <v>49</v>
      </c>
      <c r="B52" s="23" t="s">
        <v>61</v>
      </c>
      <c r="C52" s="24">
        <v>4.0199999999999996</v>
      </c>
      <c r="D52" s="24">
        <v>4.4000000000000004</v>
      </c>
      <c r="E52" s="24">
        <v>3.92</v>
      </c>
      <c r="F52" s="24">
        <v>3.63</v>
      </c>
      <c r="G52" s="26">
        <v>11.78</v>
      </c>
    </row>
    <row r="53" spans="1:7">
      <c r="A53" s="25">
        <v>50</v>
      </c>
      <c r="B53" s="23" t="s">
        <v>62</v>
      </c>
      <c r="C53" s="24">
        <v>10</v>
      </c>
      <c r="D53" s="24">
        <v>11</v>
      </c>
      <c r="E53" s="24">
        <v>11</v>
      </c>
      <c r="F53" s="24">
        <v>10</v>
      </c>
      <c r="G53" s="26">
        <v>11</v>
      </c>
    </row>
    <row r="54" spans="1:7">
      <c r="A54" s="25">
        <v>51</v>
      </c>
      <c r="B54" s="23" t="s">
        <v>64</v>
      </c>
      <c r="C54" s="24">
        <v>9.59</v>
      </c>
      <c r="D54" s="24">
        <v>10.85</v>
      </c>
      <c r="E54" s="24">
        <v>10.62</v>
      </c>
      <c r="F54" s="24">
        <v>10.34</v>
      </c>
      <c r="G54" s="26">
        <v>12.68</v>
      </c>
    </row>
    <row r="55" spans="1:7">
      <c r="A55" s="25">
        <v>52</v>
      </c>
      <c r="B55" s="23" t="s">
        <v>65</v>
      </c>
      <c r="C55" s="24">
        <v>9.17</v>
      </c>
      <c r="D55" s="24">
        <v>10.19</v>
      </c>
      <c r="E55" s="24">
        <v>9.26</v>
      </c>
      <c r="F55" s="24">
        <v>9.2100000000000009</v>
      </c>
      <c r="G55" s="26">
        <v>12.88</v>
      </c>
    </row>
    <row r="56" spans="1:7" s="36" customFormat="1">
      <c r="A56" s="25">
        <v>53</v>
      </c>
      <c r="B56" s="33" t="s">
        <v>66</v>
      </c>
      <c r="C56" s="34">
        <v>5.1100000000000003</v>
      </c>
      <c r="D56" s="34">
        <v>5.1100000000000003</v>
      </c>
      <c r="E56" s="34">
        <v>5.1100000000000003</v>
      </c>
      <c r="F56" s="34">
        <v>9.52</v>
      </c>
      <c r="G56" s="35">
        <v>9.52</v>
      </c>
    </row>
    <row r="57" spans="1:7">
      <c r="A57" s="25">
        <v>54</v>
      </c>
      <c r="B57" s="23" t="s">
        <v>67</v>
      </c>
      <c r="C57" s="24">
        <v>11.53</v>
      </c>
      <c r="D57" s="24">
        <v>11.13</v>
      </c>
      <c r="E57" s="24">
        <v>13.53</v>
      </c>
      <c r="F57" s="24">
        <v>9.99</v>
      </c>
      <c r="G57" s="26">
        <v>11.04</v>
      </c>
    </row>
    <row r="58" spans="1:7">
      <c r="A58" s="25">
        <v>55</v>
      </c>
      <c r="B58" s="23" t="s">
        <v>68</v>
      </c>
      <c r="C58" s="24">
        <v>7.66</v>
      </c>
      <c r="D58" s="24">
        <v>7.66</v>
      </c>
      <c r="E58" s="24">
        <v>7.66</v>
      </c>
      <c r="F58" s="24">
        <v>7.66</v>
      </c>
      <c r="G58" s="26">
        <v>7.66</v>
      </c>
    </row>
    <row r="59" spans="1:7">
      <c r="A59" s="25">
        <v>56</v>
      </c>
      <c r="B59" s="23" t="s">
        <v>69</v>
      </c>
      <c r="C59" s="24">
        <v>0</v>
      </c>
      <c r="D59" s="24">
        <v>8.48</v>
      </c>
      <c r="E59" s="24">
        <v>0</v>
      </c>
      <c r="F59" s="24">
        <v>8.48</v>
      </c>
      <c r="G59" s="26">
        <v>8.48</v>
      </c>
    </row>
    <row r="60" spans="1:7">
      <c r="A60" s="25">
        <v>57</v>
      </c>
      <c r="B60" s="23" t="s">
        <v>70</v>
      </c>
      <c r="C60" s="24">
        <v>10.14</v>
      </c>
      <c r="D60" s="24">
        <v>10.220000000000001</v>
      </c>
      <c r="E60" s="24">
        <v>10.14</v>
      </c>
      <c r="F60" s="24">
        <v>10.19</v>
      </c>
      <c r="G60" s="26">
        <v>10.24</v>
      </c>
    </row>
    <row r="61" spans="1:7">
      <c r="A61" s="25">
        <v>58</v>
      </c>
      <c r="B61" s="23" t="s">
        <v>71</v>
      </c>
      <c r="C61" s="24">
        <v>10</v>
      </c>
      <c r="D61" s="24">
        <v>10.38</v>
      </c>
      <c r="E61" s="24">
        <v>13.03</v>
      </c>
      <c r="F61" s="24">
        <v>9.74</v>
      </c>
      <c r="G61" s="26">
        <v>11.57</v>
      </c>
    </row>
    <row r="62" spans="1:7">
      <c r="A62" s="25">
        <v>59</v>
      </c>
      <c r="B62" s="23" t="s">
        <v>72</v>
      </c>
      <c r="C62" s="24">
        <v>12.69</v>
      </c>
      <c r="D62" s="24">
        <v>11.68</v>
      </c>
      <c r="E62" s="24">
        <v>8.3800000000000008</v>
      </c>
      <c r="F62" s="24">
        <v>8.65</v>
      </c>
      <c r="G62" s="26">
        <v>8.43</v>
      </c>
    </row>
    <row r="63" spans="1:7">
      <c r="A63" s="25">
        <v>60</v>
      </c>
      <c r="B63" s="23" t="s">
        <v>73</v>
      </c>
      <c r="C63" s="24">
        <v>13.68</v>
      </c>
      <c r="D63" s="24">
        <v>13.68</v>
      </c>
      <c r="E63" s="24">
        <v>13.68</v>
      </c>
      <c r="F63" s="24">
        <v>13.68</v>
      </c>
      <c r="G63" s="26">
        <v>13.68</v>
      </c>
    </row>
    <row r="64" spans="1:7">
      <c r="A64" s="25">
        <v>61</v>
      </c>
      <c r="B64" s="23" t="s">
        <v>74</v>
      </c>
      <c r="C64" s="24">
        <v>10.83</v>
      </c>
      <c r="D64" s="24">
        <v>11.13</v>
      </c>
      <c r="E64" s="24">
        <v>11.13</v>
      </c>
      <c r="F64" s="24">
        <v>10.98</v>
      </c>
      <c r="G64" s="26">
        <v>11.03</v>
      </c>
    </row>
    <row r="65" spans="1:7">
      <c r="A65" s="25">
        <v>62</v>
      </c>
      <c r="B65" s="23" t="s">
        <v>75</v>
      </c>
      <c r="C65" s="24">
        <v>8.93</v>
      </c>
      <c r="D65" s="24">
        <v>8.93</v>
      </c>
      <c r="E65" s="24">
        <v>9.98</v>
      </c>
      <c r="F65" s="24">
        <v>8.93</v>
      </c>
      <c r="G65" s="26">
        <v>9</v>
      </c>
    </row>
    <row r="66" spans="1:7">
      <c r="A66" s="25">
        <v>63</v>
      </c>
      <c r="B66" s="23" t="s">
        <v>76</v>
      </c>
      <c r="C66" s="24">
        <v>10.5</v>
      </c>
      <c r="D66" s="24">
        <v>11.5</v>
      </c>
      <c r="E66" s="24">
        <v>16</v>
      </c>
      <c r="F66" s="24">
        <v>0</v>
      </c>
      <c r="G66" s="26">
        <v>10.5</v>
      </c>
    </row>
    <row r="67" spans="1:7">
      <c r="A67" s="25">
        <v>64</v>
      </c>
      <c r="B67" s="23" t="s">
        <v>77</v>
      </c>
      <c r="C67" s="24">
        <v>0</v>
      </c>
      <c r="D67" s="24">
        <v>10</v>
      </c>
      <c r="E67" s="24">
        <v>0</v>
      </c>
      <c r="F67" s="24">
        <v>10</v>
      </c>
      <c r="G67" s="26">
        <v>10</v>
      </c>
    </row>
    <row r="68" spans="1:7">
      <c r="A68" s="25">
        <v>65</v>
      </c>
      <c r="B68" s="23" t="s">
        <v>78</v>
      </c>
      <c r="C68" s="24">
        <v>11</v>
      </c>
      <c r="D68" s="24">
        <v>13</v>
      </c>
      <c r="E68" s="24">
        <v>15</v>
      </c>
      <c r="F68" s="24">
        <v>12</v>
      </c>
      <c r="G68" s="26">
        <v>13.5</v>
      </c>
    </row>
    <row r="69" spans="1:7">
      <c r="A69" s="25">
        <v>66</v>
      </c>
      <c r="B69" s="23" t="s">
        <v>79</v>
      </c>
      <c r="C69" s="24">
        <v>10.75</v>
      </c>
      <c r="D69" s="24">
        <v>11.25</v>
      </c>
      <c r="E69" s="24">
        <v>0</v>
      </c>
      <c r="F69" s="24">
        <v>9.25</v>
      </c>
      <c r="G69" s="26">
        <v>0</v>
      </c>
    </row>
    <row r="70" spans="1:7">
      <c r="A70" s="25">
        <v>67</v>
      </c>
      <c r="B70" s="23" t="s">
        <v>80</v>
      </c>
      <c r="C70" s="24">
        <v>10.75</v>
      </c>
      <c r="D70" s="24">
        <v>11.25</v>
      </c>
      <c r="E70" s="24">
        <v>0</v>
      </c>
      <c r="F70" s="24">
        <v>11.25</v>
      </c>
      <c r="G70" s="26">
        <v>11.25</v>
      </c>
    </row>
    <row r="71" spans="1:7">
      <c r="A71" s="25">
        <v>68</v>
      </c>
      <c r="B71" s="23" t="s">
        <v>81</v>
      </c>
      <c r="C71" s="24">
        <v>11.25</v>
      </c>
      <c r="D71" s="24">
        <v>11.5</v>
      </c>
      <c r="E71" s="24">
        <v>0</v>
      </c>
      <c r="F71" s="24">
        <v>10.5</v>
      </c>
      <c r="G71" s="26">
        <v>11.5</v>
      </c>
    </row>
    <row r="72" spans="1:7">
      <c r="A72" s="25">
        <v>69</v>
      </c>
      <c r="B72" s="23" t="s">
        <v>82</v>
      </c>
      <c r="C72" s="24">
        <v>9</v>
      </c>
      <c r="D72" s="24">
        <v>15</v>
      </c>
      <c r="E72" s="24">
        <v>0</v>
      </c>
      <c r="F72" s="24">
        <v>11.25</v>
      </c>
      <c r="G72" s="26">
        <v>12.25</v>
      </c>
    </row>
    <row r="73" spans="1:7">
      <c r="A73" s="25">
        <v>70</v>
      </c>
      <c r="B73" s="23" t="s">
        <v>131</v>
      </c>
      <c r="C73" s="24">
        <v>8.4</v>
      </c>
      <c r="D73" s="24">
        <v>12.49</v>
      </c>
      <c r="E73" s="24">
        <v>17.29</v>
      </c>
      <c r="F73" s="24">
        <v>0</v>
      </c>
      <c r="G73" s="26">
        <v>14.42</v>
      </c>
    </row>
    <row r="74" spans="1:7">
      <c r="A74" s="25">
        <v>71</v>
      </c>
      <c r="B74" s="23" t="s">
        <v>84</v>
      </c>
      <c r="C74" s="24">
        <v>11.5</v>
      </c>
      <c r="D74" s="24">
        <v>11.5</v>
      </c>
      <c r="E74" s="24">
        <v>0</v>
      </c>
      <c r="F74" s="24">
        <v>11.5</v>
      </c>
      <c r="G74" s="26">
        <v>12.25</v>
      </c>
    </row>
    <row r="75" spans="1:7">
      <c r="A75" s="25">
        <v>72</v>
      </c>
      <c r="B75" s="23" t="s">
        <v>85</v>
      </c>
      <c r="C75" s="24">
        <v>8.7899999999999991</v>
      </c>
      <c r="D75" s="24">
        <v>9.66</v>
      </c>
      <c r="E75" s="24">
        <v>13.13</v>
      </c>
      <c r="F75" s="24">
        <v>9.51</v>
      </c>
      <c r="G75" s="26">
        <v>9.58</v>
      </c>
    </row>
    <row r="76" spans="1:7">
      <c r="A76" s="25">
        <v>73</v>
      </c>
      <c r="B76" s="23" t="s">
        <v>86</v>
      </c>
      <c r="C76" s="24">
        <v>0</v>
      </c>
      <c r="D76" s="24">
        <v>11.6</v>
      </c>
      <c r="E76" s="24">
        <v>0</v>
      </c>
      <c r="F76" s="24">
        <v>9.2200000000000006</v>
      </c>
      <c r="G76" s="26">
        <v>10.32</v>
      </c>
    </row>
    <row r="77" spans="1:7">
      <c r="A77" s="25">
        <v>74</v>
      </c>
      <c r="B77" s="23" t="s">
        <v>87</v>
      </c>
      <c r="C77" s="24">
        <v>11.21</v>
      </c>
      <c r="D77" s="24">
        <v>13.72</v>
      </c>
      <c r="E77" s="24">
        <v>0</v>
      </c>
      <c r="F77" s="24">
        <v>0</v>
      </c>
      <c r="G77" s="26">
        <v>0</v>
      </c>
    </row>
    <row r="78" spans="1:7">
      <c r="A78" s="25">
        <v>75</v>
      </c>
      <c r="B78" s="23" t="s">
        <v>88</v>
      </c>
      <c r="C78" s="24">
        <v>10.97</v>
      </c>
      <c r="D78" s="24">
        <v>10.97</v>
      </c>
      <c r="E78" s="24">
        <v>0</v>
      </c>
      <c r="F78" s="24">
        <v>10.72</v>
      </c>
      <c r="G78" s="26">
        <v>10.72</v>
      </c>
    </row>
    <row r="79" spans="1:7">
      <c r="A79" s="25">
        <v>76</v>
      </c>
      <c r="B79" s="23" t="s">
        <v>89</v>
      </c>
      <c r="C79" s="24">
        <v>8.5</v>
      </c>
      <c r="D79" s="24">
        <v>9</v>
      </c>
      <c r="E79" s="24">
        <v>9.75</v>
      </c>
      <c r="F79" s="24">
        <v>8.75</v>
      </c>
      <c r="G79" s="26">
        <v>10.5</v>
      </c>
    </row>
    <row r="80" spans="1:7">
      <c r="A80" s="25">
        <v>77</v>
      </c>
      <c r="B80" s="23" t="s">
        <v>90</v>
      </c>
      <c r="C80" s="24">
        <v>12.64</v>
      </c>
      <c r="D80" s="24">
        <v>12.53</v>
      </c>
      <c r="E80" s="24">
        <v>0</v>
      </c>
      <c r="F80" s="24">
        <v>12.57</v>
      </c>
      <c r="G80" s="26">
        <v>12.44</v>
      </c>
    </row>
    <row r="81" spans="1:7">
      <c r="A81" s="25">
        <v>78</v>
      </c>
      <c r="B81" s="23" t="s">
        <v>91</v>
      </c>
      <c r="C81" s="24">
        <v>13.56</v>
      </c>
      <c r="D81" s="24">
        <v>14.56</v>
      </c>
      <c r="E81" s="24">
        <v>14.56</v>
      </c>
      <c r="F81" s="24">
        <v>15.31</v>
      </c>
      <c r="G81" s="26">
        <v>15.31</v>
      </c>
    </row>
    <row r="82" spans="1:7">
      <c r="A82" s="25">
        <v>79</v>
      </c>
      <c r="B82" s="23" t="s">
        <v>92</v>
      </c>
      <c r="C82" s="24">
        <v>13.12</v>
      </c>
      <c r="D82" s="24">
        <v>13.12</v>
      </c>
      <c r="E82" s="24">
        <v>13.12</v>
      </c>
      <c r="F82" s="24">
        <v>13.12</v>
      </c>
      <c r="G82" s="26">
        <v>13.12</v>
      </c>
    </row>
    <row r="83" spans="1:7">
      <c r="A83" s="25">
        <v>80</v>
      </c>
      <c r="B83" s="23" t="s">
        <v>93</v>
      </c>
      <c r="C83" s="24">
        <v>10.8</v>
      </c>
      <c r="D83" s="24">
        <v>10.8</v>
      </c>
      <c r="E83" s="24">
        <v>0</v>
      </c>
      <c r="F83" s="24">
        <v>0</v>
      </c>
      <c r="G83" s="26">
        <v>0</v>
      </c>
    </row>
    <row r="84" spans="1:7">
      <c r="A84" s="25">
        <v>81</v>
      </c>
      <c r="B84" s="23" t="s">
        <v>94</v>
      </c>
      <c r="C84" s="24">
        <v>12.5</v>
      </c>
      <c r="D84" s="24">
        <v>13.5</v>
      </c>
      <c r="E84" s="24">
        <v>0</v>
      </c>
      <c r="F84" s="24">
        <v>0</v>
      </c>
      <c r="G84" s="26">
        <v>0</v>
      </c>
    </row>
    <row r="85" spans="1:7">
      <c r="A85" s="25">
        <v>82</v>
      </c>
      <c r="B85" s="23" t="s">
        <v>95</v>
      </c>
      <c r="C85" s="24">
        <v>10.28</v>
      </c>
      <c r="D85" s="24">
        <v>10.28</v>
      </c>
      <c r="E85" s="24">
        <v>10.28</v>
      </c>
      <c r="F85" s="24">
        <v>10.28</v>
      </c>
      <c r="G85" s="26">
        <v>10.37</v>
      </c>
    </row>
    <row r="86" spans="1:7">
      <c r="A86" s="25">
        <v>83</v>
      </c>
      <c r="B86" s="23" t="s">
        <v>96</v>
      </c>
      <c r="C86" s="24">
        <v>0</v>
      </c>
      <c r="D86" s="24">
        <v>11.75</v>
      </c>
      <c r="E86" s="24">
        <v>15</v>
      </c>
      <c r="F86" s="24">
        <v>9.75</v>
      </c>
      <c r="G86" s="26">
        <v>0</v>
      </c>
    </row>
    <row r="87" spans="1:7">
      <c r="A87" s="25">
        <v>84</v>
      </c>
      <c r="B87" s="23" t="s">
        <v>97</v>
      </c>
      <c r="C87" s="24">
        <v>12.71</v>
      </c>
      <c r="D87" s="24">
        <v>12.71</v>
      </c>
      <c r="E87" s="24">
        <v>14.71</v>
      </c>
      <c r="F87" s="24">
        <v>12.71</v>
      </c>
      <c r="G87" s="26">
        <v>14.21</v>
      </c>
    </row>
    <row r="88" spans="1:7">
      <c r="A88" s="25">
        <v>85</v>
      </c>
      <c r="B88" s="23" t="s">
        <v>98</v>
      </c>
      <c r="C88" s="24">
        <v>12.74</v>
      </c>
      <c r="D88" s="24">
        <v>12.99</v>
      </c>
      <c r="E88" s="24">
        <v>13.49</v>
      </c>
      <c r="F88" s="24">
        <v>12.84</v>
      </c>
      <c r="G88" s="26">
        <v>13.24</v>
      </c>
    </row>
    <row r="89" spans="1:7">
      <c r="A89" s="25">
        <v>86</v>
      </c>
      <c r="B89" s="23" t="s">
        <v>99</v>
      </c>
      <c r="C89" s="24">
        <v>14.5</v>
      </c>
      <c r="D89" s="24">
        <v>14.75</v>
      </c>
      <c r="E89" s="24">
        <v>17</v>
      </c>
      <c r="F89" s="24">
        <v>16.5</v>
      </c>
      <c r="G89" s="26">
        <v>15.75</v>
      </c>
    </row>
    <row r="90" spans="1:7">
      <c r="A90" s="25">
        <v>87</v>
      </c>
      <c r="B90" s="23" t="s">
        <v>100</v>
      </c>
      <c r="C90" s="24">
        <v>12.17</v>
      </c>
      <c r="D90" s="24">
        <v>12.17</v>
      </c>
      <c r="E90" s="24">
        <v>0</v>
      </c>
      <c r="F90" s="24">
        <v>12.17</v>
      </c>
      <c r="G90" s="26">
        <v>12.17</v>
      </c>
    </row>
    <row r="91" spans="1:7">
      <c r="A91" s="25">
        <v>88</v>
      </c>
      <c r="B91" s="23" t="s">
        <v>101</v>
      </c>
      <c r="C91" s="24">
        <v>10</v>
      </c>
      <c r="D91" s="24">
        <v>11.25</v>
      </c>
      <c r="E91" s="24">
        <v>17</v>
      </c>
      <c r="F91" s="24">
        <v>13</v>
      </c>
      <c r="G91" s="26">
        <v>13</v>
      </c>
    </row>
    <row r="92" spans="1:7">
      <c r="A92" s="25">
        <v>89</v>
      </c>
      <c r="B92" s="23" t="s">
        <v>102</v>
      </c>
      <c r="C92" s="24">
        <v>11.84</v>
      </c>
      <c r="D92" s="24">
        <v>12.34</v>
      </c>
      <c r="E92" s="24">
        <v>12.84</v>
      </c>
      <c r="F92" s="24">
        <v>12.84</v>
      </c>
      <c r="G92" s="26">
        <v>12.84</v>
      </c>
    </row>
    <row r="93" spans="1:7">
      <c r="A93" s="25">
        <v>90</v>
      </c>
      <c r="B93" s="23" t="s">
        <v>103</v>
      </c>
      <c r="C93" s="24">
        <v>15.31</v>
      </c>
      <c r="D93" s="24">
        <v>15.31</v>
      </c>
      <c r="E93" s="24">
        <v>15.31</v>
      </c>
      <c r="F93" s="24">
        <v>15.31</v>
      </c>
      <c r="G93" s="26">
        <v>15.31</v>
      </c>
    </row>
    <row r="94" spans="1:7">
      <c r="A94" s="25">
        <v>91</v>
      </c>
      <c r="B94" s="23" t="s">
        <v>104</v>
      </c>
      <c r="C94" s="24">
        <v>10</v>
      </c>
      <c r="D94" s="24">
        <v>11</v>
      </c>
      <c r="E94" s="24">
        <v>0</v>
      </c>
      <c r="F94" s="24">
        <v>10</v>
      </c>
      <c r="G94" s="26">
        <v>11</v>
      </c>
    </row>
    <row r="95" spans="1:7">
      <c r="A95" s="25">
        <v>92</v>
      </c>
      <c r="B95" s="23" t="s">
        <v>105</v>
      </c>
      <c r="C95" s="24">
        <v>10.83</v>
      </c>
      <c r="D95" s="24">
        <v>11.51</v>
      </c>
      <c r="E95" s="24">
        <v>12.51</v>
      </c>
      <c r="F95" s="24">
        <v>11.01</v>
      </c>
      <c r="G95" s="26">
        <v>11.01</v>
      </c>
    </row>
    <row r="96" spans="1:7">
      <c r="A96" s="25">
        <v>93</v>
      </c>
      <c r="B96" s="23" t="s">
        <v>106</v>
      </c>
      <c r="C96" s="24">
        <v>11.24</v>
      </c>
      <c r="D96" s="24">
        <v>11.74</v>
      </c>
      <c r="E96" s="24">
        <v>12.24</v>
      </c>
      <c r="F96" s="24">
        <v>11.24</v>
      </c>
      <c r="G96" s="26">
        <v>11.74</v>
      </c>
    </row>
    <row r="97" spans="1:7">
      <c r="A97" s="25">
        <v>94</v>
      </c>
      <c r="B97" s="23" t="s">
        <v>107</v>
      </c>
      <c r="C97" s="24">
        <v>10.81</v>
      </c>
      <c r="D97" s="24">
        <v>10.81</v>
      </c>
      <c r="E97" s="24">
        <v>11.81</v>
      </c>
      <c r="F97" s="24">
        <v>10.81</v>
      </c>
      <c r="G97" s="26">
        <v>10.81</v>
      </c>
    </row>
    <row r="98" spans="1:7">
      <c r="A98" s="25">
        <v>95</v>
      </c>
      <c r="B98" s="23" t="s">
        <v>108</v>
      </c>
      <c r="C98" s="24">
        <v>0</v>
      </c>
      <c r="D98" s="24">
        <v>12.45</v>
      </c>
      <c r="E98" s="24">
        <v>15.69</v>
      </c>
      <c r="F98" s="24">
        <v>0</v>
      </c>
      <c r="G98" s="26">
        <v>13.13</v>
      </c>
    </row>
    <row r="99" spans="1:7">
      <c r="A99" s="25">
        <v>96</v>
      </c>
      <c r="B99" s="23" t="s">
        <v>109</v>
      </c>
      <c r="C99" s="24">
        <v>11.25</v>
      </c>
      <c r="D99" s="24">
        <v>12.42</v>
      </c>
      <c r="E99" s="24">
        <v>0</v>
      </c>
      <c r="F99" s="24">
        <v>12.24</v>
      </c>
      <c r="G99" s="26">
        <v>13.74</v>
      </c>
    </row>
    <row r="100" spans="1:7">
      <c r="A100" s="25">
        <v>97</v>
      </c>
      <c r="B100" s="23" t="s">
        <v>110</v>
      </c>
      <c r="C100" s="24">
        <v>12.92</v>
      </c>
      <c r="D100" s="24">
        <v>12.92</v>
      </c>
      <c r="E100" s="24">
        <v>12.92</v>
      </c>
      <c r="F100" s="24">
        <v>12.92</v>
      </c>
      <c r="G100" s="26">
        <v>12.92</v>
      </c>
    </row>
    <row r="101" spans="1:7">
      <c r="A101" s="25">
        <v>98</v>
      </c>
      <c r="B101" s="23" t="s">
        <v>111</v>
      </c>
      <c r="C101" s="24">
        <v>10.54</v>
      </c>
      <c r="D101" s="24">
        <v>11.04</v>
      </c>
      <c r="E101" s="24">
        <v>13.04</v>
      </c>
      <c r="F101" s="24">
        <v>10.54</v>
      </c>
      <c r="G101" s="26">
        <v>10.54</v>
      </c>
    </row>
    <row r="102" spans="1:7">
      <c r="A102" s="25">
        <v>99</v>
      </c>
      <c r="B102" s="23" t="s">
        <v>112</v>
      </c>
      <c r="C102" s="24">
        <v>10.01</v>
      </c>
      <c r="D102" s="24">
        <v>9.9</v>
      </c>
      <c r="E102" s="24">
        <v>0</v>
      </c>
      <c r="F102" s="24">
        <v>9.9</v>
      </c>
      <c r="G102" s="26">
        <v>0</v>
      </c>
    </row>
    <row r="103" spans="1:7" ht="14.4" thickBot="1">
      <c r="A103" s="25">
        <v>100</v>
      </c>
      <c r="B103" s="28" t="s">
        <v>113</v>
      </c>
      <c r="C103" s="29">
        <v>0</v>
      </c>
      <c r="D103" s="29">
        <v>11</v>
      </c>
      <c r="E103" s="29">
        <v>0</v>
      </c>
      <c r="F103" s="29">
        <v>12</v>
      </c>
      <c r="G103" s="30">
        <v>12.5</v>
      </c>
    </row>
    <row r="104" spans="1:7">
      <c r="C104" s="40"/>
      <c r="D104" s="40"/>
      <c r="E104" s="40"/>
      <c r="F104" s="40"/>
      <c r="G104" s="40"/>
    </row>
    <row r="105" spans="1:7">
      <c r="C105" s="40"/>
      <c r="D105" s="40"/>
      <c r="E105" s="40"/>
      <c r="F105" s="40"/>
      <c r="G105" s="40"/>
    </row>
    <row r="106" spans="1:7">
      <c r="C106" s="40"/>
      <c r="D106" s="40"/>
      <c r="E106" s="40"/>
      <c r="F106" s="40"/>
      <c r="G106" s="4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6E97B2F6C214ABD106CA85FF9A104" ma:contentTypeVersion="1" ma:contentTypeDescription="Create a new document." ma:contentTypeScope="" ma:versionID="a16ad3730337e707ea2bb0c6f317e4b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5AD1E-835F-4F2D-932C-95C7AC9B683B}">
  <ds:schemaRefs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446EF6-445B-4D66-BC1A-27F99158D7F8}"/>
</file>

<file path=customXml/itemProps3.xml><?xml version="1.0" encoding="utf-8"?>
<ds:datastoreItem xmlns:ds="http://schemas.openxmlformats.org/officeDocument/2006/customXml" ds:itemID="{6BAE2D1B-1E6B-40E3-A1DB-A1A5B7D676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98</vt:i4>
      </vt:variant>
    </vt:vector>
  </HeadingPairs>
  <TitlesOfParts>
    <vt:vector size="156" baseType="lpstr">
      <vt:lpstr>Jul 2018</vt:lpstr>
      <vt:lpstr>Ags 2018</vt:lpstr>
      <vt:lpstr>Sep 2018</vt:lpstr>
      <vt:lpstr>Okt 2018</vt:lpstr>
      <vt:lpstr>Nov 2018</vt:lpstr>
      <vt:lpstr>Des 2018</vt:lpstr>
      <vt:lpstr>Jan 2019</vt:lpstr>
      <vt:lpstr>Feb 2019</vt:lpstr>
      <vt:lpstr>Mar 2019</vt:lpstr>
      <vt:lpstr>April 2019</vt:lpstr>
      <vt:lpstr>Mei 2019</vt:lpstr>
      <vt:lpstr>Jun 2019</vt:lpstr>
      <vt:lpstr>Jul 2019 </vt:lpstr>
      <vt:lpstr>Agustus 2019</vt:lpstr>
      <vt:lpstr>September 2019</vt:lpstr>
      <vt:lpstr>Oktober 2019</vt:lpstr>
      <vt:lpstr>November 2019 </vt:lpstr>
      <vt:lpstr>Desember 19</vt:lpstr>
      <vt:lpstr>Januari 20</vt:lpstr>
      <vt:lpstr>Februari 20</vt:lpstr>
      <vt:lpstr>Maret 20</vt:lpstr>
      <vt:lpstr>April 20</vt:lpstr>
      <vt:lpstr>Mei 20</vt:lpstr>
      <vt:lpstr>Juni 20</vt:lpstr>
      <vt:lpstr>Juli 20</vt:lpstr>
      <vt:lpstr>Agustus 20</vt:lpstr>
      <vt:lpstr>September 20</vt:lpstr>
      <vt:lpstr>Oktober 2020</vt:lpstr>
      <vt:lpstr>November 2020</vt:lpstr>
      <vt:lpstr>Desember 2020</vt:lpstr>
      <vt:lpstr>Jan 21 </vt:lpstr>
      <vt:lpstr>Feb 2021</vt:lpstr>
      <vt:lpstr>Maret 2021</vt:lpstr>
      <vt:lpstr>April 21</vt:lpstr>
      <vt:lpstr>Mei 21</vt:lpstr>
      <vt:lpstr>Juni 21</vt:lpstr>
      <vt:lpstr>Juli 21</vt:lpstr>
      <vt:lpstr>Agustus 21</vt:lpstr>
      <vt:lpstr>September 21</vt:lpstr>
      <vt:lpstr>Oktober 21</vt:lpstr>
      <vt:lpstr>November 21</vt:lpstr>
      <vt:lpstr>Desember 2021</vt:lpstr>
      <vt:lpstr>Januari 2022</vt:lpstr>
      <vt:lpstr>Februari 2022</vt:lpstr>
      <vt:lpstr>Maret 2022</vt:lpstr>
      <vt:lpstr>April 2022</vt:lpstr>
      <vt:lpstr>Mei 2022</vt:lpstr>
      <vt:lpstr>Juni 2022</vt:lpstr>
      <vt:lpstr>Juli 2022</vt:lpstr>
      <vt:lpstr>Agustus 2022</vt:lpstr>
      <vt:lpstr>September 2022</vt:lpstr>
      <vt:lpstr>Oktober 2022</vt:lpstr>
      <vt:lpstr>November 2022 </vt:lpstr>
      <vt:lpstr>Desember 2022</vt:lpstr>
      <vt:lpstr>Januari 2023</vt:lpstr>
      <vt:lpstr>Februari 2023</vt:lpstr>
      <vt:lpstr>Maret 2023</vt:lpstr>
      <vt:lpstr>April 2023</vt:lpstr>
      <vt:lpstr>'Agustus 2019'!Print_Area</vt:lpstr>
      <vt:lpstr>'Agustus 2022'!Print_Area</vt:lpstr>
      <vt:lpstr>'Agustus 21'!Print_Area</vt:lpstr>
      <vt:lpstr>'April 20'!Print_Area</vt:lpstr>
      <vt:lpstr>'April 2019'!Print_Area</vt:lpstr>
      <vt:lpstr>'April 2022'!Print_Area</vt:lpstr>
      <vt:lpstr>'April 2023'!Print_Area</vt:lpstr>
      <vt:lpstr>'April 21'!Print_Area</vt:lpstr>
      <vt:lpstr>'Des 2018'!Print_Area</vt:lpstr>
      <vt:lpstr>'Desember 19'!Print_Area</vt:lpstr>
      <vt:lpstr>'Desember 2020'!Print_Area</vt:lpstr>
      <vt:lpstr>'Desember 2021'!Print_Area</vt:lpstr>
      <vt:lpstr>'Desember 2022'!Print_Area</vt:lpstr>
      <vt:lpstr>'Feb 2019'!Print_Area</vt:lpstr>
      <vt:lpstr>'Feb 2021'!Print_Area</vt:lpstr>
      <vt:lpstr>'Februari 2022'!Print_Area</vt:lpstr>
      <vt:lpstr>'Februari 2023'!Print_Area</vt:lpstr>
      <vt:lpstr>'Jan 2019'!Print_Area</vt:lpstr>
      <vt:lpstr>'Jan 21 '!Print_Area</vt:lpstr>
      <vt:lpstr>'Januari 2022'!Print_Area</vt:lpstr>
      <vt:lpstr>'Januari 2023'!Print_Area</vt:lpstr>
      <vt:lpstr>'Jul 2019 '!Print_Area</vt:lpstr>
      <vt:lpstr>'Juli 2022'!Print_Area</vt:lpstr>
      <vt:lpstr>'Juli 21'!Print_Area</vt:lpstr>
      <vt:lpstr>'Jun 2019'!Print_Area</vt:lpstr>
      <vt:lpstr>'Juni 2022'!Print_Area</vt:lpstr>
      <vt:lpstr>'Juni 21'!Print_Area</vt:lpstr>
      <vt:lpstr>'Mar 2019'!Print_Area</vt:lpstr>
      <vt:lpstr>'Maret 2021'!Print_Area</vt:lpstr>
      <vt:lpstr>'Maret 2022'!Print_Area</vt:lpstr>
      <vt:lpstr>'Maret 2023'!Print_Area</vt:lpstr>
      <vt:lpstr>'Mei 2019'!Print_Area</vt:lpstr>
      <vt:lpstr>'Mei 2022'!Print_Area</vt:lpstr>
      <vt:lpstr>'Mei 21'!Print_Area</vt:lpstr>
      <vt:lpstr>'November 2019 '!Print_Area</vt:lpstr>
      <vt:lpstr>'November 2020'!Print_Area</vt:lpstr>
      <vt:lpstr>'November 2022 '!Print_Area</vt:lpstr>
      <vt:lpstr>'November 21'!Print_Area</vt:lpstr>
      <vt:lpstr>'Oktober 2019'!Print_Area</vt:lpstr>
      <vt:lpstr>'Oktober 2020'!Print_Area</vt:lpstr>
      <vt:lpstr>'Oktober 2022'!Print_Area</vt:lpstr>
      <vt:lpstr>'Oktober 21'!Print_Area</vt:lpstr>
      <vt:lpstr>'September 2019'!Print_Area</vt:lpstr>
      <vt:lpstr>'September 2022'!Print_Area</vt:lpstr>
      <vt:lpstr>'September 21'!Print_Area</vt:lpstr>
      <vt:lpstr>'Ags 2018'!Print_Titles</vt:lpstr>
      <vt:lpstr>'Agustus 20'!Print_Titles</vt:lpstr>
      <vt:lpstr>'Agustus 2019'!Print_Titles</vt:lpstr>
      <vt:lpstr>'Agustus 2022'!Print_Titles</vt:lpstr>
      <vt:lpstr>'Agustus 21'!Print_Titles</vt:lpstr>
      <vt:lpstr>'April 2019'!Print_Titles</vt:lpstr>
      <vt:lpstr>'April 2022'!Print_Titles</vt:lpstr>
      <vt:lpstr>'April 2023'!Print_Titles</vt:lpstr>
      <vt:lpstr>'April 21'!Print_Titles</vt:lpstr>
      <vt:lpstr>'Des 2018'!Print_Titles</vt:lpstr>
      <vt:lpstr>'Desember 19'!Print_Titles</vt:lpstr>
      <vt:lpstr>'Desember 2020'!Print_Titles</vt:lpstr>
      <vt:lpstr>'Desember 2021'!Print_Titles</vt:lpstr>
      <vt:lpstr>'Desember 2022'!Print_Titles</vt:lpstr>
      <vt:lpstr>'Feb 2019'!Print_Titles</vt:lpstr>
      <vt:lpstr>'Feb 2021'!Print_Titles</vt:lpstr>
      <vt:lpstr>'Februari 2022'!Print_Titles</vt:lpstr>
      <vt:lpstr>'Februari 2023'!Print_Titles</vt:lpstr>
      <vt:lpstr>'Jan 2019'!Print_Titles</vt:lpstr>
      <vt:lpstr>'Jan 21 '!Print_Titles</vt:lpstr>
      <vt:lpstr>'Januari 2022'!Print_Titles</vt:lpstr>
      <vt:lpstr>'Januari 2023'!Print_Titles</vt:lpstr>
      <vt:lpstr>'Jul 2018'!Print_Titles</vt:lpstr>
      <vt:lpstr>'Jul 2019 '!Print_Titles</vt:lpstr>
      <vt:lpstr>'Juli 20'!Print_Titles</vt:lpstr>
      <vt:lpstr>'Juli 2022'!Print_Titles</vt:lpstr>
      <vt:lpstr>'Juli 21'!Print_Titles</vt:lpstr>
      <vt:lpstr>'Jun 2019'!Print_Titles</vt:lpstr>
      <vt:lpstr>'Juni 20'!Print_Titles</vt:lpstr>
      <vt:lpstr>'Juni 2022'!Print_Titles</vt:lpstr>
      <vt:lpstr>'Juni 21'!Print_Titles</vt:lpstr>
      <vt:lpstr>'Mar 2019'!Print_Titles</vt:lpstr>
      <vt:lpstr>'Maret 2021'!Print_Titles</vt:lpstr>
      <vt:lpstr>'Maret 2022'!Print_Titles</vt:lpstr>
      <vt:lpstr>'Maret 2023'!Print_Titles</vt:lpstr>
      <vt:lpstr>'Mei 2019'!Print_Titles</vt:lpstr>
      <vt:lpstr>'Mei 2022'!Print_Titles</vt:lpstr>
      <vt:lpstr>'Mei 21'!Print_Titles</vt:lpstr>
      <vt:lpstr>'Nov 2018'!Print_Titles</vt:lpstr>
      <vt:lpstr>'November 2019 '!Print_Titles</vt:lpstr>
      <vt:lpstr>'November 2020'!Print_Titles</vt:lpstr>
      <vt:lpstr>'November 2022 '!Print_Titles</vt:lpstr>
      <vt:lpstr>'November 21'!Print_Titles</vt:lpstr>
      <vt:lpstr>'Okt 2018'!Print_Titles</vt:lpstr>
      <vt:lpstr>'Oktober 2019'!Print_Titles</vt:lpstr>
      <vt:lpstr>'Oktober 2020'!Print_Titles</vt:lpstr>
      <vt:lpstr>'Oktober 2022'!Print_Titles</vt:lpstr>
      <vt:lpstr>'Oktober 21'!Print_Titles</vt:lpstr>
      <vt:lpstr>'Sep 2018'!Print_Titles</vt:lpstr>
      <vt:lpstr>'September 20'!Print_Titles</vt:lpstr>
      <vt:lpstr>'September 2019'!Print_Titles</vt:lpstr>
      <vt:lpstr>'September 2022'!Print_Titles</vt:lpstr>
      <vt:lpstr>'September 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Abdi</dc:creator>
  <cp:lastModifiedBy>Fransiskus Henry Cahyadi</cp:lastModifiedBy>
  <cp:lastPrinted>2023-04-10T03:50:22Z</cp:lastPrinted>
  <dcterms:created xsi:type="dcterms:W3CDTF">2019-01-15T03:19:26Z</dcterms:created>
  <dcterms:modified xsi:type="dcterms:W3CDTF">2023-06-07T07:27:06Z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0x0101000F46E97B2F6C214ABD106CA85FF9A104</vt:lpwstr>
  </property>
</Properties>
</file>