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puja.kristian\Downloads\"/>
    </mc:Choice>
  </mc:AlternateContent>
  <xr:revisionPtr revIDLastSave="0" documentId="13_ncr:1_{BAAB460D-D68A-457A-9CDD-BA0D13800160}" xr6:coauthVersionLast="36" xr6:coauthVersionMax="47" xr10:uidLastSave="{00000000-0000-0000-0000-000000000000}"/>
  <bookViews>
    <workbookView xWindow="0" yWindow="0" windowWidth="28800" windowHeight="12225" tabRatio="778" xr2:uid="{00000000-000D-0000-FFFF-FFFF00000000}"/>
  </bookViews>
  <sheets>
    <sheet name="Cover" sheetId="37" r:id="rId1"/>
    <sheet name="Notes" sheetId="38" r:id="rId2"/>
    <sheet name="Daftar Isi" sheetId="76" r:id="rId3"/>
    <sheet name="Tabel 1" sheetId="60" r:id="rId4"/>
    <sheet name="Tabel 2" sheetId="74" r:id="rId5"/>
    <sheet name="Tabel 3" sheetId="77" r:id="rId6"/>
    <sheet name="Tabel 4" sheetId="78" r:id="rId7"/>
    <sheet name="Tabel 5" sheetId="70" r:id="rId8"/>
    <sheet name="Tabel 6" sheetId="59" r:id="rId9"/>
    <sheet name="Tabel 7" sheetId="50" r:id="rId10"/>
    <sheet name="Tabel 8" sheetId="64" r:id="rId11"/>
    <sheet name="Tabel 9" sheetId="51" r:id="rId12"/>
    <sheet name="Tabel 10" sheetId="52" r:id="rId13"/>
    <sheet name="Tabel 11" sheetId="53" r:id="rId14"/>
    <sheet name="Tabel 12" sheetId="58" r:id="rId15"/>
    <sheet name="Tabel 13" sheetId="65" r:id="rId16"/>
    <sheet name="Tabel 14" sheetId="66" r:id="rId17"/>
    <sheet name="Tabel 15" sheetId="79" r:id="rId18"/>
  </sheets>
  <externalReferences>
    <externalReference r:id="rId19"/>
    <externalReference r:id="rId20"/>
    <externalReference r:id="rId21"/>
    <externalReference r:id="rId22"/>
  </externalReferences>
  <definedNames>
    <definedName name="_xlnm._FilterDatabase" localSheetId="2" hidden="1">'Daftar Isi'!$B$3:$D$48</definedName>
    <definedName name="BESAR">[1]inv_06!$D$2:$D$44</definedName>
    <definedName name="MD">[2]ALAMAT!$B$1:$H$266</definedName>
    <definedName name="Slicer_Tipe">#N/A</definedName>
    <definedName name="Slicer_TotalInvestasiWajar">#N/A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65" l="1"/>
  <c r="D25" i="65"/>
  <c r="E25" i="65"/>
  <c r="F25" i="65"/>
  <c r="G25" i="65"/>
  <c r="H25" i="65"/>
  <c r="I25" i="65"/>
  <c r="J25" i="65"/>
  <c r="K25" i="65"/>
  <c r="L25" i="65"/>
  <c r="M25" i="65"/>
  <c r="N25" i="65"/>
  <c r="O25" i="65"/>
  <c r="C111" i="50" l="1"/>
  <c r="D111" i="50"/>
  <c r="E111" i="50"/>
  <c r="F111" i="50"/>
  <c r="G111" i="50"/>
  <c r="H111" i="50"/>
  <c r="I111" i="50"/>
  <c r="J111" i="50"/>
  <c r="K111" i="50"/>
  <c r="L111" i="50"/>
  <c r="M111" i="50"/>
  <c r="N111" i="50"/>
  <c r="C112" i="50"/>
  <c r="D112" i="50"/>
  <c r="E112" i="50"/>
  <c r="F112" i="50"/>
  <c r="G112" i="50"/>
  <c r="H112" i="50"/>
  <c r="I112" i="50"/>
  <c r="J112" i="50"/>
  <c r="K112" i="50"/>
  <c r="L112" i="50"/>
  <c r="M112" i="50"/>
  <c r="N112" i="50"/>
  <c r="C113" i="50"/>
  <c r="D113" i="50"/>
  <c r="E113" i="50"/>
  <c r="F113" i="50"/>
  <c r="G113" i="50"/>
  <c r="H113" i="50"/>
  <c r="I113" i="50"/>
  <c r="J113" i="50"/>
  <c r="K113" i="50"/>
  <c r="L113" i="50"/>
  <c r="M113" i="50"/>
  <c r="N113" i="50"/>
  <c r="C114" i="50"/>
  <c r="D114" i="50"/>
  <c r="E114" i="50"/>
  <c r="F114" i="50"/>
  <c r="G114" i="50"/>
  <c r="H114" i="50"/>
  <c r="I114" i="50"/>
  <c r="J114" i="50"/>
  <c r="K114" i="50"/>
  <c r="L114" i="50"/>
  <c r="M114" i="50"/>
  <c r="N114" i="50"/>
  <c r="C115" i="50"/>
  <c r="D115" i="50"/>
  <c r="E115" i="50"/>
  <c r="F115" i="50"/>
  <c r="G115" i="50"/>
  <c r="H115" i="50"/>
  <c r="I115" i="50"/>
  <c r="J115" i="50"/>
  <c r="K115" i="50"/>
  <c r="L115" i="50"/>
  <c r="M115" i="50"/>
  <c r="N115" i="50"/>
  <c r="C116" i="50"/>
  <c r="D116" i="50"/>
  <c r="E116" i="50"/>
  <c r="F116" i="50"/>
  <c r="G116" i="50"/>
  <c r="H116" i="50"/>
  <c r="I116" i="50"/>
  <c r="J116" i="50"/>
  <c r="K116" i="50"/>
  <c r="L116" i="50"/>
  <c r="M116" i="50"/>
  <c r="N116" i="50"/>
  <c r="C117" i="50"/>
  <c r="D117" i="50"/>
  <c r="E117" i="50"/>
  <c r="F117" i="50"/>
  <c r="G117" i="50"/>
  <c r="H117" i="50"/>
  <c r="I117" i="50"/>
  <c r="J117" i="50"/>
  <c r="K117" i="50"/>
  <c r="L117" i="50"/>
  <c r="M117" i="50"/>
  <c r="N117" i="50"/>
  <c r="C118" i="50"/>
  <c r="D118" i="50"/>
  <c r="E118" i="50"/>
  <c r="F118" i="50"/>
  <c r="G118" i="50"/>
  <c r="H118" i="50"/>
  <c r="I118" i="50"/>
  <c r="J118" i="50"/>
  <c r="K118" i="50"/>
  <c r="L118" i="50"/>
  <c r="M118" i="50"/>
  <c r="N118" i="50"/>
  <c r="C119" i="50"/>
  <c r="D119" i="50"/>
  <c r="E119" i="50"/>
  <c r="F119" i="50"/>
  <c r="G119" i="50"/>
  <c r="H119" i="50"/>
  <c r="I119" i="50"/>
  <c r="J119" i="50"/>
  <c r="K119" i="50"/>
  <c r="L119" i="50"/>
  <c r="M119" i="50"/>
  <c r="N119" i="50"/>
  <c r="C120" i="50"/>
  <c r="D120" i="50"/>
  <c r="E120" i="50"/>
  <c r="F120" i="50"/>
  <c r="G120" i="50"/>
  <c r="H120" i="50"/>
  <c r="I120" i="50"/>
  <c r="J120" i="50"/>
  <c r="K120" i="50"/>
  <c r="L120" i="50"/>
  <c r="M120" i="50"/>
  <c r="N120" i="50"/>
  <c r="C121" i="50"/>
  <c r="D121" i="50"/>
  <c r="E121" i="50"/>
  <c r="F121" i="50"/>
  <c r="G121" i="50"/>
  <c r="H121" i="50"/>
  <c r="I121" i="50"/>
  <c r="J121" i="50"/>
  <c r="K121" i="50"/>
  <c r="L121" i="50"/>
  <c r="M121" i="50"/>
  <c r="N121" i="50"/>
  <c r="C122" i="50"/>
  <c r="D122" i="50"/>
  <c r="E122" i="50"/>
  <c r="F122" i="50"/>
  <c r="G122" i="50"/>
  <c r="H122" i="50"/>
  <c r="I122" i="50"/>
  <c r="J122" i="50"/>
  <c r="K122" i="50"/>
  <c r="L122" i="50"/>
  <c r="M122" i="50"/>
  <c r="N122" i="50"/>
  <c r="C123" i="50"/>
  <c r="D123" i="50"/>
  <c r="E123" i="50"/>
  <c r="F123" i="50"/>
  <c r="G123" i="50"/>
  <c r="H123" i="50"/>
  <c r="I123" i="50"/>
  <c r="J123" i="50"/>
  <c r="K123" i="50"/>
  <c r="L123" i="50"/>
  <c r="M123" i="50"/>
  <c r="N123" i="50"/>
  <c r="C124" i="50"/>
  <c r="D124" i="50"/>
  <c r="E124" i="50"/>
  <c r="F124" i="50"/>
  <c r="G124" i="50"/>
  <c r="H124" i="50"/>
  <c r="I124" i="50"/>
  <c r="J124" i="50"/>
  <c r="K124" i="50"/>
  <c r="L124" i="50"/>
  <c r="M124" i="50"/>
  <c r="N124" i="50"/>
  <c r="C125" i="50"/>
  <c r="D125" i="50"/>
  <c r="E125" i="50"/>
  <c r="F125" i="50"/>
  <c r="G125" i="50"/>
  <c r="H125" i="50"/>
  <c r="I125" i="50"/>
  <c r="J125" i="50"/>
  <c r="K125" i="50"/>
  <c r="L125" i="50"/>
  <c r="M125" i="50"/>
  <c r="N125" i="50"/>
  <c r="C126" i="50"/>
  <c r="D126" i="50"/>
  <c r="E126" i="50"/>
  <c r="F126" i="50"/>
  <c r="G126" i="50"/>
  <c r="H126" i="50"/>
  <c r="I126" i="50"/>
  <c r="J126" i="50"/>
  <c r="K126" i="50"/>
  <c r="L126" i="50"/>
  <c r="M126" i="50"/>
  <c r="N126" i="50"/>
  <c r="C127" i="50"/>
  <c r="D127" i="50"/>
  <c r="E127" i="50"/>
  <c r="F127" i="50"/>
  <c r="G127" i="50"/>
  <c r="H127" i="50"/>
  <c r="I127" i="50"/>
  <c r="J127" i="50"/>
  <c r="K127" i="50"/>
  <c r="L127" i="50"/>
  <c r="M127" i="50"/>
  <c r="N127" i="50"/>
  <c r="C128" i="50"/>
  <c r="D128" i="50"/>
  <c r="E128" i="50"/>
  <c r="F128" i="50"/>
  <c r="G128" i="50"/>
  <c r="H128" i="50"/>
  <c r="I128" i="50"/>
  <c r="J128" i="50"/>
  <c r="K128" i="50"/>
  <c r="L128" i="50"/>
  <c r="M128" i="50"/>
  <c r="N128" i="50"/>
  <c r="C129" i="50"/>
  <c r="D129" i="50"/>
  <c r="E129" i="50"/>
  <c r="F129" i="50"/>
  <c r="G129" i="50"/>
  <c r="H129" i="50"/>
  <c r="I129" i="50"/>
  <c r="J129" i="50"/>
  <c r="K129" i="50"/>
  <c r="L129" i="50"/>
  <c r="M129" i="50"/>
  <c r="N129" i="50"/>
  <c r="C130" i="50"/>
  <c r="D130" i="50"/>
  <c r="E130" i="50"/>
  <c r="F130" i="50"/>
  <c r="G130" i="50"/>
  <c r="H130" i="50"/>
  <c r="I130" i="50"/>
  <c r="J130" i="50"/>
  <c r="K130" i="50"/>
  <c r="L130" i="50"/>
  <c r="M130" i="50"/>
  <c r="N130" i="50"/>
  <c r="C131" i="50"/>
  <c r="D131" i="50"/>
  <c r="E131" i="50"/>
  <c r="F131" i="50"/>
  <c r="G131" i="50"/>
  <c r="H131" i="50"/>
  <c r="I131" i="50"/>
  <c r="J131" i="50"/>
  <c r="K131" i="50"/>
  <c r="L131" i="50"/>
  <c r="M131" i="50"/>
  <c r="N131" i="50"/>
  <c r="C132" i="50"/>
  <c r="D132" i="50"/>
  <c r="E132" i="50"/>
  <c r="F132" i="50"/>
  <c r="G132" i="50"/>
  <c r="H132" i="50"/>
  <c r="I132" i="50"/>
  <c r="J132" i="50"/>
  <c r="K132" i="50"/>
  <c r="L132" i="50"/>
  <c r="M132" i="50"/>
  <c r="N132" i="50"/>
  <c r="C133" i="50"/>
  <c r="D133" i="50"/>
  <c r="E133" i="50"/>
  <c r="F133" i="50"/>
  <c r="G133" i="50"/>
  <c r="H133" i="50"/>
  <c r="I133" i="50"/>
  <c r="J133" i="50"/>
  <c r="K133" i="50"/>
  <c r="L133" i="50"/>
  <c r="M133" i="50"/>
  <c r="N133" i="50"/>
  <c r="C134" i="50"/>
  <c r="D134" i="50"/>
  <c r="E134" i="50"/>
  <c r="F134" i="50"/>
  <c r="G134" i="50"/>
  <c r="H134" i="50"/>
  <c r="I134" i="50"/>
  <c r="J134" i="50"/>
  <c r="K134" i="50"/>
  <c r="L134" i="50"/>
  <c r="M134" i="50"/>
  <c r="N134" i="50"/>
  <c r="C135" i="50"/>
  <c r="D135" i="50"/>
  <c r="E135" i="50"/>
  <c r="F135" i="50"/>
  <c r="G135" i="50"/>
  <c r="H135" i="50"/>
  <c r="I135" i="50"/>
  <c r="J135" i="50"/>
  <c r="K135" i="50"/>
  <c r="L135" i="50"/>
  <c r="M135" i="50"/>
  <c r="N135" i="50"/>
  <c r="C136" i="50"/>
  <c r="D136" i="50"/>
  <c r="E136" i="50"/>
  <c r="F136" i="50"/>
  <c r="G136" i="50"/>
  <c r="H136" i="50"/>
  <c r="I136" i="50"/>
  <c r="J136" i="50"/>
  <c r="K136" i="50"/>
  <c r="L136" i="50"/>
  <c r="M136" i="50"/>
  <c r="N136" i="50"/>
  <c r="C137" i="50"/>
  <c r="D137" i="50"/>
  <c r="E137" i="50"/>
  <c r="F137" i="50"/>
  <c r="G137" i="50"/>
  <c r="H137" i="50"/>
  <c r="I137" i="50"/>
  <c r="J137" i="50"/>
  <c r="K137" i="50"/>
  <c r="L137" i="50"/>
  <c r="M137" i="50"/>
  <c r="N137" i="50"/>
  <c r="C138" i="50"/>
  <c r="D138" i="50"/>
  <c r="E138" i="50"/>
  <c r="F138" i="50"/>
  <c r="G138" i="50"/>
  <c r="H138" i="50"/>
  <c r="I138" i="50"/>
  <c r="J138" i="50"/>
  <c r="K138" i="50"/>
  <c r="L138" i="50"/>
  <c r="M138" i="50"/>
  <c r="N138" i="50"/>
  <c r="C139" i="50"/>
  <c r="D139" i="50"/>
  <c r="E139" i="50"/>
  <c r="F139" i="50"/>
  <c r="G139" i="50"/>
  <c r="H139" i="50"/>
  <c r="I139" i="50"/>
  <c r="J139" i="50"/>
  <c r="K139" i="50"/>
  <c r="L139" i="50"/>
  <c r="M139" i="50"/>
  <c r="N139" i="50"/>
  <c r="C140" i="50"/>
  <c r="D140" i="50"/>
  <c r="E140" i="50"/>
  <c r="F140" i="50"/>
  <c r="G140" i="50"/>
  <c r="H140" i="50"/>
  <c r="I140" i="50"/>
  <c r="J140" i="50"/>
  <c r="K140" i="50"/>
  <c r="L140" i="50"/>
  <c r="M140" i="50"/>
  <c r="N140" i="50"/>
  <c r="C141" i="50"/>
  <c r="D141" i="50"/>
  <c r="E141" i="50"/>
  <c r="F141" i="50"/>
  <c r="G141" i="50"/>
  <c r="H141" i="50"/>
  <c r="I141" i="50"/>
  <c r="J141" i="50"/>
  <c r="K141" i="50"/>
  <c r="L141" i="50"/>
  <c r="M141" i="50"/>
  <c r="N141" i="50"/>
  <c r="C142" i="50"/>
  <c r="D142" i="50"/>
  <c r="E142" i="50"/>
  <c r="F142" i="50"/>
  <c r="G142" i="50"/>
  <c r="H142" i="50"/>
  <c r="I142" i="50"/>
  <c r="J142" i="50"/>
  <c r="K142" i="50"/>
  <c r="L142" i="50"/>
  <c r="M142" i="50"/>
  <c r="N142" i="50"/>
  <c r="C143" i="50"/>
  <c r="D143" i="50"/>
  <c r="E143" i="50"/>
  <c r="F143" i="50"/>
  <c r="G143" i="50"/>
  <c r="H143" i="50"/>
  <c r="I143" i="50"/>
  <c r="J143" i="50"/>
  <c r="K143" i="50"/>
  <c r="L143" i="50"/>
  <c r="M143" i="50"/>
  <c r="N143" i="50"/>
  <c r="C144" i="50"/>
  <c r="D144" i="50"/>
  <c r="E144" i="50"/>
  <c r="F144" i="50"/>
  <c r="G144" i="50"/>
  <c r="H144" i="50"/>
  <c r="I144" i="50"/>
  <c r="J144" i="50"/>
  <c r="K144" i="50"/>
  <c r="L144" i="50"/>
  <c r="M144" i="50"/>
  <c r="N144" i="50"/>
  <c r="C145" i="50"/>
  <c r="D145" i="50"/>
  <c r="E145" i="50"/>
  <c r="F145" i="50"/>
  <c r="G145" i="50"/>
  <c r="H145" i="50"/>
  <c r="I145" i="50"/>
  <c r="J145" i="50"/>
  <c r="K145" i="50"/>
  <c r="L145" i="50"/>
  <c r="M145" i="50"/>
  <c r="N145" i="50"/>
  <c r="C146" i="50"/>
  <c r="D146" i="50"/>
  <c r="E146" i="50"/>
  <c r="F146" i="50"/>
  <c r="G146" i="50"/>
  <c r="H146" i="50"/>
  <c r="I146" i="50"/>
  <c r="J146" i="50"/>
  <c r="K146" i="50"/>
  <c r="L146" i="50"/>
  <c r="M146" i="50"/>
  <c r="N146" i="50"/>
  <c r="C147" i="50"/>
  <c r="D147" i="50"/>
  <c r="E147" i="50"/>
  <c r="F147" i="50"/>
  <c r="G147" i="50"/>
  <c r="H147" i="50"/>
  <c r="I147" i="50"/>
  <c r="J147" i="50"/>
  <c r="K147" i="50"/>
  <c r="L147" i="50"/>
  <c r="M147" i="50"/>
  <c r="N147" i="50"/>
  <c r="C148" i="50"/>
  <c r="D148" i="50"/>
  <c r="E148" i="50"/>
  <c r="F148" i="50"/>
  <c r="G148" i="50"/>
  <c r="H148" i="50"/>
  <c r="I148" i="50"/>
  <c r="J148" i="50"/>
  <c r="K148" i="50"/>
  <c r="L148" i="50"/>
  <c r="M148" i="50"/>
  <c r="N148" i="50"/>
  <c r="C149" i="50"/>
  <c r="D149" i="50"/>
  <c r="E149" i="50"/>
  <c r="F149" i="50"/>
  <c r="G149" i="50"/>
  <c r="H149" i="50"/>
  <c r="I149" i="50"/>
  <c r="J149" i="50"/>
  <c r="K149" i="50"/>
  <c r="L149" i="50"/>
  <c r="M149" i="50"/>
  <c r="N149" i="50"/>
  <c r="C150" i="50"/>
  <c r="D150" i="50"/>
  <c r="E150" i="50"/>
  <c r="F150" i="50"/>
  <c r="G150" i="50"/>
  <c r="H150" i="50"/>
  <c r="I150" i="50"/>
  <c r="J150" i="50"/>
  <c r="K150" i="50"/>
  <c r="L150" i="50"/>
  <c r="M150" i="50"/>
  <c r="N150" i="50"/>
  <c r="C151" i="50"/>
  <c r="D151" i="50"/>
  <c r="E151" i="50"/>
  <c r="F151" i="50"/>
  <c r="G151" i="50"/>
  <c r="H151" i="50"/>
  <c r="I151" i="50"/>
  <c r="J151" i="50"/>
  <c r="K151" i="50"/>
  <c r="L151" i="50"/>
  <c r="M151" i="50"/>
  <c r="N151" i="50"/>
  <c r="C152" i="50"/>
  <c r="D152" i="50"/>
  <c r="E152" i="50"/>
  <c r="F152" i="50"/>
  <c r="G152" i="50"/>
  <c r="H152" i="50"/>
  <c r="I152" i="50"/>
  <c r="J152" i="50"/>
  <c r="K152" i="50"/>
  <c r="L152" i="50"/>
  <c r="M152" i="50"/>
  <c r="N152" i="50"/>
  <c r="C153" i="50"/>
  <c r="D153" i="50"/>
  <c r="E153" i="50"/>
  <c r="F153" i="50"/>
  <c r="G153" i="50"/>
  <c r="H153" i="50"/>
  <c r="I153" i="50"/>
  <c r="J153" i="50"/>
  <c r="K153" i="50"/>
  <c r="L153" i="50"/>
  <c r="M153" i="50"/>
  <c r="N153" i="50"/>
  <c r="C154" i="50"/>
  <c r="D154" i="50"/>
  <c r="E154" i="50"/>
  <c r="F154" i="50"/>
  <c r="G154" i="50"/>
  <c r="H154" i="50"/>
  <c r="I154" i="50"/>
  <c r="J154" i="50"/>
  <c r="K154" i="50"/>
  <c r="L154" i="50"/>
  <c r="M154" i="50"/>
  <c r="N154" i="50"/>
  <c r="C155" i="50"/>
  <c r="D155" i="50"/>
  <c r="E155" i="50"/>
  <c r="F155" i="50"/>
  <c r="G155" i="50"/>
  <c r="H155" i="50"/>
  <c r="I155" i="50"/>
  <c r="J155" i="50"/>
  <c r="K155" i="50"/>
  <c r="L155" i="50"/>
  <c r="M155" i="50"/>
  <c r="N155" i="50"/>
  <c r="C156" i="50"/>
  <c r="D156" i="50"/>
  <c r="E156" i="50"/>
  <c r="F156" i="50"/>
  <c r="G156" i="50"/>
  <c r="H156" i="50"/>
  <c r="I156" i="50"/>
  <c r="J156" i="50"/>
  <c r="K156" i="50"/>
  <c r="L156" i="50"/>
  <c r="M156" i="50"/>
  <c r="N156" i="50"/>
  <c r="C157" i="50"/>
  <c r="D157" i="50"/>
  <c r="E157" i="50"/>
  <c r="F157" i="50"/>
  <c r="G157" i="50"/>
  <c r="H157" i="50"/>
  <c r="I157" i="50"/>
  <c r="J157" i="50"/>
  <c r="K157" i="50"/>
  <c r="L157" i="50"/>
  <c r="M157" i="50"/>
  <c r="N157" i="50"/>
  <c r="C158" i="50"/>
  <c r="D158" i="50"/>
  <c r="E158" i="50"/>
  <c r="F158" i="50"/>
  <c r="G158" i="50"/>
  <c r="H158" i="50"/>
  <c r="I158" i="50"/>
  <c r="J158" i="50"/>
  <c r="K158" i="50"/>
  <c r="L158" i="50"/>
  <c r="M158" i="50"/>
  <c r="N158" i="50"/>
  <c r="O158" i="50"/>
  <c r="O157" i="50"/>
  <c r="O155" i="50"/>
  <c r="O156" i="50"/>
  <c r="O154" i="50"/>
  <c r="O153" i="50"/>
  <c r="O151" i="50"/>
  <c r="O152" i="50"/>
  <c r="O150" i="50"/>
  <c r="O149" i="50"/>
  <c r="O148" i="50"/>
  <c r="O147" i="50"/>
  <c r="O143" i="50"/>
  <c r="O144" i="50"/>
  <c r="O145" i="50"/>
  <c r="O146" i="50"/>
  <c r="O142" i="50"/>
  <c r="O141" i="50"/>
  <c r="O138" i="50"/>
  <c r="O139" i="50"/>
  <c r="O140" i="50"/>
  <c r="O137" i="50"/>
  <c r="O136" i="50"/>
  <c r="O134" i="50"/>
  <c r="O135" i="50"/>
  <c r="O133" i="50"/>
  <c r="O132" i="50"/>
  <c r="O131" i="50"/>
  <c r="O112" i="50"/>
  <c r="O113" i="50"/>
  <c r="O114" i="50"/>
  <c r="O115" i="50"/>
  <c r="O116" i="50"/>
  <c r="O117" i="50"/>
  <c r="O118" i="50"/>
  <c r="O119" i="50"/>
  <c r="O120" i="50"/>
  <c r="O121" i="50"/>
  <c r="O122" i="50"/>
  <c r="O123" i="50"/>
  <c r="O124" i="50"/>
  <c r="O125" i="50"/>
  <c r="O126" i="50"/>
  <c r="O127" i="50"/>
  <c r="O128" i="50"/>
  <c r="O129" i="50"/>
  <c r="O130" i="50"/>
  <c r="O111" i="50"/>
  <c r="C58" i="50"/>
  <c r="D58" i="50"/>
  <c r="E58" i="50"/>
  <c r="F58" i="50"/>
  <c r="G58" i="50"/>
  <c r="H58" i="50"/>
  <c r="I58" i="50"/>
  <c r="J58" i="50"/>
  <c r="K58" i="50"/>
  <c r="L58" i="50"/>
  <c r="M58" i="50"/>
  <c r="N58" i="50"/>
  <c r="C59" i="50"/>
  <c r="D59" i="50"/>
  <c r="E59" i="50"/>
  <c r="F59" i="50"/>
  <c r="G59" i="50"/>
  <c r="H59" i="50"/>
  <c r="I59" i="50"/>
  <c r="J59" i="50"/>
  <c r="K59" i="50"/>
  <c r="L59" i="50"/>
  <c r="M59" i="50"/>
  <c r="N59" i="50"/>
  <c r="C60" i="50"/>
  <c r="D60" i="50"/>
  <c r="E60" i="50"/>
  <c r="F60" i="50"/>
  <c r="G60" i="50"/>
  <c r="H60" i="50"/>
  <c r="I60" i="50"/>
  <c r="J60" i="50"/>
  <c r="K60" i="50"/>
  <c r="L60" i="50"/>
  <c r="M60" i="50"/>
  <c r="N60" i="50"/>
  <c r="C61" i="50"/>
  <c r="D61" i="50"/>
  <c r="E61" i="50"/>
  <c r="F61" i="50"/>
  <c r="G61" i="50"/>
  <c r="H61" i="50"/>
  <c r="I61" i="50"/>
  <c r="J61" i="50"/>
  <c r="K61" i="50"/>
  <c r="L61" i="50"/>
  <c r="M61" i="50"/>
  <c r="N61" i="50"/>
  <c r="C62" i="50"/>
  <c r="D62" i="50"/>
  <c r="E62" i="50"/>
  <c r="F62" i="50"/>
  <c r="G62" i="50"/>
  <c r="H62" i="50"/>
  <c r="I62" i="50"/>
  <c r="J62" i="50"/>
  <c r="K62" i="50"/>
  <c r="L62" i="50"/>
  <c r="M62" i="50"/>
  <c r="N62" i="50"/>
  <c r="C63" i="50"/>
  <c r="D63" i="50"/>
  <c r="E63" i="50"/>
  <c r="F63" i="50"/>
  <c r="G63" i="50"/>
  <c r="H63" i="50"/>
  <c r="I63" i="50"/>
  <c r="J63" i="50"/>
  <c r="K63" i="50"/>
  <c r="L63" i="50"/>
  <c r="M63" i="50"/>
  <c r="N63" i="50"/>
  <c r="C64" i="50"/>
  <c r="D64" i="50"/>
  <c r="E64" i="50"/>
  <c r="F64" i="50"/>
  <c r="G64" i="50"/>
  <c r="H64" i="50"/>
  <c r="I64" i="50"/>
  <c r="J64" i="50"/>
  <c r="K64" i="50"/>
  <c r="L64" i="50"/>
  <c r="M64" i="50"/>
  <c r="N64" i="50"/>
  <c r="C65" i="50"/>
  <c r="D65" i="50"/>
  <c r="E65" i="50"/>
  <c r="F65" i="50"/>
  <c r="G65" i="50"/>
  <c r="H65" i="50"/>
  <c r="I65" i="50"/>
  <c r="J65" i="50"/>
  <c r="K65" i="50"/>
  <c r="L65" i="50"/>
  <c r="M65" i="50"/>
  <c r="N65" i="50"/>
  <c r="C66" i="50"/>
  <c r="D66" i="50"/>
  <c r="E66" i="50"/>
  <c r="F66" i="50"/>
  <c r="G66" i="50"/>
  <c r="H66" i="50"/>
  <c r="I66" i="50"/>
  <c r="J66" i="50"/>
  <c r="K66" i="50"/>
  <c r="L66" i="50"/>
  <c r="M66" i="50"/>
  <c r="N66" i="50"/>
  <c r="C67" i="50"/>
  <c r="D67" i="50"/>
  <c r="E67" i="50"/>
  <c r="F67" i="50"/>
  <c r="G67" i="50"/>
  <c r="H67" i="50"/>
  <c r="I67" i="50"/>
  <c r="J67" i="50"/>
  <c r="K67" i="50"/>
  <c r="L67" i="50"/>
  <c r="M67" i="50"/>
  <c r="N67" i="50"/>
  <c r="C68" i="50"/>
  <c r="D68" i="50"/>
  <c r="E68" i="50"/>
  <c r="F68" i="50"/>
  <c r="G68" i="50"/>
  <c r="H68" i="50"/>
  <c r="I68" i="50"/>
  <c r="J68" i="50"/>
  <c r="K68" i="50"/>
  <c r="L68" i="50"/>
  <c r="M68" i="50"/>
  <c r="N68" i="50"/>
  <c r="C69" i="50"/>
  <c r="D69" i="50"/>
  <c r="E69" i="50"/>
  <c r="F69" i="50"/>
  <c r="G69" i="50"/>
  <c r="H69" i="50"/>
  <c r="I69" i="50"/>
  <c r="J69" i="50"/>
  <c r="K69" i="50"/>
  <c r="L69" i="50"/>
  <c r="M69" i="50"/>
  <c r="N69" i="50"/>
  <c r="C70" i="50"/>
  <c r="D70" i="50"/>
  <c r="E70" i="50"/>
  <c r="F70" i="50"/>
  <c r="G70" i="50"/>
  <c r="H70" i="50"/>
  <c r="I70" i="50"/>
  <c r="J70" i="50"/>
  <c r="K70" i="50"/>
  <c r="L70" i="50"/>
  <c r="M70" i="50"/>
  <c r="N70" i="50"/>
  <c r="C71" i="50"/>
  <c r="D71" i="50"/>
  <c r="E71" i="50"/>
  <c r="F71" i="50"/>
  <c r="G71" i="50"/>
  <c r="H71" i="50"/>
  <c r="I71" i="50"/>
  <c r="J71" i="50"/>
  <c r="K71" i="50"/>
  <c r="L71" i="50"/>
  <c r="M71" i="50"/>
  <c r="N71" i="50"/>
  <c r="C72" i="50"/>
  <c r="D72" i="50"/>
  <c r="E72" i="50"/>
  <c r="F72" i="50"/>
  <c r="G72" i="50"/>
  <c r="H72" i="50"/>
  <c r="I72" i="50"/>
  <c r="J72" i="50"/>
  <c r="K72" i="50"/>
  <c r="L72" i="50"/>
  <c r="M72" i="50"/>
  <c r="N72" i="50"/>
  <c r="C73" i="50"/>
  <c r="D73" i="50"/>
  <c r="E73" i="50"/>
  <c r="F73" i="50"/>
  <c r="G73" i="50"/>
  <c r="H73" i="50"/>
  <c r="I73" i="50"/>
  <c r="J73" i="50"/>
  <c r="K73" i="50"/>
  <c r="L73" i="50"/>
  <c r="M73" i="50"/>
  <c r="N73" i="50"/>
  <c r="C74" i="50"/>
  <c r="D74" i="50"/>
  <c r="E74" i="50"/>
  <c r="F74" i="50"/>
  <c r="G74" i="50"/>
  <c r="H74" i="50"/>
  <c r="I74" i="50"/>
  <c r="J74" i="50"/>
  <c r="K74" i="50"/>
  <c r="L74" i="50"/>
  <c r="M74" i="50"/>
  <c r="N74" i="50"/>
  <c r="C75" i="50"/>
  <c r="D75" i="50"/>
  <c r="E75" i="50"/>
  <c r="F75" i="50"/>
  <c r="G75" i="50"/>
  <c r="H75" i="50"/>
  <c r="I75" i="50"/>
  <c r="J75" i="50"/>
  <c r="K75" i="50"/>
  <c r="L75" i="50"/>
  <c r="M75" i="50"/>
  <c r="N75" i="50"/>
  <c r="C76" i="50"/>
  <c r="D76" i="50"/>
  <c r="E76" i="50"/>
  <c r="F76" i="50"/>
  <c r="G76" i="50"/>
  <c r="H76" i="50"/>
  <c r="I76" i="50"/>
  <c r="J76" i="50"/>
  <c r="K76" i="50"/>
  <c r="L76" i="50"/>
  <c r="M76" i="50"/>
  <c r="N76" i="50"/>
  <c r="C77" i="50"/>
  <c r="D77" i="50"/>
  <c r="E77" i="50"/>
  <c r="F77" i="50"/>
  <c r="G77" i="50"/>
  <c r="H77" i="50"/>
  <c r="I77" i="50"/>
  <c r="J77" i="50"/>
  <c r="K77" i="50"/>
  <c r="L77" i="50"/>
  <c r="M77" i="50"/>
  <c r="N77" i="50"/>
  <c r="C78" i="50"/>
  <c r="D78" i="50"/>
  <c r="E78" i="50"/>
  <c r="F78" i="50"/>
  <c r="G78" i="50"/>
  <c r="H78" i="50"/>
  <c r="I78" i="50"/>
  <c r="J78" i="50"/>
  <c r="K78" i="50"/>
  <c r="L78" i="50"/>
  <c r="M78" i="50"/>
  <c r="N78" i="50"/>
  <c r="C79" i="50"/>
  <c r="D79" i="50"/>
  <c r="E79" i="50"/>
  <c r="F79" i="50"/>
  <c r="G79" i="50"/>
  <c r="H79" i="50"/>
  <c r="I79" i="50"/>
  <c r="J79" i="50"/>
  <c r="K79" i="50"/>
  <c r="L79" i="50"/>
  <c r="M79" i="50"/>
  <c r="N79" i="50"/>
  <c r="C80" i="50"/>
  <c r="D80" i="50"/>
  <c r="E80" i="50"/>
  <c r="F80" i="50"/>
  <c r="G80" i="50"/>
  <c r="H80" i="50"/>
  <c r="I80" i="50"/>
  <c r="J80" i="50"/>
  <c r="K80" i="50"/>
  <c r="L80" i="50"/>
  <c r="M80" i="50"/>
  <c r="N80" i="50"/>
  <c r="C81" i="50"/>
  <c r="D81" i="50"/>
  <c r="E81" i="50"/>
  <c r="F81" i="50"/>
  <c r="G81" i="50"/>
  <c r="H81" i="50"/>
  <c r="I81" i="50"/>
  <c r="J81" i="50"/>
  <c r="K81" i="50"/>
  <c r="L81" i="50"/>
  <c r="M81" i="50"/>
  <c r="N81" i="50"/>
  <c r="C82" i="50"/>
  <c r="D82" i="50"/>
  <c r="E82" i="50"/>
  <c r="F82" i="50"/>
  <c r="G82" i="50"/>
  <c r="H82" i="50"/>
  <c r="I82" i="50"/>
  <c r="J82" i="50"/>
  <c r="K82" i="50"/>
  <c r="L82" i="50"/>
  <c r="M82" i="50"/>
  <c r="N82" i="50"/>
  <c r="C83" i="50"/>
  <c r="D83" i="50"/>
  <c r="E83" i="50"/>
  <c r="F83" i="50"/>
  <c r="G83" i="50"/>
  <c r="H83" i="50"/>
  <c r="I83" i="50"/>
  <c r="J83" i="50"/>
  <c r="K83" i="50"/>
  <c r="L83" i="50"/>
  <c r="M83" i="50"/>
  <c r="N83" i="50"/>
  <c r="C84" i="50"/>
  <c r="D84" i="50"/>
  <c r="E84" i="50"/>
  <c r="F84" i="50"/>
  <c r="G84" i="50"/>
  <c r="H84" i="50"/>
  <c r="I84" i="50"/>
  <c r="J84" i="50"/>
  <c r="K84" i="50"/>
  <c r="L84" i="50"/>
  <c r="M84" i="50"/>
  <c r="N84" i="50"/>
  <c r="C85" i="50"/>
  <c r="D85" i="50"/>
  <c r="E85" i="50"/>
  <c r="F85" i="50"/>
  <c r="G85" i="50"/>
  <c r="H85" i="50"/>
  <c r="I85" i="50"/>
  <c r="J85" i="50"/>
  <c r="K85" i="50"/>
  <c r="L85" i="50"/>
  <c r="M85" i="50"/>
  <c r="N85" i="50"/>
  <c r="C86" i="50"/>
  <c r="D86" i="50"/>
  <c r="E86" i="50"/>
  <c r="F86" i="50"/>
  <c r="G86" i="50"/>
  <c r="H86" i="50"/>
  <c r="I86" i="50"/>
  <c r="J86" i="50"/>
  <c r="K86" i="50"/>
  <c r="L86" i="50"/>
  <c r="M86" i="50"/>
  <c r="N86" i="50"/>
  <c r="C87" i="50"/>
  <c r="D87" i="50"/>
  <c r="E87" i="50"/>
  <c r="F87" i="50"/>
  <c r="G87" i="50"/>
  <c r="H87" i="50"/>
  <c r="I87" i="50"/>
  <c r="J87" i="50"/>
  <c r="K87" i="50"/>
  <c r="L87" i="50"/>
  <c r="M87" i="50"/>
  <c r="N87" i="50"/>
  <c r="C88" i="50"/>
  <c r="D88" i="50"/>
  <c r="E88" i="50"/>
  <c r="F88" i="50"/>
  <c r="G88" i="50"/>
  <c r="H88" i="50"/>
  <c r="I88" i="50"/>
  <c r="J88" i="50"/>
  <c r="K88" i="50"/>
  <c r="L88" i="50"/>
  <c r="M88" i="50"/>
  <c r="N88" i="50"/>
  <c r="C89" i="50"/>
  <c r="D89" i="50"/>
  <c r="E89" i="50"/>
  <c r="F89" i="50"/>
  <c r="G89" i="50"/>
  <c r="H89" i="50"/>
  <c r="I89" i="50"/>
  <c r="J89" i="50"/>
  <c r="K89" i="50"/>
  <c r="L89" i="50"/>
  <c r="M89" i="50"/>
  <c r="N89" i="50"/>
  <c r="C90" i="50"/>
  <c r="D90" i="50"/>
  <c r="E90" i="50"/>
  <c r="F90" i="50"/>
  <c r="G90" i="50"/>
  <c r="H90" i="50"/>
  <c r="I90" i="50"/>
  <c r="J90" i="50"/>
  <c r="K90" i="50"/>
  <c r="L90" i="50"/>
  <c r="M90" i="50"/>
  <c r="N90" i="50"/>
  <c r="C91" i="50"/>
  <c r="D91" i="50"/>
  <c r="E91" i="50"/>
  <c r="F91" i="50"/>
  <c r="G91" i="50"/>
  <c r="H91" i="50"/>
  <c r="I91" i="50"/>
  <c r="J91" i="50"/>
  <c r="K91" i="50"/>
  <c r="L91" i="50"/>
  <c r="M91" i="50"/>
  <c r="N91" i="50"/>
  <c r="C92" i="50"/>
  <c r="D92" i="50"/>
  <c r="E92" i="50"/>
  <c r="F92" i="50"/>
  <c r="G92" i="50"/>
  <c r="H92" i="50"/>
  <c r="I92" i="50"/>
  <c r="J92" i="50"/>
  <c r="K92" i="50"/>
  <c r="L92" i="50"/>
  <c r="M92" i="50"/>
  <c r="N92" i="50"/>
  <c r="C93" i="50"/>
  <c r="D93" i="50"/>
  <c r="E93" i="50"/>
  <c r="F93" i="50"/>
  <c r="G93" i="50"/>
  <c r="H93" i="50"/>
  <c r="I93" i="50"/>
  <c r="J93" i="50"/>
  <c r="K93" i="50"/>
  <c r="L93" i="50"/>
  <c r="M93" i="50"/>
  <c r="N93" i="50"/>
  <c r="C94" i="50"/>
  <c r="D94" i="50"/>
  <c r="E94" i="50"/>
  <c r="F94" i="50"/>
  <c r="G94" i="50"/>
  <c r="H94" i="50"/>
  <c r="I94" i="50"/>
  <c r="J94" i="50"/>
  <c r="K94" i="50"/>
  <c r="L94" i="50"/>
  <c r="M94" i="50"/>
  <c r="N94" i="50"/>
  <c r="C95" i="50"/>
  <c r="D95" i="50"/>
  <c r="E95" i="50"/>
  <c r="F95" i="50"/>
  <c r="G95" i="50"/>
  <c r="H95" i="50"/>
  <c r="I95" i="50"/>
  <c r="J95" i="50"/>
  <c r="K95" i="50"/>
  <c r="L95" i="50"/>
  <c r="M95" i="50"/>
  <c r="N95" i="50"/>
  <c r="C96" i="50"/>
  <c r="D96" i="50"/>
  <c r="E96" i="50"/>
  <c r="F96" i="50"/>
  <c r="G96" i="50"/>
  <c r="H96" i="50"/>
  <c r="I96" i="50"/>
  <c r="J96" i="50"/>
  <c r="K96" i="50"/>
  <c r="L96" i="50"/>
  <c r="M96" i="50"/>
  <c r="N96" i="50"/>
  <c r="C97" i="50"/>
  <c r="D97" i="50"/>
  <c r="E97" i="50"/>
  <c r="F97" i="50"/>
  <c r="G97" i="50"/>
  <c r="H97" i="50"/>
  <c r="I97" i="50"/>
  <c r="J97" i="50"/>
  <c r="K97" i="50"/>
  <c r="L97" i="50"/>
  <c r="M97" i="50"/>
  <c r="N97" i="50"/>
  <c r="C98" i="50"/>
  <c r="D98" i="50"/>
  <c r="E98" i="50"/>
  <c r="F98" i="50"/>
  <c r="G98" i="50"/>
  <c r="H98" i="50"/>
  <c r="I98" i="50"/>
  <c r="J98" i="50"/>
  <c r="K98" i="50"/>
  <c r="L98" i="50"/>
  <c r="M98" i="50"/>
  <c r="N98" i="50"/>
  <c r="C99" i="50"/>
  <c r="D99" i="50"/>
  <c r="E99" i="50"/>
  <c r="F99" i="50"/>
  <c r="G99" i="50"/>
  <c r="H99" i="50"/>
  <c r="I99" i="50"/>
  <c r="J99" i="50"/>
  <c r="K99" i="50"/>
  <c r="L99" i="50"/>
  <c r="M99" i="50"/>
  <c r="N99" i="50"/>
  <c r="C100" i="50"/>
  <c r="D100" i="50"/>
  <c r="E100" i="50"/>
  <c r="F100" i="50"/>
  <c r="G100" i="50"/>
  <c r="H100" i="50"/>
  <c r="I100" i="50"/>
  <c r="J100" i="50"/>
  <c r="K100" i="50"/>
  <c r="L100" i="50"/>
  <c r="M100" i="50"/>
  <c r="N100" i="50"/>
  <c r="C101" i="50"/>
  <c r="D101" i="50"/>
  <c r="E101" i="50"/>
  <c r="F101" i="50"/>
  <c r="G101" i="50"/>
  <c r="H101" i="50"/>
  <c r="I101" i="50"/>
  <c r="J101" i="50"/>
  <c r="K101" i="50"/>
  <c r="L101" i="50"/>
  <c r="M101" i="50"/>
  <c r="N101" i="50"/>
  <c r="C102" i="50"/>
  <c r="D102" i="50"/>
  <c r="E102" i="50"/>
  <c r="F102" i="50"/>
  <c r="G102" i="50"/>
  <c r="H102" i="50"/>
  <c r="I102" i="50"/>
  <c r="J102" i="50"/>
  <c r="K102" i="50"/>
  <c r="L102" i="50"/>
  <c r="M102" i="50"/>
  <c r="N102" i="50"/>
  <c r="C103" i="50"/>
  <c r="D103" i="50"/>
  <c r="E103" i="50"/>
  <c r="F103" i="50"/>
  <c r="G103" i="50"/>
  <c r="H103" i="50"/>
  <c r="I103" i="50"/>
  <c r="J103" i="50"/>
  <c r="K103" i="50"/>
  <c r="L103" i="50"/>
  <c r="M103" i="50"/>
  <c r="N103" i="50"/>
  <c r="C104" i="50"/>
  <c r="D104" i="50"/>
  <c r="E104" i="50"/>
  <c r="F104" i="50"/>
  <c r="G104" i="50"/>
  <c r="H104" i="50"/>
  <c r="I104" i="50"/>
  <c r="J104" i="50"/>
  <c r="K104" i="50"/>
  <c r="L104" i="50"/>
  <c r="M104" i="50"/>
  <c r="N104" i="50"/>
  <c r="C105" i="50"/>
  <c r="D105" i="50"/>
  <c r="E105" i="50"/>
  <c r="F105" i="50"/>
  <c r="G105" i="50"/>
  <c r="H105" i="50"/>
  <c r="I105" i="50"/>
  <c r="J105" i="50"/>
  <c r="K105" i="50"/>
  <c r="L105" i="50"/>
  <c r="M105" i="50"/>
  <c r="N105" i="50"/>
  <c r="C106" i="50"/>
  <c r="D106" i="50"/>
  <c r="E106" i="50"/>
  <c r="F106" i="50"/>
  <c r="G106" i="50"/>
  <c r="H106" i="50"/>
  <c r="I106" i="50"/>
  <c r="J106" i="50"/>
  <c r="K106" i="50"/>
  <c r="L106" i="50"/>
  <c r="M106" i="50"/>
  <c r="N106" i="50"/>
  <c r="O106" i="50"/>
  <c r="O105" i="50"/>
  <c r="O100" i="50"/>
  <c r="O101" i="50"/>
  <c r="O102" i="50"/>
  <c r="O103" i="50"/>
  <c r="O104" i="50"/>
  <c r="O99" i="50"/>
  <c r="O98" i="50"/>
  <c r="O97" i="50"/>
  <c r="O96" i="50"/>
  <c r="O92" i="50"/>
  <c r="O93" i="50"/>
  <c r="O94" i="50"/>
  <c r="O95" i="50"/>
  <c r="O91" i="50"/>
  <c r="O90" i="50"/>
  <c r="O87" i="50"/>
  <c r="O88" i="50"/>
  <c r="O89" i="50"/>
  <c r="O86" i="50"/>
  <c r="O85" i="50"/>
  <c r="O84" i="50"/>
  <c r="O82" i="50"/>
  <c r="O83" i="50"/>
  <c r="O81" i="50"/>
  <c r="O80" i="50"/>
  <c r="O79" i="50"/>
  <c r="O59" i="50"/>
  <c r="O60" i="50"/>
  <c r="O61" i="50"/>
  <c r="O62" i="50"/>
  <c r="O63" i="50"/>
  <c r="O64" i="50"/>
  <c r="O65" i="50"/>
  <c r="O66" i="50"/>
  <c r="O67" i="50"/>
  <c r="O68" i="50"/>
  <c r="O69" i="50"/>
  <c r="O70" i="50"/>
  <c r="O71" i="50"/>
  <c r="O72" i="50"/>
  <c r="O73" i="50"/>
  <c r="O74" i="50"/>
  <c r="O75" i="50"/>
  <c r="O76" i="50"/>
  <c r="O77" i="50"/>
  <c r="O78" i="50"/>
  <c r="O58" i="50"/>
  <c r="C4" i="50"/>
  <c r="D4" i="50"/>
  <c r="E4" i="50"/>
  <c r="F4" i="50"/>
  <c r="G4" i="50"/>
  <c r="H4" i="50"/>
  <c r="I4" i="50"/>
  <c r="J4" i="50"/>
  <c r="K4" i="50"/>
  <c r="L4" i="50"/>
  <c r="M4" i="50"/>
  <c r="N4" i="50"/>
  <c r="C5" i="50"/>
  <c r="D5" i="50"/>
  <c r="E5" i="50"/>
  <c r="F5" i="50"/>
  <c r="G5" i="50"/>
  <c r="H5" i="50"/>
  <c r="I5" i="50"/>
  <c r="J5" i="50"/>
  <c r="K5" i="50"/>
  <c r="L5" i="50"/>
  <c r="M5" i="50"/>
  <c r="N5" i="50"/>
  <c r="C6" i="50"/>
  <c r="D6" i="50"/>
  <c r="E6" i="50"/>
  <c r="F6" i="50"/>
  <c r="G6" i="50"/>
  <c r="H6" i="50"/>
  <c r="I6" i="50"/>
  <c r="J6" i="50"/>
  <c r="K6" i="50"/>
  <c r="L6" i="50"/>
  <c r="M6" i="50"/>
  <c r="N6" i="50"/>
  <c r="C7" i="50"/>
  <c r="D7" i="50"/>
  <c r="E7" i="50"/>
  <c r="F7" i="50"/>
  <c r="G7" i="50"/>
  <c r="H7" i="50"/>
  <c r="I7" i="50"/>
  <c r="J7" i="50"/>
  <c r="K7" i="50"/>
  <c r="L7" i="50"/>
  <c r="M7" i="50"/>
  <c r="N7" i="50"/>
  <c r="C8" i="50"/>
  <c r="D8" i="50"/>
  <c r="E8" i="50"/>
  <c r="F8" i="50"/>
  <c r="G8" i="50"/>
  <c r="H8" i="50"/>
  <c r="I8" i="50"/>
  <c r="J8" i="50"/>
  <c r="K8" i="50"/>
  <c r="L8" i="50"/>
  <c r="M8" i="50"/>
  <c r="N8" i="50"/>
  <c r="C9" i="50"/>
  <c r="D9" i="50"/>
  <c r="E9" i="50"/>
  <c r="F9" i="50"/>
  <c r="G9" i="50"/>
  <c r="H9" i="50"/>
  <c r="I9" i="50"/>
  <c r="J9" i="50"/>
  <c r="K9" i="50"/>
  <c r="L9" i="50"/>
  <c r="M9" i="50"/>
  <c r="N9" i="50"/>
  <c r="C10" i="50"/>
  <c r="D10" i="50"/>
  <c r="E10" i="50"/>
  <c r="F10" i="50"/>
  <c r="G10" i="50"/>
  <c r="H10" i="50"/>
  <c r="I10" i="50"/>
  <c r="J10" i="50"/>
  <c r="K10" i="50"/>
  <c r="L10" i="50"/>
  <c r="M10" i="50"/>
  <c r="N10" i="50"/>
  <c r="C11" i="50"/>
  <c r="D11" i="50"/>
  <c r="E11" i="50"/>
  <c r="F11" i="50"/>
  <c r="G11" i="50"/>
  <c r="H11" i="50"/>
  <c r="I11" i="50"/>
  <c r="J11" i="50"/>
  <c r="K11" i="50"/>
  <c r="L11" i="50"/>
  <c r="M11" i="50"/>
  <c r="N11" i="50"/>
  <c r="C12" i="50"/>
  <c r="D12" i="50"/>
  <c r="E12" i="50"/>
  <c r="F12" i="50"/>
  <c r="G12" i="50"/>
  <c r="H12" i="50"/>
  <c r="I12" i="50"/>
  <c r="J12" i="50"/>
  <c r="K12" i="50"/>
  <c r="L12" i="50"/>
  <c r="M12" i="50"/>
  <c r="N12" i="50"/>
  <c r="C13" i="50"/>
  <c r="D13" i="50"/>
  <c r="E13" i="50"/>
  <c r="F13" i="50"/>
  <c r="G13" i="50"/>
  <c r="H13" i="50"/>
  <c r="I13" i="50"/>
  <c r="J13" i="50"/>
  <c r="K13" i="50"/>
  <c r="L13" i="50"/>
  <c r="M13" i="50"/>
  <c r="N13" i="50"/>
  <c r="C14" i="50"/>
  <c r="D14" i="50"/>
  <c r="E14" i="50"/>
  <c r="F14" i="50"/>
  <c r="G14" i="50"/>
  <c r="H14" i="50"/>
  <c r="I14" i="50"/>
  <c r="J14" i="50"/>
  <c r="K14" i="50"/>
  <c r="L14" i="50"/>
  <c r="M14" i="50"/>
  <c r="N14" i="50"/>
  <c r="C15" i="50"/>
  <c r="D15" i="50"/>
  <c r="E15" i="50"/>
  <c r="F15" i="50"/>
  <c r="G15" i="50"/>
  <c r="H15" i="50"/>
  <c r="I15" i="50"/>
  <c r="J15" i="50"/>
  <c r="K15" i="50"/>
  <c r="L15" i="50"/>
  <c r="M15" i="50"/>
  <c r="N15" i="50"/>
  <c r="C16" i="50"/>
  <c r="D16" i="50"/>
  <c r="E16" i="50"/>
  <c r="F16" i="50"/>
  <c r="G16" i="50"/>
  <c r="H16" i="50"/>
  <c r="I16" i="50"/>
  <c r="J16" i="50"/>
  <c r="K16" i="50"/>
  <c r="L16" i="50"/>
  <c r="M16" i="50"/>
  <c r="N16" i="50"/>
  <c r="C17" i="50"/>
  <c r="D17" i="50"/>
  <c r="E17" i="50"/>
  <c r="F17" i="50"/>
  <c r="G17" i="50"/>
  <c r="H17" i="50"/>
  <c r="I17" i="50"/>
  <c r="J17" i="50"/>
  <c r="K17" i="50"/>
  <c r="L17" i="50"/>
  <c r="M17" i="50"/>
  <c r="N17" i="50"/>
  <c r="C18" i="50"/>
  <c r="D18" i="50"/>
  <c r="E18" i="50"/>
  <c r="F18" i="50"/>
  <c r="G18" i="50"/>
  <c r="H18" i="50"/>
  <c r="I18" i="50"/>
  <c r="J18" i="50"/>
  <c r="K18" i="50"/>
  <c r="L18" i="50"/>
  <c r="M18" i="50"/>
  <c r="N18" i="50"/>
  <c r="C19" i="50"/>
  <c r="D19" i="50"/>
  <c r="E19" i="50"/>
  <c r="F19" i="50"/>
  <c r="G19" i="50"/>
  <c r="H19" i="50"/>
  <c r="I19" i="50"/>
  <c r="J19" i="50"/>
  <c r="K19" i="50"/>
  <c r="L19" i="50"/>
  <c r="M19" i="50"/>
  <c r="N19" i="50"/>
  <c r="C20" i="50"/>
  <c r="D20" i="50"/>
  <c r="E20" i="50"/>
  <c r="F20" i="50"/>
  <c r="G20" i="50"/>
  <c r="H20" i="50"/>
  <c r="I20" i="50"/>
  <c r="J20" i="50"/>
  <c r="K20" i="50"/>
  <c r="L20" i="50"/>
  <c r="M20" i="50"/>
  <c r="N20" i="50"/>
  <c r="C21" i="50"/>
  <c r="D21" i="50"/>
  <c r="E21" i="50"/>
  <c r="F21" i="50"/>
  <c r="G21" i="50"/>
  <c r="H21" i="50"/>
  <c r="I21" i="50"/>
  <c r="J21" i="50"/>
  <c r="K21" i="50"/>
  <c r="L21" i="50"/>
  <c r="M21" i="50"/>
  <c r="N21" i="50"/>
  <c r="C22" i="50"/>
  <c r="D22" i="50"/>
  <c r="E22" i="50"/>
  <c r="F22" i="50"/>
  <c r="G22" i="50"/>
  <c r="H22" i="50"/>
  <c r="I22" i="50"/>
  <c r="J22" i="50"/>
  <c r="K22" i="50"/>
  <c r="L22" i="50"/>
  <c r="M22" i="50"/>
  <c r="N22" i="50"/>
  <c r="C23" i="50"/>
  <c r="D23" i="50"/>
  <c r="E23" i="50"/>
  <c r="F23" i="50"/>
  <c r="G23" i="50"/>
  <c r="H23" i="50"/>
  <c r="I23" i="50"/>
  <c r="J23" i="50"/>
  <c r="K23" i="50"/>
  <c r="L23" i="50"/>
  <c r="M23" i="50"/>
  <c r="N23" i="50"/>
  <c r="C24" i="50"/>
  <c r="D24" i="50"/>
  <c r="E24" i="50"/>
  <c r="F24" i="50"/>
  <c r="G24" i="50"/>
  <c r="H24" i="50"/>
  <c r="I24" i="50"/>
  <c r="J24" i="50"/>
  <c r="K24" i="50"/>
  <c r="L24" i="50"/>
  <c r="M24" i="50"/>
  <c r="N24" i="50"/>
  <c r="C25" i="50"/>
  <c r="D25" i="50"/>
  <c r="E25" i="50"/>
  <c r="F25" i="50"/>
  <c r="G25" i="50"/>
  <c r="H25" i="50"/>
  <c r="I25" i="50"/>
  <c r="J25" i="50"/>
  <c r="K25" i="50"/>
  <c r="L25" i="50"/>
  <c r="M25" i="50"/>
  <c r="N25" i="50"/>
  <c r="C26" i="50"/>
  <c r="D26" i="50"/>
  <c r="E26" i="50"/>
  <c r="F26" i="50"/>
  <c r="G26" i="50"/>
  <c r="H26" i="50"/>
  <c r="I26" i="50"/>
  <c r="J26" i="50"/>
  <c r="K26" i="50"/>
  <c r="L26" i="50"/>
  <c r="M26" i="50"/>
  <c r="N26" i="50"/>
  <c r="C27" i="50"/>
  <c r="D27" i="50"/>
  <c r="E27" i="50"/>
  <c r="F27" i="50"/>
  <c r="G27" i="50"/>
  <c r="H27" i="50"/>
  <c r="I27" i="50"/>
  <c r="J27" i="50"/>
  <c r="K27" i="50"/>
  <c r="L27" i="50"/>
  <c r="M27" i="50"/>
  <c r="N27" i="50"/>
  <c r="C28" i="50"/>
  <c r="D28" i="50"/>
  <c r="E28" i="50"/>
  <c r="F28" i="50"/>
  <c r="G28" i="50"/>
  <c r="H28" i="50"/>
  <c r="I28" i="50"/>
  <c r="J28" i="50"/>
  <c r="K28" i="50"/>
  <c r="L28" i="50"/>
  <c r="M28" i="50"/>
  <c r="N28" i="50"/>
  <c r="C29" i="50"/>
  <c r="D29" i="50"/>
  <c r="E29" i="50"/>
  <c r="F29" i="50"/>
  <c r="G29" i="50"/>
  <c r="H29" i="50"/>
  <c r="I29" i="50"/>
  <c r="J29" i="50"/>
  <c r="K29" i="50"/>
  <c r="L29" i="50"/>
  <c r="M29" i="50"/>
  <c r="N29" i="50"/>
  <c r="C30" i="50"/>
  <c r="D30" i="50"/>
  <c r="E30" i="50"/>
  <c r="F30" i="50"/>
  <c r="G30" i="50"/>
  <c r="H30" i="50"/>
  <c r="I30" i="50"/>
  <c r="J30" i="50"/>
  <c r="K30" i="50"/>
  <c r="L30" i="50"/>
  <c r="M30" i="50"/>
  <c r="N30" i="50"/>
  <c r="C31" i="50"/>
  <c r="D31" i="50"/>
  <c r="E31" i="50"/>
  <c r="F31" i="50"/>
  <c r="G31" i="50"/>
  <c r="H31" i="50"/>
  <c r="I31" i="50"/>
  <c r="J31" i="50"/>
  <c r="K31" i="50"/>
  <c r="L31" i="50"/>
  <c r="M31" i="50"/>
  <c r="N31" i="50"/>
  <c r="C32" i="50"/>
  <c r="D32" i="50"/>
  <c r="E32" i="50"/>
  <c r="F32" i="50"/>
  <c r="G32" i="50"/>
  <c r="H32" i="50"/>
  <c r="I32" i="50"/>
  <c r="J32" i="50"/>
  <c r="K32" i="50"/>
  <c r="L32" i="50"/>
  <c r="M32" i="50"/>
  <c r="N32" i="50"/>
  <c r="C33" i="50"/>
  <c r="D33" i="50"/>
  <c r="E33" i="50"/>
  <c r="F33" i="50"/>
  <c r="G33" i="50"/>
  <c r="H33" i="50"/>
  <c r="I33" i="50"/>
  <c r="J33" i="50"/>
  <c r="K33" i="50"/>
  <c r="L33" i="50"/>
  <c r="M33" i="50"/>
  <c r="N33" i="50"/>
  <c r="C34" i="50"/>
  <c r="D34" i="50"/>
  <c r="E34" i="50"/>
  <c r="F34" i="50"/>
  <c r="G34" i="50"/>
  <c r="H34" i="50"/>
  <c r="I34" i="50"/>
  <c r="J34" i="50"/>
  <c r="K34" i="50"/>
  <c r="L34" i="50"/>
  <c r="M34" i="50"/>
  <c r="N34" i="50"/>
  <c r="C35" i="50"/>
  <c r="D35" i="50"/>
  <c r="E35" i="50"/>
  <c r="F35" i="50"/>
  <c r="G35" i="50"/>
  <c r="H35" i="50"/>
  <c r="I35" i="50"/>
  <c r="J35" i="50"/>
  <c r="K35" i="50"/>
  <c r="L35" i="50"/>
  <c r="M35" i="50"/>
  <c r="N35" i="50"/>
  <c r="C36" i="50"/>
  <c r="D36" i="50"/>
  <c r="E36" i="50"/>
  <c r="F36" i="50"/>
  <c r="G36" i="50"/>
  <c r="H36" i="50"/>
  <c r="I36" i="50"/>
  <c r="J36" i="50"/>
  <c r="K36" i="50"/>
  <c r="L36" i="50"/>
  <c r="M36" i="50"/>
  <c r="N36" i="50"/>
  <c r="C37" i="50"/>
  <c r="D37" i="50"/>
  <c r="E37" i="50"/>
  <c r="F37" i="50"/>
  <c r="G37" i="50"/>
  <c r="H37" i="50"/>
  <c r="I37" i="50"/>
  <c r="J37" i="50"/>
  <c r="K37" i="50"/>
  <c r="L37" i="50"/>
  <c r="M37" i="50"/>
  <c r="N37" i="50"/>
  <c r="C38" i="50"/>
  <c r="D38" i="50"/>
  <c r="E38" i="50"/>
  <c r="F38" i="50"/>
  <c r="G38" i="50"/>
  <c r="H38" i="50"/>
  <c r="I38" i="50"/>
  <c r="J38" i="50"/>
  <c r="K38" i="50"/>
  <c r="L38" i="50"/>
  <c r="M38" i="50"/>
  <c r="N38" i="50"/>
  <c r="C39" i="50"/>
  <c r="D39" i="50"/>
  <c r="E39" i="50"/>
  <c r="F39" i="50"/>
  <c r="G39" i="50"/>
  <c r="H39" i="50"/>
  <c r="I39" i="50"/>
  <c r="J39" i="50"/>
  <c r="K39" i="50"/>
  <c r="L39" i="50"/>
  <c r="M39" i="50"/>
  <c r="N39" i="50"/>
  <c r="C40" i="50"/>
  <c r="D40" i="50"/>
  <c r="E40" i="50"/>
  <c r="F40" i="50"/>
  <c r="G40" i="50"/>
  <c r="H40" i="50"/>
  <c r="I40" i="50"/>
  <c r="J40" i="50"/>
  <c r="K40" i="50"/>
  <c r="L40" i="50"/>
  <c r="M40" i="50"/>
  <c r="N40" i="50"/>
  <c r="C41" i="50"/>
  <c r="D41" i="50"/>
  <c r="E41" i="50"/>
  <c r="F41" i="50"/>
  <c r="G41" i="50"/>
  <c r="H41" i="50"/>
  <c r="I41" i="50"/>
  <c r="J41" i="50"/>
  <c r="K41" i="50"/>
  <c r="L41" i="50"/>
  <c r="M41" i="50"/>
  <c r="N41" i="50"/>
  <c r="C42" i="50"/>
  <c r="D42" i="50"/>
  <c r="E42" i="50"/>
  <c r="F42" i="50"/>
  <c r="G42" i="50"/>
  <c r="H42" i="50"/>
  <c r="I42" i="50"/>
  <c r="J42" i="50"/>
  <c r="K42" i="50"/>
  <c r="L42" i="50"/>
  <c r="M42" i="50"/>
  <c r="N42" i="50"/>
  <c r="C43" i="50"/>
  <c r="D43" i="50"/>
  <c r="E43" i="50"/>
  <c r="F43" i="50"/>
  <c r="G43" i="50"/>
  <c r="H43" i="50"/>
  <c r="I43" i="50"/>
  <c r="J43" i="50"/>
  <c r="K43" i="50"/>
  <c r="L43" i="50"/>
  <c r="M43" i="50"/>
  <c r="N43" i="50"/>
  <c r="C44" i="50"/>
  <c r="D44" i="50"/>
  <c r="E44" i="50"/>
  <c r="F44" i="50"/>
  <c r="G44" i="50"/>
  <c r="H44" i="50"/>
  <c r="I44" i="50"/>
  <c r="J44" i="50"/>
  <c r="K44" i="50"/>
  <c r="L44" i="50"/>
  <c r="M44" i="50"/>
  <c r="N44" i="50"/>
  <c r="C45" i="50"/>
  <c r="D45" i="50"/>
  <c r="E45" i="50"/>
  <c r="F45" i="50"/>
  <c r="G45" i="50"/>
  <c r="H45" i="50"/>
  <c r="I45" i="50"/>
  <c r="J45" i="50"/>
  <c r="K45" i="50"/>
  <c r="L45" i="50"/>
  <c r="M45" i="50"/>
  <c r="N45" i="50"/>
  <c r="C46" i="50"/>
  <c r="D46" i="50"/>
  <c r="E46" i="50"/>
  <c r="F46" i="50"/>
  <c r="G46" i="50"/>
  <c r="H46" i="50"/>
  <c r="I46" i="50"/>
  <c r="J46" i="50"/>
  <c r="K46" i="50"/>
  <c r="L46" i="50"/>
  <c r="M46" i="50"/>
  <c r="N46" i="50"/>
  <c r="C47" i="50"/>
  <c r="D47" i="50"/>
  <c r="E47" i="50"/>
  <c r="F47" i="50"/>
  <c r="G47" i="50"/>
  <c r="H47" i="50"/>
  <c r="I47" i="50"/>
  <c r="J47" i="50"/>
  <c r="K47" i="50"/>
  <c r="L47" i="50"/>
  <c r="M47" i="50"/>
  <c r="N47" i="50"/>
  <c r="C48" i="50"/>
  <c r="D48" i="50"/>
  <c r="E48" i="50"/>
  <c r="F48" i="50"/>
  <c r="G48" i="50"/>
  <c r="H48" i="50"/>
  <c r="I48" i="50"/>
  <c r="J48" i="50"/>
  <c r="K48" i="50"/>
  <c r="L48" i="50"/>
  <c r="M48" i="50"/>
  <c r="N48" i="50"/>
  <c r="C49" i="50"/>
  <c r="D49" i="50"/>
  <c r="E49" i="50"/>
  <c r="F49" i="50"/>
  <c r="G49" i="50"/>
  <c r="H49" i="50"/>
  <c r="I49" i="50"/>
  <c r="J49" i="50"/>
  <c r="K49" i="50"/>
  <c r="L49" i="50"/>
  <c r="M49" i="50"/>
  <c r="N49" i="50"/>
  <c r="C50" i="50"/>
  <c r="D50" i="50"/>
  <c r="E50" i="50"/>
  <c r="F50" i="50"/>
  <c r="G50" i="50"/>
  <c r="H50" i="50"/>
  <c r="I50" i="50"/>
  <c r="J50" i="50"/>
  <c r="K50" i="50"/>
  <c r="L50" i="50"/>
  <c r="M50" i="50"/>
  <c r="N50" i="50"/>
  <c r="C51" i="50"/>
  <c r="D51" i="50"/>
  <c r="E51" i="50"/>
  <c r="F51" i="50"/>
  <c r="G51" i="50"/>
  <c r="H51" i="50"/>
  <c r="I51" i="50"/>
  <c r="J51" i="50"/>
  <c r="K51" i="50"/>
  <c r="L51" i="50"/>
  <c r="M51" i="50"/>
  <c r="N51" i="50"/>
  <c r="C52" i="50"/>
  <c r="D52" i="50"/>
  <c r="E52" i="50"/>
  <c r="F52" i="50"/>
  <c r="G52" i="50"/>
  <c r="H52" i="50"/>
  <c r="I52" i="50"/>
  <c r="J52" i="50"/>
  <c r="K52" i="50"/>
  <c r="L52" i="50"/>
  <c r="M52" i="50"/>
  <c r="N52" i="50"/>
  <c r="C53" i="50"/>
  <c r="D53" i="50"/>
  <c r="E53" i="50"/>
  <c r="F53" i="50"/>
  <c r="G53" i="50"/>
  <c r="H53" i="50"/>
  <c r="I53" i="50"/>
  <c r="J53" i="50"/>
  <c r="K53" i="50"/>
  <c r="L53" i="50"/>
  <c r="M53" i="50"/>
  <c r="N53" i="50"/>
  <c r="O53" i="50"/>
  <c r="O52" i="50"/>
  <c r="O51" i="50"/>
  <c r="O50" i="50"/>
  <c r="O49" i="50"/>
  <c r="O48" i="50"/>
  <c r="O46" i="50"/>
  <c r="O47" i="50"/>
  <c r="O45" i="50"/>
  <c r="O44" i="50"/>
  <c r="O43" i="50"/>
  <c r="O42" i="50"/>
  <c r="O38" i="50"/>
  <c r="O39" i="50"/>
  <c r="O40" i="50"/>
  <c r="O41" i="50"/>
  <c r="O37" i="50"/>
  <c r="O36" i="50"/>
  <c r="O33" i="50"/>
  <c r="O34" i="50"/>
  <c r="O35" i="50"/>
  <c r="O32" i="50"/>
  <c r="O31" i="50"/>
  <c r="O30" i="50"/>
  <c r="O29" i="50"/>
  <c r="O28" i="50"/>
  <c r="O27" i="50"/>
  <c r="D25" i="66"/>
  <c r="E25" i="66"/>
  <c r="F25" i="66"/>
  <c r="G25" i="66"/>
  <c r="H25" i="66"/>
  <c r="I25" i="66"/>
  <c r="J25" i="66"/>
  <c r="K25" i="66"/>
  <c r="L25" i="66"/>
  <c r="M25" i="66"/>
  <c r="N25" i="66"/>
  <c r="O25" i="66"/>
  <c r="C25" i="66"/>
  <c r="O17" i="65"/>
  <c r="C25" i="58"/>
  <c r="D25" i="58"/>
  <c r="E25" i="58"/>
  <c r="F25" i="58"/>
  <c r="G25" i="58"/>
  <c r="H25" i="58"/>
  <c r="I25" i="58"/>
  <c r="J25" i="58"/>
  <c r="K25" i="58"/>
  <c r="L25" i="58"/>
  <c r="M25" i="58"/>
  <c r="N25" i="58"/>
  <c r="O25" i="58"/>
  <c r="O12" i="53"/>
  <c r="D30" i="52" l="1"/>
  <c r="E30" i="52"/>
  <c r="F30" i="52"/>
  <c r="G30" i="52"/>
  <c r="H30" i="52"/>
  <c r="I30" i="52"/>
  <c r="J30" i="52"/>
  <c r="K30" i="52"/>
  <c r="L30" i="52"/>
  <c r="M30" i="52"/>
  <c r="N30" i="52"/>
  <c r="O30" i="52"/>
  <c r="C30" i="52"/>
  <c r="C31" i="51"/>
  <c r="D31" i="51"/>
  <c r="E31" i="51"/>
  <c r="F31" i="51"/>
  <c r="G31" i="51"/>
  <c r="H31" i="51"/>
  <c r="I31" i="51"/>
  <c r="J31" i="51"/>
  <c r="K31" i="51"/>
  <c r="L31" i="51"/>
  <c r="M31" i="51"/>
  <c r="N31" i="51"/>
  <c r="O31" i="51"/>
  <c r="D48" i="51" l="1"/>
  <c r="E48" i="51"/>
  <c r="F48" i="51"/>
  <c r="G48" i="51"/>
  <c r="H48" i="51"/>
  <c r="I48" i="51"/>
  <c r="J48" i="51"/>
  <c r="K48" i="51"/>
  <c r="L48" i="51"/>
  <c r="M48" i="51"/>
  <c r="N48" i="51"/>
  <c r="O48" i="51"/>
  <c r="C48" i="51"/>
  <c r="C49" i="51"/>
  <c r="D49" i="51"/>
  <c r="E49" i="51"/>
  <c r="F49" i="51"/>
  <c r="G49" i="51"/>
  <c r="H49" i="51"/>
  <c r="I49" i="51"/>
  <c r="J49" i="51"/>
  <c r="K49" i="51"/>
  <c r="L49" i="51"/>
  <c r="M49" i="51"/>
  <c r="N49" i="51"/>
  <c r="O49" i="51"/>
  <c r="C50" i="51"/>
  <c r="D50" i="51"/>
  <c r="E50" i="51"/>
  <c r="F50" i="51"/>
  <c r="G50" i="51"/>
  <c r="H50" i="51"/>
  <c r="I50" i="51"/>
  <c r="J50" i="51"/>
  <c r="K50" i="51"/>
  <c r="L50" i="51"/>
  <c r="M50" i="51"/>
  <c r="N50" i="51"/>
  <c r="O50" i="51"/>
  <c r="C51" i="51"/>
  <c r="D51" i="51"/>
  <c r="E51" i="51"/>
  <c r="F51" i="51"/>
  <c r="G51" i="51"/>
  <c r="H51" i="51"/>
  <c r="I51" i="51"/>
  <c r="J51" i="51"/>
  <c r="K51" i="51"/>
  <c r="L51" i="51"/>
  <c r="M51" i="51"/>
  <c r="N51" i="51"/>
  <c r="O51" i="51"/>
  <c r="O53" i="51"/>
  <c r="C20" i="79"/>
  <c r="O20" i="79" l="1"/>
  <c r="N20" i="79"/>
  <c r="M20" i="79"/>
  <c r="L20" i="79"/>
  <c r="K20" i="79"/>
  <c r="J20" i="79"/>
  <c r="I20" i="79"/>
  <c r="H20" i="79"/>
  <c r="G20" i="79"/>
  <c r="F20" i="79"/>
  <c r="E20" i="79"/>
  <c r="D20" i="79"/>
  <c r="D13" i="79"/>
  <c r="E13" i="79"/>
  <c r="F13" i="79"/>
  <c r="G13" i="79"/>
  <c r="H13" i="79"/>
  <c r="I13" i="79"/>
  <c r="J13" i="79"/>
  <c r="K13" i="79"/>
  <c r="L13" i="79"/>
  <c r="M13" i="79"/>
  <c r="N13" i="79"/>
  <c r="O13" i="79"/>
  <c r="C13" i="79"/>
  <c r="E6" i="79"/>
  <c r="D4" i="79"/>
  <c r="E4" i="79"/>
  <c r="F4" i="79"/>
  <c r="G4" i="79"/>
  <c r="H4" i="79"/>
  <c r="I4" i="79"/>
  <c r="J4" i="79"/>
  <c r="K4" i="79"/>
  <c r="L4" i="79"/>
  <c r="M4" i="79"/>
  <c r="N4" i="79"/>
  <c r="O4" i="79"/>
  <c r="D5" i="79"/>
  <c r="E5" i="79"/>
  <c r="F5" i="79"/>
  <c r="G5" i="79"/>
  <c r="H5" i="79"/>
  <c r="I5" i="79"/>
  <c r="J5" i="79"/>
  <c r="K5" i="79"/>
  <c r="L5" i="79"/>
  <c r="M5" i="79"/>
  <c r="N5" i="79"/>
  <c r="O5" i="79"/>
  <c r="C5" i="79"/>
  <c r="C4" i="79"/>
  <c r="O10" i="79"/>
  <c r="N10" i="79"/>
  <c r="M10" i="79"/>
  <c r="L10" i="79"/>
  <c r="K10" i="79"/>
  <c r="J10" i="79"/>
  <c r="I10" i="79"/>
  <c r="H10" i="79"/>
  <c r="G10" i="79"/>
  <c r="F10" i="79"/>
  <c r="E10" i="79"/>
  <c r="D10" i="79"/>
  <c r="C10" i="79"/>
  <c r="O3" i="79"/>
  <c r="N3" i="79"/>
  <c r="M3" i="79"/>
  <c r="L3" i="79"/>
  <c r="K3" i="79"/>
  <c r="J3" i="79"/>
  <c r="I3" i="79"/>
  <c r="H3" i="79"/>
  <c r="G3" i="79"/>
  <c r="F3" i="79"/>
  <c r="E3" i="79"/>
  <c r="D3" i="79"/>
  <c r="C3" i="79"/>
  <c r="O23" i="77"/>
  <c r="N23" i="77"/>
  <c r="M23" i="77"/>
  <c r="L23" i="77"/>
  <c r="K23" i="77"/>
  <c r="J23" i="77"/>
  <c r="I23" i="77"/>
  <c r="H23" i="77"/>
  <c r="G23" i="77"/>
  <c r="F23" i="77"/>
  <c r="E23" i="77"/>
  <c r="D23" i="77"/>
  <c r="C23" i="77"/>
  <c r="O15" i="77"/>
  <c r="N15" i="77"/>
  <c r="M15" i="77"/>
  <c r="L15" i="77"/>
  <c r="K15" i="77"/>
  <c r="J15" i="77"/>
  <c r="I15" i="77"/>
  <c r="H15" i="77"/>
  <c r="G15" i="77"/>
  <c r="F15" i="77"/>
  <c r="E15" i="77"/>
  <c r="D15" i="77"/>
  <c r="C15" i="77"/>
  <c r="O6" i="77"/>
  <c r="N6" i="77"/>
  <c r="M6" i="77"/>
  <c r="L6" i="77"/>
  <c r="K6" i="77"/>
  <c r="J6" i="77"/>
  <c r="I6" i="77"/>
  <c r="H6" i="77"/>
  <c r="G6" i="77"/>
  <c r="F6" i="77"/>
  <c r="E6" i="77"/>
  <c r="D6" i="77"/>
  <c r="C6" i="77"/>
  <c r="O5" i="77"/>
  <c r="N5" i="77"/>
  <c r="M5" i="77"/>
  <c r="L5" i="77"/>
  <c r="K5" i="77"/>
  <c r="J5" i="77"/>
  <c r="I5" i="77"/>
  <c r="H5" i="77"/>
  <c r="G5" i="77"/>
  <c r="F5" i="77"/>
  <c r="E5" i="77"/>
  <c r="D5" i="77"/>
  <c r="C5" i="77"/>
  <c r="O4" i="77"/>
  <c r="N4" i="77"/>
  <c r="M4" i="77"/>
  <c r="L4" i="77"/>
  <c r="K4" i="77"/>
  <c r="J4" i="77"/>
  <c r="I4" i="77"/>
  <c r="H4" i="77"/>
  <c r="G4" i="77"/>
  <c r="F4" i="77"/>
  <c r="E4" i="77"/>
  <c r="D4" i="77"/>
  <c r="C4" i="77"/>
  <c r="E134" i="59"/>
  <c r="F134" i="59"/>
  <c r="G134" i="59"/>
  <c r="H134" i="59"/>
  <c r="I134" i="59"/>
  <c r="J134" i="59"/>
  <c r="K134" i="59"/>
  <c r="L134" i="59"/>
  <c r="M134" i="59"/>
  <c r="N134" i="59"/>
  <c r="O134" i="59"/>
  <c r="P134" i="59"/>
  <c r="Q134" i="59"/>
  <c r="E135" i="59"/>
  <c r="F135" i="59"/>
  <c r="G135" i="59"/>
  <c r="H135" i="59"/>
  <c r="I135" i="59"/>
  <c r="J135" i="59"/>
  <c r="K135" i="59"/>
  <c r="L135" i="59"/>
  <c r="M135" i="59"/>
  <c r="N135" i="59"/>
  <c r="O135" i="59"/>
  <c r="P135" i="59"/>
  <c r="Q135" i="59"/>
  <c r="E136" i="59"/>
  <c r="F136" i="59"/>
  <c r="G136" i="59"/>
  <c r="H136" i="59"/>
  <c r="I136" i="59"/>
  <c r="J136" i="59"/>
  <c r="K136" i="59"/>
  <c r="L136" i="59"/>
  <c r="M136" i="59"/>
  <c r="N136" i="59"/>
  <c r="O136" i="59"/>
  <c r="P136" i="59"/>
  <c r="Q136" i="59"/>
  <c r="D4" i="74"/>
  <c r="E4" i="74"/>
  <c r="F4" i="74"/>
  <c r="G4" i="74"/>
  <c r="H4" i="74"/>
  <c r="I4" i="74"/>
  <c r="J4" i="74"/>
  <c r="K4" i="74"/>
  <c r="L4" i="74"/>
  <c r="M4" i="74"/>
  <c r="N4" i="74"/>
  <c r="O4" i="74"/>
  <c r="D5" i="74"/>
  <c r="E5" i="74"/>
  <c r="F5" i="74"/>
  <c r="G5" i="74"/>
  <c r="H5" i="74"/>
  <c r="I5" i="74"/>
  <c r="J5" i="74"/>
  <c r="K5" i="74"/>
  <c r="L5" i="74"/>
  <c r="M5" i="74"/>
  <c r="N5" i="74"/>
  <c r="O5" i="74"/>
  <c r="D6" i="74"/>
  <c r="E6" i="74"/>
  <c r="F6" i="74"/>
  <c r="G6" i="74"/>
  <c r="H6" i="74"/>
  <c r="I6" i="74"/>
  <c r="J6" i="74"/>
  <c r="K6" i="74"/>
  <c r="L6" i="74"/>
  <c r="M6" i="74"/>
  <c r="N6" i="74"/>
  <c r="O6" i="74"/>
  <c r="C5" i="74"/>
  <c r="C6" i="74"/>
  <c r="C4" i="74"/>
  <c r="F6" i="79" l="1"/>
  <c r="G6" i="79"/>
  <c r="M6" i="79"/>
  <c r="N6" i="79"/>
  <c r="O6" i="79"/>
  <c r="K6" i="79"/>
  <c r="H6" i="79"/>
  <c r="J6" i="79"/>
  <c r="C6" i="79"/>
  <c r="D6" i="79"/>
  <c r="L6" i="79"/>
  <c r="I6" i="79"/>
  <c r="D7" i="77"/>
  <c r="C7" i="77"/>
  <c r="E7" i="77"/>
  <c r="F7" i="77"/>
  <c r="G7" i="77"/>
  <c r="H7" i="77"/>
  <c r="I7" i="77"/>
  <c r="L7" i="77"/>
  <c r="J7" i="77"/>
  <c r="M7" i="77"/>
  <c r="K7" i="77"/>
  <c r="N7" i="77"/>
  <c r="O7" i="77"/>
  <c r="P156" i="59"/>
  <c r="H155" i="59"/>
  <c r="G155" i="59"/>
  <c r="K156" i="59"/>
  <c r="N154" i="59"/>
  <c r="Q155" i="59"/>
  <c r="J156" i="59"/>
  <c r="E154" i="59"/>
  <c r="H154" i="59"/>
  <c r="I154" i="59"/>
  <c r="L155" i="59"/>
  <c r="O156" i="59"/>
  <c r="M155" i="59"/>
  <c r="E155" i="59"/>
  <c r="H156" i="59"/>
  <c r="K154" i="59"/>
  <c r="N155" i="59"/>
  <c r="Q156" i="59"/>
  <c r="F154" i="59"/>
  <c r="I155" i="59"/>
  <c r="L156" i="59"/>
  <c r="G154" i="59"/>
  <c r="J155" i="59"/>
  <c r="M156" i="59"/>
  <c r="K155" i="59"/>
  <c r="N156" i="59"/>
  <c r="O155" i="59"/>
  <c r="P155" i="59"/>
  <c r="F155" i="59"/>
  <c r="I156" i="59"/>
  <c r="O154" i="59"/>
  <c r="P154" i="59"/>
  <c r="F156" i="59"/>
  <c r="E156" i="59"/>
  <c r="Q154" i="59"/>
  <c r="G156" i="59"/>
  <c r="J154" i="59"/>
  <c r="L154" i="59"/>
  <c r="M154" i="59"/>
  <c r="F65" i="70"/>
  <c r="E65" i="70"/>
  <c r="D65" i="70"/>
  <c r="C65" i="70"/>
  <c r="C5" i="70"/>
  <c r="D5" i="70"/>
  <c r="E5" i="70"/>
  <c r="F5" i="70"/>
  <c r="C6" i="70"/>
  <c r="D6" i="70"/>
  <c r="E6" i="70"/>
  <c r="F6" i="70"/>
  <c r="C7" i="70"/>
  <c r="D7" i="70"/>
  <c r="E7" i="70"/>
  <c r="F7" i="70"/>
  <c r="C8" i="70"/>
  <c r="D8" i="70"/>
  <c r="E8" i="70"/>
  <c r="F8" i="70"/>
  <c r="C9" i="70"/>
  <c r="D9" i="70"/>
  <c r="E9" i="70"/>
  <c r="F9" i="70"/>
  <c r="C10" i="70"/>
  <c r="D10" i="70"/>
  <c r="E10" i="70"/>
  <c r="F10" i="70"/>
  <c r="C11" i="70"/>
  <c r="D11" i="70"/>
  <c r="E11" i="70"/>
  <c r="F11" i="70"/>
  <c r="C12" i="70"/>
  <c r="D12" i="70"/>
  <c r="E12" i="70"/>
  <c r="F12" i="70"/>
  <c r="C13" i="70"/>
  <c r="D13" i="70"/>
  <c r="E13" i="70"/>
  <c r="F13" i="70"/>
  <c r="C14" i="70"/>
  <c r="D14" i="70"/>
  <c r="E14" i="70"/>
  <c r="F14" i="70"/>
  <c r="C15" i="70"/>
  <c r="D15" i="70"/>
  <c r="E15" i="70"/>
  <c r="F15" i="70"/>
  <c r="C16" i="70"/>
  <c r="D16" i="70"/>
  <c r="E16" i="70"/>
  <c r="F16" i="70"/>
  <c r="C17" i="70"/>
  <c r="D17" i="70"/>
  <c r="E17" i="70"/>
  <c r="F17" i="70"/>
  <c r="C18" i="70"/>
  <c r="D18" i="70"/>
  <c r="E18" i="70"/>
  <c r="F18" i="70"/>
  <c r="C19" i="70"/>
  <c r="D19" i="70"/>
  <c r="E19" i="70"/>
  <c r="F19" i="70"/>
  <c r="C20" i="70"/>
  <c r="D20" i="70"/>
  <c r="E20" i="70"/>
  <c r="F20" i="70"/>
  <c r="C21" i="70"/>
  <c r="D21" i="70"/>
  <c r="E21" i="70"/>
  <c r="F21" i="70"/>
  <c r="C22" i="70"/>
  <c r="D22" i="70"/>
  <c r="E22" i="70"/>
  <c r="F22" i="70"/>
  <c r="C23" i="70"/>
  <c r="D23" i="70"/>
  <c r="E23" i="70"/>
  <c r="F23" i="70"/>
  <c r="C24" i="70"/>
  <c r="D24" i="70"/>
  <c r="E24" i="70"/>
  <c r="F24" i="70"/>
  <c r="C25" i="70"/>
  <c r="D25" i="70"/>
  <c r="E25" i="70"/>
  <c r="F25" i="70"/>
  <c r="C26" i="70"/>
  <c r="D26" i="70"/>
  <c r="E26" i="70"/>
  <c r="F26" i="70"/>
  <c r="C27" i="70"/>
  <c r="D27" i="70"/>
  <c r="E27" i="70"/>
  <c r="F27" i="70"/>
  <c r="C28" i="70"/>
  <c r="D28" i="70"/>
  <c r="E28" i="70"/>
  <c r="F28" i="70"/>
  <c r="C29" i="70"/>
  <c r="D29" i="70"/>
  <c r="E29" i="70"/>
  <c r="F29" i="70"/>
  <c r="C30" i="70"/>
  <c r="D30" i="70"/>
  <c r="E30" i="70"/>
  <c r="F30" i="70"/>
  <c r="B23" i="76" l="1"/>
  <c r="C33" i="76"/>
  <c r="C36" i="76" s="1"/>
  <c r="C39" i="76" s="1"/>
  <c r="C42" i="76" s="1"/>
  <c r="C45" i="76" s="1"/>
  <c r="C32" i="76"/>
  <c r="C35" i="76" s="1"/>
  <c r="C38" i="76" s="1"/>
  <c r="C41" i="76" s="1"/>
  <c r="C44" i="76" s="1"/>
  <c r="C31" i="76"/>
  <c r="B33" i="76"/>
  <c r="B36" i="76" s="1"/>
  <c r="B32" i="76"/>
  <c r="B31" i="76"/>
  <c r="B34" i="76" s="1"/>
  <c r="Q203" i="59"/>
  <c r="Q107" i="59" s="1"/>
  <c r="P203" i="59"/>
  <c r="P107" i="59" s="1"/>
  <c r="O203" i="59"/>
  <c r="O107" i="59" s="1"/>
  <c r="N203" i="59"/>
  <c r="N107" i="59" s="1"/>
  <c r="M203" i="59"/>
  <c r="M107" i="59" s="1"/>
  <c r="L203" i="59"/>
  <c r="L107" i="59" s="1"/>
  <c r="K203" i="59"/>
  <c r="K107" i="59" s="1"/>
  <c r="J203" i="59"/>
  <c r="J107" i="59" s="1"/>
  <c r="I203" i="59"/>
  <c r="I107" i="59" s="1"/>
  <c r="H203" i="59"/>
  <c r="H107" i="59" s="1"/>
  <c r="G203" i="59"/>
  <c r="G107" i="59" s="1"/>
  <c r="F203" i="59"/>
  <c r="F107" i="59" s="1"/>
  <c r="E203" i="59"/>
  <c r="E107" i="59" s="1"/>
  <c r="Q202" i="59"/>
  <c r="Q106" i="59" s="1"/>
  <c r="P202" i="59"/>
  <c r="P106" i="59" s="1"/>
  <c r="O202" i="59"/>
  <c r="O106" i="59" s="1"/>
  <c r="N202" i="59"/>
  <c r="N106" i="59" s="1"/>
  <c r="M202" i="59"/>
  <c r="M106" i="59" s="1"/>
  <c r="L202" i="59"/>
  <c r="L106" i="59" s="1"/>
  <c r="K202" i="59"/>
  <c r="K106" i="59" s="1"/>
  <c r="J202" i="59"/>
  <c r="J106" i="59" s="1"/>
  <c r="I202" i="59"/>
  <c r="I106" i="59" s="1"/>
  <c r="H202" i="59"/>
  <c r="H106" i="59" s="1"/>
  <c r="G202" i="59"/>
  <c r="G106" i="59" s="1"/>
  <c r="F202" i="59"/>
  <c r="F106" i="59" s="1"/>
  <c r="E202" i="59"/>
  <c r="E106" i="59" s="1"/>
  <c r="Q201" i="59"/>
  <c r="Q105" i="59" s="1"/>
  <c r="P201" i="59"/>
  <c r="P105" i="59" s="1"/>
  <c r="O201" i="59"/>
  <c r="O105" i="59" s="1"/>
  <c r="N201" i="59"/>
  <c r="N105" i="59" s="1"/>
  <c r="M201" i="59"/>
  <c r="M105" i="59" s="1"/>
  <c r="L201" i="59"/>
  <c r="L105" i="59" s="1"/>
  <c r="K201" i="59"/>
  <c r="K105" i="59" s="1"/>
  <c r="J201" i="59"/>
  <c r="J105" i="59" s="1"/>
  <c r="I201" i="59"/>
  <c r="I105" i="59" s="1"/>
  <c r="H201" i="59"/>
  <c r="H105" i="59" s="1"/>
  <c r="G201" i="59"/>
  <c r="G105" i="59" s="1"/>
  <c r="F201" i="59"/>
  <c r="F105" i="59" s="1"/>
  <c r="E201" i="59"/>
  <c r="E105" i="59" s="1"/>
  <c r="Q197" i="59"/>
  <c r="Q101" i="59" s="1"/>
  <c r="P197" i="59"/>
  <c r="P101" i="59" s="1"/>
  <c r="O197" i="59"/>
  <c r="O101" i="59" s="1"/>
  <c r="N197" i="59"/>
  <c r="N101" i="59" s="1"/>
  <c r="M197" i="59"/>
  <c r="M101" i="59" s="1"/>
  <c r="L197" i="59"/>
  <c r="L101" i="59" s="1"/>
  <c r="K197" i="59"/>
  <c r="K101" i="59" s="1"/>
  <c r="J197" i="59"/>
  <c r="J101" i="59" s="1"/>
  <c r="I197" i="59"/>
  <c r="I101" i="59" s="1"/>
  <c r="H197" i="59"/>
  <c r="H101" i="59" s="1"/>
  <c r="G197" i="59"/>
  <c r="G101" i="59" s="1"/>
  <c r="F197" i="59"/>
  <c r="F101" i="59" s="1"/>
  <c r="E197" i="59"/>
  <c r="E101" i="59" s="1"/>
  <c r="Q196" i="59"/>
  <c r="Q100" i="59" s="1"/>
  <c r="P196" i="59"/>
  <c r="P100" i="59" s="1"/>
  <c r="O196" i="59"/>
  <c r="O100" i="59" s="1"/>
  <c r="N196" i="59"/>
  <c r="N100" i="59" s="1"/>
  <c r="M196" i="59"/>
  <c r="M100" i="59" s="1"/>
  <c r="L196" i="59"/>
  <c r="L100" i="59" s="1"/>
  <c r="K196" i="59"/>
  <c r="K100" i="59" s="1"/>
  <c r="J196" i="59"/>
  <c r="J100" i="59" s="1"/>
  <c r="I196" i="59"/>
  <c r="I100" i="59" s="1"/>
  <c r="H196" i="59"/>
  <c r="H100" i="59" s="1"/>
  <c r="G196" i="59"/>
  <c r="G100" i="59" s="1"/>
  <c r="F196" i="59"/>
  <c r="F100" i="59" s="1"/>
  <c r="E196" i="59"/>
  <c r="E100" i="59" s="1"/>
  <c r="Q195" i="59"/>
  <c r="Q99" i="59" s="1"/>
  <c r="P195" i="59"/>
  <c r="P99" i="59" s="1"/>
  <c r="O195" i="59"/>
  <c r="O99" i="59" s="1"/>
  <c r="N195" i="59"/>
  <c r="N99" i="59" s="1"/>
  <c r="M195" i="59"/>
  <c r="M99" i="59" s="1"/>
  <c r="L195" i="59"/>
  <c r="L99" i="59" s="1"/>
  <c r="K195" i="59"/>
  <c r="K99" i="59" s="1"/>
  <c r="J195" i="59"/>
  <c r="J99" i="59" s="1"/>
  <c r="I195" i="59"/>
  <c r="I99" i="59" s="1"/>
  <c r="H195" i="59"/>
  <c r="H99" i="59" s="1"/>
  <c r="G195" i="59"/>
  <c r="G99" i="59" s="1"/>
  <c r="F195" i="59"/>
  <c r="F99" i="59" s="1"/>
  <c r="E195" i="59"/>
  <c r="E99" i="59" s="1"/>
  <c r="Q191" i="59"/>
  <c r="Q95" i="59" s="1"/>
  <c r="P191" i="59"/>
  <c r="P95" i="59" s="1"/>
  <c r="O191" i="59"/>
  <c r="O95" i="59" s="1"/>
  <c r="N191" i="59"/>
  <c r="N95" i="59" s="1"/>
  <c r="N113" i="59" s="1"/>
  <c r="M191" i="59"/>
  <c r="M95" i="59" s="1"/>
  <c r="L191" i="59"/>
  <c r="L95" i="59" s="1"/>
  <c r="K191" i="59"/>
  <c r="K95" i="59" s="1"/>
  <c r="J191" i="59"/>
  <c r="J95" i="59" s="1"/>
  <c r="I191" i="59"/>
  <c r="I95" i="59" s="1"/>
  <c r="H191" i="59"/>
  <c r="H95" i="59" s="1"/>
  <c r="G191" i="59"/>
  <c r="G95" i="59" s="1"/>
  <c r="F191" i="59"/>
  <c r="F95" i="59" s="1"/>
  <c r="E191" i="59"/>
  <c r="E95" i="59" s="1"/>
  <c r="Q190" i="59"/>
  <c r="Q94" i="59" s="1"/>
  <c r="P190" i="59"/>
  <c r="P94" i="59" s="1"/>
  <c r="O190" i="59"/>
  <c r="O94" i="59" s="1"/>
  <c r="N190" i="59"/>
  <c r="N94" i="59" s="1"/>
  <c r="M190" i="59"/>
  <c r="M94" i="59" s="1"/>
  <c r="L190" i="59"/>
  <c r="L94" i="59" s="1"/>
  <c r="K190" i="59"/>
  <c r="K94" i="59" s="1"/>
  <c r="K112" i="59" s="1"/>
  <c r="J190" i="59"/>
  <c r="J94" i="59" s="1"/>
  <c r="I190" i="59"/>
  <c r="I94" i="59" s="1"/>
  <c r="H190" i="59"/>
  <c r="H94" i="59" s="1"/>
  <c r="G190" i="59"/>
  <c r="G94" i="59" s="1"/>
  <c r="F190" i="59"/>
  <c r="F94" i="59" s="1"/>
  <c r="E190" i="59"/>
  <c r="E94" i="59" s="1"/>
  <c r="Q189" i="59"/>
  <c r="Q93" i="59" s="1"/>
  <c r="P189" i="59"/>
  <c r="P93" i="59" s="1"/>
  <c r="O189" i="59"/>
  <c r="O93" i="59" s="1"/>
  <c r="N189" i="59"/>
  <c r="N93" i="59" s="1"/>
  <c r="M189" i="59"/>
  <c r="M93" i="59" s="1"/>
  <c r="L189" i="59"/>
  <c r="L93" i="59" s="1"/>
  <c r="K189" i="59"/>
  <c r="K93" i="59" s="1"/>
  <c r="J189" i="59"/>
  <c r="J93" i="59" s="1"/>
  <c r="I189" i="59"/>
  <c r="I93" i="59" s="1"/>
  <c r="H189" i="59"/>
  <c r="H93" i="59" s="1"/>
  <c r="G189" i="59"/>
  <c r="G93" i="59" s="1"/>
  <c r="F189" i="59"/>
  <c r="F93" i="59" s="1"/>
  <c r="E189" i="59"/>
  <c r="E93" i="59" s="1"/>
  <c r="Q177" i="59"/>
  <c r="Q81" i="59" s="1"/>
  <c r="Q19" i="59" s="1"/>
  <c r="P177" i="59"/>
  <c r="P81" i="59" s="1"/>
  <c r="O177" i="59"/>
  <c r="O81" i="59" s="1"/>
  <c r="O19" i="59" s="1"/>
  <c r="N177" i="59"/>
  <c r="N81" i="59" s="1"/>
  <c r="N19" i="59" s="1"/>
  <c r="M177" i="59"/>
  <c r="M81" i="59" s="1"/>
  <c r="M19" i="59" s="1"/>
  <c r="L177" i="59"/>
  <c r="L81" i="59" s="1"/>
  <c r="K177" i="59"/>
  <c r="K81" i="59" s="1"/>
  <c r="J177" i="59"/>
  <c r="J81" i="59" s="1"/>
  <c r="I177" i="59"/>
  <c r="I81" i="59" s="1"/>
  <c r="H177" i="59"/>
  <c r="H81" i="59" s="1"/>
  <c r="G177" i="59"/>
  <c r="G81" i="59" s="1"/>
  <c r="F177" i="59"/>
  <c r="F81" i="59" s="1"/>
  <c r="E177" i="59"/>
  <c r="E81" i="59" s="1"/>
  <c r="E19" i="59" s="1"/>
  <c r="Q176" i="59"/>
  <c r="Q80" i="59" s="1"/>
  <c r="P176" i="59"/>
  <c r="P80" i="59" s="1"/>
  <c r="O176" i="59"/>
  <c r="O80" i="59" s="1"/>
  <c r="N176" i="59"/>
  <c r="N80" i="59" s="1"/>
  <c r="M176" i="59"/>
  <c r="M80" i="59" s="1"/>
  <c r="L176" i="59"/>
  <c r="L80" i="59" s="1"/>
  <c r="K176" i="59"/>
  <c r="K80" i="59" s="1"/>
  <c r="J176" i="59"/>
  <c r="J80" i="59" s="1"/>
  <c r="I176" i="59"/>
  <c r="I80" i="59" s="1"/>
  <c r="H176" i="59"/>
  <c r="H80" i="59" s="1"/>
  <c r="G176" i="59"/>
  <c r="G80" i="59" s="1"/>
  <c r="F176" i="59"/>
  <c r="F80" i="59" s="1"/>
  <c r="E176" i="59"/>
  <c r="E80" i="59" s="1"/>
  <c r="Q175" i="59"/>
  <c r="Q79" i="59" s="1"/>
  <c r="P175" i="59"/>
  <c r="P79" i="59" s="1"/>
  <c r="O175" i="59"/>
  <c r="O79" i="59" s="1"/>
  <c r="N175" i="59"/>
  <c r="N79" i="59" s="1"/>
  <c r="M175" i="59"/>
  <c r="M79" i="59" s="1"/>
  <c r="L175" i="59"/>
  <c r="L79" i="59" s="1"/>
  <c r="K175" i="59"/>
  <c r="K79" i="59" s="1"/>
  <c r="J175" i="59"/>
  <c r="J79" i="59" s="1"/>
  <c r="I175" i="59"/>
  <c r="I79" i="59" s="1"/>
  <c r="H175" i="59"/>
  <c r="H79" i="59" s="1"/>
  <c r="G175" i="59"/>
  <c r="G79" i="59" s="1"/>
  <c r="F175" i="59"/>
  <c r="F79" i="59" s="1"/>
  <c r="E175" i="59"/>
  <c r="E79" i="59" s="1"/>
  <c r="Q170" i="59"/>
  <c r="Q74" i="59" s="1"/>
  <c r="P170" i="59"/>
  <c r="P74" i="59" s="1"/>
  <c r="O170" i="59"/>
  <c r="O74" i="59" s="1"/>
  <c r="N170" i="59"/>
  <c r="N74" i="59" s="1"/>
  <c r="M170" i="59"/>
  <c r="M74" i="59" s="1"/>
  <c r="L170" i="59"/>
  <c r="L74" i="59" s="1"/>
  <c r="K170" i="59"/>
  <c r="K74" i="59" s="1"/>
  <c r="J170" i="59"/>
  <c r="J74" i="59" s="1"/>
  <c r="I170" i="59"/>
  <c r="I74" i="59" s="1"/>
  <c r="H170" i="59"/>
  <c r="H74" i="59" s="1"/>
  <c r="G170" i="59"/>
  <c r="G74" i="59" s="1"/>
  <c r="F170" i="59"/>
  <c r="F74" i="59" s="1"/>
  <c r="E170" i="59"/>
  <c r="E74" i="59" s="1"/>
  <c r="Q169" i="59"/>
  <c r="Q73" i="59" s="1"/>
  <c r="P169" i="59"/>
  <c r="P73" i="59" s="1"/>
  <c r="O169" i="59"/>
  <c r="O73" i="59" s="1"/>
  <c r="N169" i="59"/>
  <c r="N73" i="59" s="1"/>
  <c r="M169" i="59"/>
  <c r="M73" i="59" s="1"/>
  <c r="L169" i="59"/>
  <c r="L73" i="59" s="1"/>
  <c r="K169" i="59"/>
  <c r="K73" i="59" s="1"/>
  <c r="J169" i="59"/>
  <c r="J73" i="59" s="1"/>
  <c r="I169" i="59"/>
  <c r="I73" i="59" s="1"/>
  <c r="H169" i="59"/>
  <c r="H73" i="59" s="1"/>
  <c r="G169" i="59"/>
  <c r="G73" i="59" s="1"/>
  <c r="F169" i="59"/>
  <c r="F73" i="59" s="1"/>
  <c r="E169" i="59"/>
  <c r="E73" i="59" s="1"/>
  <c r="Q168" i="59"/>
  <c r="Q72" i="59" s="1"/>
  <c r="P168" i="59"/>
  <c r="P72" i="59" s="1"/>
  <c r="O168" i="59"/>
  <c r="O72" i="59" s="1"/>
  <c r="N168" i="59"/>
  <c r="N72" i="59" s="1"/>
  <c r="M168" i="59"/>
  <c r="M72" i="59" s="1"/>
  <c r="L168" i="59"/>
  <c r="L72" i="59" s="1"/>
  <c r="K168" i="59"/>
  <c r="K72" i="59" s="1"/>
  <c r="J168" i="59"/>
  <c r="J72" i="59" s="1"/>
  <c r="I168" i="59"/>
  <c r="I72" i="59" s="1"/>
  <c r="H168" i="59"/>
  <c r="H72" i="59" s="1"/>
  <c r="G168" i="59"/>
  <c r="G72" i="59" s="1"/>
  <c r="F168" i="59"/>
  <c r="F72" i="59" s="1"/>
  <c r="E168" i="59"/>
  <c r="E72" i="59" s="1"/>
  <c r="Q163" i="59"/>
  <c r="Q67" i="59" s="1"/>
  <c r="P163" i="59"/>
  <c r="P67" i="59" s="1"/>
  <c r="O163" i="59"/>
  <c r="O67" i="59" s="1"/>
  <c r="N163" i="59"/>
  <c r="N67" i="59" s="1"/>
  <c r="M163" i="59"/>
  <c r="M67" i="59" s="1"/>
  <c r="L163" i="59"/>
  <c r="L67" i="59" s="1"/>
  <c r="K163" i="59"/>
  <c r="K67" i="59" s="1"/>
  <c r="J163" i="59"/>
  <c r="J67" i="59" s="1"/>
  <c r="I163" i="59"/>
  <c r="I67" i="59" s="1"/>
  <c r="H163" i="59"/>
  <c r="H67" i="59" s="1"/>
  <c r="G163" i="59"/>
  <c r="G67" i="59" s="1"/>
  <c r="F163" i="59"/>
  <c r="F67" i="59" s="1"/>
  <c r="E163" i="59"/>
  <c r="E67" i="59" s="1"/>
  <c r="Q162" i="59"/>
  <c r="Q66" i="59" s="1"/>
  <c r="P162" i="59"/>
  <c r="P66" i="59" s="1"/>
  <c r="O162" i="59"/>
  <c r="O66" i="59" s="1"/>
  <c r="N162" i="59"/>
  <c r="N66" i="59" s="1"/>
  <c r="M162" i="59"/>
  <c r="M66" i="59" s="1"/>
  <c r="L162" i="59"/>
  <c r="L66" i="59" s="1"/>
  <c r="K162" i="59"/>
  <c r="K66" i="59" s="1"/>
  <c r="J162" i="59"/>
  <c r="J66" i="59" s="1"/>
  <c r="I162" i="59"/>
  <c r="I66" i="59" s="1"/>
  <c r="H162" i="59"/>
  <c r="H66" i="59" s="1"/>
  <c r="G162" i="59"/>
  <c r="G66" i="59" s="1"/>
  <c r="F162" i="59"/>
  <c r="F66" i="59" s="1"/>
  <c r="E162" i="59"/>
  <c r="E66" i="59" s="1"/>
  <c r="Q161" i="59"/>
  <c r="Q65" i="59" s="1"/>
  <c r="P161" i="59"/>
  <c r="P65" i="59" s="1"/>
  <c r="O161" i="59"/>
  <c r="O65" i="59" s="1"/>
  <c r="N161" i="59"/>
  <c r="N65" i="59" s="1"/>
  <c r="M161" i="59"/>
  <c r="M65" i="59" s="1"/>
  <c r="L161" i="59"/>
  <c r="L65" i="59" s="1"/>
  <c r="K161" i="59"/>
  <c r="K65" i="59" s="1"/>
  <c r="J161" i="59"/>
  <c r="J65" i="59" s="1"/>
  <c r="I161" i="59"/>
  <c r="I65" i="59" s="1"/>
  <c r="H161" i="59"/>
  <c r="H65" i="59" s="1"/>
  <c r="G161" i="59"/>
  <c r="G65" i="59" s="1"/>
  <c r="F161" i="59"/>
  <c r="F65" i="59" s="1"/>
  <c r="E161" i="59"/>
  <c r="E65" i="59" s="1"/>
  <c r="F113" i="59" l="1"/>
  <c r="E102" i="59"/>
  <c r="E6" i="59" s="1"/>
  <c r="F76" i="59"/>
  <c r="F10" i="59" s="1"/>
  <c r="H113" i="59"/>
  <c r="F108" i="59"/>
  <c r="F7" i="59" s="1"/>
  <c r="L102" i="59"/>
  <c r="L6" i="59" s="1"/>
  <c r="G108" i="59"/>
  <c r="G7" i="59" s="1"/>
  <c r="J87" i="59"/>
  <c r="E112" i="59"/>
  <c r="P19" i="59"/>
  <c r="I113" i="59"/>
  <c r="E108" i="59"/>
  <c r="E7" i="59" s="1"/>
  <c r="F19" i="59"/>
  <c r="G19" i="59"/>
  <c r="M112" i="59"/>
  <c r="P113" i="59"/>
  <c r="P16" i="59" s="1"/>
  <c r="N18" i="59"/>
  <c r="O18" i="59"/>
  <c r="Q113" i="59"/>
  <c r="N108" i="59"/>
  <c r="N7" i="59" s="1"/>
  <c r="J19" i="59"/>
  <c r="P18" i="59"/>
  <c r="I87" i="59"/>
  <c r="H108" i="59"/>
  <c r="H7" i="59" s="1"/>
  <c r="Q87" i="59"/>
  <c r="N112" i="59"/>
  <c r="M87" i="59"/>
  <c r="I18" i="59"/>
  <c r="H112" i="59"/>
  <c r="F102" i="59"/>
  <c r="F6" i="59" s="1"/>
  <c r="N87" i="59"/>
  <c r="Q112" i="59"/>
  <c r="G102" i="59"/>
  <c r="G6" i="59" s="1"/>
  <c r="H87" i="59"/>
  <c r="P87" i="59"/>
  <c r="E18" i="59"/>
  <c r="M18" i="59"/>
  <c r="Q111" i="59"/>
  <c r="L112" i="59"/>
  <c r="O113" i="59"/>
  <c r="K108" i="59"/>
  <c r="K7" i="59" s="1"/>
  <c r="L87" i="59"/>
  <c r="J75" i="59"/>
  <c r="J14" i="59" s="1"/>
  <c r="G112" i="59"/>
  <c r="O112" i="59"/>
  <c r="J113" i="59"/>
  <c r="I82" i="59"/>
  <c r="I15" i="59" s="1"/>
  <c r="L108" i="59"/>
  <c r="L7" i="59" s="1"/>
  <c r="M108" i="59"/>
  <c r="M7" i="59" s="1"/>
  <c r="E87" i="59"/>
  <c r="H17" i="59"/>
  <c r="Q18" i="59"/>
  <c r="P112" i="59"/>
  <c r="K113" i="59"/>
  <c r="N102" i="59"/>
  <c r="N6" i="59" s="1"/>
  <c r="F87" i="59"/>
  <c r="M82" i="59"/>
  <c r="M15" i="59" s="1"/>
  <c r="I112" i="59"/>
  <c r="O102" i="59"/>
  <c r="O6" i="59" s="1"/>
  <c r="P108" i="59"/>
  <c r="P7" i="59" s="1"/>
  <c r="G87" i="59"/>
  <c r="J17" i="59"/>
  <c r="K18" i="59"/>
  <c r="L19" i="59"/>
  <c r="J112" i="59"/>
  <c r="M113" i="59"/>
  <c r="H102" i="59"/>
  <c r="H6" i="59" s="1"/>
  <c r="P102" i="59"/>
  <c r="P6" i="59" s="1"/>
  <c r="I108" i="59"/>
  <c r="I7" i="59" s="1"/>
  <c r="Q108" i="59"/>
  <c r="L18" i="59"/>
  <c r="H111" i="59"/>
  <c r="I102" i="59"/>
  <c r="I6" i="59" s="1"/>
  <c r="Q102" i="59"/>
  <c r="Q6" i="59" s="1"/>
  <c r="J108" i="59"/>
  <c r="J7" i="59" s="1"/>
  <c r="E68" i="59"/>
  <c r="E13" i="59" s="1"/>
  <c r="E69" i="59"/>
  <c r="E9" i="59" s="1"/>
  <c r="E86" i="59"/>
  <c r="F68" i="59"/>
  <c r="F13" i="59" s="1"/>
  <c r="F69" i="59"/>
  <c r="F9" i="59" s="1"/>
  <c r="F86" i="59"/>
  <c r="G68" i="59"/>
  <c r="G13" i="59" s="1"/>
  <c r="G69" i="59"/>
  <c r="G9" i="59" s="1"/>
  <c r="G86" i="59"/>
  <c r="H68" i="59"/>
  <c r="H13" i="59" s="1"/>
  <c r="H69" i="59"/>
  <c r="H9" i="59" s="1"/>
  <c r="H86" i="59"/>
  <c r="I69" i="59"/>
  <c r="I9" i="59" s="1"/>
  <c r="I68" i="59"/>
  <c r="I13" i="59" s="1"/>
  <c r="I86" i="59"/>
  <c r="J69" i="59"/>
  <c r="J9" i="59" s="1"/>
  <c r="J68" i="59"/>
  <c r="J13" i="59" s="1"/>
  <c r="J86" i="59"/>
  <c r="K69" i="59"/>
  <c r="K9" i="59" s="1"/>
  <c r="K68" i="59"/>
  <c r="K13" i="59" s="1"/>
  <c r="L69" i="59"/>
  <c r="L9" i="59" s="1"/>
  <c r="L68" i="59"/>
  <c r="L13" i="59" s="1"/>
  <c r="L86" i="59"/>
  <c r="M69" i="59"/>
  <c r="M9" i="59" s="1"/>
  <c r="M68" i="59"/>
  <c r="M13" i="59" s="1"/>
  <c r="M86" i="59"/>
  <c r="N69" i="59"/>
  <c r="N9" i="59" s="1"/>
  <c r="N68" i="59"/>
  <c r="N13" i="59" s="1"/>
  <c r="N86" i="59"/>
  <c r="O69" i="59"/>
  <c r="O9" i="59" s="1"/>
  <c r="O86" i="59"/>
  <c r="P68" i="59"/>
  <c r="P13" i="59" s="1"/>
  <c r="P69" i="59"/>
  <c r="P9" i="59" s="1"/>
  <c r="P86" i="59"/>
  <c r="Q69" i="59"/>
  <c r="Q9" i="59" s="1"/>
  <c r="Q68" i="59"/>
  <c r="Q13" i="59" s="1"/>
  <c r="Q86" i="59"/>
  <c r="E17" i="59"/>
  <c r="E88" i="59"/>
  <c r="F17" i="59"/>
  <c r="F88" i="59"/>
  <c r="F16" i="59" s="1"/>
  <c r="G17" i="59"/>
  <c r="G88" i="59"/>
  <c r="I17" i="59"/>
  <c r="I88" i="59"/>
  <c r="I16" i="59" s="1"/>
  <c r="O68" i="59"/>
  <c r="O13" i="59" s="1"/>
  <c r="K17" i="59"/>
  <c r="K88" i="59"/>
  <c r="L88" i="59"/>
  <c r="L17" i="59"/>
  <c r="M88" i="59"/>
  <c r="M17" i="59"/>
  <c r="N17" i="59"/>
  <c r="N88" i="59"/>
  <c r="N16" i="59" s="1"/>
  <c r="O17" i="59"/>
  <c r="O88" i="59"/>
  <c r="P88" i="59"/>
  <c r="P17" i="59"/>
  <c r="Q17" i="59"/>
  <c r="Q88" i="59"/>
  <c r="E76" i="59"/>
  <c r="E10" i="59" s="1"/>
  <c r="E75" i="59"/>
  <c r="E14" i="59" s="1"/>
  <c r="G76" i="59"/>
  <c r="G10" i="59" s="1"/>
  <c r="G75" i="59"/>
  <c r="G14" i="59" s="1"/>
  <c r="H76" i="59"/>
  <c r="H10" i="59" s="1"/>
  <c r="H75" i="59"/>
  <c r="H14" i="59" s="1"/>
  <c r="I75" i="59"/>
  <c r="I14" i="59" s="1"/>
  <c r="I76" i="59"/>
  <c r="I10" i="59" s="1"/>
  <c r="K75" i="59"/>
  <c r="K14" i="59" s="1"/>
  <c r="K76" i="59"/>
  <c r="K10" i="59" s="1"/>
  <c r="L75" i="59"/>
  <c r="L14" i="59" s="1"/>
  <c r="L76" i="59"/>
  <c r="L10" i="59" s="1"/>
  <c r="M75" i="59"/>
  <c r="M14" i="59" s="1"/>
  <c r="M76" i="59"/>
  <c r="M10" i="59" s="1"/>
  <c r="N75" i="59"/>
  <c r="N14" i="59" s="1"/>
  <c r="N76" i="59"/>
  <c r="N10" i="59" s="1"/>
  <c r="O76" i="59"/>
  <c r="O10" i="59" s="1"/>
  <c r="O75" i="59"/>
  <c r="O14" i="59" s="1"/>
  <c r="P76" i="59"/>
  <c r="P10" i="59" s="1"/>
  <c r="P75" i="59"/>
  <c r="P14" i="59" s="1"/>
  <c r="Q76" i="59"/>
  <c r="Q10" i="59" s="1"/>
  <c r="Q75" i="59"/>
  <c r="Q14" i="59" s="1"/>
  <c r="F75" i="59"/>
  <c r="F14" i="59" s="1"/>
  <c r="K87" i="59"/>
  <c r="J76" i="59"/>
  <c r="J10" i="59" s="1"/>
  <c r="F18" i="59"/>
  <c r="H88" i="59"/>
  <c r="H16" i="59" s="1"/>
  <c r="H18" i="59"/>
  <c r="J88" i="59"/>
  <c r="J18" i="59"/>
  <c r="E83" i="59"/>
  <c r="E11" i="59" s="1"/>
  <c r="E82" i="59"/>
  <c r="E15" i="59" s="1"/>
  <c r="F83" i="59"/>
  <c r="F11" i="59" s="1"/>
  <c r="F82" i="59"/>
  <c r="F15" i="59" s="1"/>
  <c r="G83" i="59"/>
  <c r="G11" i="59" s="1"/>
  <c r="G82" i="59"/>
  <c r="G15" i="59" s="1"/>
  <c r="H82" i="59"/>
  <c r="H15" i="59" s="1"/>
  <c r="H83" i="59"/>
  <c r="H11" i="59" s="1"/>
  <c r="J82" i="59"/>
  <c r="J15" i="59" s="1"/>
  <c r="J83" i="59"/>
  <c r="J11" i="59" s="1"/>
  <c r="K86" i="59"/>
  <c r="K83" i="59"/>
  <c r="K11" i="59" s="1"/>
  <c r="K82" i="59"/>
  <c r="K15" i="59" s="1"/>
  <c r="L82" i="59"/>
  <c r="L15" i="59" s="1"/>
  <c r="L83" i="59"/>
  <c r="L11" i="59" s="1"/>
  <c r="N83" i="59"/>
  <c r="N11" i="59" s="1"/>
  <c r="N82" i="59"/>
  <c r="N15" i="59" s="1"/>
  <c r="O83" i="59"/>
  <c r="O11" i="59" s="1"/>
  <c r="O82" i="59"/>
  <c r="O15" i="59" s="1"/>
  <c r="P83" i="59"/>
  <c r="P11" i="59" s="1"/>
  <c r="P82" i="59"/>
  <c r="P15" i="59" s="1"/>
  <c r="Q83" i="59"/>
  <c r="Q11" i="59" s="1"/>
  <c r="Q82" i="59"/>
  <c r="Q15" i="59" s="1"/>
  <c r="O87" i="59"/>
  <c r="I83" i="59"/>
  <c r="I11" i="59" s="1"/>
  <c r="H19" i="59"/>
  <c r="M83" i="59"/>
  <c r="M11" i="59" s="1"/>
  <c r="I19" i="59"/>
  <c r="E96" i="59"/>
  <c r="E5" i="59" s="1"/>
  <c r="E111" i="59"/>
  <c r="F96" i="59"/>
  <c r="F5" i="59" s="1"/>
  <c r="F111" i="59"/>
  <c r="G96" i="59"/>
  <c r="G5" i="59" s="1"/>
  <c r="G111" i="59"/>
  <c r="I96" i="59"/>
  <c r="I5" i="59" s="1"/>
  <c r="I111" i="59"/>
  <c r="J96" i="59"/>
  <c r="J5" i="59" s="1"/>
  <c r="J111" i="59"/>
  <c r="K96" i="59"/>
  <c r="K5" i="59" s="1"/>
  <c r="K111" i="59"/>
  <c r="L96" i="59"/>
  <c r="L5" i="59" s="1"/>
  <c r="L111" i="59"/>
  <c r="M96" i="59"/>
  <c r="M5" i="59" s="1"/>
  <c r="M111" i="59"/>
  <c r="N96" i="59"/>
  <c r="N5" i="59" s="1"/>
  <c r="N111" i="59"/>
  <c r="O111" i="59"/>
  <c r="O96" i="59"/>
  <c r="O5" i="59" s="1"/>
  <c r="P96" i="59"/>
  <c r="P5" i="59" s="1"/>
  <c r="P111" i="59"/>
  <c r="Q96" i="59"/>
  <c r="Q5" i="59" s="1"/>
  <c r="E113" i="59"/>
  <c r="H96" i="59"/>
  <c r="H5" i="59" s="1"/>
  <c r="G113" i="59"/>
  <c r="M102" i="59"/>
  <c r="M6" i="59" s="1"/>
  <c r="J102" i="59"/>
  <c r="J6" i="59" s="1"/>
  <c r="G18" i="59"/>
  <c r="K102" i="59"/>
  <c r="K6" i="59" s="1"/>
  <c r="L113" i="59"/>
  <c r="F112" i="59"/>
  <c r="O108" i="59"/>
  <c r="O7" i="59" s="1"/>
  <c r="K19" i="59"/>
  <c r="L209" i="59"/>
  <c r="F207" i="59"/>
  <c r="I208" i="59"/>
  <c r="Q198" i="59"/>
  <c r="E204" i="59"/>
  <c r="M183" i="59"/>
  <c r="P184" i="59"/>
  <c r="E182" i="59"/>
  <c r="G164" i="59"/>
  <c r="P183" i="59"/>
  <c r="N207" i="59"/>
  <c r="Q208" i="59"/>
  <c r="M208" i="59"/>
  <c r="L204" i="59"/>
  <c r="P209" i="59"/>
  <c r="E198" i="59"/>
  <c r="H184" i="59"/>
  <c r="E183" i="59"/>
  <c r="H183" i="59"/>
  <c r="K184" i="59"/>
  <c r="O207" i="59"/>
  <c r="E209" i="59"/>
  <c r="Q179" i="59"/>
  <c r="F164" i="59"/>
  <c r="I183" i="59"/>
  <c r="L184" i="59"/>
  <c r="Q204" i="59"/>
  <c r="E208" i="59"/>
  <c r="H209" i="59"/>
  <c r="G207" i="59"/>
  <c r="J208" i="59"/>
  <c r="M209" i="59"/>
  <c r="N164" i="59"/>
  <c r="Q183" i="59"/>
  <c r="G171" i="59"/>
  <c r="C47" i="76"/>
  <c r="C48" i="76"/>
  <c r="B24" i="76"/>
  <c r="B39" i="76"/>
  <c r="B37" i="76"/>
  <c r="B35" i="76"/>
  <c r="C34" i="76"/>
  <c r="C37" i="76" s="1"/>
  <c r="C40" i="76" s="1"/>
  <c r="K172" i="59"/>
  <c r="L182" i="59"/>
  <c r="G183" i="59"/>
  <c r="O183" i="59"/>
  <c r="J184" i="59"/>
  <c r="Q172" i="59"/>
  <c r="J178" i="59"/>
  <c r="E192" i="59"/>
  <c r="F198" i="59"/>
  <c r="F204" i="59"/>
  <c r="M182" i="59"/>
  <c r="Q165" i="59"/>
  <c r="F171" i="59"/>
  <c r="N171" i="59"/>
  <c r="G179" i="59"/>
  <c r="O179" i="59"/>
  <c r="J179" i="59"/>
  <c r="G198" i="59"/>
  <c r="K207" i="59"/>
  <c r="I209" i="59"/>
  <c r="Q209" i="59"/>
  <c r="M204" i="59"/>
  <c r="M184" i="59"/>
  <c r="H179" i="59"/>
  <c r="P164" i="59"/>
  <c r="N184" i="59"/>
  <c r="N204" i="59"/>
  <c r="I165" i="59"/>
  <c r="L183" i="59"/>
  <c r="G184" i="59"/>
  <c r="O184" i="59"/>
  <c r="I172" i="59"/>
  <c r="I207" i="59"/>
  <c r="Q207" i="59"/>
  <c r="L208" i="59"/>
  <c r="G209" i="59"/>
  <c r="O209" i="59"/>
  <c r="H198" i="59"/>
  <c r="P198" i="59"/>
  <c r="K208" i="59"/>
  <c r="M198" i="59"/>
  <c r="N209" i="59"/>
  <c r="G204" i="59"/>
  <c r="O204" i="59"/>
  <c r="I204" i="59"/>
  <c r="P179" i="59"/>
  <c r="L164" i="59"/>
  <c r="P172" i="59"/>
  <c r="K178" i="59"/>
  <c r="J165" i="59"/>
  <c r="K179" i="59"/>
  <c r="J192" i="59"/>
  <c r="K165" i="59"/>
  <c r="F183" i="59"/>
  <c r="N183" i="59"/>
  <c r="I184" i="59"/>
  <c r="Q184" i="59"/>
  <c r="L178" i="59"/>
  <c r="G178" i="59"/>
  <c r="K192" i="59"/>
  <c r="J198" i="59"/>
  <c r="E179" i="59"/>
  <c r="E184" i="59"/>
  <c r="O171" i="59"/>
  <c r="H164" i="59"/>
  <c r="H172" i="59"/>
  <c r="J172" i="59"/>
  <c r="Q164" i="59"/>
  <c r="L171" i="59"/>
  <c r="E178" i="59"/>
  <c r="M178" i="59"/>
  <c r="L192" i="59"/>
  <c r="G208" i="59"/>
  <c r="O208" i="59"/>
  <c r="J209" i="59"/>
  <c r="F208" i="59"/>
  <c r="N208" i="59"/>
  <c r="J204" i="59"/>
  <c r="O164" i="59"/>
  <c r="N198" i="59"/>
  <c r="K183" i="59"/>
  <c r="I179" i="59"/>
  <c r="O198" i="59"/>
  <c r="E164" i="59"/>
  <c r="M164" i="59"/>
  <c r="E171" i="59"/>
  <c r="M171" i="59"/>
  <c r="F178" i="59"/>
  <c r="N178" i="59"/>
  <c r="M179" i="59"/>
  <c r="O178" i="59"/>
  <c r="E207" i="59"/>
  <c r="M207" i="59"/>
  <c r="H208" i="59"/>
  <c r="P208" i="59"/>
  <c r="K209" i="59"/>
  <c r="Q192" i="59"/>
  <c r="K204" i="59"/>
  <c r="J183" i="59"/>
  <c r="L165" i="59"/>
  <c r="P171" i="59"/>
  <c r="M192" i="59"/>
  <c r="I198" i="59"/>
  <c r="P207" i="59"/>
  <c r="F209" i="59"/>
  <c r="J164" i="59"/>
  <c r="E165" i="59"/>
  <c r="M165" i="59"/>
  <c r="I171" i="59"/>
  <c r="Q171" i="59"/>
  <c r="L172" i="59"/>
  <c r="H178" i="59"/>
  <c r="P178" i="59"/>
  <c r="F182" i="59"/>
  <c r="N182" i="59"/>
  <c r="F192" i="59"/>
  <c r="N192" i="59"/>
  <c r="H171" i="59"/>
  <c r="H207" i="59"/>
  <c r="K164" i="59"/>
  <c r="F165" i="59"/>
  <c r="N165" i="59"/>
  <c r="J171" i="59"/>
  <c r="E172" i="59"/>
  <c r="M172" i="59"/>
  <c r="I178" i="59"/>
  <c r="Q178" i="59"/>
  <c r="L179" i="59"/>
  <c r="G182" i="59"/>
  <c r="O182" i="59"/>
  <c r="G192" i="59"/>
  <c r="O192" i="59"/>
  <c r="K198" i="59"/>
  <c r="J207" i="59"/>
  <c r="G165" i="59"/>
  <c r="F172" i="59"/>
  <c r="P182" i="59"/>
  <c r="F184" i="59"/>
  <c r="H192" i="59"/>
  <c r="P192" i="59"/>
  <c r="L198" i="59"/>
  <c r="H204" i="59"/>
  <c r="P204" i="59"/>
  <c r="I164" i="59"/>
  <c r="O165" i="59"/>
  <c r="K171" i="59"/>
  <c r="H165" i="59"/>
  <c r="P165" i="59"/>
  <c r="G172" i="59"/>
  <c r="O172" i="59"/>
  <c r="F179" i="59"/>
  <c r="N179" i="59"/>
  <c r="I182" i="59"/>
  <c r="Q182" i="59"/>
  <c r="I192" i="59"/>
  <c r="L207" i="59"/>
  <c r="N172" i="59"/>
  <c r="H182" i="59"/>
  <c r="J182" i="59"/>
  <c r="K182" i="59"/>
  <c r="O100" i="64"/>
  <c r="N100" i="64"/>
  <c r="M100" i="64"/>
  <c r="L100" i="64"/>
  <c r="K100" i="64"/>
  <c r="J100" i="64"/>
  <c r="I100" i="64"/>
  <c r="H100" i="64"/>
  <c r="G100" i="64"/>
  <c r="F100" i="64"/>
  <c r="E100" i="64"/>
  <c r="D100" i="64"/>
  <c r="C100" i="64"/>
  <c r="O99" i="64"/>
  <c r="N99" i="64"/>
  <c r="M99" i="64"/>
  <c r="L99" i="64"/>
  <c r="K99" i="64"/>
  <c r="J99" i="64"/>
  <c r="I99" i="64"/>
  <c r="H99" i="64"/>
  <c r="G99" i="64"/>
  <c r="F99" i="64"/>
  <c r="E99" i="64"/>
  <c r="D99" i="64"/>
  <c r="C99" i="64"/>
  <c r="O98" i="64"/>
  <c r="N98" i="64"/>
  <c r="M98" i="64"/>
  <c r="L98" i="64"/>
  <c r="K98" i="64"/>
  <c r="J98" i="64"/>
  <c r="I98" i="64"/>
  <c r="H98" i="64"/>
  <c r="G98" i="64"/>
  <c r="F98" i="64"/>
  <c r="E98" i="64"/>
  <c r="D98" i="64"/>
  <c r="C98" i="64"/>
  <c r="O97" i="64"/>
  <c r="N97" i="64"/>
  <c r="M97" i="64"/>
  <c r="L97" i="64"/>
  <c r="K97" i="64"/>
  <c r="J97" i="64"/>
  <c r="I97" i="64"/>
  <c r="H97" i="64"/>
  <c r="G97" i="64"/>
  <c r="F97" i="64"/>
  <c r="E97" i="64"/>
  <c r="D97" i="64"/>
  <c r="C97" i="64"/>
  <c r="O96" i="64"/>
  <c r="N96" i="64"/>
  <c r="M96" i="64"/>
  <c r="L96" i="64"/>
  <c r="K96" i="64"/>
  <c r="J96" i="64"/>
  <c r="I96" i="64"/>
  <c r="H96" i="64"/>
  <c r="G96" i="64"/>
  <c r="F96" i="64"/>
  <c r="E96" i="64"/>
  <c r="D96" i="64"/>
  <c r="C96" i="64"/>
  <c r="O95" i="64"/>
  <c r="N95" i="64"/>
  <c r="M95" i="64"/>
  <c r="L95" i="64"/>
  <c r="K95" i="64"/>
  <c r="J95" i="64"/>
  <c r="I95" i="64"/>
  <c r="H95" i="64"/>
  <c r="G95" i="64"/>
  <c r="F95" i="64"/>
  <c r="E95" i="64"/>
  <c r="D95" i="64"/>
  <c r="C95" i="64"/>
  <c r="O94" i="64"/>
  <c r="N94" i="64"/>
  <c r="M94" i="64"/>
  <c r="L94" i="64"/>
  <c r="K94" i="64"/>
  <c r="J94" i="64"/>
  <c r="I94" i="64"/>
  <c r="H94" i="64"/>
  <c r="G94" i="64"/>
  <c r="F94" i="64"/>
  <c r="E94" i="64"/>
  <c r="D94" i="64"/>
  <c r="C94" i="64"/>
  <c r="O93" i="64"/>
  <c r="N93" i="64"/>
  <c r="M93" i="64"/>
  <c r="L93" i="64"/>
  <c r="K93" i="64"/>
  <c r="J93" i="64"/>
  <c r="I93" i="64"/>
  <c r="H93" i="64"/>
  <c r="G93" i="64"/>
  <c r="F93" i="64"/>
  <c r="E93" i="64"/>
  <c r="D93" i="64"/>
  <c r="C93" i="64"/>
  <c r="O92" i="64"/>
  <c r="N92" i="64"/>
  <c r="M92" i="64"/>
  <c r="L92" i="64"/>
  <c r="K92" i="64"/>
  <c r="J92" i="64"/>
  <c r="I92" i="64"/>
  <c r="H92" i="64"/>
  <c r="G92" i="64"/>
  <c r="F92" i="64"/>
  <c r="E92" i="64"/>
  <c r="D92" i="64"/>
  <c r="C92" i="64"/>
  <c r="O91" i="64"/>
  <c r="N91" i="64"/>
  <c r="M91" i="64"/>
  <c r="L91" i="64"/>
  <c r="K91" i="64"/>
  <c r="J91" i="64"/>
  <c r="I91" i="64"/>
  <c r="H91" i="64"/>
  <c r="G91" i="64"/>
  <c r="F91" i="64"/>
  <c r="E91" i="64"/>
  <c r="D91" i="64"/>
  <c r="C91" i="64"/>
  <c r="O90" i="64"/>
  <c r="N90" i="64"/>
  <c r="M90" i="64"/>
  <c r="L90" i="64"/>
  <c r="K90" i="64"/>
  <c r="J90" i="64"/>
  <c r="I90" i="64"/>
  <c r="H90" i="64"/>
  <c r="G90" i="64"/>
  <c r="F90" i="64"/>
  <c r="E90" i="64"/>
  <c r="D90" i="64"/>
  <c r="C90" i="64"/>
  <c r="O89" i="64"/>
  <c r="N89" i="64"/>
  <c r="M89" i="64"/>
  <c r="L89" i="64"/>
  <c r="K89" i="64"/>
  <c r="J89" i="64"/>
  <c r="I89" i="64"/>
  <c r="H89" i="64"/>
  <c r="G89" i="64"/>
  <c r="F89" i="64"/>
  <c r="E89" i="64"/>
  <c r="D89" i="64"/>
  <c r="C89" i="64"/>
  <c r="O88" i="64"/>
  <c r="N88" i="64"/>
  <c r="M88" i="64"/>
  <c r="L88" i="64"/>
  <c r="K88" i="64"/>
  <c r="J88" i="64"/>
  <c r="I88" i="64"/>
  <c r="H88" i="64"/>
  <c r="G88" i="64"/>
  <c r="F88" i="64"/>
  <c r="E88" i="64"/>
  <c r="D88" i="64"/>
  <c r="C88" i="64"/>
  <c r="O87" i="64"/>
  <c r="N87" i="64"/>
  <c r="M87" i="64"/>
  <c r="L87" i="64"/>
  <c r="K87" i="64"/>
  <c r="J87" i="64"/>
  <c r="I87" i="64"/>
  <c r="H87" i="64"/>
  <c r="G87" i="64"/>
  <c r="F87" i="64"/>
  <c r="E87" i="64"/>
  <c r="D87" i="64"/>
  <c r="C87" i="64"/>
  <c r="O86" i="64"/>
  <c r="N86" i="64"/>
  <c r="M86" i="64"/>
  <c r="L86" i="64"/>
  <c r="K86" i="64"/>
  <c r="J86" i="64"/>
  <c r="I86" i="64"/>
  <c r="H86" i="64"/>
  <c r="G86" i="64"/>
  <c r="F86" i="64"/>
  <c r="E86" i="64"/>
  <c r="D86" i="64"/>
  <c r="C86" i="64"/>
  <c r="O85" i="64"/>
  <c r="N85" i="64"/>
  <c r="M85" i="64"/>
  <c r="L85" i="64"/>
  <c r="K85" i="64"/>
  <c r="J85" i="64"/>
  <c r="I85" i="64"/>
  <c r="H85" i="64"/>
  <c r="G85" i="64"/>
  <c r="F85" i="64"/>
  <c r="E85" i="64"/>
  <c r="D85" i="64"/>
  <c r="C85" i="64"/>
  <c r="O84" i="64"/>
  <c r="N84" i="64"/>
  <c r="M84" i="64"/>
  <c r="L84" i="64"/>
  <c r="K84" i="64"/>
  <c r="J84" i="64"/>
  <c r="I84" i="64"/>
  <c r="H84" i="64"/>
  <c r="G84" i="64"/>
  <c r="F84" i="64"/>
  <c r="E84" i="64"/>
  <c r="D84" i="64"/>
  <c r="C84" i="64"/>
  <c r="O83" i="64"/>
  <c r="N83" i="64"/>
  <c r="M83" i="64"/>
  <c r="L83" i="64"/>
  <c r="K83" i="64"/>
  <c r="J83" i="64"/>
  <c r="I83" i="64"/>
  <c r="H83" i="64"/>
  <c r="G83" i="64"/>
  <c r="F83" i="64"/>
  <c r="E83" i="64"/>
  <c r="D83" i="64"/>
  <c r="C83" i="64"/>
  <c r="O82" i="64"/>
  <c r="N82" i="64"/>
  <c r="M82" i="64"/>
  <c r="L82" i="64"/>
  <c r="K82" i="64"/>
  <c r="J82" i="64"/>
  <c r="I82" i="64"/>
  <c r="H82" i="64"/>
  <c r="G82" i="64"/>
  <c r="F82" i="64"/>
  <c r="E82" i="64"/>
  <c r="D82" i="64"/>
  <c r="C82" i="64"/>
  <c r="O81" i="64"/>
  <c r="N81" i="64"/>
  <c r="M81" i="64"/>
  <c r="L81" i="64"/>
  <c r="K81" i="64"/>
  <c r="J81" i="64"/>
  <c r="I81" i="64"/>
  <c r="H81" i="64"/>
  <c r="G81" i="64"/>
  <c r="F81" i="64"/>
  <c r="E81" i="64"/>
  <c r="D81" i="64"/>
  <c r="C81" i="64"/>
  <c r="O80" i="64"/>
  <c r="N80" i="64"/>
  <c r="M80" i="64"/>
  <c r="L80" i="64"/>
  <c r="K80" i="64"/>
  <c r="J80" i="64"/>
  <c r="I80" i="64"/>
  <c r="H80" i="64"/>
  <c r="G80" i="64"/>
  <c r="F80" i="64"/>
  <c r="E80" i="64"/>
  <c r="D80" i="64"/>
  <c r="C80" i="64"/>
  <c r="O79" i="64"/>
  <c r="N79" i="64"/>
  <c r="M79" i="64"/>
  <c r="L79" i="64"/>
  <c r="K79" i="64"/>
  <c r="J79" i="64"/>
  <c r="I79" i="64"/>
  <c r="H79" i="64"/>
  <c r="G79" i="64"/>
  <c r="F79" i="64"/>
  <c r="E79" i="64"/>
  <c r="D79" i="64"/>
  <c r="C79" i="64"/>
  <c r="O78" i="64"/>
  <c r="N78" i="64"/>
  <c r="M78" i="64"/>
  <c r="L78" i="64"/>
  <c r="K78" i="64"/>
  <c r="J78" i="64"/>
  <c r="I78" i="64"/>
  <c r="H78" i="64"/>
  <c r="G78" i="64"/>
  <c r="F78" i="64"/>
  <c r="E78" i="64"/>
  <c r="D78" i="64"/>
  <c r="C78" i="64"/>
  <c r="O77" i="64"/>
  <c r="N77" i="64"/>
  <c r="M77" i="64"/>
  <c r="L77" i="64"/>
  <c r="K77" i="64"/>
  <c r="J77" i="64"/>
  <c r="I77" i="64"/>
  <c r="H77" i="64"/>
  <c r="G77" i="64"/>
  <c r="F77" i="64"/>
  <c r="E77" i="64"/>
  <c r="D77" i="64"/>
  <c r="C77" i="64"/>
  <c r="O76" i="64"/>
  <c r="N76" i="64"/>
  <c r="M76" i="64"/>
  <c r="L76" i="64"/>
  <c r="K76" i="64"/>
  <c r="J76" i="64"/>
  <c r="I76" i="64"/>
  <c r="H76" i="64"/>
  <c r="G76" i="64"/>
  <c r="F76" i="64"/>
  <c r="E76" i="64"/>
  <c r="D76" i="64"/>
  <c r="C76" i="64"/>
  <c r="O75" i="64"/>
  <c r="N75" i="64"/>
  <c r="M75" i="64"/>
  <c r="L75" i="64"/>
  <c r="K75" i="64"/>
  <c r="J75" i="64"/>
  <c r="I75" i="64"/>
  <c r="H75" i="64"/>
  <c r="G75" i="64"/>
  <c r="F75" i="64"/>
  <c r="E75" i="64"/>
  <c r="D75" i="64"/>
  <c r="C75" i="64"/>
  <c r="O74" i="64"/>
  <c r="N74" i="64"/>
  <c r="M74" i="64"/>
  <c r="L74" i="64"/>
  <c r="K74" i="64"/>
  <c r="J74" i="64"/>
  <c r="I74" i="64"/>
  <c r="H74" i="64"/>
  <c r="G74" i="64"/>
  <c r="F74" i="64"/>
  <c r="E74" i="64"/>
  <c r="D74" i="64"/>
  <c r="C74" i="64"/>
  <c r="O73" i="64"/>
  <c r="N73" i="64"/>
  <c r="M73" i="64"/>
  <c r="L73" i="64"/>
  <c r="K73" i="64"/>
  <c r="J73" i="64"/>
  <c r="I73" i="64"/>
  <c r="H73" i="64"/>
  <c r="G73" i="64"/>
  <c r="F73" i="64"/>
  <c r="E73" i="64"/>
  <c r="D73" i="64"/>
  <c r="C73" i="64"/>
  <c r="O72" i="64"/>
  <c r="N72" i="64"/>
  <c r="M72" i="64"/>
  <c r="L72" i="64"/>
  <c r="K72" i="64"/>
  <c r="J72" i="64"/>
  <c r="I72" i="64"/>
  <c r="H72" i="64"/>
  <c r="G72" i="64"/>
  <c r="F72" i="64"/>
  <c r="E72" i="64"/>
  <c r="D72" i="64"/>
  <c r="C72" i="64"/>
  <c r="O33" i="66"/>
  <c r="N33" i="66"/>
  <c r="M33" i="66"/>
  <c r="L33" i="66"/>
  <c r="K33" i="66"/>
  <c r="J33" i="66"/>
  <c r="I33" i="66"/>
  <c r="H33" i="66"/>
  <c r="G33" i="66"/>
  <c r="F33" i="66"/>
  <c r="E33" i="66"/>
  <c r="D33" i="66"/>
  <c r="C33" i="66"/>
  <c r="O32" i="66"/>
  <c r="N32" i="66"/>
  <c r="M32" i="66"/>
  <c r="L32" i="66"/>
  <c r="K32" i="66"/>
  <c r="J32" i="66"/>
  <c r="I32" i="66"/>
  <c r="H32" i="66"/>
  <c r="G32" i="66"/>
  <c r="F32" i="66"/>
  <c r="E32" i="66"/>
  <c r="D32" i="66"/>
  <c r="C32" i="66"/>
  <c r="O31" i="66"/>
  <c r="N31" i="66"/>
  <c r="M31" i="66"/>
  <c r="L31" i="66"/>
  <c r="K31" i="66"/>
  <c r="J31" i="66"/>
  <c r="I31" i="66"/>
  <c r="H31" i="66"/>
  <c r="G31" i="66"/>
  <c r="F31" i="66"/>
  <c r="E31" i="66"/>
  <c r="D31" i="66"/>
  <c r="C31" i="66"/>
  <c r="O30" i="66"/>
  <c r="N30" i="66"/>
  <c r="M30" i="66"/>
  <c r="L30" i="66"/>
  <c r="K30" i="66"/>
  <c r="J30" i="66"/>
  <c r="I30" i="66"/>
  <c r="H30" i="66"/>
  <c r="G30" i="66"/>
  <c r="F30" i="66"/>
  <c r="E30" i="66"/>
  <c r="D30" i="66"/>
  <c r="C30" i="66"/>
  <c r="O29" i="66"/>
  <c r="N29" i="66"/>
  <c r="M29" i="66"/>
  <c r="L29" i="66"/>
  <c r="K29" i="66"/>
  <c r="J29" i="66"/>
  <c r="I29" i="66"/>
  <c r="H29" i="66"/>
  <c r="G29" i="66"/>
  <c r="F29" i="66"/>
  <c r="E29" i="66"/>
  <c r="D29" i="66"/>
  <c r="C29" i="66"/>
  <c r="O28" i="66"/>
  <c r="N28" i="66"/>
  <c r="M28" i="66"/>
  <c r="L28" i="66"/>
  <c r="K28" i="66"/>
  <c r="J28" i="66"/>
  <c r="I28" i="66"/>
  <c r="H28" i="66"/>
  <c r="G28" i="66"/>
  <c r="F28" i="66"/>
  <c r="E28" i="66"/>
  <c r="D28" i="66"/>
  <c r="C28" i="66"/>
  <c r="O27" i="66"/>
  <c r="N27" i="66"/>
  <c r="M27" i="66"/>
  <c r="L27" i="66"/>
  <c r="K27" i="66"/>
  <c r="J27" i="66"/>
  <c r="I27" i="66"/>
  <c r="H27" i="66"/>
  <c r="G27" i="66"/>
  <c r="F27" i="66"/>
  <c r="E27" i="66"/>
  <c r="D27" i="66"/>
  <c r="C27" i="66"/>
  <c r="O26" i="66"/>
  <c r="N26" i="66"/>
  <c r="M26" i="66"/>
  <c r="L26" i="66"/>
  <c r="K26" i="66"/>
  <c r="J26" i="66"/>
  <c r="I26" i="66"/>
  <c r="H26" i="66"/>
  <c r="G26" i="66"/>
  <c r="F26" i="66"/>
  <c r="E26" i="66"/>
  <c r="D26" i="66"/>
  <c r="C26" i="66"/>
  <c r="O24" i="66"/>
  <c r="N24" i="66"/>
  <c r="M24" i="66"/>
  <c r="L24" i="66"/>
  <c r="K24" i="66"/>
  <c r="J24" i="66"/>
  <c r="I24" i="66"/>
  <c r="H24" i="66"/>
  <c r="G24" i="66"/>
  <c r="F24" i="66"/>
  <c r="E24" i="66"/>
  <c r="D24" i="66"/>
  <c r="C24" i="66"/>
  <c r="O23" i="66"/>
  <c r="N23" i="66"/>
  <c r="M23" i="66"/>
  <c r="L23" i="66"/>
  <c r="K23" i="66"/>
  <c r="J23" i="66"/>
  <c r="I23" i="66"/>
  <c r="H23" i="66"/>
  <c r="G23" i="66"/>
  <c r="F23" i="66"/>
  <c r="E23" i="66"/>
  <c r="D23" i="66"/>
  <c r="C23" i="66"/>
  <c r="O22" i="66"/>
  <c r="N22" i="66"/>
  <c r="M22" i="66"/>
  <c r="L22" i="66"/>
  <c r="K22" i="66"/>
  <c r="J22" i="66"/>
  <c r="I22" i="66"/>
  <c r="H22" i="66"/>
  <c r="G22" i="66"/>
  <c r="F22" i="66"/>
  <c r="E22" i="66"/>
  <c r="D22" i="66"/>
  <c r="C22" i="66"/>
  <c r="O21" i="66"/>
  <c r="N21" i="66"/>
  <c r="M21" i="66"/>
  <c r="L21" i="66"/>
  <c r="K21" i="66"/>
  <c r="J21" i="66"/>
  <c r="I21" i="66"/>
  <c r="H21" i="66"/>
  <c r="G21" i="66"/>
  <c r="F21" i="66"/>
  <c r="E21" i="66"/>
  <c r="D21" i="66"/>
  <c r="C21" i="66"/>
  <c r="O20" i="66"/>
  <c r="N20" i="66"/>
  <c r="M20" i="66"/>
  <c r="L20" i="66"/>
  <c r="K20" i="66"/>
  <c r="J20" i="66"/>
  <c r="I20" i="66"/>
  <c r="H20" i="66"/>
  <c r="G20" i="66"/>
  <c r="F20" i="66"/>
  <c r="E20" i="66"/>
  <c r="D20" i="66"/>
  <c r="C20" i="66"/>
  <c r="O19" i="66"/>
  <c r="N19" i="66"/>
  <c r="M19" i="66"/>
  <c r="L19" i="66"/>
  <c r="K19" i="66"/>
  <c r="J19" i="66"/>
  <c r="I19" i="66"/>
  <c r="H19" i="66"/>
  <c r="G19" i="66"/>
  <c r="F19" i="66"/>
  <c r="E19" i="66"/>
  <c r="D19" i="66"/>
  <c r="C19" i="66"/>
  <c r="O18" i="66"/>
  <c r="N18" i="66"/>
  <c r="M18" i="66"/>
  <c r="L18" i="66"/>
  <c r="K18" i="66"/>
  <c r="J18" i="66"/>
  <c r="I18" i="66"/>
  <c r="H18" i="66"/>
  <c r="G18" i="66"/>
  <c r="F18" i="66"/>
  <c r="E18" i="66"/>
  <c r="D18" i="66"/>
  <c r="C18" i="66"/>
  <c r="O17" i="66"/>
  <c r="N17" i="66"/>
  <c r="M17" i="66"/>
  <c r="L17" i="66"/>
  <c r="K17" i="66"/>
  <c r="J17" i="66"/>
  <c r="I17" i="66"/>
  <c r="H17" i="66"/>
  <c r="G17" i="66"/>
  <c r="F17" i="66"/>
  <c r="E17" i="66"/>
  <c r="D17" i="66"/>
  <c r="C17" i="66"/>
  <c r="O16" i="66"/>
  <c r="N16" i="66"/>
  <c r="M16" i="66"/>
  <c r="L16" i="66"/>
  <c r="K16" i="66"/>
  <c r="J16" i="66"/>
  <c r="I16" i="66"/>
  <c r="H16" i="66"/>
  <c r="G16" i="66"/>
  <c r="F16" i="66"/>
  <c r="E16" i="66"/>
  <c r="D16" i="66"/>
  <c r="C16" i="66"/>
  <c r="O15" i="66"/>
  <c r="N15" i="66"/>
  <c r="M15" i="66"/>
  <c r="L15" i="66"/>
  <c r="K15" i="66"/>
  <c r="J15" i="66"/>
  <c r="I15" i="66"/>
  <c r="H15" i="66"/>
  <c r="G15" i="66"/>
  <c r="F15" i="66"/>
  <c r="E15" i="66"/>
  <c r="D15" i="66"/>
  <c r="C15" i="66"/>
  <c r="O14" i="66"/>
  <c r="N14" i="66"/>
  <c r="M14" i="66"/>
  <c r="L14" i="66"/>
  <c r="K14" i="66"/>
  <c r="J14" i="66"/>
  <c r="I14" i="66"/>
  <c r="H14" i="66"/>
  <c r="G14" i="66"/>
  <c r="F14" i="66"/>
  <c r="E14" i="66"/>
  <c r="D14" i="66"/>
  <c r="C14" i="66"/>
  <c r="O13" i="66"/>
  <c r="N13" i="66"/>
  <c r="M13" i="66"/>
  <c r="L13" i="66"/>
  <c r="K13" i="66"/>
  <c r="J13" i="66"/>
  <c r="I13" i="66"/>
  <c r="H13" i="66"/>
  <c r="G13" i="66"/>
  <c r="F13" i="66"/>
  <c r="E13" i="66"/>
  <c r="D13" i="66"/>
  <c r="C13" i="66"/>
  <c r="O12" i="66"/>
  <c r="N12" i="66"/>
  <c r="M12" i="66"/>
  <c r="L12" i="66"/>
  <c r="K12" i="66"/>
  <c r="J12" i="66"/>
  <c r="I12" i="66"/>
  <c r="H12" i="66"/>
  <c r="G12" i="66"/>
  <c r="F12" i="66"/>
  <c r="E12" i="66"/>
  <c r="D12" i="66"/>
  <c r="C12" i="66"/>
  <c r="O11" i="66"/>
  <c r="N11" i="66"/>
  <c r="M11" i="66"/>
  <c r="L11" i="66"/>
  <c r="K11" i="66"/>
  <c r="J11" i="66"/>
  <c r="I11" i="66"/>
  <c r="H11" i="66"/>
  <c r="G11" i="66"/>
  <c r="F11" i="66"/>
  <c r="E11" i="66"/>
  <c r="D11" i="66"/>
  <c r="C11" i="66"/>
  <c r="O10" i="66"/>
  <c r="N10" i="66"/>
  <c r="M10" i="66"/>
  <c r="L10" i="66"/>
  <c r="K10" i="66"/>
  <c r="J10" i="66"/>
  <c r="I10" i="66"/>
  <c r="H10" i="66"/>
  <c r="G10" i="66"/>
  <c r="F10" i="66"/>
  <c r="E10" i="66"/>
  <c r="D10" i="66"/>
  <c r="C10" i="66"/>
  <c r="O9" i="66"/>
  <c r="N9" i="66"/>
  <c r="M9" i="66"/>
  <c r="L9" i="66"/>
  <c r="K9" i="66"/>
  <c r="J9" i="66"/>
  <c r="I9" i="66"/>
  <c r="H9" i="66"/>
  <c r="G9" i="66"/>
  <c r="F9" i="66"/>
  <c r="E9" i="66"/>
  <c r="D9" i="66"/>
  <c r="C9" i="66"/>
  <c r="O8" i="66"/>
  <c r="N8" i="66"/>
  <c r="M8" i="66"/>
  <c r="L8" i="66"/>
  <c r="K8" i="66"/>
  <c r="J8" i="66"/>
  <c r="I8" i="66"/>
  <c r="H8" i="66"/>
  <c r="G8" i="66"/>
  <c r="F8" i="66"/>
  <c r="E8" i="66"/>
  <c r="D8" i="66"/>
  <c r="C8" i="66"/>
  <c r="O7" i="66"/>
  <c r="N7" i="66"/>
  <c r="M7" i="66"/>
  <c r="L7" i="66"/>
  <c r="K7" i="66"/>
  <c r="J7" i="66"/>
  <c r="I7" i="66"/>
  <c r="H7" i="66"/>
  <c r="G7" i="66"/>
  <c r="F7" i="66"/>
  <c r="E7" i="66"/>
  <c r="D7" i="66"/>
  <c r="C7" i="66"/>
  <c r="O6" i="66"/>
  <c r="N6" i="66"/>
  <c r="M6" i="66"/>
  <c r="L6" i="66"/>
  <c r="K6" i="66"/>
  <c r="J6" i="66"/>
  <c r="I6" i="66"/>
  <c r="H6" i="66"/>
  <c r="G6" i="66"/>
  <c r="F6" i="66"/>
  <c r="E6" i="66"/>
  <c r="D6" i="66"/>
  <c r="C6" i="66"/>
  <c r="O5" i="66"/>
  <c r="N5" i="66"/>
  <c r="M5" i="66"/>
  <c r="L5" i="66"/>
  <c r="K5" i="66"/>
  <c r="J5" i="66"/>
  <c r="I5" i="66"/>
  <c r="H5" i="66"/>
  <c r="G5" i="66"/>
  <c r="F5" i="66"/>
  <c r="E5" i="66"/>
  <c r="D5" i="66"/>
  <c r="C5" i="66"/>
  <c r="O4" i="66"/>
  <c r="N4" i="66"/>
  <c r="M4" i="66"/>
  <c r="L4" i="66"/>
  <c r="K4" i="66"/>
  <c r="J4" i="66"/>
  <c r="I4" i="66"/>
  <c r="H4" i="66"/>
  <c r="G4" i="66"/>
  <c r="F4" i="66"/>
  <c r="E4" i="66"/>
  <c r="D4" i="66"/>
  <c r="C4" i="66"/>
  <c r="O3" i="66"/>
  <c r="O33" i="65"/>
  <c r="N33" i="65"/>
  <c r="M33" i="65"/>
  <c r="L33" i="65"/>
  <c r="K33" i="65"/>
  <c r="J33" i="65"/>
  <c r="I33" i="65"/>
  <c r="H33" i="65"/>
  <c r="G33" i="65"/>
  <c r="F33" i="65"/>
  <c r="E33" i="65"/>
  <c r="D33" i="65"/>
  <c r="C33" i="65"/>
  <c r="O32" i="65"/>
  <c r="N32" i="65"/>
  <c r="M32" i="65"/>
  <c r="L32" i="65"/>
  <c r="K32" i="65"/>
  <c r="J32" i="65"/>
  <c r="I32" i="65"/>
  <c r="H32" i="65"/>
  <c r="G32" i="65"/>
  <c r="F32" i="65"/>
  <c r="E32" i="65"/>
  <c r="D32" i="65"/>
  <c r="C32" i="65"/>
  <c r="O31" i="65"/>
  <c r="N31" i="65"/>
  <c r="M31" i="65"/>
  <c r="L31" i="65"/>
  <c r="K31" i="65"/>
  <c r="J31" i="65"/>
  <c r="I31" i="65"/>
  <c r="H31" i="65"/>
  <c r="G31" i="65"/>
  <c r="F31" i="65"/>
  <c r="E31" i="65"/>
  <c r="D31" i="65"/>
  <c r="C31" i="65"/>
  <c r="O30" i="65"/>
  <c r="N30" i="65"/>
  <c r="M30" i="65"/>
  <c r="L30" i="65"/>
  <c r="K30" i="65"/>
  <c r="J30" i="65"/>
  <c r="I30" i="65"/>
  <c r="H30" i="65"/>
  <c r="G30" i="65"/>
  <c r="F30" i="65"/>
  <c r="E30" i="65"/>
  <c r="D30" i="65"/>
  <c r="C30" i="65"/>
  <c r="O29" i="65"/>
  <c r="N29" i="65"/>
  <c r="M29" i="65"/>
  <c r="L29" i="65"/>
  <c r="K29" i="65"/>
  <c r="J29" i="65"/>
  <c r="I29" i="65"/>
  <c r="H29" i="65"/>
  <c r="G29" i="65"/>
  <c r="F29" i="65"/>
  <c r="E29" i="65"/>
  <c r="D29" i="65"/>
  <c r="C29" i="65"/>
  <c r="O28" i="65"/>
  <c r="N28" i="65"/>
  <c r="M28" i="65"/>
  <c r="L28" i="65"/>
  <c r="K28" i="65"/>
  <c r="J28" i="65"/>
  <c r="I28" i="65"/>
  <c r="H28" i="65"/>
  <c r="G28" i="65"/>
  <c r="F28" i="65"/>
  <c r="E28" i="65"/>
  <c r="D28" i="65"/>
  <c r="C28" i="65"/>
  <c r="O27" i="65"/>
  <c r="N27" i="65"/>
  <c r="M27" i="65"/>
  <c r="L27" i="65"/>
  <c r="K27" i="65"/>
  <c r="J27" i="65"/>
  <c r="I27" i="65"/>
  <c r="H27" i="65"/>
  <c r="G27" i="65"/>
  <c r="F27" i="65"/>
  <c r="E27" i="65"/>
  <c r="D27" i="65"/>
  <c r="C27" i="65"/>
  <c r="O26" i="65"/>
  <c r="N26" i="65"/>
  <c r="M26" i="65"/>
  <c r="L26" i="65"/>
  <c r="K26" i="65"/>
  <c r="J26" i="65"/>
  <c r="I26" i="65"/>
  <c r="H26" i="65"/>
  <c r="G26" i="65"/>
  <c r="F26" i="65"/>
  <c r="E26" i="65"/>
  <c r="D26" i="65"/>
  <c r="C26" i="65"/>
  <c r="O24" i="65"/>
  <c r="N24" i="65"/>
  <c r="M24" i="65"/>
  <c r="L24" i="65"/>
  <c r="K24" i="65"/>
  <c r="J24" i="65"/>
  <c r="I24" i="65"/>
  <c r="H24" i="65"/>
  <c r="G24" i="65"/>
  <c r="F24" i="65"/>
  <c r="E24" i="65"/>
  <c r="D24" i="65"/>
  <c r="C24" i="65"/>
  <c r="O23" i="65"/>
  <c r="N23" i="65"/>
  <c r="M23" i="65"/>
  <c r="L23" i="65"/>
  <c r="K23" i="65"/>
  <c r="J23" i="65"/>
  <c r="I23" i="65"/>
  <c r="H23" i="65"/>
  <c r="G23" i="65"/>
  <c r="F23" i="65"/>
  <c r="E23" i="65"/>
  <c r="D23" i="65"/>
  <c r="C23" i="65"/>
  <c r="O22" i="65"/>
  <c r="N22" i="65"/>
  <c r="M22" i="65"/>
  <c r="L22" i="65"/>
  <c r="K22" i="65"/>
  <c r="J22" i="65"/>
  <c r="I22" i="65"/>
  <c r="H22" i="65"/>
  <c r="G22" i="65"/>
  <c r="F22" i="65"/>
  <c r="E22" i="65"/>
  <c r="D22" i="65"/>
  <c r="C22" i="65"/>
  <c r="O21" i="65"/>
  <c r="N21" i="65"/>
  <c r="M21" i="65"/>
  <c r="L21" i="65"/>
  <c r="K21" i="65"/>
  <c r="J21" i="65"/>
  <c r="I21" i="65"/>
  <c r="H21" i="65"/>
  <c r="G21" i="65"/>
  <c r="F21" i="65"/>
  <c r="E21" i="65"/>
  <c r="D21" i="65"/>
  <c r="C21" i="65"/>
  <c r="O20" i="65"/>
  <c r="N20" i="65"/>
  <c r="M20" i="65"/>
  <c r="L20" i="65"/>
  <c r="K20" i="65"/>
  <c r="J20" i="65"/>
  <c r="I20" i="65"/>
  <c r="H20" i="65"/>
  <c r="G20" i="65"/>
  <c r="F20" i="65"/>
  <c r="E20" i="65"/>
  <c r="D20" i="65"/>
  <c r="C20" i="65"/>
  <c r="O19" i="65"/>
  <c r="N19" i="65"/>
  <c r="M19" i="65"/>
  <c r="L19" i="65"/>
  <c r="K19" i="65"/>
  <c r="J19" i="65"/>
  <c r="I19" i="65"/>
  <c r="H19" i="65"/>
  <c r="G19" i="65"/>
  <c r="F19" i="65"/>
  <c r="E19" i="65"/>
  <c r="D19" i="65"/>
  <c r="C19" i="65"/>
  <c r="O18" i="65"/>
  <c r="N18" i="65"/>
  <c r="M18" i="65"/>
  <c r="L18" i="65"/>
  <c r="K18" i="65"/>
  <c r="J18" i="65"/>
  <c r="I18" i="65"/>
  <c r="H18" i="65"/>
  <c r="G18" i="65"/>
  <c r="F18" i="65"/>
  <c r="E18" i="65"/>
  <c r="D18" i="65"/>
  <c r="C18" i="65"/>
  <c r="N17" i="65"/>
  <c r="M17" i="65"/>
  <c r="L17" i="65"/>
  <c r="K17" i="65"/>
  <c r="J17" i="65"/>
  <c r="I17" i="65"/>
  <c r="H17" i="65"/>
  <c r="G17" i="65"/>
  <c r="F17" i="65"/>
  <c r="E17" i="65"/>
  <c r="D17" i="65"/>
  <c r="C17" i="65"/>
  <c r="O16" i="65"/>
  <c r="N16" i="65"/>
  <c r="M16" i="65"/>
  <c r="L16" i="65"/>
  <c r="K16" i="65"/>
  <c r="J16" i="65"/>
  <c r="I16" i="65"/>
  <c r="H16" i="65"/>
  <c r="G16" i="65"/>
  <c r="F16" i="65"/>
  <c r="E16" i="65"/>
  <c r="D16" i="65"/>
  <c r="C16" i="65"/>
  <c r="O15" i="65"/>
  <c r="N15" i="65"/>
  <c r="M15" i="65"/>
  <c r="L15" i="65"/>
  <c r="K15" i="65"/>
  <c r="J15" i="65"/>
  <c r="I15" i="65"/>
  <c r="H15" i="65"/>
  <c r="G15" i="65"/>
  <c r="F15" i="65"/>
  <c r="E15" i="65"/>
  <c r="D15" i="65"/>
  <c r="C15" i="65"/>
  <c r="O14" i="65"/>
  <c r="N14" i="65"/>
  <c r="M14" i="65"/>
  <c r="L14" i="65"/>
  <c r="K14" i="65"/>
  <c r="J14" i="65"/>
  <c r="I14" i="65"/>
  <c r="H14" i="65"/>
  <c r="G14" i="65"/>
  <c r="F14" i="65"/>
  <c r="E14" i="65"/>
  <c r="D14" i="65"/>
  <c r="C14" i="65"/>
  <c r="O13" i="65"/>
  <c r="N13" i="65"/>
  <c r="M13" i="65"/>
  <c r="L13" i="65"/>
  <c r="K13" i="65"/>
  <c r="J13" i="65"/>
  <c r="I13" i="65"/>
  <c r="H13" i="65"/>
  <c r="G13" i="65"/>
  <c r="F13" i="65"/>
  <c r="E13" i="65"/>
  <c r="D13" i="65"/>
  <c r="C13" i="65"/>
  <c r="O12" i="65"/>
  <c r="N12" i="65"/>
  <c r="M12" i="65"/>
  <c r="L12" i="65"/>
  <c r="K12" i="65"/>
  <c r="J12" i="65"/>
  <c r="I12" i="65"/>
  <c r="H12" i="65"/>
  <c r="G12" i="65"/>
  <c r="F12" i="65"/>
  <c r="E12" i="65"/>
  <c r="D12" i="65"/>
  <c r="C12" i="65"/>
  <c r="O11" i="65"/>
  <c r="N11" i="65"/>
  <c r="M11" i="65"/>
  <c r="L11" i="65"/>
  <c r="K11" i="65"/>
  <c r="J11" i="65"/>
  <c r="I11" i="65"/>
  <c r="H11" i="65"/>
  <c r="G11" i="65"/>
  <c r="F11" i="65"/>
  <c r="E11" i="65"/>
  <c r="D11" i="65"/>
  <c r="C11" i="65"/>
  <c r="O10" i="65"/>
  <c r="N10" i="65"/>
  <c r="M10" i="65"/>
  <c r="L10" i="65"/>
  <c r="K10" i="65"/>
  <c r="J10" i="65"/>
  <c r="I10" i="65"/>
  <c r="H10" i="65"/>
  <c r="G10" i="65"/>
  <c r="F10" i="65"/>
  <c r="E10" i="65"/>
  <c r="D10" i="65"/>
  <c r="C10" i="65"/>
  <c r="O9" i="65"/>
  <c r="N9" i="65"/>
  <c r="M9" i="65"/>
  <c r="L9" i="65"/>
  <c r="K9" i="65"/>
  <c r="J9" i="65"/>
  <c r="I9" i="65"/>
  <c r="H9" i="65"/>
  <c r="G9" i="65"/>
  <c r="F9" i="65"/>
  <c r="E9" i="65"/>
  <c r="D9" i="65"/>
  <c r="C9" i="65"/>
  <c r="O8" i="65"/>
  <c r="N8" i="65"/>
  <c r="M8" i="65"/>
  <c r="L8" i="65"/>
  <c r="K8" i="65"/>
  <c r="J8" i="65"/>
  <c r="I8" i="65"/>
  <c r="H8" i="65"/>
  <c r="G8" i="65"/>
  <c r="F8" i="65"/>
  <c r="E8" i="65"/>
  <c r="D8" i="65"/>
  <c r="C8" i="65"/>
  <c r="O7" i="65"/>
  <c r="N7" i="65"/>
  <c r="M7" i="65"/>
  <c r="L7" i="65"/>
  <c r="K7" i="65"/>
  <c r="J7" i="65"/>
  <c r="I7" i="65"/>
  <c r="H7" i="65"/>
  <c r="G7" i="65"/>
  <c r="F7" i="65"/>
  <c r="E7" i="65"/>
  <c r="D7" i="65"/>
  <c r="C7" i="65"/>
  <c r="O6" i="65"/>
  <c r="N6" i="65"/>
  <c r="M6" i="65"/>
  <c r="L6" i="65"/>
  <c r="K6" i="65"/>
  <c r="J6" i="65"/>
  <c r="I6" i="65"/>
  <c r="H6" i="65"/>
  <c r="G6" i="65"/>
  <c r="F6" i="65"/>
  <c r="E6" i="65"/>
  <c r="D6" i="65"/>
  <c r="C6" i="65"/>
  <c r="O5" i="65"/>
  <c r="N5" i="65"/>
  <c r="M5" i="65"/>
  <c r="L5" i="65"/>
  <c r="K5" i="65"/>
  <c r="J5" i="65"/>
  <c r="I5" i="65"/>
  <c r="H5" i="65"/>
  <c r="G5" i="65"/>
  <c r="F5" i="65"/>
  <c r="E5" i="65"/>
  <c r="D5" i="65"/>
  <c r="C5" i="65"/>
  <c r="O4" i="65"/>
  <c r="N4" i="65"/>
  <c r="M4" i="65"/>
  <c r="L4" i="65"/>
  <c r="K4" i="65"/>
  <c r="J4" i="65"/>
  <c r="I4" i="65"/>
  <c r="H4" i="65"/>
  <c r="G4" i="65"/>
  <c r="F4" i="65"/>
  <c r="E4" i="65"/>
  <c r="D4" i="65"/>
  <c r="C4" i="65"/>
  <c r="O3" i="65"/>
  <c r="O33" i="58"/>
  <c r="N33" i="58"/>
  <c r="M33" i="58"/>
  <c r="L33" i="58"/>
  <c r="K33" i="58"/>
  <c r="J33" i="58"/>
  <c r="I33" i="58"/>
  <c r="H33" i="58"/>
  <c r="G33" i="58"/>
  <c r="F33" i="58"/>
  <c r="E33" i="58"/>
  <c r="D33" i="58"/>
  <c r="C33" i="58"/>
  <c r="O32" i="58"/>
  <c r="N32" i="58"/>
  <c r="M32" i="58"/>
  <c r="L32" i="58"/>
  <c r="K32" i="58"/>
  <c r="J32" i="58"/>
  <c r="I32" i="58"/>
  <c r="H32" i="58"/>
  <c r="G32" i="58"/>
  <c r="F32" i="58"/>
  <c r="E32" i="58"/>
  <c r="D32" i="58"/>
  <c r="C32" i="58"/>
  <c r="O31" i="58"/>
  <c r="N31" i="58"/>
  <c r="M31" i="58"/>
  <c r="L31" i="58"/>
  <c r="K31" i="58"/>
  <c r="J31" i="58"/>
  <c r="I31" i="58"/>
  <c r="H31" i="58"/>
  <c r="G31" i="58"/>
  <c r="F31" i="58"/>
  <c r="E31" i="58"/>
  <c r="D31" i="58"/>
  <c r="C31" i="58"/>
  <c r="O30" i="58"/>
  <c r="N30" i="58"/>
  <c r="M30" i="58"/>
  <c r="L30" i="58"/>
  <c r="K30" i="58"/>
  <c r="J30" i="58"/>
  <c r="I30" i="58"/>
  <c r="H30" i="58"/>
  <c r="G30" i="58"/>
  <c r="F30" i="58"/>
  <c r="E30" i="58"/>
  <c r="D30" i="58"/>
  <c r="C30" i="58"/>
  <c r="O29" i="58"/>
  <c r="N29" i="58"/>
  <c r="M29" i="58"/>
  <c r="L29" i="58"/>
  <c r="K29" i="58"/>
  <c r="J29" i="58"/>
  <c r="I29" i="58"/>
  <c r="H29" i="58"/>
  <c r="G29" i="58"/>
  <c r="F29" i="58"/>
  <c r="E29" i="58"/>
  <c r="D29" i="58"/>
  <c r="C29" i="58"/>
  <c r="O28" i="58"/>
  <c r="N28" i="58"/>
  <c r="M28" i="58"/>
  <c r="L28" i="58"/>
  <c r="K28" i="58"/>
  <c r="J28" i="58"/>
  <c r="I28" i="58"/>
  <c r="H28" i="58"/>
  <c r="G28" i="58"/>
  <c r="F28" i="58"/>
  <c r="E28" i="58"/>
  <c r="D28" i="58"/>
  <c r="C28" i="58"/>
  <c r="O27" i="58"/>
  <c r="N27" i="58"/>
  <c r="M27" i="58"/>
  <c r="L27" i="58"/>
  <c r="K27" i="58"/>
  <c r="J27" i="58"/>
  <c r="I27" i="58"/>
  <c r="H27" i="58"/>
  <c r="G27" i="58"/>
  <c r="F27" i="58"/>
  <c r="E27" i="58"/>
  <c r="D27" i="58"/>
  <c r="C27" i="58"/>
  <c r="O26" i="58"/>
  <c r="N26" i="58"/>
  <c r="M26" i="58"/>
  <c r="L26" i="58"/>
  <c r="K26" i="58"/>
  <c r="J26" i="58"/>
  <c r="I26" i="58"/>
  <c r="H26" i="58"/>
  <c r="G26" i="58"/>
  <c r="F26" i="58"/>
  <c r="E26" i="58"/>
  <c r="D26" i="58"/>
  <c r="C26" i="58"/>
  <c r="O24" i="58"/>
  <c r="N24" i="58"/>
  <c r="M24" i="58"/>
  <c r="L24" i="58"/>
  <c r="K24" i="58"/>
  <c r="J24" i="58"/>
  <c r="I24" i="58"/>
  <c r="H24" i="58"/>
  <c r="G24" i="58"/>
  <c r="F24" i="58"/>
  <c r="E24" i="58"/>
  <c r="D24" i="58"/>
  <c r="C24" i="58"/>
  <c r="O23" i="58"/>
  <c r="N23" i="58"/>
  <c r="M23" i="58"/>
  <c r="L23" i="58"/>
  <c r="K23" i="58"/>
  <c r="J23" i="58"/>
  <c r="I23" i="58"/>
  <c r="H23" i="58"/>
  <c r="G23" i="58"/>
  <c r="F23" i="58"/>
  <c r="E23" i="58"/>
  <c r="D23" i="58"/>
  <c r="C23" i="58"/>
  <c r="O22" i="58"/>
  <c r="N22" i="58"/>
  <c r="M22" i="58"/>
  <c r="L22" i="58"/>
  <c r="K22" i="58"/>
  <c r="J22" i="58"/>
  <c r="I22" i="58"/>
  <c r="H22" i="58"/>
  <c r="G22" i="58"/>
  <c r="F22" i="58"/>
  <c r="E22" i="58"/>
  <c r="D22" i="58"/>
  <c r="C22" i="58"/>
  <c r="O21" i="58"/>
  <c r="N21" i="58"/>
  <c r="M21" i="58"/>
  <c r="L21" i="58"/>
  <c r="K21" i="58"/>
  <c r="J21" i="58"/>
  <c r="I21" i="58"/>
  <c r="H21" i="58"/>
  <c r="G21" i="58"/>
  <c r="F21" i="58"/>
  <c r="E21" i="58"/>
  <c r="D21" i="58"/>
  <c r="C21" i="58"/>
  <c r="O20" i="58"/>
  <c r="N20" i="58"/>
  <c r="M20" i="58"/>
  <c r="L20" i="58"/>
  <c r="K20" i="58"/>
  <c r="J20" i="58"/>
  <c r="I20" i="58"/>
  <c r="H20" i="58"/>
  <c r="G20" i="58"/>
  <c r="F20" i="58"/>
  <c r="E20" i="58"/>
  <c r="D20" i="58"/>
  <c r="C20" i="58"/>
  <c r="O19" i="58"/>
  <c r="N19" i="58"/>
  <c r="M19" i="58"/>
  <c r="L19" i="58"/>
  <c r="K19" i="58"/>
  <c r="J19" i="58"/>
  <c r="I19" i="58"/>
  <c r="H19" i="58"/>
  <c r="G19" i="58"/>
  <c r="F19" i="58"/>
  <c r="E19" i="58"/>
  <c r="D19" i="58"/>
  <c r="C19" i="58"/>
  <c r="O18" i="58"/>
  <c r="N18" i="58"/>
  <c r="M18" i="58"/>
  <c r="L18" i="58"/>
  <c r="K18" i="58"/>
  <c r="J18" i="58"/>
  <c r="I18" i="58"/>
  <c r="H18" i="58"/>
  <c r="G18" i="58"/>
  <c r="F18" i="58"/>
  <c r="E18" i="58"/>
  <c r="D18" i="58"/>
  <c r="C18" i="58"/>
  <c r="O17" i="58"/>
  <c r="N17" i="58"/>
  <c r="M17" i="58"/>
  <c r="L17" i="58"/>
  <c r="K17" i="58"/>
  <c r="J17" i="58"/>
  <c r="I17" i="58"/>
  <c r="H17" i="58"/>
  <c r="G17" i="58"/>
  <c r="F17" i="58"/>
  <c r="E17" i="58"/>
  <c r="D17" i="58"/>
  <c r="C17" i="58"/>
  <c r="O16" i="58"/>
  <c r="N16" i="58"/>
  <c r="M16" i="58"/>
  <c r="L16" i="58"/>
  <c r="K16" i="58"/>
  <c r="J16" i="58"/>
  <c r="I16" i="58"/>
  <c r="H16" i="58"/>
  <c r="G16" i="58"/>
  <c r="F16" i="58"/>
  <c r="E16" i="58"/>
  <c r="D16" i="58"/>
  <c r="C16" i="58"/>
  <c r="O15" i="58"/>
  <c r="N15" i="58"/>
  <c r="M15" i="58"/>
  <c r="L15" i="58"/>
  <c r="K15" i="58"/>
  <c r="J15" i="58"/>
  <c r="I15" i="58"/>
  <c r="H15" i="58"/>
  <c r="G15" i="58"/>
  <c r="F15" i="58"/>
  <c r="E15" i="58"/>
  <c r="D15" i="58"/>
  <c r="C15" i="58"/>
  <c r="O14" i="58"/>
  <c r="N14" i="58"/>
  <c r="M14" i="58"/>
  <c r="L14" i="58"/>
  <c r="K14" i="58"/>
  <c r="J14" i="58"/>
  <c r="I14" i="58"/>
  <c r="H14" i="58"/>
  <c r="G14" i="58"/>
  <c r="F14" i="58"/>
  <c r="E14" i="58"/>
  <c r="D14" i="58"/>
  <c r="C14" i="58"/>
  <c r="O13" i="58"/>
  <c r="N13" i="58"/>
  <c r="M13" i="58"/>
  <c r="L13" i="58"/>
  <c r="K13" i="58"/>
  <c r="J13" i="58"/>
  <c r="I13" i="58"/>
  <c r="H13" i="58"/>
  <c r="G13" i="58"/>
  <c r="F13" i="58"/>
  <c r="E13" i="58"/>
  <c r="D13" i="58"/>
  <c r="C13" i="58"/>
  <c r="O12" i="58"/>
  <c r="N12" i="58"/>
  <c r="M12" i="58"/>
  <c r="L12" i="58"/>
  <c r="K12" i="58"/>
  <c r="J12" i="58"/>
  <c r="I12" i="58"/>
  <c r="H12" i="58"/>
  <c r="G12" i="58"/>
  <c r="F12" i="58"/>
  <c r="E12" i="58"/>
  <c r="D12" i="58"/>
  <c r="C12" i="58"/>
  <c r="O11" i="58"/>
  <c r="N11" i="58"/>
  <c r="M11" i="58"/>
  <c r="L11" i="58"/>
  <c r="K11" i="58"/>
  <c r="J11" i="58"/>
  <c r="I11" i="58"/>
  <c r="H11" i="58"/>
  <c r="G11" i="58"/>
  <c r="F11" i="58"/>
  <c r="E11" i="58"/>
  <c r="D11" i="58"/>
  <c r="C11" i="58"/>
  <c r="O10" i="58"/>
  <c r="N10" i="58"/>
  <c r="M10" i="58"/>
  <c r="L10" i="58"/>
  <c r="K10" i="58"/>
  <c r="J10" i="58"/>
  <c r="I10" i="58"/>
  <c r="H10" i="58"/>
  <c r="G10" i="58"/>
  <c r="F10" i="58"/>
  <c r="E10" i="58"/>
  <c r="D10" i="58"/>
  <c r="C10" i="58"/>
  <c r="O9" i="58"/>
  <c r="N9" i="58"/>
  <c r="M9" i="58"/>
  <c r="L9" i="58"/>
  <c r="K9" i="58"/>
  <c r="J9" i="58"/>
  <c r="I9" i="58"/>
  <c r="H9" i="58"/>
  <c r="G9" i="58"/>
  <c r="F9" i="58"/>
  <c r="E9" i="58"/>
  <c r="D9" i="58"/>
  <c r="C9" i="58"/>
  <c r="O8" i="58"/>
  <c r="N8" i="58"/>
  <c r="M8" i="58"/>
  <c r="L8" i="58"/>
  <c r="K8" i="58"/>
  <c r="J8" i="58"/>
  <c r="I8" i="58"/>
  <c r="H8" i="58"/>
  <c r="G8" i="58"/>
  <c r="F8" i="58"/>
  <c r="E8" i="58"/>
  <c r="D8" i="58"/>
  <c r="C8" i="58"/>
  <c r="O7" i="58"/>
  <c r="N7" i="58"/>
  <c r="M7" i="58"/>
  <c r="L7" i="58"/>
  <c r="K7" i="58"/>
  <c r="J7" i="58"/>
  <c r="I7" i="58"/>
  <c r="H7" i="58"/>
  <c r="G7" i="58"/>
  <c r="F7" i="58"/>
  <c r="E7" i="58"/>
  <c r="D7" i="58"/>
  <c r="C7" i="58"/>
  <c r="O6" i="58"/>
  <c r="N6" i="58"/>
  <c r="M6" i="58"/>
  <c r="L6" i="58"/>
  <c r="K6" i="58"/>
  <c r="J6" i="58"/>
  <c r="I6" i="58"/>
  <c r="H6" i="58"/>
  <c r="G6" i="58"/>
  <c r="F6" i="58"/>
  <c r="E6" i="58"/>
  <c r="D6" i="58"/>
  <c r="C6" i="58"/>
  <c r="O5" i="58"/>
  <c r="N5" i="58"/>
  <c r="M5" i="58"/>
  <c r="L5" i="58"/>
  <c r="K5" i="58"/>
  <c r="J5" i="58"/>
  <c r="I5" i="58"/>
  <c r="H5" i="58"/>
  <c r="G5" i="58"/>
  <c r="F5" i="58"/>
  <c r="E5" i="58"/>
  <c r="D5" i="58"/>
  <c r="C5" i="58"/>
  <c r="O4" i="58"/>
  <c r="N4" i="58"/>
  <c r="M4" i="58"/>
  <c r="L4" i="58"/>
  <c r="K4" i="58"/>
  <c r="J4" i="58"/>
  <c r="I4" i="58"/>
  <c r="H4" i="58"/>
  <c r="G4" i="58"/>
  <c r="F4" i="58"/>
  <c r="E4" i="58"/>
  <c r="D4" i="58"/>
  <c r="C4" i="58"/>
  <c r="O3" i="58"/>
  <c r="O40" i="53"/>
  <c r="D11" i="53"/>
  <c r="E11" i="53"/>
  <c r="F11" i="53"/>
  <c r="G11" i="53"/>
  <c r="H11" i="53"/>
  <c r="I11" i="53"/>
  <c r="J11" i="53"/>
  <c r="K11" i="53"/>
  <c r="L11" i="53"/>
  <c r="M11" i="53"/>
  <c r="N11" i="53"/>
  <c r="O11" i="53"/>
  <c r="C11" i="53"/>
  <c r="N40" i="53"/>
  <c r="M40" i="53"/>
  <c r="L40" i="53"/>
  <c r="K40" i="53"/>
  <c r="J40" i="53"/>
  <c r="I40" i="53"/>
  <c r="H40" i="53"/>
  <c r="G40" i="53"/>
  <c r="F40" i="53"/>
  <c r="E40" i="53"/>
  <c r="D40" i="53"/>
  <c r="C40" i="53"/>
  <c r="O39" i="53"/>
  <c r="N39" i="53"/>
  <c r="M39" i="53"/>
  <c r="L39" i="53"/>
  <c r="K39" i="53"/>
  <c r="J39" i="53"/>
  <c r="I39" i="53"/>
  <c r="H39" i="53"/>
  <c r="G39" i="53"/>
  <c r="F39" i="53"/>
  <c r="E39" i="53"/>
  <c r="D39" i="53"/>
  <c r="C39" i="53"/>
  <c r="O38" i="53"/>
  <c r="N38" i="53"/>
  <c r="M38" i="53"/>
  <c r="L38" i="53"/>
  <c r="K38" i="53"/>
  <c r="J38" i="53"/>
  <c r="I38" i="53"/>
  <c r="H38" i="53"/>
  <c r="G38" i="53"/>
  <c r="F38" i="53"/>
  <c r="E38" i="53"/>
  <c r="D38" i="53"/>
  <c r="C38" i="53"/>
  <c r="O37" i="53"/>
  <c r="N37" i="53"/>
  <c r="M37" i="53"/>
  <c r="L37" i="53"/>
  <c r="K37" i="53"/>
  <c r="J37" i="53"/>
  <c r="I37" i="53"/>
  <c r="H37" i="53"/>
  <c r="G37" i="53"/>
  <c r="F37" i="53"/>
  <c r="E37" i="53"/>
  <c r="D37" i="53"/>
  <c r="C37" i="53"/>
  <c r="O36" i="53"/>
  <c r="N36" i="53"/>
  <c r="M36" i="53"/>
  <c r="L36" i="53"/>
  <c r="K36" i="53"/>
  <c r="J36" i="53"/>
  <c r="I36" i="53"/>
  <c r="H36" i="53"/>
  <c r="G36" i="53"/>
  <c r="F36" i="53"/>
  <c r="E36" i="53"/>
  <c r="D36" i="53"/>
  <c r="C36" i="53"/>
  <c r="O35" i="53"/>
  <c r="N35" i="53"/>
  <c r="M35" i="53"/>
  <c r="L35" i="53"/>
  <c r="K35" i="53"/>
  <c r="J35" i="53"/>
  <c r="I35" i="53"/>
  <c r="H35" i="53"/>
  <c r="G35" i="53"/>
  <c r="F35" i="53"/>
  <c r="E35" i="53"/>
  <c r="D35" i="53"/>
  <c r="C35" i="53"/>
  <c r="O34" i="53"/>
  <c r="N34" i="53"/>
  <c r="M34" i="53"/>
  <c r="L34" i="53"/>
  <c r="K34" i="53"/>
  <c r="J34" i="53"/>
  <c r="I34" i="53"/>
  <c r="H34" i="53"/>
  <c r="G34" i="53"/>
  <c r="F34" i="53"/>
  <c r="E34" i="53"/>
  <c r="D34" i="53"/>
  <c r="C34" i="53"/>
  <c r="O33" i="53"/>
  <c r="N33" i="53"/>
  <c r="M33" i="53"/>
  <c r="L33" i="53"/>
  <c r="K33" i="53"/>
  <c r="J33" i="53"/>
  <c r="I33" i="53"/>
  <c r="H33" i="53"/>
  <c r="G33" i="53"/>
  <c r="F33" i="53"/>
  <c r="E33" i="53"/>
  <c r="D33" i="53"/>
  <c r="C33" i="53"/>
  <c r="O32" i="53"/>
  <c r="N32" i="53"/>
  <c r="M32" i="53"/>
  <c r="L32" i="53"/>
  <c r="K32" i="53"/>
  <c r="J32" i="53"/>
  <c r="I32" i="53"/>
  <c r="H32" i="53"/>
  <c r="G32" i="53"/>
  <c r="F32" i="53"/>
  <c r="E32" i="53"/>
  <c r="D32" i="53"/>
  <c r="C32" i="53"/>
  <c r="O31" i="53"/>
  <c r="N31" i="53"/>
  <c r="M31" i="53"/>
  <c r="L31" i="53"/>
  <c r="K31" i="53"/>
  <c r="J31" i="53"/>
  <c r="I31" i="53"/>
  <c r="H31" i="53"/>
  <c r="G31" i="53"/>
  <c r="F31" i="53"/>
  <c r="E31" i="53"/>
  <c r="D31" i="53"/>
  <c r="C31" i="53"/>
  <c r="O30" i="53"/>
  <c r="N30" i="53"/>
  <c r="M30" i="53"/>
  <c r="L30" i="53"/>
  <c r="K30" i="53"/>
  <c r="J30" i="53"/>
  <c r="I30" i="53"/>
  <c r="H30" i="53"/>
  <c r="G30" i="53"/>
  <c r="F30" i="53"/>
  <c r="E30" i="53"/>
  <c r="D30" i="53"/>
  <c r="C30" i="53"/>
  <c r="O29" i="53"/>
  <c r="N29" i="53"/>
  <c r="M29" i="53"/>
  <c r="L29" i="53"/>
  <c r="K29" i="53"/>
  <c r="J29" i="53"/>
  <c r="I29" i="53"/>
  <c r="H29" i="53"/>
  <c r="G29" i="53"/>
  <c r="F29" i="53"/>
  <c r="E29" i="53"/>
  <c r="D29" i="53"/>
  <c r="C29" i="53"/>
  <c r="O28" i="53"/>
  <c r="N28" i="53"/>
  <c r="M28" i="53"/>
  <c r="L28" i="53"/>
  <c r="K28" i="53"/>
  <c r="J28" i="53"/>
  <c r="I28" i="53"/>
  <c r="H28" i="53"/>
  <c r="G28" i="53"/>
  <c r="F28" i="53"/>
  <c r="E28" i="53"/>
  <c r="D28" i="53"/>
  <c r="C28" i="53"/>
  <c r="O27" i="53"/>
  <c r="N27" i="53"/>
  <c r="M27" i="53"/>
  <c r="L27" i="53"/>
  <c r="K27" i="53"/>
  <c r="J27" i="53"/>
  <c r="I27" i="53"/>
  <c r="H27" i="53"/>
  <c r="G27" i="53"/>
  <c r="F27" i="53"/>
  <c r="E27" i="53"/>
  <c r="D27" i="53"/>
  <c r="C27" i="53"/>
  <c r="O26" i="53"/>
  <c r="N26" i="53"/>
  <c r="M26" i="53"/>
  <c r="L26" i="53"/>
  <c r="K26" i="53"/>
  <c r="J26" i="53"/>
  <c r="I26" i="53"/>
  <c r="H26" i="53"/>
  <c r="G26" i="53"/>
  <c r="F26" i="53"/>
  <c r="E26" i="53"/>
  <c r="D26" i="53"/>
  <c r="C26" i="53"/>
  <c r="O25" i="53"/>
  <c r="N25" i="53"/>
  <c r="M25" i="53"/>
  <c r="L25" i="53"/>
  <c r="K25" i="53"/>
  <c r="J25" i="53"/>
  <c r="I25" i="53"/>
  <c r="H25" i="53"/>
  <c r="G25" i="53"/>
  <c r="F25" i="53"/>
  <c r="E25" i="53"/>
  <c r="D25" i="53"/>
  <c r="C25" i="53"/>
  <c r="O24" i="53"/>
  <c r="N24" i="53"/>
  <c r="M24" i="53"/>
  <c r="L24" i="53"/>
  <c r="K24" i="53"/>
  <c r="J24" i="53"/>
  <c r="I24" i="53"/>
  <c r="H24" i="53"/>
  <c r="G24" i="53"/>
  <c r="F24" i="53"/>
  <c r="E24" i="53"/>
  <c r="D24" i="53"/>
  <c r="C24" i="53"/>
  <c r="O23" i="53"/>
  <c r="N23" i="53"/>
  <c r="M23" i="53"/>
  <c r="L23" i="53"/>
  <c r="K23" i="53"/>
  <c r="J23" i="53"/>
  <c r="I23" i="53"/>
  <c r="H23" i="53"/>
  <c r="G23" i="53"/>
  <c r="F23" i="53"/>
  <c r="E23" i="53"/>
  <c r="D23" i="53"/>
  <c r="C23" i="53"/>
  <c r="O22" i="53"/>
  <c r="N22" i="53"/>
  <c r="M22" i="53"/>
  <c r="L22" i="53"/>
  <c r="K22" i="53"/>
  <c r="J22" i="53"/>
  <c r="I22" i="53"/>
  <c r="H22" i="53"/>
  <c r="G22" i="53"/>
  <c r="F22" i="53"/>
  <c r="E22" i="53"/>
  <c r="D22" i="53"/>
  <c r="C22" i="53"/>
  <c r="O21" i="53"/>
  <c r="N21" i="53"/>
  <c r="M21" i="53"/>
  <c r="L21" i="53"/>
  <c r="K21" i="53"/>
  <c r="J21" i="53"/>
  <c r="I21" i="53"/>
  <c r="H21" i="53"/>
  <c r="G21" i="53"/>
  <c r="F21" i="53"/>
  <c r="E21" i="53"/>
  <c r="D21" i="53"/>
  <c r="C21" i="53"/>
  <c r="O20" i="53"/>
  <c r="N20" i="53"/>
  <c r="M20" i="53"/>
  <c r="L20" i="53"/>
  <c r="K20" i="53"/>
  <c r="J20" i="53"/>
  <c r="I20" i="53"/>
  <c r="H20" i="53"/>
  <c r="G20" i="53"/>
  <c r="F20" i="53"/>
  <c r="E20" i="53"/>
  <c r="D20" i="53"/>
  <c r="C20" i="53"/>
  <c r="O19" i="53"/>
  <c r="N19" i="53"/>
  <c r="M19" i="53"/>
  <c r="L19" i="53"/>
  <c r="K19" i="53"/>
  <c r="J19" i="53"/>
  <c r="I19" i="53"/>
  <c r="H19" i="53"/>
  <c r="G19" i="53"/>
  <c r="F19" i="53"/>
  <c r="E19" i="53"/>
  <c r="D19" i="53"/>
  <c r="C19" i="53"/>
  <c r="O18" i="53"/>
  <c r="N18" i="53"/>
  <c r="M18" i="53"/>
  <c r="L18" i="53"/>
  <c r="K18" i="53"/>
  <c r="J18" i="53"/>
  <c r="I18" i="53"/>
  <c r="H18" i="53"/>
  <c r="G18" i="53"/>
  <c r="F18" i="53"/>
  <c r="E18" i="53"/>
  <c r="D18" i="53"/>
  <c r="C18" i="53"/>
  <c r="O17" i="53"/>
  <c r="N17" i="53"/>
  <c r="M17" i="53"/>
  <c r="L17" i="53"/>
  <c r="K17" i="53"/>
  <c r="J17" i="53"/>
  <c r="I17" i="53"/>
  <c r="H17" i="53"/>
  <c r="G17" i="53"/>
  <c r="F17" i="53"/>
  <c r="E17" i="53"/>
  <c r="D17" i="53"/>
  <c r="C17" i="53"/>
  <c r="O16" i="53"/>
  <c r="N16" i="53"/>
  <c r="M16" i="53"/>
  <c r="L16" i="53"/>
  <c r="K16" i="53"/>
  <c r="J16" i="53"/>
  <c r="I16" i="53"/>
  <c r="H16" i="53"/>
  <c r="G16" i="53"/>
  <c r="F16" i="53"/>
  <c r="E16" i="53"/>
  <c r="D16" i="53"/>
  <c r="C16" i="53"/>
  <c r="O15" i="53"/>
  <c r="N15" i="53"/>
  <c r="M15" i="53"/>
  <c r="L15" i="53"/>
  <c r="K15" i="53"/>
  <c r="J15" i="53"/>
  <c r="I15" i="53"/>
  <c r="H15" i="53"/>
  <c r="G15" i="53"/>
  <c r="F15" i="53"/>
  <c r="E15" i="53"/>
  <c r="D15" i="53"/>
  <c r="C15" i="53"/>
  <c r="O14" i="53"/>
  <c r="N14" i="53"/>
  <c r="M14" i="53"/>
  <c r="L14" i="53"/>
  <c r="K14" i="53"/>
  <c r="J14" i="53"/>
  <c r="I14" i="53"/>
  <c r="H14" i="53"/>
  <c r="G14" i="53"/>
  <c r="F14" i="53"/>
  <c r="E14" i="53"/>
  <c r="D14" i="53"/>
  <c r="C14" i="53"/>
  <c r="O13" i="53"/>
  <c r="N13" i="53"/>
  <c r="M13" i="53"/>
  <c r="L13" i="53"/>
  <c r="K13" i="53"/>
  <c r="J13" i="53"/>
  <c r="I13" i="53"/>
  <c r="H13" i="53"/>
  <c r="G13" i="53"/>
  <c r="F13" i="53"/>
  <c r="E13" i="53"/>
  <c r="D13" i="53"/>
  <c r="C13" i="53"/>
  <c r="N12" i="53"/>
  <c r="M12" i="53"/>
  <c r="L12" i="53"/>
  <c r="K12" i="53"/>
  <c r="J12" i="53"/>
  <c r="I12" i="53"/>
  <c r="H12" i="53"/>
  <c r="G12" i="53"/>
  <c r="F12" i="53"/>
  <c r="E12" i="53"/>
  <c r="D12" i="53"/>
  <c r="C12" i="53"/>
  <c r="O10" i="53"/>
  <c r="N10" i="53"/>
  <c r="M10" i="53"/>
  <c r="L10" i="53"/>
  <c r="K10" i="53"/>
  <c r="J10" i="53"/>
  <c r="I10" i="53"/>
  <c r="H10" i="53"/>
  <c r="G10" i="53"/>
  <c r="F10" i="53"/>
  <c r="E10" i="53"/>
  <c r="D10" i="53"/>
  <c r="C10" i="53"/>
  <c r="O9" i="53"/>
  <c r="N9" i="53"/>
  <c r="M9" i="53"/>
  <c r="L9" i="53"/>
  <c r="K9" i="53"/>
  <c r="J9" i="53"/>
  <c r="I9" i="53"/>
  <c r="H9" i="53"/>
  <c r="G9" i="53"/>
  <c r="F9" i="53"/>
  <c r="E9" i="53"/>
  <c r="D9" i="53"/>
  <c r="C9" i="53"/>
  <c r="O8" i="53"/>
  <c r="N8" i="53"/>
  <c r="M8" i="53"/>
  <c r="L8" i="53"/>
  <c r="K8" i="53"/>
  <c r="J8" i="53"/>
  <c r="I8" i="53"/>
  <c r="H8" i="53"/>
  <c r="G8" i="53"/>
  <c r="F8" i="53"/>
  <c r="E8" i="53"/>
  <c r="D8" i="53"/>
  <c r="C8" i="53"/>
  <c r="O7" i="53"/>
  <c r="N7" i="53"/>
  <c r="M7" i="53"/>
  <c r="L7" i="53"/>
  <c r="K7" i="53"/>
  <c r="J7" i="53"/>
  <c r="I7" i="53"/>
  <c r="H7" i="53"/>
  <c r="G7" i="53"/>
  <c r="F7" i="53"/>
  <c r="E7" i="53"/>
  <c r="D7" i="53"/>
  <c r="C7" i="53"/>
  <c r="O6" i="53"/>
  <c r="N6" i="53"/>
  <c r="M6" i="53"/>
  <c r="L6" i="53"/>
  <c r="K6" i="53"/>
  <c r="J6" i="53"/>
  <c r="I6" i="53"/>
  <c r="H6" i="53"/>
  <c r="G6" i="53"/>
  <c r="F6" i="53"/>
  <c r="E6" i="53"/>
  <c r="D6" i="53"/>
  <c r="C6" i="53"/>
  <c r="O5" i="53"/>
  <c r="N5" i="53"/>
  <c r="M5" i="53"/>
  <c r="L5" i="53"/>
  <c r="K5" i="53"/>
  <c r="J5" i="53"/>
  <c r="I5" i="53"/>
  <c r="H5" i="53"/>
  <c r="G5" i="53"/>
  <c r="F5" i="53"/>
  <c r="E5" i="53"/>
  <c r="D5" i="53"/>
  <c r="C5" i="53"/>
  <c r="O4" i="53"/>
  <c r="N4" i="53"/>
  <c r="M4" i="53"/>
  <c r="L4" i="53"/>
  <c r="K4" i="53"/>
  <c r="J4" i="53"/>
  <c r="I4" i="53"/>
  <c r="H4" i="53"/>
  <c r="G4" i="53"/>
  <c r="F4" i="53"/>
  <c r="E4" i="53"/>
  <c r="D4" i="53"/>
  <c r="C4" i="53"/>
  <c r="O3" i="53"/>
  <c r="D47" i="52"/>
  <c r="E47" i="52"/>
  <c r="F47" i="52"/>
  <c r="G47" i="52"/>
  <c r="H47" i="52"/>
  <c r="I47" i="52"/>
  <c r="J47" i="52"/>
  <c r="K47" i="52"/>
  <c r="L47" i="52"/>
  <c r="M47" i="52"/>
  <c r="N47" i="52"/>
  <c r="O47" i="52"/>
  <c r="C47" i="52"/>
  <c r="I11" i="52"/>
  <c r="J11" i="52"/>
  <c r="K11" i="52"/>
  <c r="L11" i="52"/>
  <c r="M11" i="52"/>
  <c r="N11" i="52"/>
  <c r="O11" i="52"/>
  <c r="C12" i="52"/>
  <c r="C13" i="52"/>
  <c r="C14" i="52"/>
  <c r="C15" i="52"/>
  <c r="C16" i="52"/>
  <c r="C17" i="52"/>
  <c r="C18" i="52"/>
  <c r="C19" i="52"/>
  <c r="C20" i="52"/>
  <c r="C21" i="52"/>
  <c r="C22" i="52"/>
  <c r="C23" i="52"/>
  <c r="C24" i="52"/>
  <c r="C25" i="52"/>
  <c r="C26" i="52"/>
  <c r="C27" i="52"/>
  <c r="C28" i="52"/>
  <c r="C29" i="52"/>
  <c r="C31" i="52"/>
  <c r="C32" i="52"/>
  <c r="C33" i="52"/>
  <c r="C34" i="52"/>
  <c r="C35" i="52"/>
  <c r="C36" i="52"/>
  <c r="C37" i="52"/>
  <c r="C38" i="52"/>
  <c r="C39" i="52"/>
  <c r="C40" i="52"/>
  <c r="C41" i="52"/>
  <c r="C42" i="52"/>
  <c r="C43" i="52"/>
  <c r="C44" i="52"/>
  <c r="C45" i="52"/>
  <c r="C46" i="52"/>
  <c r="O52" i="52"/>
  <c r="N52" i="52"/>
  <c r="M52" i="52"/>
  <c r="L52" i="52"/>
  <c r="K52" i="52"/>
  <c r="J52" i="52"/>
  <c r="I52" i="52"/>
  <c r="H52" i="52"/>
  <c r="G52" i="52"/>
  <c r="F52" i="52"/>
  <c r="E52" i="52"/>
  <c r="D52" i="52"/>
  <c r="C52" i="52"/>
  <c r="O51" i="52"/>
  <c r="N51" i="52"/>
  <c r="M51" i="52"/>
  <c r="L51" i="52"/>
  <c r="K51" i="52"/>
  <c r="J51" i="52"/>
  <c r="I51" i="52"/>
  <c r="H51" i="52"/>
  <c r="G51" i="52"/>
  <c r="F51" i="52"/>
  <c r="E51" i="52"/>
  <c r="D51" i="52"/>
  <c r="C51" i="52"/>
  <c r="O50" i="52"/>
  <c r="N50" i="52"/>
  <c r="M50" i="52"/>
  <c r="L50" i="52"/>
  <c r="K50" i="52"/>
  <c r="J50" i="52"/>
  <c r="I50" i="52"/>
  <c r="H50" i="52"/>
  <c r="G50" i="52"/>
  <c r="F50" i="52"/>
  <c r="E50" i="52"/>
  <c r="D50" i="52"/>
  <c r="C50" i="52"/>
  <c r="O49" i="52"/>
  <c r="N49" i="52"/>
  <c r="M49" i="52"/>
  <c r="L49" i="52"/>
  <c r="K49" i="52"/>
  <c r="J49" i="52"/>
  <c r="I49" i="52"/>
  <c r="H49" i="52"/>
  <c r="G49" i="52"/>
  <c r="F49" i="52"/>
  <c r="E49" i="52"/>
  <c r="D49" i="52"/>
  <c r="C49" i="52"/>
  <c r="O48" i="52"/>
  <c r="N48" i="52"/>
  <c r="M48" i="52"/>
  <c r="L48" i="52"/>
  <c r="K48" i="52"/>
  <c r="J48" i="52"/>
  <c r="I48" i="52"/>
  <c r="H48" i="52"/>
  <c r="G48" i="52"/>
  <c r="F48" i="52"/>
  <c r="E48" i="52"/>
  <c r="D48" i="52"/>
  <c r="C48" i="52"/>
  <c r="O46" i="52"/>
  <c r="N46" i="52"/>
  <c r="M46" i="52"/>
  <c r="L46" i="52"/>
  <c r="K46" i="52"/>
  <c r="J46" i="52"/>
  <c r="I46" i="52"/>
  <c r="H46" i="52"/>
  <c r="G46" i="52"/>
  <c r="F46" i="52"/>
  <c r="E46" i="52"/>
  <c r="D46" i="52"/>
  <c r="O45" i="52"/>
  <c r="N45" i="52"/>
  <c r="M45" i="52"/>
  <c r="L45" i="52"/>
  <c r="K45" i="52"/>
  <c r="J45" i="52"/>
  <c r="I45" i="52"/>
  <c r="H45" i="52"/>
  <c r="G45" i="52"/>
  <c r="F45" i="52"/>
  <c r="E45" i="52"/>
  <c r="D45" i="52"/>
  <c r="O44" i="52"/>
  <c r="N44" i="52"/>
  <c r="M44" i="52"/>
  <c r="L44" i="52"/>
  <c r="K44" i="52"/>
  <c r="J44" i="52"/>
  <c r="I44" i="52"/>
  <c r="H44" i="52"/>
  <c r="G44" i="52"/>
  <c r="F44" i="52"/>
  <c r="E44" i="52"/>
  <c r="D44" i="52"/>
  <c r="O43" i="52"/>
  <c r="N43" i="52"/>
  <c r="M43" i="52"/>
  <c r="L43" i="52"/>
  <c r="K43" i="52"/>
  <c r="J43" i="52"/>
  <c r="I43" i="52"/>
  <c r="H43" i="52"/>
  <c r="G43" i="52"/>
  <c r="F43" i="52"/>
  <c r="E43" i="52"/>
  <c r="D43" i="52"/>
  <c r="O42" i="52"/>
  <c r="N42" i="52"/>
  <c r="M42" i="52"/>
  <c r="L42" i="52"/>
  <c r="K42" i="52"/>
  <c r="J42" i="52"/>
  <c r="I42" i="52"/>
  <c r="H42" i="52"/>
  <c r="G42" i="52"/>
  <c r="F42" i="52"/>
  <c r="E42" i="52"/>
  <c r="D42" i="52"/>
  <c r="O41" i="52"/>
  <c r="N41" i="52"/>
  <c r="M41" i="52"/>
  <c r="L41" i="52"/>
  <c r="K41" i="52"/>
  <c r="J41" i="52"/>
  <c r="I41" i="52"/>
  <c r="H41" i="52"/>
  <c r="G41" i="52"/>
  <c r="F41" i="52"/>
  <c r="E41" i="52"/>
  <c r="D41" i="52"/>
  <c r="O40" i="52"/>
  <c r="N40" i="52"/>
  <c r="M40" i="52"/>
  <c r="L40" i="52"/>
  <c r="K40" i="52"/>
  <c r="J40" i="52"/>
  <c r="I40" i="52"/>
  <c r="H40" i="52"/>
  <c r="G40" i="52"/>
  <c r="F40" i="52"/>
  <c r="E40" i="52"/>
  <c r="D40" i="52"/>
  <c r="O39" i="52"/>
  <c r="N39" i="52"/>
  <c r="M39" i="52"/>
  <c r="L39" i="52"/>
  <c r="K39" i="52"/>
  <c r="J39" i="52"/>
  <c r="I39" i="52"/>
  <c r="H39" i="52"/>
  <c r="G39" i="52"/>
  <c r="F39" i="52"/>
  <c r="E39" i="52"/>
  <c r="D39" i="52"/>
  <c r="O38" i="52"/>
  <c r="N38" i="52"/>
  <c r="M38" i="52"/>
  <c r="L38" i="52"/>
  <c r="K38" i="52"/>
  <c r="J38" i="52"/>
  <c r="I38" i="52"/>
  <c r="H38" i="52"/>
  <c r="G38" i="52"/>
  <c r="F38" i="52"/>
  <c r="E38" i="52"/>
  <c r="D38" i="52"/>
  <c r="O37" i="52"/>
  <c r="N37" i="52"/>
  <c r="M37" i="52"/>
  <c r="L37" i="52"/>
  <c r="K37" i="52"/>
  <c r="J37" i="52"/>
  <c r="I37" i="52"/>
  <c r="H37" i="52"/>
  <c r="G37" i="52"/>
  <c r="F37" i="52"/>
  <c r="E37" i="52"/>
  <c r="D37" i="52"/>
  <c r="O36" i="52"/>
  <c r="N36" i="52"/>
  <c r="M36" i="52"/>
  <c r="L36" i="52"/>
  <c r="K36" i="52"/>
  <c r="J36" i="52"/>
  <c r="I36" i="52"/>
  <c r="H36" i="52"/>
  <c r="G36" i="52"/>
  <c r="F36" i="52"/>
  <c r="E36" i="52"/>
  <c r="D36" i="52"/>
  <c r="O35" i="52"/>
  <c r="N35" i="52"/>
  <c r="M35" i="52"/>
  <c r="L35" i="52"/>
  <c r="K35" i="52"/>
  <c r="J35" i="52"/>
  <c r="I35" i="52"/>
  <c r="H35" i="52"/>
  <c r="G35" i="52"/>
  <c r="F35" i="52"/>
  <c r="E35" i="52"/>
  <c r="D35" i="52"/>
  <c r="O34" i="52"/>
  <c r="N34" i="52"/>
  <c r="M34" i="52"/>
  <c r="L34" i="52"/>
  <c r="K34" i="52"/>
  <c r="J34" i="52"/>
  <c r="I34" i="52"/>
  <c r="H34" i="52"/>
  <c r="G34" i="52"/>
  <c r="F34" i="52"/>
  <c r="E34" i="52"/>
  <c r="D34" i="52"/>
  <c r="O33" i="52"/>
  <c r="N33" i="52"/>
  <c r="M33" i="52"/>
  <c r="L33" i="52"/>
  <c r="K33" i="52"/>
  <c r="J33" i="52"/>
  <c r="I33" i="52"/>
  <c r="H33" i="52"/>
  <c r="G33" i="52"/>
  <c r="F33" i="52"/>
  <c r="E33" i="52"/>
  <c r="D33" i="52"/>
  <c r="O32" i="52"/>
  <c r="N32" i="52"/>
  <c r="M32" i="52"/>
  <c r="L32" i="52"/>
  <c r="K32" i="52"/>
  <c r="J32" i="52"/>
  <c r="I32" i="52"/>
  <c r="H32" i="52"/>
  <c r="G32" i="52"/>
  <c r="F32" i="52"/>
  <c r="E32" i="52"/>
  <c r="D32" i="52"/>
  <c r="O31" i="52"/>
  <c r="N31" i="52"/>
  <c r="M31" i="52"/>
  <c r="L31" i="52"/>
  <c r="K31" i="52"/>
  <c r="J31" i="52"/>
  <c r="I31" i="52"/>
  <c r="H31" i="52"/>
  <c r="G31" i="52"/>
  <c r="F31" i="52"/>
  <c r="E31" i="52"/>
  <c r="D31" i="52"/>
  <c r="O29" i="52"/>
  <c r="N29" i="52"/>
  <c r="M29" i="52"/>
  <c r="L29" i="52"/>
  <c r="K29" i="52"/>
  <c r="J29" i="52"/>
  <c r="I29" i="52"/>
  <c r="H29" i="52"/>
  <c r="G29" i="52"/>
  <c r="F29" i="52"/>
  <c r="E29" i="52"/>
  <c r="D29" i="52"/>
  <c r="O28" i="52"/>
  <c r="N28" i="52"/>
  <c r="M28" i="52"/>
  <c r="L28" i="52"/>
  <c r="K28" i="52"/>
  <c r="J28" i="52"/>
  <c r="I28" i="52"/>
  <c r="H28" i="52"/>
  <c r="G28" i="52"/>
  <c r="F28" i="52"/>
  <c r="E28" i="52"/>
  <c r="D28" i="52"/>
  <c r="O27" i="52"/>
  <c r="N27" i="52"/>
  <c r="M27" i="52"/>
  <c r="L27" i="52"/>
  <c r="K27" i="52"/>
  <c r="J27" i="52"/>
  <c r="I27" i="52"/>
  <c r="H27" i="52"/>
  <c r="G27" i="52"/>
  <c r="F27" i="52"/>
  <c r="E27" i="52"/>
  <c r="D27" i="52"/>
  <c r="O26" i="52"/>
  <c r="N26" i="52"/>
  <c r="M26" i="52"/>
  <c r="L26" i="52"/>
  <c r="K26" i="52"/>
  <c r="J26" i="52"/>
  <c r="I26" i="52"/>
  <c r="H26" i="52"/>
  <c r="G26" i="52"/>
  <c r="F26" i="52"/>
  <c r="E26" i="52"/>
  <c r="D26" i="52"/>
  <c r="O25" i="52"/>
  <c r="N25" i="52"/>
  <c r="M25" i="52"/>
  <c r="L25" i="52"/>
  <c r="K25" i="52"/>
  <c r="J25" i="52"/>
  <c r="I25" i="52"/>
  <c r="H25" i="52"/>
  <c r="G25" i="52"/>
  <c r="F25" i="52"/>
  <c r="E25" i="52"/>
  <c r="D25" i="52"/>
  <c r="O24" i="52"/>
  <c r="N24" i="52"/>
  <c r="M24" i="52"/>
  <c r="L24" i="52"/>
  <c r="K24" i="52"/>
  <c r="J24" i="52"/>
  <c r="I24" i="52"/>
  <c r="H24" i="52"/>
  <c r="G24" i="52"/>
  <c r="F24" i="52"/>
  <c r="E24" i="52"/>
  <c r="D24" i="52"/>
  <c r="O23" i="52"/>
  <c r="N23" i="52"/>
  <c r="M23" i="52"/>
  <c r="L23" i="52"/>
  <c r="K23" i="52"/>
  <c r="J23" i="52"/>
  <c r="I23" i="52"/>
  <c r="H23" i="52"/>
  <c r="G23" i="52"/>
  <c r="F23" i="52"/>
  <c r="E23" i="52"/>
  <c r="D23" i="52"/>
  <c r="O22" i="52"/>
  <c r="N22" i="52"/>
  <c r="M22" i="52"/>
  <c r="L22" i="52"/>
  <c r="K22" i="52"/>
  <c r="J22" i="52"/>
  <c r="I22" i="52"/>
  <c r="H22" i="52"/>
  <c r="G22" i="52"/>
  <c r="F22" i="52"/>
  <c r="E22" i="52"/>
  <c r="D22" i="52"/>
  <c r="O21" i="52"/>
  <c r="N21" i="52"/>
  <c r="M21" i="52"/>
  <c r="L21" i="52"/>
  <c r="K21" i="52"/>
  <c r="J21" i="52"/>
  <c r="I21" i="52"/>
  <c r="H21" i="52"/>
  <c r="G21" i="52"/>
  <c r="F21" i="52"/>
  <c r="E21" i="52"/>
  <c r="D21" i="52"/>
  <c r="O20" i="52"/>
  <c r="N20" i="52"/>
  <c r="M20" i="52"/>
  <c r="L20" i="52"/>
  <c r="K20" i="52"/>
  <c r="J20" i="52"/>
  <c r="I20" i="52"/>
  <c r="H20" i="52"/>
  <c r="G20" i="52"/>
  <c r="F20" i="52"/>
  <c r="E20" i="52"/>
  <c r="D20" i="52"/>
  <c r="O19" i="52"/>
  <c r="N19" i="52"/>
  <c r="M19" i="52"/>
  <c r="L19" i="52"/>
  <c r="K19" i="52"/>
  <c r="J19" i="52"/>
  <c r="I19" i="52"/>
  <c r="H19" i="52"/>
  <c r="G19" i="52"/>
  <c r="F19" i="52"/>
  <c r="E19" i="52"/>
  <c r="D19" i="52"/>
  <c r="O18" i="52"/>
  <c r="N18" i="52"/>
  <c r="M18" i="52"/>
  <c r="L18" i="52"/>
  <c r="K18" i="52"/>
  <c r="J18" i="52"/>
  <c r="I18" i="52"/>
  <c r="H18" i="52"/>
  <c r="G18" i="52"/>
  <c r="F18" i="52"/>
  <c r="E18" i="52"/>
  <c r="D18" i="52"/>
  <c r="O17" i="52"/>
  <c r="N17" i="52"/>
  <c r="M17" i="52"/>
  <c r="L17" i="52"/>
  <c r="K17" i="52"/>
  <c r="J17" i="52"/>
  <c r="I17" i="52"/>
  <c r="H17" i="52"/>
  <c r="G17" i="52"/>
  <c r="F17" i="52"/>
  <c r="E17" i="52"/>
  <c r="D17" i="52"/>
  <c r="O16" i="52"/>
  <c r="N16" i="52"/>
  <c r="M16" i="52"/>
  <c r="L16" i="52"/>
  <c r="K16" i="52"/>
  <c r="J16" i="52"/>
  <c r="I16" i="52"/>
  <c r="H16" i="52"/>
  <c r="G16" i="52"/>
  <c r="F16" i="52"/>
  <c r="E16" i="52"/>
  <c r="D16" i="52"/>
  <c r="O15" i="52"/>
  <c r="N15" i="52"/>
  <c r="M15" i="52"/>
  <c r="L15" i="52"/>
  <c r="K15" i="52"/>
  <c r="J15" i="52"/>
  <c r="I15" i="52"/>
  <c r="H15" i="52"/>
  <c r="G15" i="52"/>
  <c r="F15" i="52"/>
  <c r="E15" i="52"/>
  <c r="D15" i="52"/>
  <c r="O14" i="52"/>
  <c r="N14" i="52"/>
  <c r="M14" i="52"/>
  <c r="L14" i="52"/>
  <c r="K14" i="52"/>
  <c r="J14" i="52"/>
  <c r="I14" i="52"/>
  <c r="H14" i="52"/>
  <c r="G14" i="52"/>
  <c r="F14" i="52"/>
  <c r="E14" i="52"/>
  <c r="D14" i="52"/>
  <c r="O13" i="52"/>
  <c r="N13" i="52"/>
  <c r="M13" i="52"/>
  <c r="L13" i="52"/>
  <c r="K13" i="52"/>
  <c r="J13" i="52"/>
  <c r="I13" i="52"/>
  <c r="H13" i="52"/>
  <c r="G13" i="52"/>
  <c r="F13" i="52"/>
  <c r="E13" i="52"/>
  <c r="D13" i="52"/>
  <c r="O12" i="52"/>
  <c r="N12" i="52"/>
  <c r="M12" i="52"/>
  <c r="L12" i="52"/>
  <c r="K12" i="52"/>
  <c r="J12" i="52"/>
  <c r="I12" i="52"/>
  <c r="H12" i="52"/>
  <c r="G12" i="52"/>
  <c r="F12" i="52"/>
  <c r="E12" i="52"/>
  <c r="D12" i="52"/>
  <c r="O10" i="52"/>
  <c r="N10" i="52"/>
  <c r="M10" i="52"/>
  <c r="L10" i="52"/>
  <c r="K10" i="52"/>
  <c r="J10" i="52"/>
  <c r="I10" i="52"/>
  <c r="H10" i="52"/>
  <c r="G10" i="52"/>
  <c r="F10" i="52"/>
  <c r="E10" i="52"/>
  <c r="D10" i="52"/>
  <c r="C10" i="52"/>
  <c r="O9" i="52"/>
  <c r="N9" i="52"/>
  <c r="M9" i="52"/>
  <c r="L9" i="52"/>
  <c r="K9" i="52"/>
  <c r="J9" i="52"/>
  <c r="I9" i="52"/>
  <c r="H9" i="52"/>
  <c r="G9" i="52"/>
  <c r="F9" i="52"/>
  <c r="E9" i="52"/>
  <c r="D9" i="52"/>
  <c r="C9" i="52"/>
  <c r="O8" i="52"/>
  <c r="N8" i="52"/>
  <c r="M8" i="52"/>
  <c r="L8" i="52"/>
  <c r="K8" i="52"/>
  <c r="J8" i="52"/>
  <c r="I8" i="52"/>
  <c r="H8" i="52"/>
  <c r="G8" i="52"/>
  <c r="F8" i="52"/>
  <c r="E8" i="52"/>
  <c r="D8" i="52"/>
  <c r="C8" i="52"/>
  <c r="O7" i="52"/>
  <c r="N7" i="52"/>
  <c r="M7" i="52"/>
  <c r="L7" i="52"/>
  <c r="K7" i="52"/>
  <c r="J7" i="52"/>
  <c r="I7" i="52"/>
  <c r="H7" i="52"/>
  <c r="G7" i="52"/>
  <c r="F7" i="52"/>
  <c r="E7" i="52"/>
  <c r="D7" i="52"/>
  <c r="C7" i="52"/>
  <c r="O6" i="52"/>
  <c r="N6" i="52"/>
  <c r="M6" i="52"/>
  <c r="L6" i="52"/>
  <c r="K6" i="52"/>
  <c r="J6" i="52"/>
  <c r="I6" i="52"/>
  <c r="H6" i="52"/>
  <c r="G6" i="52"/>
  <c r="F6" i="52"/>
  <c r="E6" i="52"/>
  <c r="D6" i="52"/>
  <c r="C6" i="52"/>
  <c r="O5" i="52"/>
  <c r="N5" i="52"/>
  <c r="M5" i="52"/>
  <c r="L5" i="52"/>
  <c r="K5" i="52"/>
  <c r="J5" i="52"/>
  <c r="I5" i="52"/>
  <c r="H5" i="52"/>
  <c r="G5" i="52"/>
  <c r="F5" i="52"/>
  <c r="E5" i="52"/>
  <c r="D5" i="52"/>
  <c r="C5" i="52"/>
  <c r="O4" i="52"/>
  <c r="N4" i="52"/>
  <c r="M4" i="52"/>
  <c r="L4" i="52"/>
  <c r="K4" i="52"/>
  <c r="J4" i="52"/>
  <c r="I4" i="52"/>
  <c r="H4" i="52"/>
  <c r="G4" i="52"/>
  <c r="F4" i="52"/>
  <c r="E4" i="52"/>
  <c r="D4" i="52"/>
  <c r="C4" i="52"/>
  <c r="H64" i="52"/>
  <c r="G64" i="52"/>
  <c r="F64" i="52"/>
  <c r="E64" i="52"/>
  <c r="E11" i="52" s="1"/>
  <c r="D64" i="52"/>
  <c r="C64" i="52"/>
  <c r="O3" i="52"/>
  <c r="D11" i="51"/>
  <c r="E11" i="51"/>
  <c r="F11" i="51"/>
  <c r="G11" i="51"/>
  <c r="H11" i="51"/>
  <c r="I11" i="51"/>
  <c r="J11" i="51"/>
  <c r="K11" i="51"/>
  <c r="L11" i="51"/>
  <c r="M11" i="51"/>
  <c r="N11" i="51"/>
  <c r="O11" i="51"/>
  <c r="C11" i="51"/>
  <c r="N53" i="51"/>
  <c r="M53" i="51"/>
  <c r="L53" i="51"/>
  <c r="K53" i="51"/>
  <c r="J53" i="51"/>
  <c r="I53" i="51"/>
  <c r="H53" i="51"/>
  <c r="G53" i="51"/>
  <c r="F53" i="51"/>
  <c r="E53" i="51"/>
  <c r="D53" i="51"/>
  <c r="C53" i="51"/>
  <c r="O52" i="51"/>
  <c r="N52" i="51"/>
  <c r="M52" i="51"/>
  <c r="L52" i="51"/>
  <c r="K52" i="51"/>
  <c r="J52" i="51"/>
  <c r="I52" i="51"/>
  <c r="H52" i="51"/>
  <c r="G52" i="51"/>
  <c r="F52" i="51"/>
  <c r="E52" i="51"/>
  <c r="D52" i="51"/>
  <c r="C52" i="51"/>
  <c r="O47" i="51"/>
  <c r="N47" i="51"/>
  <c r="M47" i="51"/>
  <c r="L47" i="51"/>
  <c r="K47" i="51"/>
  <c r="J47" i="51"/>
  <c r="I47" i="51"/>
  <c r="H47" i="51"/>
  <c r="G47" i="51"/>
  <c r="F47" i="51"/>
  <c r="E47" i="51"/>
  <c r="D47" i="51"/>
  <c r="C47" i="51"/>
  <c r="O46" i="51"/>
  <c r="N46" i="51"/>
  <c r="M46" i="51"/>
  <c r="L46" i="51"/>
  <c r="K46" i="51"/>
  <c r="J46" i="51"/>
  <c r="I46" i="51"/>
  <c r="H46" i="51"/>
  <c r="G46" i="51"/>
  <c r="F46" i="51"/>
  <c r="E46" i="51"/>
  <c r="D46" i="51"/>
  <c r="C46" i="51"/>
  <c r="O45" i="51"/>
  <c r="N45" i="51"/>
  <c r="M45" i="51"/>
  <c r="L45" i="51"/>
  <c r="K45" i="51"/>
  <c r="J45" i="51"/>
  <c r="I45" i="51"/>
  <c r="H45" i="51"/>
  <c r="G45" i="51"/>
  <c r="F45" i="51"/>
  <c r="E45" i="51"/>
  <c r="D45" i="51"/>
  <c r="C45" i="51"/>
  <c r="O44" i="51"/>
  <c r="N44" i="51"/>
  <c r="M44" i="51"/>
  <c r="L44" i="51"/>
  <c r="K44" i="51"/>
  <c r="J44" i="51"/>
  <c r="I44" i="51"/>
  <c r="H44" i="51"/>
  <c r="G44" i="51"/>
  <c r="F44" i="51"/>
  <c r="E44" i="51"/>
  <c r="D44" i="51"/>
  <c r="C44" i="51"/>
  <c r="O43" i="51"/>
  <c r="N43" i="51"/>
  <c r="M43" i="51"/>
  <c r="L43" i="51"/>
  <c r="K43" i="51"/>
  <c r="J43" i="51"/>
  <c r="I43" i="51"/>
  <c r="H43" i="51"/>
  <c r="G43" i="51"/>
  <c r="F43" i="51"/>
  <c r="E43" i="51"/>
  <c r="D43" i="51"/>
  <c r="C43" i="51"/>
  <c r="O42" i="51"/>
  <c r="N42" i="51"/>
  <c r="M42" i="51"/>
  <c r="L42" i="51"/>
  <c r="K42" i="51"/>
  <c r="J42" i="51"/>
  <c r="I42" i="51"/>
  <c r="H42" i="51"/>
  <c r="G42" i="51"/>
  <c r="F42" i="51"/>
  <c r="E42" i="51"/>
  <c r="D42" i="51"/>
  <c r="C42" i="51"/>
  <c r="O41" i="51"/>
  <c r="N41" i="51"/>
  <c r="M41" i="51"/>
  <c r="L41" i="51"/>
  <c r="K41" i="51"/>
  <c r="J41" i="51"/>
  <c r="I41" i="51"/>
  <c r="H41" i="51"/>
  <c r="G41" i="51"/>
  <c r="F41" i="51"/>
  <c r="E41" i="51"/>
  <c r="D41" i="51"/>
  <c r="C41" i="51"/>
  <c r="O40" i="51"/>
  <c r="N40" i="51"/>
  <c r="M40" i="51"/>
  <c r="L40" i="51"/>
  <c r="K40" i="51"/>
  <c r="J40" i="51"/>
  <c r="I40" i="51"/>
  <c r="H40" i="51"/>
  <c r="G40" i="51"/>
  <c r="F40" i="51"/>
  <c r="E40" i="51"/>
  <c r="D40" i="51"/>
  <c r="C40" i="51"/>
  <c r="O39" i="51"/>
  <c r="N39" i="51"/>
  <c r="M39" i="51"/>
  <c r="L39" i="51"/>
  <c r="K39" i="51"/>
  <c r="J39" i="51"/>
  <c r="I39" i="51"/>
  <c r="H39" i="51"/>
  <c r="G39" i="51"/>
  <c r="F39" i="51"/>
  <c r="E39" i="51"/>
  <c r="D39" i="51"/>
  <c r="C39" i="51"/>
  <c r="O38" i="51"/>
  <c r="N38" i="51"/>
  <c r="M38" i="51"/>
  <c r="L38" i="51"/>
  <c r="K38" i="51"/>
  <c r="J38" i="51"/>
  <c r="I38" i="51"/>
  <c r="H38" i="51"/>
  <c r="G38" i="51"/>
  <c r="F38" i="51"/>
  <c r="E38" i="51"/>
  <c r="D38" i="51"/>
  <c r="C38" i="51"/>
  <c r="O37" i="51"/>
  <c r="N37" i="51"/>
  <c r="M37" i="51"/>
  <c r="L37" i="51"/>
  <c r="K37" i="51"/>
  <c r="J37" i="51"/>
  <c r="I37" i="51"/>
  <c r="H37" i="51"/>
  <c r="G37" i="51"/>
  <c r="F37" i="51"/>
  <c r="E37" i="51"/>
  <c r="D37" i="51"/>
  <c r="C37" i="51"/>
  <c r="O36" i="51"/>
  <c r="N36" i="51"/>
  <c r="M36" i="51"/>
  <c r="L36" i="51"/>
  <c r="K36" i="51"/>
  <c r="J36" i="51"/>
  <c r="I36" i="51"/>
  <c r="H36" i="51"/>
  <c r="G36" i="51"/>
  <c r="F36" i="51"/>
  <c r="E36" i="51"/>
  <c r="D36" i="51"/>
  <c r="C36" i="51"/>
  <c r="O35" i="51"/>
  <c r="N35" i="51"/>
  <c r="M35" i="51"/>
  <c r="L35" i="51"/>
  <c r="K35" i="51"/>
  <c r="J35" i="51"/>
  <c r="I35" i="51"/>
  <c r="H35" i="51"/>
  <c r="G35" i="51"/>
  <c r="F35" i="51"/>
  <c r="E35" i="51"/>
  <c r="D35" i="51"/>
  <c r="C35" i="51"/>
  <c r="O34" i="51"/>
  <c r="N34" i="51"/>
  <c r="M34" i="51"/>
  <c r="L34" i="51"/>
  <c r="K34" i="51"/>
  <c r="J34" i="51"/>
  <c r="I34" i="51"/>
  <c r="H34" i="51"/>
  <c r="G34" i="51"/>
  <c r="F34" i="51"/>
  <c r="E34" i="51"/>
  <c r="D34" i="51"/>
  <c r="C34" i="51"/>
  <c r="O33" i="51"/>
  <c r="N33" i="51"/>
  <c r="M33" i="51"/>
  <c r="L33" i="51"/>
  <c r="K33" i="51"/>
  <c r="J33" i="51"/>
  <c r="I33" i="51"/>
  <c r="H33" i="51"/>
  <c r="G33" i="51"/>
  <c r="F33" i="51"/>
  <c r="E33" i="51"/>
  <c r="D33" i="51"/>
  <c r="C33" i="51"/>
  <c r="O32" i="51"/>
  <c r="N32" i="51"/>
  <c r="M32" i="51"/>
  <c r="L32" i="51"/>
  <c r="K32" i="51"/>
  <c r="J32" i="51"/>
  <c r="I32" i="51"/>
  <c r="H32" i="51"/>
  <c r="G32" i="51"/>
  <c r="F32" i="51"/>
  <c r="E32" i="51"/>
  <c r="D32" i="51"/>
  <c r="C32" i="51"/>
  <c r="O30" i="51"/>
  <c r="N30" i="51"/>
  <c r="M30" i="51"/>
  <c r="L30" i="51"/>
  <c r="K30" i="51"/>
  <c r="J30" i="51"/>
  <c r="I30" i="51"/>
  <c r="H30" i="51"/>
  <c r="G30" i="51"/>
  <c r="F30" i="51"/>
  <c r="E30" i="51"/>
  <c r="D30" i="51"/>
  <c r="C30" i="51"/>
  <c r="O29" i="51"/>
  <c r="N29" i="51"/>
  <c r="M29" i="51"/>
  <c r="L29" i="51"/>
  <c r="K29" i="51"/>
  <c r="J29" i="51"/>
  <c r="I29" i="51"/>
  <c r="H29" i="51"/>
  <c r="G29" i="51"/>
  <c r="F29" i="51"/>
  <c r="E29" i="51"/>
  <c r="D29" i="51"/>
  <c r="C29" i="51"/>
  <c r="O28" i="51"/>
  <c r="N28" i="51"/>
  <c r="M28" i="51"/>
  <c r="L28" i="51"/>
  <c r="K28" i="51"/>
  <c r="J28" i="51"/>
  <c r="I28" i="51"/>
  <c r="H28" i="51"/>
  <c r="G28" i="51"/>
  <c r="F28" i="51"/>
  <c r="E28" i="51"/>
  <c r="D28" i="51"/>
  <c r="C28" i="51"/>
  <c r="O27" i="51"/>
  <c r="N27" i="51"/>
  <c r="M27" i="51"/>
  <c r="L27" i="51"/>
  <c r="K27" i="51"/>
  <c r="J27" i="51"/>
  <c r="I27" i="51"/>
  <c r="H27" i="51"/>
  <c r="G27" i="51"/>
  <c r="F27" i="51"/>
  <c r="E27" i="51"/>
  <c r="D27" i="51"/>
  <c r="C27" i="51"/>
  <c r="O26" i="51"/>
  <c r="N26" i="51"/>
  <c r="M26" i="51"/>
  <c r="L26" i="51"/>
  <c r="K26" i="51"/>
  <c r="J26" i="51"/>
  <c r="I26" i="51"/>
  <c r="H26" i="51"/>
  <c r="G26" i="51"/>
  <c r="F26" i="51"/>
  <c r="E26" i="51"/>
  <c r="D26" i="51"/>
  <c r="C26" i="51"/>
  <c r="O25" i="51"/>
  <c r="N25" i="51"/>
  <c r="M25" i="51"/>
  <c r="L25" i="51"/>
  <c r="K25" i="51"/>
  <c r="J25" i="51"/>
  <c r="I25" i="51"/>
  <c r="H25" i="51"/>
  <c r="G25" i="51"/>
  <c r="F25" i="51"/>
  <c r="E25" i="51"/>
  <c r="D25" i="51"/>
  <c r="C25" i="51"/>
  <c r="O24" i="51"/>
  <c r="N24" i="51"/>
  <c r="M24" i="51"/>
  <c r="L24" i="51"/>
  <c r="K24" i="51"/>
  <c r="J24" i="51"/>
  <c r="I24" i="51"/>
  <c r="H24" i="51"/>
  <c r="G24" i="51"/>
  <c r="F24" i="51"/>
  <c r="E24" i="51"/>
  <c r="D24" i="51"/>
  <c r="C24" i="51"/>
  <c r="O23" i="51"/>
  <c r="N23" i="51"/>
  <c r="M23" i="51"/>
  <c r="L23" i="51"/>
  <c r="K23" i="51"/>
  <c r="J23" i="51"/>
  <c r="I23" i="51"/>
  <c r="H23" i="51"/>
  <c r="G23" i="51"/>
  <c r="F23" i="51"/>
  <c r="E23" i="51"/>
  <c r="D23" i="51"/>
  <c r="C23" i="51"/>
  <c r="O22" i="51"/>
  <c r="N22" i="51"/>
  <c r="M22" i="51"/>
  <c r="L22" i="51"/>
  <c r="K22" i="51"/>
  <c r="J22" i="51"/>
  <c r="I22" i="51"/>
  <c r="H22" i="51"/>
  <c r="G22" i="51"/>
  <c r="F22" i="51"/>
  <c r="E22" i="51"/>
  <c r="D22" i="51"/>
  <c r="C22" i="51"/>
  <c r="O21" i="51"/>
  <c r="N21" i="51"/>
  <c r="M21" i="51"/>
  <c r="L21" i="51"/>
  <c r="K21" i="51"/>
  <c r="J21" i="51"/>
  <c r="I21" i="51"/>
  <c r="H21" i="51"/>
  <c r="G21" i="51"/>
  <c r="F21" i="51"/>
  <c r="E21" i="51"/>
  <c r="D21" i="51"/>
  <c r="C21" i="51"/>
  <c r="O20" i="51"/>
  <c r="N20" i="51"/>
  <c r="M20" i="51"/>
  <c r="L20" i="51"/>
  <c r="K20" i="51"/>
  <c r="J20" i="51"/>
  <c r="I20" i="51"/>
  <c r="H20" i="51"/>
  <c r="G20" i="51"/>
  <c r="F20" i="51"/>
  <c r="E20" i="51"/>
  <c r="D20" i="51"/>
  <c r="C20" i="51"/>
  <c r="O19" i="51"/>
  <c r="N19" i="51"/>
  <c r="M19" i="51"/>
  <c r="L19" i="51"/>
  <c r="K19" i="51"/>
  <c r="J19" i="51"/>
  <c r="I19" i="51"/>
  <c r="H19" i="51"/>
  <c r="G19" i="51"/>
  <c r="F19" i="51"/>
  <c r="E19" i="51"/>
  <c r="D19" i="51"/>
  <c r="C19" i="51"/>
  <c r="O18" i="51"/>
  <c r="N18" i="51"/>
  <c r="M18" i="51"/>
  <c r="L18" i="51"/>
  <c r="K18" i="51"/>
  <c r="J18" i="51"/>
  <c r="I18" i="51"/>
  <c r="H18" i="51"/>
  <c r="G18" i="51"/>
  <c r="F18" i="51"/>
  <c r="E18" i="51"/>
  <c r="D18" i="51"/>
  <c r="C18" i="51"/>
  <c r="O17" i="51"/>
  <c r="N17" i="51"/>
  <c r="M17" i="51"/>
  <c r="L17" i="51"/>
  <c r="K17" i="51"/>
  <c r="J17" i="51"/>
  <c r="I17" i="51"/>
  <c r="H17" i="51"/>
  <c r="G17" i="51"/>
  <c r="F17" i="51"/>
  <c r="E17" i="51"/>
  <c r="D17" i="51"/>
  <c r="C17" i="51"/>
  <c r="O16" i="51"/>
  <c r="N16" i="51"/>
  <c r="M16" i="51"/>
  <c r="L16" i="51"/>
  <c r="K16" i="51"/>
  <c r="J16" i="51"/>
  <c r="I16" i="51"/>
  <c r="H16" i="51"/>
  <c r="G16" i="51"/>
  <c r="F16" i="51"/>
  <c r="E16" i="51"/>
  <c r="D16" i="51"/>
  <c r="C16" i="51"/>
  <c r="O15" i="51"/>
  <c r="N15" i="51"/>
  <c r="M15" i="51"/>
  <c r="L15" i="51"/>
  <c r="K15" i="51"/>
  <c r="J15" i="51"/>
  <c r="I15" i="51"/>
  <c r="H15" i="51"/>
  <c r="G15" i="51"/>
  <c r="F15" i="51"/>
  <c r="E15" i="51"/>
  <c r="D15" i="51"/>
  <c r="C15" i="51"/>
  <c r="O14" i="51"/>
  <c r="N14" i="51"/>
  <c r="M14" i="51"/>
  <c r="L14" i="51"/>
  <c r="K14" i="51"/>
  <c r="J14" i="51"/>
  <c r="I14" i="51"/>
  <c r="H14" i="51"/>
  <c r="G14" i="51"/>
  <c r="F14" i="51"/>
  <c r="E14" i="51"/>
  <c r="D14" i="51"/>
  <c r="C14" i="51"/>
  <c r="O13" i="51"/>
  <c r="N13" i="51"/>
  <c r="M13" i="51"/>
  <c r="L13" i="51"/>
  <c r="K13" i="51"/>
  <c r="J13" i="51"/>
  <c r="I13" i="51"/>
  <c r="H13" i="51"/>
  <c r="G13" i="51"/>
  <c r="F13" i="51"/>
  <c r="E13" i="51"/>
  <c r="D13" i="51"/>
  <c r="C13" i="51"/>
  <c r="O12" i="51"/>
  <c r="N12" i="51"/>
  <c r="M12" i="51"/>
  <c r="L12" i="51"/>
  <c r="K12" i="51"/>
  <c r="J12" i="51"/>
  <c r="I12" i="51"/>
  <c r="H12" i="51"/>
  <c r="G12" i="51"/>
  <c r="F12" i="51"/>
  <c r="E12" i="51"/>
  <c r="D12" i="51"/>
  <c r="C12" i="51"/>
  <c r="O10" i="51"/>
  <c r="N10" i="51"/>
  <c r="M10" i="51"/>
  <c r="L10" i="51"/>
  <c r="K10" i="51"/>
  <c r="J10" i="51"/>
  <c r="I10" i="51"/>
  <c r="H10" i="51"/>
  <c r="G10" i="51"/>
  <c r="F10" i="51"/>
  <c r="E10" i="51"/>
  <c r="D10" i="51"/>
  <c r="C10" i="51"/>
  <c r="O9" i="51"/>
  <c r="O9" i="50" s="1"/>
  <c r="N9" i="51"/>
  <c r="M9" i="51"/>
  <c r="L9" i="51"/>
  <c r="K9" i="51"/>
  <c r="J9" i="51"/>
  <c r="I9" i="51"/>
  <c r="H9" i="51"/>
  <c r="G9" i="51"/>
  <c r="F9" i="51"/>
  <c r="E9" i="51"/>
  <c r="D9" i="51"/>
  <c r="C9" i="51"/>
  <c r="O8" i="51"/>
  <c r="N8" i="51"/>
  <c r="M8" i="51"/>
  <c r="L8" i="51"/>
  <c r="K8" i="51"/>
  <c r="J8" i="51"/>
  <c r="I8" i="51"/>
  <c r="H8" i="51"/>
  <c r="G8" i="51"/>
  <c r="F8" i="51"/>
  <c r="E8" i="51"/>
  <c r="D8" i="51"/>
  <c r="C8" i="51"/>
  <c r="O7" i="51"/>
  <c r="N7" i="51"/>
  <c r="M7" i="51"/>
  <c r="L7" i="51"/>
  <c r="K7" i="51"/>
  <c r="J7" i="51"/>
  <c r="I7" i="51"/>
  <c r="H7" i="51"/>
  <c r="G7" i="51"/>
  <c r="F7" i="51"/>
  <c r="E7" i="51"/>
  <c r="D7" i="51"/>
  <c r="C7" i="51"/>
  <c r="O6" i="51"/>
  <c r="N6" i="51"/>
  <c r="M6" i="51"/>
  <c r="L6" i="51"/>
  <c r="K6" i="51"/>
  <c r="J6" i="51"/>
  <c r="I6" i="51"/>
  <c r="H6" i="51"/>
  <c r="G6" i="51"/>
  <c r="F6" i="51"/>
  <c r="E6" i="51"/>
  <c r="D6" i="51"/>
  <c r="C6" i="51"/>
  <c r="O5" i="51"/>
  <c r="N5" i="51"/>
  <c r="M5" i="51"/>
  <c r="L5" i="51"/>
  <c r="K5" i="51"/>
  <c r="J5" i="51"/>
  <c r="I5" i="51"/>
  <c r="H5" i="51"/>
  <c r="G5" i="51"/>
  <c r="F5" i="51"/>
  <c r="E5" i="51"/>
  <c r="D5" i="51"/>
  <c r="C5" i="51"/>
  <c r="O4" i="51"/>
  <c r="O4" i="50" s="1"/>
  <c r="N4" i="51"/>
  <c r="M4" i="51"/>
  <c r="L4" i="51"/>
  <c r="K4" i="51"/>
  <c r="J4" i="51"/>
  <c r="I4" i="51"/>
  <c r="H4" i="51"/>
  <c r="G4" i="51"/>
  <c r="F4" i="51"/>
  <c r="E4" i="51"/>
  <c r="D4" i="51"/>
  <c r="C4" i="51"/>
  <c r="O3" i="51"/>
  <c r="O67" i="64"/>
  <c r="N67" i="64"/>
  <c r="M67" i="64"/>
  <c r="L67" i="64"/>
  <c r="K67" i="64"/>
  <c r="J67" i="64"/>
  <c r="I67" i="64"/>
  <c r="H67" i="64"/>
  <c r="G67" i="64"/>
  <c r="F67" i="64"/>
  <c r="E67" i="64"/>
  <c r="D67" i="64"/>
  <c r="C67" i="64"/>
  <c r="O66" i="64"/>
  <c r="N66" i="64"/>
  <c r="M66" i="64"/>
  <c r="L66" i="64"/>
  <c r="K66" i="64"/>
  <c r="J66" i="64"/>
  <c r="I66" i="64"/>
  <c r="H66" i="64"/>
  <c r="G66" i="64"/>
  <c r="F66" i="64"/>
  <c r="E66" i="64"/>
  <c r="D66" i="64"/>
  <c r="C66" i="64"/>
  <c r="O65" i="64"/>
  <c r="N65" i="64"/>
  <c r="M65" i="64"/>
  <c r="L65" i="64"/>
  <c r="K65" i="64"/>
  <c r="J65" i="64"/>
  <c r="I65" i="64"/>
  <c r="H65" i="64"/>
  <c r="G65" i="64"/>
  <c r="F65" i="64"/>
  <c r="E65" i="64"/>
  <c r="D65" i="64"/>
  <c r="C65" i="64"/>
  <c r="O64" i="64"/>
  <c r="N64" i="64"/>
  <c r="M64" i="64"/>
  <c r="L64" i="64"/>
  <c r="K64" i="64"/>
  <c r="J64" i="64"/>
  <c r="I64" i="64"/>
  <c r="H64" i="64"/>
  <c r="G64" i="64"/>
  <c r="F64" i="64"/>
  <c r="E64" i="64"/>
  <c r="D64" i="64"/>
  <c r="C64" i="64"/>
  <c r="O63" i="64"/>
  <c r="N63" i="64"/>
  <c r="M63" i="64"/>
  <c r="L63" i="64"/>
  <c r="K63" i="64"/>
  <c r="J63" i="64"/>
  <c r="I63" i="64"/>
  <c r="H63" i="64"/>
  <c r="G63" i="64"/>
  <c r="F63" i="64"/>
  <c r="E63" i="64"/>
  <c r="D63" i="64"/>
  <c r="C63" i="64"/>
  <c r="O62" i="64"/>
  <c r="N62" i="64"/>
  <c r="M62" i="64"/>
  <c r="L62" i="64"/>
  <c r="K62" i="64"/>
  <c r="J62" i="64"/>
  <c r="I62" i="64"/>
  <c r="H62" i="64"/>
  <c r="G62" i="64"/>
  <c r="F62" i="64"/>
  <c r="E62" i="64"/>
  <c r="D62" i="64"/>
  <c r="C62" i="64"/>
  <c r="O61" i="64"/>
  <c r="N61" i="64"/>
  <c r="M61" i="64"/>
  <c r="L61" i="64"/>
  <c r="K61" i="64"/>
  <c r="J61" i="64"/>
  <c r="I61" i="64"/>
  <c r="H61" i="64"/>
  <c r="G61" i="64"/>
  <c r="F61" i="64"/>
  <c r="E61" i="64"/>
  <c r="D61" i="64"/>
  <c r="C61" i="64"/>
  <c r="O60" i="64"/>
  <c r="N60" i="64"/>
  <c r="M60" i="64"/>
  <c r="L60" i="64"/>
  <c r="K60" i="64"/>
  <c r="J60" i="64"/>
  <c r="I60" i="64"/>
  <c r="H60" i="64"/>
  <c r="G60" i="64"/>
  <c r="F60" i="64"/>
  <c r="E60" i="64"/>
  <c r="D60" i="64"/>
  <c r="C60" i="64"/>
  <c r="O59" i="64"/>
  <c r="N59" i="64"/>
  <c r="M59" i="64"/>
  <c r="L59" i="64"/>
  <c r="K59" i="64"/>
  <c r="J59" i="64"/>
  <c r="I59" i="64"/>
  <c r="H59" i="64"/>
  <c r="G59" i="64"/>
  <c r="F59" i="64"/>
  <c r="E59" i="64"/>
  <c r="D59" i="64"/>
  <c r="C59" i="64"/>
  <c r="O58" i="64"/>
  <c r="N58" i="64"/>
  <c r="M58" i="64"/>
  <c r="L58" i="64"/>
  <c r="K58" i="64"/>
  <c r="J58" i="64"/>
  <c r="I58" i="64"/>
  <c r="H58" i="64"/>
  <c r="G58" i="64"/>
  <c r="F58" i="64"/>
  <c r="E58" i="64"/>
  <c r="D58" i="64"/>
  <c r="C58" i="64"/>
  <c r="O57" i="64"/>
  <c r="N57" i="64"/>
  <c r="M57" i="64"/>
  <c r="L57" i="64"/>
  <c r="K57" i="64"/>
  <c r="J57" i="64"/>
  <c r="I57" i="64"/>
  <c r="H57" i="64"/>
  <c r="G57" i="64"/>
  <c r="F57" i="64"/>
  <c r="E57" i="64"/>
  <c r="D57" i="64"/>
  <c r="C57" i="64"/>
  <c r="O56" i="64"/>
  <c r="N56" i="64"/>
  <c r="M56" i="64"/>
  <c r="L56" i="64"/>
  <c r="K56" i="64"/>
  <c r="J56" i="64"/>
  <c r="I56" i="64"/>
  <c r="H56" i="64"/>
  <c r="G56" i="64"/>
  <c r="F56" i="64"/>
  <c r="E56" i="64"/>
  <c r="D56" i="64"/>
  <c r="C56" i="64"/>
  <c r="O55" i="64"/>
  <c r="N55" i="64"/>
  <c r="M55" i="64"/>
  <c r="L55" i="64"/>
  <c r="K55" i="64"/>
  <c r="J55" i="64"/>
  <c r="I55" i="64"/>
  <c r="H55" i="64"/>
  <c r="G55" i="64"/>
  <c r="F55" i="64"/>
  <c r="E55" i="64"/>
  <c r="D55" i="64"/>
  <c r="C55" i="64"/>
  <c r="O54" i="64"/>
  <c r="N54" i="64"/>
  <c r="M54" i="64"/>
  <c r="L54" i="64"/>
  <c r="K54" i="64"/>
  <c r="J54" i="64"/>
  <c r="I54" i="64"/>
  <c r="H54" i="64"/>
  <c r="G54" i="64"/>
  <c r="F54" i="64"/>
  <c r="E54" i="64"/>
  <c r="D54" i="64"/>
  <c r="C54" i="64"/>
  <c r="O53" i="64"/>
  <c r="N53" i="64"/>
  <c r="M53" i="64"/>
  <c r="L53" i="64"/>
  <c r="K53" i="64"/>
  <c r="J53" i="64"/>
  <c r="I53" i="64"/>
  <c r="H53" i="64"/>
  <c r="G53" i="64"/>
  <c r="F53" i="64"/>
  <c r="E53" i="64"/>
  <c r="D53" i="64"/>
  <c r="C53" i="64"/>
  <c r="O52" i="64"/>
  <c r="N52" i="64"/>
  <c r="M52" i="64"/>
  <c r="L52" i="64"/>
  <c r="K52" i="64"/>
  <c r="J52" i="64"/>
  <c r="I52" i="64"/>
  <c r="H52" i="64"/>
  <c r="G52" i="64"/>
  <c r="F52" i="64"/>
  <c r="E52" i="64"/>
  <c r="D52" i="64"/>
  <c r="C52" i="64"/>
  <c r="O51" i="64"/>
  <c r="N51" i="64"/>
  <c r="M51" i="64"/>
  <c r="L51" i="64"/>
  <c r="K51" i="64"/>
  <c r="J51" i="64"/>
  <c r="I51" i="64"/>
  <c r="H51" i="64"/>
  <c r="G51" i="64"/>
  <c r="F51" i="64"/>
  <c r="E51" i="64"/>
  <c r="D51" i="64"/>
  <c r="C51" i="64"/>
  <c r="O50" i="64"/>
  <c r="N50" i="64"/>
  <c r="M50" i="64"/>
  <c r="L50" i="64"/>
  <c r="K50" i="64"/>
  <c r="J50" i="64"/>
  <c r="I50" i="64"/>
  <c r="H50" i="64"/>
  <c r="G50" i="64"/>
  <c r="F50" i="64"/>
  <c r="E50" i="64"/>
  <c r="D50" i="64"/>
  <c r="C50" i="64"/>
  <c r="O49" i="64"/>
  <c r="N49" i="64"/>
  <c r="M49" i="64"/>
  <c r="L49" i="64"/>
  <c r="K49" i="64"/>
  <c r="J49" i="64"/>
  <c r="I49" i="64"/>
  <c r="H49" i="64"/>
  <c r="G49" i="64"/>
  <c r="F49" i="64"/>
  <c r="E49" i="64"/>
  <c r="D49" i="64"/>
  <c r="C49" i="64"/>
  <c r="O48" i="64"/>
  <c r="N48" i="64"/>
  <c r="M48" i="64"/>
  <c r="L48" i="64"/>
  <c r="K48" i="64"/>
  <c r="J48" i="64"/>
  <c r="I48" i="64"/>
  <c r="H48" i="64"/>
  <c r="G48" i="64"/>
  <c r="F48" i="64"/>
  <c r="E48" i="64"/>
  <c r="D48" i="64"/>
  <c r="C48" i="64"/>
  <c r="O47" i="64"/>
  <c r="N47" i="64"/>
  <c r="M47" i="64"/>
  <c r="L47" i="64"/>
  <c r="K47" i="64"/>
  <c r="J47" i="64"/>
  <c r="I47" i="64"/>
  <c r="H47" i="64"/>
  <c r="G47" i="64"/>
  <c r="F47" i="64"/>
  <c r="E47" i="64"/>
  <c r="D47" i="64"/>
  <c r="C47" i="64"/>
  <c r="O46" i="64"/>
  <c r="N46" i="64"/>
  <c r="M46" i="64"/>
  <c r="L46" i="64"/>
  <c r="K46" i="64"/>
  <c r="J46" i="64"/>
  <c r="I46" i="64"/>
  <c r="H46" i="64"/>
  <c r="G46" i="64"/>
  <c r="F46" i="64"/>
  <c r="E46" i="64"/>
  <c r="D46" i="64"/>
  <c r="C46" i="64"/>
  <c r="O45" i="64"/>
  <c r="N45" i="64"/>
  <c r="M45" i="64"/>
  <c r="L45" i="64"/>
  <c r="K45" i="64"/>
  <c r="J45" i="64"/>
  <c r="I45" i="64"/>
  <c r="H45" i="64"/>
  <c r="G45" i="64"/>
  <c r="F45" i="64"/>
  <c r="E45" i="64"/>
  <c r="D45" i="64"/>
  <c r="C45" i="64"/>
  <c r="O44" i="64"/>
  <c r="N44" i="64"/>
  <c r="M44" i="64"/>
  <c r="L44" i="64"/>
  <c r="K44" i="64"/>
  <c r="J44" i="64"/>
  <c r="I44" i="64"/>
  <c r="H44" i="64"/>
  <c r="G44" i="64"/>
  <c r="F44" i="64"/>
  <c r="E44" i="64"/>
  <c r="D44" i="64"/>
  <c r="C44" i="64"/>
  <c r="O43" i="64"/>
  <c r="N43" i="64"/>
  <c r="M43" i="64"/>
  <c r="L43" i="64"/>
  <c r="K43" i="64"/>
  <c r="J43" i="64"/>
  <c r="I43" i="64"/>
  <c r="H43" i="64"/>
  <c r="G43" i="64"/>
  <c r="F43" i="64"/>
  <c r="E43" i="64"/>
  <c r="D43" i="64"/>
  <c r="C43" i="64"/>
  <c r="O42" i="64"/>
  <c r="N42" i="64"/>
  <c r="M42" i="64"/>
  <c r="L42" i="64"/>
  <c r="K42" i="64"/>
  <c r="J42" i="64"/>
  <c r="I42" i="64"/>
  <c r="H42" i="64"/>
  <c r="G42" i="64"/>
  <c r="F42" i="64"/>
  <c r="E42" i="64"/>
  <c r="D42" i="64"/>
  <c r="C42" i="64"/>
  <c r="O41" i="64"/>
  <c r="N41" i="64"/>
  <c r="M41" i="64"/>
  <c r="L41" i="64"/>
  <c r="K41" i="64"/>
  <c r="J41" i="64"/>
  <c r="I41" i="64"/>
  <c r="H41" i="64"/>
  <c r="G41" i="64"/>
  <c r="F41" i="64"/>
  <c r="E41" i="64"/>
  <c r="D41" i="64"/>
  <c r="C41" i="64"/>
  <c r="O40" i="64"/>
  <c r="N40" i="64"/>
  <c r="M40" i="64"/>
  <c r="L40" i="64"/>
  <c r="K40" i="64"/>
  <c r="J40" i="64"/>
  <c r="I40" i="64"/>
  <c r="H40" i="64"/>
  <c r="G40" i="64"/>
  <c r="F40" i="64"/>
  <c r="E40" i="64"/>
  <c r="D40" i="64"/>
  <c r="C40" i="64"/>
  <c r="O39" i="64"/>
  <c r="N39" i="64"/>
  <c r="M39" i="64"/>
  <c r="L39" i="64"/>
  <c r="K39" i="64"/>
  <c r="J39" i="64"/>
  <c r="I39" i="64"/>
  <c r="H39" i="64"/>
  <c r="G39" i="64"/>
  <c r="F39" i="64"/>
  <c r="E39" i="64"/>
  <c r="D39" i="64"/>
  <c r="C39" i="64"/>
  <c r="O38" i="64"/>
  <c r="N38" i="64"/>
  <c r="M38" i="64"/>
  <c r="L38" i="64"/>
  <c r="K38" i="64"/>
  <c r="J38" i="64"/>
  <c r="I38" i="64"/>
  <c r="H38" i="64"/>
  <c r="G38" i="64"/>
  <c r="F38" i="64"/>
  <c r="E38" i="64"/>
  <c r="D38" i="64"/>
  <c r="C38" i="64"/>
  <c r="Q16" i="59" l="1"/>
  <c r="O25" i="50"/>
  <c r="O11" i="50"/>
  <c r="K16" i="59"/>
  <c r="J16" i="59"/>
  <c r="M16" i="59"/>
  <c r="Q114" i="59"/>
  <c r="Q4" i="59" s="1"/>
  <c r="O16" i="59"/>
  <c r="C11" i="52"/>
  <c r="G11" i="52"/>
  <c r="H114" i="59"/>
  <c r="H4" i="59" s="1"/>
  <c r="P114" i="59"/>
  <c r="P4" i="59" s="1"/>
  <c r="O114" i="59"/>
  <c r="O4" i="59" s="1"/>
  <c r="N114" i="59"/>
  <c r="N4" i="59" s="1"/>
  <c r="M114" i="59"/>
  <c r="M4" i="59" s="1"/>
  <c r="L114" i="59"/>
  <c r="L4" i="59" s="1"/>
  <c r="K114" i="59"/>
  <c r="K4" i="59" s="1"/>
  <c r="J114" i="59"/>
  <c r="J4" i="59" s="1"/>
  <c r="I114" i="59"/>
  <c r="I4" i="59" s="1"/>
  <c r="G114" i="59"/>
  <c r="G4" i="59" s="1"/>
  <c r="F114" i="59"/>
  <c r="F4" i="59" s="1"/>
  <c r="E114" i="59"/>
  <c r="E4" i="59" s="1"/>
  <c r="K90" i="59"/>
  <c r="K8" i="59" s="1"/>
  <c r="K89" i="59"/>
  <c r="K12" i="59" s="1"/>
  <c r="L16" i="59"/>
  <c r="G16" i="59"/>
  <c r="E16" i="59"/>
  <c r="E89" i="59"/>
  <c r="E12" i="59" s="1"/>
  <c r="Q90" i="59"/>
  <c r="Q8" i="59" s="1"/>
  <c r="Q89" i="59"/>
  <c r="Q12" i="59" s="1"/>
  <c r="P90" i="59"/>
  <c r="P8" i="59" s="1"/>
  <c r="P89" i="59"/>
  <c r="P12" i="59" s="1"/>
  <c r="O90" i="59"/>
  <c r="O8" i="59" s="1"/>
  <c r="O89" i="59"/>
  <c r="O12" i="59" s="1"/>
  <c r="N89" i="59"/>
  <c r="N12" i="59" s="1"/>
  <c r="N90" i="59"/>
  <c r="N8" i="59" s="1"/>
  <c r="M90" i="59"/>
  <c r="M8" i="59" s="1"/>
  <c r="M89" i="59"/>
  <c r="M12" i="59" s="1"/>
  <c r="L90" i="59"/>
  <c r="L8" i="59" s="1"/>
  <c r="L89" i="59"/>
  <c r="L12" i="59" s="1"/>
  <c r="J89" i="59"/>
  <c r="J12" i="59" s="1"/>
  <c r="J90" i="59"/>
  <c r="J8" i="59" s="1"/>
  <c r="I90" i="59"/>
  <c r="I8" i="59" s="1"/>
  <c r="I89" i="59"/>
  <c r="I12" i="59" s="1"/>
  <c r="H90" i="59"/>
  <c r="H8" i="59" s="1"/>
  <c r="H89" i="59"/>
  <c r="H12" i="59" s="1"/>
  <c r="G89" i="59"/>
  <c r="G12" i="59" s="1"/>
  <c r="G90" i="59"/>
  <c r="G8" i="59" s="1"/>
  <c r="F89" i="59"/>
  <c r="F12" i="59" s="1"/>
  <c r="F90" i="59"/>
  <c r="F8" i="59" s="1"/>
  <c r="E90" i="59"/>
  <c r="E8" i="59" s="1"/>
  <c r="O17" i="50"/>
  <c r="Q210" i="59"/>
  <c r="E186" i="59"/>
  <c r="E185" i="59"/>
  <c r="L185" i="59"/>
  <c r="E210" i="59"/>
  <c r="K210" i="59"/>
  <c r="B42" i="76"/>
  <c r="B45" i="76" s="1"/>
  <c r="B38" i="76"/>
  <c r="C43" i="76"/>
  <c r="B22" i="76"/>
  <c r="B40" i="76"/>
  <c r="B43" i="76" s="1"/>
  <c r="F11" i="52"/>
  <c r="O15" i="50"/>
  <c r="O23" i="50"/>
  <c r="O7" i="50"/>
  <c r="O16" i="50"/>
  <c r="O24" i="50"/>
  <c r="H11" i="52"/>
  <c r="D11" i="52"/>
  <c r="M186" i="59"/>
  <c r="O18" i="50"/>
  <c r="O26" i="50"/>
  <c r="O6" i="50"/>
  <c r="O12" i="50"/>
  <c r="O20" i="50"/>
  <c r="O14" i="50"/>
  <c r="O22" i="50"/>
  <c r="O8" i="50"/>
  <c r="O5" i="50"/>
  <c r="O13" i="50"/>
  <c r="O21" i="50"/>
  <c r="O10" i="50"/>
  <c r="O19" i="50"/>
  <c r="L186" i="59"/>
  <c r="H210" i="59"/>
  <c r="L210" i="59"/>
  <c r="J210" i="59"/>
  <c r="I210" i="59"/>
  <c r="M185" i="59"/>
  <c r="N186" i="59"/>
  <c r="N185" i="59"/>
  <c r="G210" i="59"/>
  <c r="K185" i="59"/>
  <c r="K186" i="59"/>
  <c r="Q185" i="59"/>
  <c r="Q186" i="59"/>
  <c r="O186" i="59"/>
  <c r="O185" i="59"/>
  <c r="F186" i="59"/>
  <c r="F185" i="59"/>
  <c r="N210" i="59"/>
  <c r="O210" i="59"/>
  <c r="J185" i="59"/>
  <c r="J186" i="59"/>
  <c r="I185" i="59"/>
  <c r="I186" i="59"/>
  <c r="P186" i="59"/>
  <c r="P185" i="59"/>
  <c r="G186" i="59"/>
  <c r="G185" i="59"/>
  <c r="M210" i="59"/>
  <c r="F210" i="59"/>
  <c r="H186" i="59"/>
  <c r="H185" i="59"/>
  <c r="P210" i="59"/>
  <c r="O33" i="64"/>
  <c r="O32" i="64"/>
  <c r="O31" i="64"/>
  <c r="O30" i="64"/>
  <c r="O29" i="64"/>
  <c r="O28" i="64"/>
  <c r="O27" i="64"/>
  <c r="O26" i="64"/>
  <c r="O25" i="64"/>
  <c r="O24" i="64"/>
  <c r="O23" i="64"/>
  <c r="O22" i="64"/>
  <c r="O21" i="64"/>
  <c r="O20" i="64"/>
  <c r="O19" i="64"/>
  <c r="O18" i="64"/>
  <c r="O17" i="64"/>
  <c r="O16" i="64"/>
  <c r="O15" i="64"/>
  <c r="O14" i="64"/>
  <c r="O13" i="64"/>
  <c r="O12" i="64"/>
  <c r="O11" i="64"/>
  <c r="O10" i="64"/>
  <c r="O9" i="64"/>
  <c r="O8" i="64"/>
  <c r="O7" i="64"/>
  <c r="O6" i="64"/>
  <c r="O5" i="64"/>
  <c r="O4" i="64"/>
  <c r="O3" i="64"/>
  <c r="O3" i="50"/>
  <c r="E3" i="59"/>
  <c r="F3" i="59"/>
  <c r="G3" i="59"/>
  <c r="H3" i="59"/>
  <c r="I3" i="59"/>
  <c r="J3" i="59"/>
  <c r="O7" i="74"/>
  <c r="N7" i="74"/>
  <c r="M7" i="74"/>
  <c r="L7" i="74"/>
  <c r="K7" i="74"/>
  <c r="J7" i="74"/>
  <c r="I7" i="74"/>
  <c r="H7" i="74"/>
  <c r="G7" i="74"/>
  <c r="F7" i="74"/>
  <c r="E7" i="74"/>
  <c r="D7" i="74"/>
  <c r="C7" i="74"/>
  <c r="O6" i="60"/>
  <c r="N6" i="60"/>
  <c r="M6" i="60"/>
  <c r="L6" i="60"/>
  <c r="K6" i="60"/>
  <c r="J6" i="60"/>
  <c r="I6" i="60"/>
  <c r="H6" i="60"/>
  <c r="G6" i="60"/>
  <c r="F6" i="60"/>
  <c r="E6" i="60"/>
  <c r="D6" i="60"/>
  <c r="C6" i="60"/>
  <c r="O5" i="60"/>
  <c r="N5" i="60"/>
  <c r="M5" i="60"/>
  <c r="L5" i="60"/>
  <c r="K5" i="60"/>
  <c r="J5" i="60"/>
  <c r="I5" i="60"/>
  <c r="H5" i="60"/>
  <c r="G5" i="60"/>
  <c r="F5" i="60"/>
  <c r="E5" i="60"/>
  <c r="D5" i="60"/>
  <c r="C5" i="60"/>
  <c r="O4" i="60"/>
  <c r="N4" i="60"/>
  <c r="M4" i="60"/>
  <c r="L4" i="60"/>
  <c r="K4" i="60"/>
  <c r="J4" i="60"/>
  <c r="I4" i="60"/>
  <c r="H4" i="60"/>
  <c r="G4" i="60"/>
  <c r="F4" i="60"/>
  <c r="E4" i="60"/>
  <c r="D4" i="60"/>
  <c r="C4" i="60"/>
  <c r="O21" i="74"/>
  <c r="N21" i="74"/>
  <c r="M21" i="74"/>
  <c r="L21" i="74"/>
  <c r="K21" i="74"/>
  <c r="J21" i="74"/>
  <c r="I21" i="74"/>
  <c r="H21" i="74"/>
  <c r="G21" i="74"/>
  <c r="F21" i="74"/>
  <c r="E21" i="74"/>
  <c r="D21" i="74"/>
  <c r="C21" i="74"/>
  <c r="M14" i="74"/>
  <c r="N14" i="74"/>
  <c r="O14" i="74"/>
  <c r="C46" i="76" l="1"/>
  <c r="B41" i="76"/>
  <c r="B44" i="76" s="1"/>
  <c r="F31" i="70"/>
  <c r="E31" i="70"/>
  <c r="D31" i="70"/>
  <c r="C31" i="70"/>
  <c r="D98" i="70"/>
  <c r="D32" i="70" s="1"/>
  <c r="E98" i="70"/>
  <c r="E32" i="70" s="1"/>
  <c r="F98" i="70"/>
  <c r="F32" i="70" s="1"/>
  <c r="C98" i="70"/>
  <c r="C32" i="70" s="1"/>
  <c r="O21" i="60"/>
  <c r="N21" i="60"/>
  <c r="M21" i="60"/>
  <c r="L21" i="60"/>
  <c r="K21" i="60"/>
  <c r="J21" i="60"/>
  <c r="I21" i="60"/>
  <c r="H21" i="60"/>
  <c r="G21" i="60"/>
  <c r="F21" i="60"/>
  <c r="E21" i="60"/>
  <c r="D21" i="60"/>
  <c r="C21" i="60"/>
  <c r="O14" i="60"/>
  <c r="N3" i="66"/>
  <c r="N3" i="65"/>
  <c r="N3" i="58"/>
  <c r="N3" i="53"/>
  <c r="N3" i="52"/>
  <c r="N3" i="51"/>
  <c r="N33" i="64"/>
  <c r="N32" i="64"/>
  <c r="N31" i="64"/>
  <c r="N30" i="64"/>
  <c r="N29" i="64"/>
  <c r="N28" i="64"/>
  <c r="N27" i="64"/>
  <c r="N26" i="64"/>
  <c r="N25" i="64"/>
  <c r="N24" i="64"/>
  <c r="N23" i="64"/>
  <c r="N22" i="64"/>
  <c r="N21" i="64"/>
  <c r="N20" i="64"/>
  <c r="N19" i="64"/>
  <c r="N18" i="64"/>
  <c r="N17" i="64"/>
  <c r="N16" i="64"/>
  <c r="N15" i="64"/>
  <c r="N14" i="64"/>
  <c r="N13" i="64"/>
  <c r="N12" i="64"/>
  <c r="N11" i="64"/>
  <c r="N10" i="64"/>
  <c r="N9" i="64"/>
  <c r="N8" i="64"/>
  <c r="N7" i="64"/>
  <c r="N6" i="64"/>
  <c r="N5" i="64"/>
  <c r="N4" i="64"/>
  <c r="N3" i="64"/>
  <c r="N3" i="50"/>
  <c r="N14" i="60"/>
  <c r="N7" i="60" l="1"/>
  <c r="O7" i="60"/>
  <c r="M3" i="66"/>
  <c r="M3" i="65"/>
  <c r="M3" i="58"/>
  <c r="M3" i="53"/>
  <c r="M3" i="52"/>
  <c r="M3" i="51"/>
  <c r="M3" i="64"/>
  <c r="M33" i="64"/>
  <c r="M32" i="64"/>
  <c r="M31" i="64"/>
  <c r="M30" i="64"/>
  <c r="M29" i="64"/>
  <c r="M28" i="64"/>
  <c r="M27" i="64"/>
  <c r="M26" i="64"/>
  <c r="M25" i="64"/>
  <c r="M24" i="64"/>
  <c r="M23" i="64"/>
  <c r="M22" i="64"/>
  <c r="M21" i="64"/>
  <c r="M20" i="64"/>
  <c r="M19" i="64"/>
  <c r="M18" i="64"/>
  <c r="M17" i="64"/>
  <c r="M16" i="64"/>
  <c r="M15" i="64"/>
  <c r="M14" i="64"/>
  <c r="M13" i="64"/>
  <c r="M12" i="64"/>
  <c r="M11" i="64"/>
  <c r="M10" i="64"/>
  <c r="M9" i="64"/>
  <c r="M8" i="64"/>
  <c r="M7" i="64"/>
  <c r="M6" i="64"/>
  <c r="M5" i="64"/>
  <c r="M4" i="64"/>
  <c r="M3" i="50"/>
  <c r="M14" i="60" l="1"/>
  <c r="M7" i="60" s="1"/>
  <c r="L3" i="66" l="1"/>
  <c r="L3" i="65"/>
  <c r="L3" i="58"/>
  <c r="L3" i="53"/>
  <c r="L3" i="52"/>
  <c r="L3" i="51"/>
  <c r="L33" i="64"/>
  <c r="L32" i="64"/>
  <c r="L31" i="64"/>
  <c r="L30" i="64"/>
  <c r="L29" i="64"/>
  <c r="L28" i="64"/>
  <c r="L27" i="64"/>
  <c r="L26" i="64"/>
  <c r="L25" i="64"/>
  <c r="L24" i="64"/>
  <c r="L23" i="64"/>
  <c r="L22" i="64"/>
  <c r="L21" i="64"/>
  <c r="L20" i="64"/>
  <c r="L19" i="64"/>
  <c r="L18" i="64"/>
  <c r="L17" i="64"/>
  <c r="L16" i="64"/>
  <c r="L15" i="64"/>
  <c r="L14" i="64"/>
  <c r="L13" i="64"/>
  <c r="L12" i="64"/>
  <c r="L11" i="64"/>
  <c r="L10" i="64"/>
  <c r="L9" i="64"/>
  <c r="L8" i="64"/>
  <c r="L7" i="64"/>
  <c r="L6" i="64"/>
  <c r="L5" i="64"/>
  <c r="L4" i="64"/>
  <c r="L3" i="64"/>
  <c r="L3" i="50"/>
  <c r="L14" i="60" l="1"/>
  <c r="L7" i="60" s="1"/>
  <c r="K3" i="66" l="1"/>
  <c r="K3" i="65"/>
  <c r="K3" i="58"/>
  <c r="K3" i="53"/>
  <c r="K3" i="52"/>
  <c r="K3" i="51"/>
  <c r="K33" i="64"/>
  <c r="K32" i="64"/>
  <c r="K31" i="64"/>
  <c r="K30" i="64"/>
  <c r="K29" i="64"/>
  <c r="K28" i="64"/>
  <c r="K27" i="64"/>
  <c r="K26" i="64"/>
  <c r="K25" i="64"/>
  <c r="K24" i="64"/>
  <c r="K23" i="64"/>
  <c r="K22" i="64"/>
  <c r="K21" i="64"/>
  <c r="K20" i="64"/>
  <c r="K19" i="64"/>
  <c r="K18" i="64"/>
  <c r="K17" i="64"/>
  <c r="K16" i="64"/>
  <c r="K15" i="64"/>
  <c r="K14" i="64"/>
  <c r="K13" i="64"/>
  <c r="K12" i="64"/>
  <c r="K11" i="64"/>
  <c r="K10" i="64"/>
  <c r="K9" i="64"/>
  <c r="K8" i="64"/>
  <c r="K7" i="64"/>
  <c r="K6" i="64"/>
  <c r="K5" i="64"/>
  <c r="K4" i="64"/>
  <c r="K3" i="64"/>
  <c r="K3" i="50"/>
  <c r="K14" i="60"/>
  <c r="K7" i="60" s="1"/>
  <c r="J3" i="66" l="1"/>
  <c r="J3" i="65"/>
  <c r="J3" i="58"/>
  <c r="J3" i="53"/>
  <c r="J3" i="52"/>
  <c r="J3" i="51"/>
  <c r="J33" i="64"/>
  <c r="J32" i="64"/>
  <c r="J31" i="64"/>
  <c r="J30" i="64"/>
  <c r="J29" i="64"/>
  <c r="J28" i="64"/>
  <c r="J27" i="64"/>
  <c r="J26" i="64"/>
  <c r="J25" i="64"/>
  <c r="J24" i="64"/>
  <c r="J23" i="64"/>
  <c r="J22" i="64"/>
  <c r="J21" i="64"/>
  <c r="J20" i="64"/>
  <c r="J19" i="64"/>
  <c r="J18" i="64"/>
  <c r="J17" i="64"/>
  <c r="J16" i="64"/>
  <c r="J15" i="64"/>
  <c r="J14" i="64"/>
  <c r="J13" i="64"/>
  <c r="J12" i="64"/>
  <c r="J11" i="64"/>
  <c r="J10" i="64"/>
  <c r="J9" i="64"/>
  <c r="J8" i="64"/>
  <c r="J7" i="64"/>
  <c r="J6" i="64"/>
  <c r="J5" i="64"/>
  <c r="J4" i="64"/>
  <c r="J3" i="64"/>
  <c r="J3" i="50"/>
  <c r="J14" i="60" l="1"/>
  <c r="J7" i="60" s="1"/>
  <c r="I3" i="66" l="1"/>
  <c r="I3" i="65"/>
  <c r="I3" i="58"/>
  <c r="I3" i="53"/>
  <c r="I3" i="52"/>
  <c r="I3" i="51"/>
  <c r="I33" i="64"/>
  <c r="I32" i="64"/>
  <c r="I31" i="64"/>
  <c r="I30" i="64"/>
  <c r="I29" i="64"/>
  <c r="I28" i="64"/>
  <c r="I27" i="64"/>
  <c r="I26" i="64"/>
  <c r="I25" i="64"/>
  <c r="I24" i="64"/>
  <c r="I23" i="64"/>
  <c r="I22" i="64"/>
  <c r="I21" i="64"/>
  <c r="I20" i="64"/>
  <c r="I19" i="64"/>
  <c r="I18" i="64"/>
  <c r="I17" i="64"/>
  <c r="I16" i="64"/>
  <c r="I15" i="64"/>
  <c r="I14" i="64"/>
  <c r="I13" i="64"/>
  <c r="I12" i="64"/>
  <c r="I11" i="64"/>
  <c r="I10" i="64"/>
  <c r="I9" i="64"/>
  <c r="I8" i="64"/>
  <c r="I7" i="64"/>
  <c r="I6" i="64"/>
  <c r="I5" i="64"/>
  <c r="I4" i="64"/>
  <c r="I3" i="64"/>
  <c r="I3" i="50"/>
  <c r="I14" i="60"/>
  <c r="I7" i="60" s="1"/>
  <c r="H3" i="66" l="1"/>
  <c r="H3" i="65"/>
  <c r="H3" i="58"/>
  <c r="H3" i="53"/>
  <c r="H3" i="52"/>
  <c r="H3" i="51"/>
  <c r="H33" i="64"/>
  <c r="H32" i="64"/>
  <c r="H31" i="64"/>
  <c r="H30" i="64"/>
  <c r="H29" i="64"/>
  <c r="H28" i="64"/>
  <c r="H27" i="64"/>
  <c r="H26" i="64"/>
  <c r="H25" i="64"/>
  <c r="H24" i="64"/>
  <c r="H23" i="64"/>
  <c r="H22" i="64"/>
  <c r="H21" i="64"/>
  <c r="H20" i="64"/>
  <c r="H19" i="64"/>
  <c r="H18" i="64"/>
  <c r="H17" i="64"/>
  <c r="H16" i="64"/>
  <c r="H15" i="64"/>
  <c r="H14" i="64"/>
  <c r="H13" i="64"/>
  <c r="H12" i="64"/>
  <c r="H11" i="64"/>
  <c r="H10" i="64"/>
  <c r="H9" i="64"/>
  <c r="H8" i="64"/>
  <c r="H7" i="64"/>
  <c r="H6" i="64"/>
  <c r="H5" i="64"/>
  <c r="H4" i="64"/>
  <c r="H3" i="64"/>
  <c r="H3" i="50"/>
  <c r="H14" i="60"/>
  <c r="H7" i="60" s="1"/>
  <c r="G3" i="66" l="1"/>
  <c r="G3" i="65"/>
  <c r="G3" i="58"/>
  <c r="G3" i="53"/>
  <c r="G3" i="52"/>
  <c r="G3" i="51"/>
  <c r="G33" i="64"/>
  <c r="G32" i="64"/>
  <c r="G31" i="64"/>
  <c r="G30" i="64"/>
  <c r="G29" i="64"/>
  <c r="G28" i="64"/>
  <c r="G27" i="64"/>
  <c r="G26" i="64"/>
  <c r="G25" i="64"/>
  <c r="G24" i="64"/>
  <c r="G23" i="64"/>
  <c r="G22" i="64"/>
  <c r="G21" i="64"/>
  <c r="G20" i="64"/>
  <c r="G19" i="64"/>
  <c r="G18" i="64"/>
  <c r="G17" i="64"/>
  <c r="G16" i="64"/>
  <c r="G15" i="64"/>
  <c r="G14" i="64"/>
  <c r="G13" i="64"/>
  <c r="G12" i="64"/>
  <c r="G11" i="64"/>
  <c r="G10" i="64"/>
  <c r="G9" i="64"/>
  <c r="G8" i="64"/>
  <c r="G7" i="64"/>
  <c r="G6" i="64"/>
  <c r="G5" i="64"/>
  <c r="G4" i="64"/>
  <c r="G3" i="64"/>
  <c r="G14" i="60"/>
  <c r="G7" i="60" s="1"/>
  <c r="G3" i="50"/>
  <c r="F3" i="66" l="1"/>
  <c r="F3" i="65"/>
  <c r="F3" i="58"/>
  <c r="F3" i="53"/>
  <c r="F3" i="52"/>
  <c r="F3" i="51"/>
  <c r="F33" i="64"/>
  <c r="F32" i="64"/>
  <c r="F31" i="64"/>
  <c r="F30" i="64"/>
  <c r="F29" i="64"/>
  <c r="F28" i="64"/>
  <c r="F27" i="64"/>
  <c r="F26" i="64"/>
  <c r="F25" i="64"/>
  <c r="F24" i="64"/>
  <c r="F23" i="64"/>
  <c r="F22" i="64"/>
  <c r="F21" i="64"/>
  <c r="F20" i="64"/>
  <c r="F19" i="64"/>
  <c r="F18" i="64"/>
  <c r="F17" i="64"/>
  <c r="F16" i="64"/>
  <c r="F15" i="64"/>
  <c r="F14" i="64"/>
  <c r="F13" i="64"/>
  <c r="F12" i="64"/>
  <c r="F11" i="64"/>
  <c r="F10" i="64"/>
  <c r="F9" i="64"/>
  <c r="F8" i="64"/>
  <c r="F7" i="64"/>
  <c r="F6" i="64"/>
  <c r="F5" i="64"/>
  <c r="F4" i="64"/>
  <c r="F3" i="64"/>
  <c r="F3" i="50"/>
  <c r="E3" i="50"/>
  <c r="F14" i="60"/>
  <c r="F7" i="60" s="1"/>
  <c r="E3" i="66" l="1"/>
  <c r="E3" i="65"/>
  <c r="E3" i="58"/>
  <c r="E3" i="53"/>
  <c r="E3" i="52"/>
  <c r="E3" i="51"/>
  <c r="E33" i="64"/>
  <c r="E32" i="64"/>
  <c r="E31" i="64"/>
  <c r="E30" i="64"/>
  <c r="E29" i="64"/>
  <c r="E28" i="64"/>
  <c r="E27" i="64"/>
  <c r="E26" i="64"/>
  <c r="E25" i="64"/>
  <c r="E24" i="64"/>
  <c r="E23" i="64"/>
  <c r="E22" i="64"/>
  <c r="E21" i="64"/>
  <c r="E20" i="64"/>
  <c r="E19" i="64"/>
  <c r="E18" i="64"/>
  <c r="E17" i="64"/>
  <c r="E16" i="64"/>
  <c r="E15" i="64"/>
  <c r="E14" i="64"/>
  <c r="E13" i="64"/>
  <c r="E12" i="64"/>
  <c r="E11" i="64"/>
  <c r="E10" i="64"/>
  <c r="E9" i="64"/>
  <c r="E8" i="64"/>
  <c r="E7" i="64"/>
  <c r="E6" i="64"/>
  <c r="E5" i="64"/>
  <c r="E4" i="64"/>
  <c r="E3" i="64"/>
  <c r="E14" i="60" l="1"/>
  <c r="E7" i="60" s="1"/>
  <c r="C3" i="66" l="1"/>
  <c r="D3" i="66"/>
  <c r="C3" i="65"/>
  <c r="D3" i="65"/>
  <c r="C3" i="58"/>
  <c r="D3" i="58"/>
  <c r="C3" i="53"/>
  <c r="D3" i="53"/>
  <c r="C3" i="52"/>
  <c r="D3" i="52"/>
  <c r="C3" i="51"/>
  <c r="D3" i="51"/>
  <c r="D33" i="64"/>
  <c r="C33" i="64"/>
  <c r="D32" i="64"/>
  <c r="C32" i="64"/>
  <c r="D31" i="64"/>
  <c r="C31" i="64"/>
  <c r="D30" i="64"/>
  <c r="C30" i="64"/>
  <c r="D29" i="64"/>
  <c r="C29" i="64"/>
  <c r="D28" i="64"/>
  <c r="C28" i="64"/>
  <c r="D27" i="64"/>
  <c r="C27" i="64"/>
  <c r="D26" i="64"/>
  <c r="C26" i="64"/>
  <c r="D25" i="64"/>
  <c r="C25" i="64"/>
  <c r="D24" i="64"/>
  <c r="C24" i="64"/>
  <c r="D23" i="64"/>
  <c r="C23" i="64"/>
  <c r="D22" i="64"/>
  <c r="C22" i="64"/>
  <c r="D21" i="64"/>
  <c r="C21" i="64"/>
  <c r="D20" i="64"/>
  <c r="C20" i="64"/>
  <c r="D19" i="64"/>
  <c r="C19" i="64"/>
  <c r="D18" i="64"/>
  <c r="C18" i="64"/>
  <c r="D17" i="64"/>
  <c r="C17" i="64"/>
  <c r="D16" i="64"/>
  <c r="C16" i="64"/>
  <c r="D15" i="64"/>
  <c r="C15" i="64"/>
  <c r="D14" i="64"/>
  <c r="C14" i="64"/>
  <c r="D13" i="64"/>
  <c r="C13" i="64"/>
  <c r="D12" i="64"/>
  <c r="C12" i="64"/>
  <c r="D11" i="64"/>
  <c r="C11" i="64"/>
  <c r="D10" i="64"/>
  <c r="C10" i="64"/>
  <c r="D9" i="64"/>
  <c r="C9" i="64"/>
  <c r="D8" i="64"/>
  <c r="C8" i="64"/>
  <c r="D7" i="64"/>
  <c r="C7" i="64"/>
  <c r="D6" i="64"/>
  <c r="C6" i="64"/>
  <c r="D5" i="64"/>
  <c r="C5" i="64"/>
  <c r="D4" i="64"/>
  <c r="C4" i="64"/>
  <c r="C3" i="64"/>
  <c r="D3" i="64"/>
  <c r="D3" i="50"/>
  <c r="C3" i="50"/>
  <c r="D14" i="60"/>
  <c r="D7" i="60" s="1"/>
  <c r="C14" i="60"/>
  <c r="C7" i="60" s="1"/>
  <c r="I14" i="74" l="1"/>
  <c r="J14" i="74"/>
  <c r="K14" i="74"/>
  <c r="L14" i="74"/>
  <c r="D14" i="74" l="1"/>
  <c r="E14" i="74"/>
  <c r="F14" i="74"/>
  <c r="G14" i="74"/>
  <c r="H14" i="74"/>
  <c r="C14" i="74"/>
  <c r="Q7" i="59" l="1"/>
  <c r="C7" i="76"/>
  <c r="C10" i="76" s="1"/>
  <c r="C13" i="76" s="1"/>
  <c r="C16" i="76" s="1"/>
  <c r="C19" i="76" s="1"/>
  <c r="C22" i="76" s="1"/>
  <c r="C9" i="76"/>
  <c r="C12" i="76" s="1"/>
  <c r="C15" i="76" s="1"/>
  <c r="C18" i="76" s="1"/>
  <c r="C21" i="76" s="1"/>
  <c r="C24" i="76" s="1"/>
  <c r="C8" i="76"/>
  <c r="C11" i="76" s="1"/>
  <c r="C14" i="76" s="1"/>
  <c r="C17" i="76" s="1"/>
  <c r="C20" i="76" s="1"/>
  <c r="C23" i="76" s="1"/>
</calcChain>
</file>

<file path=xl/sharedStrings.xml><?xml version="1.0" encoding="utf-8"?>
<sst xmlns="http://schemas.openxmlformats.org/spreadsheetml/2006/main" count="1522" uniqueCount="250">
  <si>
    <t>Statistik Dana Pensiun Konvensional Indonesia / Indonesia Pension Statistics</t>
  </si>
  <si>
    <t>Januari</t>
  </si>
  <si>
    <t>Pertanyaan :</t>
  </si>
  <si>
    <t>Enquiries :</t>
  </si>
  <si>
    <t>Untuk informasi lebih lanjut mengenai statistik dalam publikasi ini :</t>
  </si>
  <si>
    <t>For more information about the statistics in this publication:</t>
  </si>
  <si>
    <t>Direktorat Analisis Informasi IKNB</t>
  </si>
  <si>
    <t>Directorate Of Information Analysis NBFI</t>
  </si>
  <si>
    <t>Gedung Wisma Mulia 2 Lantai 18
Jl. Jenderal Gatot Subroto No.42, Kuningan Barat, Mampang Prapatan, Jakarta Selatan, 12710</t>
  </si>
  <si>
    <t>Gedung Wisma Mulia 2 Lantai 18
Jl. Jenderal Gatot Subroto No.42, Kuningan Barat, Mampang Prapatan,
Jakarta Selatan, 12710</t>
  </si>
  <si>
    <t>Telp. 021 29600000 ext 6257</t>
  </si>
  <si>
    <t>Email : statistics@ojk.go.id</t>
  </si>
  <si>
    <t>Nomor Tabel</t>
  </si>
  <si>
    <t>Urutan Tabel</t>
  </si>
  <si>
    <t>Nama Tabel</t>
  </si>
  <si>
    <t>A</t>
  </si>
  <si>
    <t>Perkembangan Jumlah Dana Pensiun Gabungan</t>
  </si>
  <si>
    <t>B</t>
  </si>
  <si>
    <t>Perkembangan Jumlah Dana Pensiun Konvensional</t>
  </si>
  <si>
    <t>C</t>
  </si>
  <si>
    <t>Perkembangan Jumlah Dana Pensiun Syariah</t>
  </si>
  <si>
    <t>Perkembangan Jumlah Peserta Dana Pensiun yang tercatat dalam Program Pensiun Gabungan</t>
  </si>
  <si>
    <t>Perkembangan Jumlah Peserta Dana Pensiun yang tercatat dalam Program Pensiun Konvensional</t>
  </si>
  <si>
    <t>Perkembangan Jumlah Peserta Dana Pensiun yang tercatat dalam Program Pensiun Syariah</t>
  </si>
  <si>
    <t>Perkembangan Aset Dana Pensiun Gabungan</t>
  </si>
  <si>
    <t>Perkembangan Aset Dana Pensiun Konvensional</t>
  </si>
  <si>
    <t>Perkembangan Aset Dana Pensiun Syariah</t>
  </si>
  <si>
    <t>Komposisi Portofolio Investasi Dana Pensiun Gabungan</t>
  </si>
  <si>
    <t>Komposisi Portofolio Investasi Dana Pensiun Konvensional</t>
  </si>
  <si>
    <t>Komposisi Portofolio Investasi Dana Pensiun Syariah</t>
  </si>
  <si>
    <t>Komposisi Investasi, Aset, dan Aset Neto Berdasarkan Lokasi Dana Pensiun Gabungan</t>
  </si>
  <si>
    <t>Komposisi Investasi, Aset, dan Aset Neto Berdasarkan Lokasi Dana Pensiun Konvensional</t>
  </si>
  <si>
    <t>Komposisi Investasi, Aset, dan Aset Neto Berdasarkan Lokasi Dana Pensiun Syariah</t>
  </si>
  <si>
    <t>Perkembangan Rasio Keuangan Dana Pensiun Gabungan</t>
  </si>
  <si>
    <t>Perkembangan Rasio Keuangan Dana Pensiun Konvensional</t>
  </si>
  <si>
    <t>Perkembangan Rasio Keuangan Dana Pensiun Syariah</t>
  </si>
  <si>
    <t>Rincian Akun Laporan Aset Neto Dana Pensiun Gabungan</t>
  </si>
  <si>
    <t>Rincian Akun Laporan Aset Neto Dana Pensiun Konvensional</t>
  </si>
  <si>
    <t>Rincian Akun Laporan Aset Neto Dana Pensiun Syariah</t>
  </si>
  <si>
    <t>Rincian Akun Laporan Perhitungan Hasil Usaha Dana Pensiun Gabungan</t>
  </si>
  <si>
    <t>Rincian Akun Laporan Perhitungan Hasil Usaha Dana Pensiun Konvensional</t>
  </si>
  <si>
    <t>Rincian Akun Laporan Perhitungan Hasil Usaha Dana Pensiun Syariah</t>
  </si>
  <si>
    <t>Perkembangan Liabilitas Jangka Panjang Dana Pensiun Gabungan</t>
  </si>
  <si>
    <t>Perkembangan Liabilitas Jangka Panjang Dana Pensiun Konvensional</t>
  </si>
  <si>
    <t>Perkembangan Liabilitas Jangka Panjang Dana Pensiun Syariah</t>
  </si>
  <si>
    <t>Tabel 1.A. Perkembangan Jumlah Dana Pensiun Gabungan</t>
  </si>
  <si>
    <t>Jenis Program</t>
  </si>
  <si>
    <t>DPPK-PPMP</t>
  </si>
  <si>
    <t>DPPK-PPIP</t>
  </si>
  <si>
    <t>DPLK</t>
  </si>
  <si>
    <t>Dana Pensiun</t>
  </si>
  <si>
    <t>Tabel 1.B. Perkembangan Jumlah Dana Pensiun Konvensional</t>
  </si>
  <si>
    <t>Tabel 1.C. Perkembangan Jumlah Dana Pensiun Syariah</t>
  </si>
  <si>
    <t>Tabel 2.A. Perkembangan Jumlah Peserta Dana Pensiun yang tercatat dalam Program Pensiun Gabungan</t>
  </si>
  <si>
    <t>TOTAL</t>
  </si>
  <si>
    <t>Tabel 2.B. Perkembangan Jumlah Peserta Dana Pensiun yang tercatat dalam Program Pensiun Konvensional</t>
  </si>
  <si>
    <t>Tabel 2.C. Perkembangan Jumlah Peserta Dana Pensiun yang tercatat dalam Program Pensiun Syariah</t>
  </si>
  <si>
    <t>dalam milyar rupiah</t>
  </si>
  <si>
    <t>Tabel 3.A. Perkembangan Aset Dana Pensiun  Gabungan</t>
  </si>
  <si>
    <t>Tabel 3.B. Perkembangan Aset Dana Pensiun  Konvensional</t>
  </si>
  <si>
    <t>Tabel 3.C. Perkembangan Aset Dana Pensiun  Syariah</t>
  </si>
  <si>
    <t>Tabel 4.A. Komposisi Portofolio Investasi Dana Pensiun Pemberi Kerja Program Pensiun Manfaat Pasti (PPMP) Gabungan</t>
  </si>
  <si>
    <t>Instrumen Investasi</t>
  </si>
  <si>
    <t>Tabungan</t>
  </si>
  <si>
    <t>Deposito on call</t>
  </si>
  <si>
    <t>Deposito berjangka</t>
  </si>
  <si>
    <t>Sertifikat deposito</t>
  </si>
  <si>
    <t>Surat berharga BI</t>
  </si>
  <si>
    <t>SBN</t>
  </si>
  <si>
    <t>Saham</t>
  </si>
  <si>
    <t>Obligasi korporasi</t>
  </si>
  <si>
    <t>Sukuk korporasi</t>
  </si>
  <si>
    <t>Obligasi/Sukuk daerah</t>
  </si>
  <si>
    <t>Reksadana</t>
  </si>
  <si>
    <t>MTN</t>
  </si>
  <si>
    <t>KIK-EBA</t>
  </si>
  <si>
    <t>DIRE-KIK</t>
  </si>
  <si>
    <t>DINFRA-KIK</t>
  </si>
  <si>
    <t>Kontrak Opsi saham</t>
  </si>
  <si>
    <t>REPO</t>
  </si>
  <si>
    <t>Penyertaan langsung</t>
  </si>
  <si>
    <t>Tanah</t>
  </si>
  <si>
    <t>Bangunan</t>
  </si>
  <si>
    <t>Tanah dan bangunan</t>
  </si>
  <si>
    <t>TOTAL INVESTASI</t>
  </si>
  <si>
    <t>Tabel 4.B. Komposisi Portofolio Investasi Dana Pensiun Pemberi Kerja Program Pensiun Iuran Pasti (PPIP) Gabungan</t>
  </si>
  <si>
    <t>Tabel 4.C. Komposisi Portofolio Investasi Dana Pensiun Lembaga Keuangan Program Pensiun Iuran Pasti (DPLK) Gabungan</t>
  </si>
  <si>
    <t>Tabel 5.A. Komposisi Investasi, Aset, dan Aset Neto Berdasarkan Lokasi Dana Pensiun Gabungan</t>
  </si>
  <si>
    <t>Nama Provinsi</t>
  </si>
  <si>
    <t>Jumlah
Dana Pensiun</t>
  </si>
  <si>
    <t>Investasi
(Rupiah)</t>
  </si>
  <si>
    <t>Aset Neto
(Rupiah)</t>
  </si>
  <si>
    <t>Aset
(Rupiah)</t>
  </si>
  <si>
    <t>Bali</t>
  </si>
  <si>
    <t>Banten</t>
  </si>
  <si>
    <t>Bengkulu</t>
  </si>
  <si>
    <t>DI Yogyakarta</t>
  </si>
  <si>
    <t>DKI Jakarta</t>
  </si>
  <si>
    <t>Jambi</t>
  </si>
  <si>
    <t>Jawa Barat</t>
  </si>
  <si>
    <t>Jawa Tengah</t>
  </si>
  <si>
    <t>Jawa Timur</t>
  </si>
  <si>
    <t>Kalimantan Barat</t>
  </si>
  <si>
    <t>Kalimantan Selatan</t>
  </si>
  <si>
    <t>Kalimantan Tengah</t>
  </si>
  <si>
    <t>Kalimantan Timur</t>
  </si>
  <si>
    <t>Lampung</t>
  </si>
  <si>
    <t>Maluku</t>
  </si>
  <si>
    <t>Nanggroe Aceh Darussalam</t>
  </si>
  <si>
    <t>Nusa Tenggara Barat</t>
  </si>
  <si>
    <t>Nusa Tenggara Timur</t>
  </si>
  <si>
    <t>Papua</t>
  </si>
  <si>
    <t>Riau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</si>
  <si>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</si>
  <si>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</si>
  <si>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</si>
  <si>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</si>
  <si>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</si>
  <si>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</si>
  <si>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</si>
  <si>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Total</t>
  </si>
  <si>
    <t/>
  </si>
  <si>
    <t>Tabel 5.B. Komposisi Investasi, Aset, dan Aset Neto Berdasarkan Lokasi Dana Pensiun Konvensional</t>
  </si>
  <si>
    <t>Tabel 5.C. Komposisi Investasi, Aset, dan Aset Neto Berdasarkan Lokasi Dana Pensiun Syariah</t>
  </si>
  <si>
    <t>Tabel 6.A. Perkembangan Rasio Keuangan Dana Pensiun Gabungan</t>
  </si>
  <si>
    <t>RASIO</t>
  </si>
  <si>
    <t>ROI (R)</t>
  </si>
  <si>
    <t>ROI (R+U)</t>
  </si>
  <si>
    <t>Rasio Investasi terhadap Aset</t>
  </si>
  <si>
    <t>Tabel 6.B. Perkembangan Rasio Keuangan Dana Pensiun Konvensional</t>
  </si>
  <si>
    <t>Tabel 6.C. Perkembangan Rasio Keuangan Dana Pensiun Syariah</t>
  </si>
  <si>
    <t xml:space="preserve">Keterangan : </t>
  </si>
  <si>
    <t>realized (R), unrealized (U)</t>
  </si>
  <si>
    <t>RASIO KONSOL</t>
  </si>
  <si>
    <t>ROI R+U PPMP</t>
  </si>
  <si>
    <t xml:space="preserve">Hasil Usaha Investasi (LPHU) </t>
  </si>
  <si>
    <t xml:space="preserve">Peningkatan (Penurunan) Nilai Investasi (LPAN) </t>
  </si>
  <si>
    <t>Total Investasi (LAN)</t>
  </si>
  <si>
    <t>ROI R+U Dana Pensiun</t>
  </si>
  <si>
    <t>ROI R Dana Pensiun</t>
  </si>
  <si>
    <t>ROI R+U PPIP</t>
  </si>
  <si>
    <t>Hasil Usaha Investasi (LPHU)</t>
  </si>
  <si>
    <t xml:space="preserve">Total Investasi (LAN) </t>
  </si>
  <si>
    <t>ROI R+U DPLK</t>
  </si>
  <si>
    <t>ROI R+U ALL</t>
  </si>
  <si>
    <t>ROA PPMP</t>
  </si>
  <si>
    <t>Total Pendapatan Investasi (LPAN)</t>
  </si>
  <si>
    <t>Beban Investasi (LPAN)</t>
  </si>
  <si>
    <t>Total Aset Tersedia (LAN)</t>
  </si>
  <si>
    <t>ROA Dana Pensiun</t>
  </si>
  <si>
    <t>ROA PPIP</t>
  </si>
  <si>
    <t>ROA DPLK</t>
  </si>
  <si>
    <t>ROA ALL</t>
  </si>
  <si>
    <t>RASIO KONVENSIONAL</t>
  </si>
  <si>
    <t>RASIO SYARIAH</t>
  </si>
  <si>
    <t>Tabel 7.A. Rincian Akun Laporan Aset Neto Dana Pensiun Gabungan</t>
  </si>
  <si>
    <t>No.</t>
  </si>
  <si>
    <t>LAPORAN ASET NETO</t>
  </si>
  <si>
    <r>
      <t xml:space="preserve">Deposito </t>
    </r>
    <r>
      <rPr>
        <i/>
        <sz val="8"/>
        <color rgb="FF000000"/>
        <rFont val="Tahoma"/>
        <family val="2"/>
      </rPr>
      <t>on call</t>
    </r>
  </si>
  <si>
    <t xml:space="preserve">Kas dan Bank </t>
  </si>
  <si>
    <t>- Iuran Normal Pemberi Kerja</t>
  </si>
  <si>
    <t>- Iuran Normal Peserta</t>
  </si>
  <si>
    <t>- Iuran Sukarela Peserta</t>
  </si>
  <si>
    <t>- Iuran Tambahan</t>
  </si>
  <si>
    <t xml:space="preserve">Piutang Bunga Keterlambatan Iuran </t>
  </si>
  <si>
    <t xml:space="preserve">Beban Dibayar Di Muka </t>
  </si>
  <si>
    <t xml:space="preserve">Piutang Investasi </t>
  </si>
  <si>
    <t xml:space="preserve">Piutang Hasil Investasi </t>
  </si>
  <si>
    <t xml:space="preserve">Piutang Lain-lain </t>
  </si>
  <si>
    <t xml:space="preserve">TOTAL ASET LANCAR DI LUAR INVESTASI </t>
  </si>
  <si>
    <t xml:space="preserve">Tanah dan Bangunan </t>
  </si>
  <si>
    <t xml:space="preserve">Kendaraan </t>
  </si>
  <si>
    <t xml:space="preserve">Peralatan Komputer </t>
  </si>
  <si>
    <t xml:space="preserve">Peralatan Kantor  </t>
  </si>
  <si>
    <t xml:space="preserve">Aset Operasional Lain </t>
  </si>
  <si>
    <t>TOTAL ASET OPERASIONAL</t>
  </si>
  <si>
    <t xml:space="preserve">ASET LAIN-LAIN </t>
  </si>
  <si>
    <t xml:space="preserve">ASET TERSEDIA </t>
  </si>
  <si>
    <t>Utang manfaat pensiun dan manfaat lain jatuh tempo</t>
  </si>
  <si>
    <t>Utang manfaat sukarela</t>
  </si>
  <si>
    <t>Utang dana ta'zir</t>
  </si>
  <si>
    <t>Utang investasi</t>
  </si>
  <si>
    <t>Pendapatan diterima dimuka</t>
  </si>
  <si>
    <t>Beban yang masih harus dibayar</t>
  </si>
  <si>
    <t>Utang lain</t>
  </si>
  <si>
    <t>TOTAL LIABILITAS DI LUAR NILAI KINI AKTUARIA/LIABILITAS MANFAAT PENSIUN</t>
  </si>
  <si>
    <t>ASET NETO</t>
  </si>
  <si>
    <t>Tabel 7.B. Rincian Akun Laporan Aset Neto Dana Pensiun Konvensional</t>
  </si>
  <si>
    <t>Tabel 7.C. Rincian Akun Laporan Aset Neto Dana Pensiun Syariah</t>
  </si>
  <si>
    <t>Tabel 8.A. Rincian Akun Laporan Perhitungan Hasil Usaha Dana Pensiun Gabungan</t>
  </si>
  <si>
    <t>LAPORAN PERHITUNGAN HASIL USAHA</t>
  </si>
  <si>
    <t>Bunga/Bagi Hasil</t>
  </si>
  <si>
    <t>Dividen</t>
  </si>
  <si>
    <t>Sewa</t>
  </si>
  <si>
    <t>Laba (Rugi) Pelepasan Investasi</t>
  </si>
  <si>
    <t xml:space="preserve">Pendapatan Investasi Lain </t>
  </si>
  <si>
    <t>Total Pendapatan Investasi</t>
  </si>
  <si>
    <t>Beban Transaksi</t>
  </si>
  <si>
    <t>Beban Pemeliharaan Tanah dan Bangunan</t>
  </si>
  <si>
    <t>Beban Penyusutan Bangunan</t>
  </si>
  <si>
    <t>Beban Manajer Investasi</t>
  </si>
  <si>
    <t>Beban Kostudi</t>
  </si>
  <si>
    <t>Beban Investasi Lain</t>
  </si>
  <si>
    <t>Total Beban Investasi</t>
  </si>
  <si>
    <t>HASIL USAHA INVESTASI</t>
  </si>
  <si>
    <t>Gaji/Honor Karyawan, Pengurus, dan Dewan Pengawas</t>
  </si>
  <si>
    <t>Beban Kantor</t>
  </si>
  <si>
    <t>Beban Pemeliharaan</t>
  </si>
  <si>
    <t>Beban Penyusutan</t>
  </si>
  <si>
    <t>Beban Jasa Pihak Ketiga</t>
  </si>
  <si>
    <t>Beban Operasional Lain</t>
  </si>
  <si>
    <t>Total Beban Operasional</t>
  </si>
  <si>
    <t>Bunga Keterlambatan Iuran</t>
  </si>
  <si>
    <t>Laba (Rugi) Penjualan Aset Operasional</t>
  </si>
  <si>
    <t>Laba (Rugi) Penjualan Aset Lain-Lain</t>
  </si>
  <si>
    <t>Pendapatan Lain di Luar Investasi</t>
  </si>
  <si>
    <t xml:space="preserve">Beban Lain di Luar Investasi dan Operasional </t>
  </si>
  <si>
    <t>Total Pendapatan dan Beban Lain-lain</t>
  </si>
  <si>
    <t>HASIL USAHA SEBELUM PAJAK</t>
  </si>
  <si>
    <t>PAJAK PENGHASILAN</t>
  </si>
  <si>
    <t>HASIL USAHA SETELAH PAJAK</t>
  </si>
  <si>
    <t>Tabel 8.B. Rincian Akun Laporan Perhitungan Hasil Usaha Dana Pensiun Konvensional</t>
  </si>
  <si>
    <t>Tabel 8.C. Rincian Akun Laporan Perhitungan Hasil Usaha Dana Pensiun Syariah</t>
  </si>
  <si>
    <t>Tabel 9.A. Rincian Akun Laporan Aset Neto Dana Pensiun Pemberi Kerja Program Pensiun Manfaat Pasti (PPMP) Gabungan</t>
  </si>
  <si>
    <t>Tabel 9.B. Rincian Akun Laporan Aset Neto Dana Pensiun Pemberi Kerja Program Pensiun Manfaat Pasti (PPMP) Konvensional</t>
  </si>
  <si>
    <t>Tabel 9.C. Rincian Akun Laporan Aset Neto Dana Pensiun Pemberi Kerja Program Pensiun Manfaat Pasti (PPMP) Syariah</t>
  </si>
  <si>
    <t>Tabel 10.A. Rincian Akun Laporan Aset Neto Dana Pensiun Pemberi Kerja Program Pensiun Iuran Pasti (PPIP) Gabungan</t>
  </si>
  <si>
    <t>Tabel 10.B. Rincian Akun Laporan Aset Neto Dana Pensiun Pemberi Kerja Program Pensiun Iuran Pasti (PPIP) Konvensional</t>
  </si>
  <si>
    <t>Tabel 10.C. Rincian Akun Laporan Aset Neto Dana Pensiun Pemberi Kerja Program Pensiun Iuran Pasti (PPIP) Syariah</t>
  </si>
  <si>
    <t>Tabel 11.A. Rincian Akun Laporan Aset Neto Dana Pensiun Lembaga Keuangan Program Pensiun Iuran Pasti (DPLK) Gabungan</t>
  </si>
  <si>
    <t>TOTAL LIABILITAS DI LUAR  LIABILITAS MANFAAT PENSIUN</t>
  </si>
  <si>
    <t>Tabel 11.B. Rincian Akun Laporan Aset Neto Dana Pensiun Lembaga Keuangan Program Pensiun Iuran Pasti (DPLK) Konvensional</t>
  </si>
  <si>
    <t>Tabel 11.C. Rincian Akun Laporan Aset Neto Dana Pensiun Lembaga Keuangan Program Pensiun Iuran Pasti (DPLK) Syariah</t>
  </si>
  <si>
    <t>Tabel 12.A. Rincian Akun Laporan Perhitungan Hasil Usaha Dana Pensiun Pemberi Kerja Program Pensiun Manfaat Pasti (PPMP) Gabungan</t>
  </si>
  <si>
    <t>Beban Kustodi</t>
  </si>
  <si>
    <t>Tabel 12.B. Rincian Akun Laporan Perhitungan Hasil Usaha Dana Pensiun Pemberi Kerja Program Pensiun Manfaat Pasti (PPMP) Konvensional</t>
  </si>
  <si>
    <t>Tabel 12.C. Rincian Akun Laporan Perhitungan Hasil Usaha Dana Pensiun Pemberi Kerja Program Pensiun Manfaat Pasti (PPMP) Syariah</t>
  </si>
  <si>
    <t>Tabel 13.A. Rincian Akun Laporan Perhitungan Hasil Usaha Dana Pensiun Pemberi Kerja Program Pensiun Iuran Pasti (PPIP) Gabungan</t>
  </si>
  <si>
    <t>Tabel 13.B. Rincian Akun Laporan Perhitungan Hasil Usaha Dana Pensiun Pemberi Kerja Program Pensiun Iuran Pasti (PPIP) Konvensional</t>
  </si>
  <si>
    <t>Tabel 13.C. Rincian Akun Laporan Perhitungan Hasil Usaha Dana Pensiun Pemberi Kerja Program Pensiun Iuran Pasti (PPIP) Syariah</t>
  </si>
  <si>
    <t>Tabel 12.A. Rincian Akun Laporan Aset Neto Dana Pensiun Konvensional dan Syariah</t>
  </si>
  <si>
    <t>Tabel 12.B. Rincian Akun Laporan Aset Neto Dana Pensiun Konvensional</t>
  </si>
  <si>
    <t>Tabel 12.C. Rincian Akun Laporan Aset Neto Dana Pensiun Syariah</t>
  </si>
  <si>
    <t>Tabel 15. A. Perkembangan Liabilitas Jangka Panjang Dana Pensiun Gabungan</t>
  </si>
  <si>
    <t>Liabilitas Jangka Panjang</t>
  </si>
  <si>
    <t>Nilai Kini Aktuaria Dana Pensiun Pemberi Kerja Program Pensiun Manfaat Pasti</t>
  </si>
  <si>
    <t>Liabilitas Manfaat Pensiun</t>
  </si>
  <si>
    <t>Tabel 15. B. Perkembangan Liabilitas Jangka Panjang Dana Pensiun Konvensional</t>
  </si>
  <si>
    <t>Tabel 15. C. Perkembangan Liabilitas Jangka Panjang Dana Pensiun Syariah</t>
  </si>
  <si>
    <t>ROA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</si>
</sst>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421]mmm\ yyyy;@"/>
    <numFmt numFmtId="169" formatCode="0.00\ ;\(0.00\)"/>
    <numFmt numFmtId="170" formatCode="_-&quot;$&quot;* #,##0.00_-;\-&quot;$&quot;* #,##0.00_-;_-&quot;$&quot;* &quot;-&quot;??_-;_-@_-"/>
    <numFmt numFmtId="171" formatCode="mmm\ yyyy"/>
    <numFmt numFmtId="172" formatCode="#,##0;[Red]\(#,##0\)"/>
    <numFmt numFmtId="173" formatCode="###\ ###\ ####"/>
    <numFmt numFmtId="174" formatCode="_([$€-2]* #,##0.00_);_([$€-2]* \(#,##0.00\);_([$€-2]* &quot;-&quot;??_)"/>
    <numFmt numFmtId="175" formatCode="0.00_)"/>
    <numFmt numFmtId="176" formatCode="[$-10409]dd\ mmm\ yyyy"/>
    <numFmt numFmtId="177" formatCode="#,##0.00;\(#,##0\)"/>
    <numFmt numFmtId="178" formatCode="##,###,##0.00"/>
    <numFmt numFmtId="179" formatCode="_-&quot;\&quot;* #,##0_-;\-&quot;\&quot;* #,##0_-;_-&quot;\&quot;* &quot;-&quot;_-;_-@_-"/>
    <numFmt numFmtId="180" formatCode="_-&quot;\&quot;* #,##0.00_-;\-&quot;\&quot;* #,##0.00_-;_-&quot;\&quot;* &quot;-&quot;??_-;_-@_-"/>
    <numFmt numFmtId="181" formatCode="_(* #,##0.00_);_(* \(#,##0.00\);_(* &quot;-&quot;_);_(@_)"/>
    <numFmt numFmtId="182" formatCode="_(* #,##0_);_(* \(#,##0\);_(* &quot;-&quot;??_);_(@_)"/>
    <numFmt numFmtId="183" formatCode="[$-409]mmm\-yy;@"/>
  </numFmts>
  <fonts count="76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charset val="1"/>
      <scheme val="minor"/>
    </font>
    <font>
      <sz val="36"/>
      <color theme="1"/>
      <name val="Calibri Light"/>
      <family val="1"/>
      <scheme val="major"/>
    </font>
    <font>
      <sz val="22"/>
      <color theme="5" tint="-0.249977111117893"/>
      <name val="Calibri Light"/>
      <family val="1"/>
      <scheme val="major"/>
    </font>
    <font>
      <sz val="22"/>
      <color theme="1"/>
      <name val="Calibri"/>
      <family val="2"/>
      <charset val="1"/>
      <scheme val="minor"/>
    </font>
    <font>
      <sz val="11"/>
      <color rgb="FF000000"/>
      <name val="Calibri"/>
      <family val="2"/>
      <scheme val="minor"/>
    </font>
    <font>
      <sz val="8"/>
      <color rgb="FFFFFFFF"/>
      <name val="Tahoma"/>
      <family val="2"/>
    </font>
    <font>
      <sz val="10"/>
      <name val="Arial"/>
      <family val="2"/>
    </font>
    <font>
      <sz val="10"/>
      <name val="Trebuchet MS"/>
      <family val="2"/>
    </font>
    <font>
      <sz val="12"/>
      <name val="Arial"/>
      <family val="2"/>
    </font>
    <font>
      <sz val="12"/>
      <name val="SWISS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sz val="12"/>
      <name val="Helv"/>
    </font>
    <font>
      <sz val="11"/>
      <color indexed="8"/>
      <name val="Calibri"/>
      <family val="2"/>
      <charset val="1"/>
    </font>
    <font>
      <sz val="12"/>
      <name val="新細明體"/>
      <family val="2"/>
      <charset val="136"/>
    </font>
    <font>
      <sz val="11"/>
      <color indexed="8"/>
      <name val="Calibri"/>
      <family val="2"/>
    </font>
    <font>
      <sz val="9"/>
      <color theme="1"/>
      <name val="Comic Sans MS"/>
      <family val="2"/>
      <charset val="1"/>
    </font>
    <font>
      <sz val="10"/>
      <name val="Tahoma"/>
      <family val="2"/>
    </font>
    <font>
      <sz val="12"/>
      <name val="Tms Rmn"/>
    </font>
    <font>
      <b/>
      <sz val="8"/>
      <name val="Helv"/>
    </font>
    <font>
      <sz val="11"/>
      <name val="Calibri"/>
      <family val="2"/>
      <charset val="1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Geneva"/>
      <family val="2"/>
    </font>
    <font>
      <u/>
      <sz val="10.45"/>
      <color indexed="12"/>
      <name val="SWISS"/>
    </font>
    <font>
      <u/>
      <sz val="10"/>
      <color indexed="12"/>
      <name val="Arial"/>
      <family val="2"/>
    </font>
    <font>
      <b/>
      <sz val="14"/>
      <name val="Frutiger 87ExtraBlackCn"/>
      <family val="2"/>
    </font>
    <font>
      <sz val="7"/>
      <name val="Small Fonts"/>
      <family val="2"/>
    </font>
    <font>
      <b/>
      <i/>
      <sz val="16"/>
      <name val="Helv"/>
    </font>
    <font>
      <sz val="8"/>
      <name val="Trebuchet MS"/>
      <family val="2"/>
    </font>
    <font>
      <sz val="11"/>
      <name val="Calibri"/>
      <family val="2"/>
    </font>
    <font>
      <sz val="11"/>
      <name val="Century Gothic"/>
      <family val="2"/>
    </font>
    <font>
      <b/>
      <i/>
      <sz val="12"/>
      <name val="Frutiger 45 Light"/>
      <family val="2"/>
    </font>
    <font>
      <b/>
      <sz val="12"/>
      <name val="MS Sans Serif"/>
      <family val="2"/>
    </font>
    <font>
      <sz val="10"/>
      <color indexed="8"/>
      <name val="Arial"/>
      <family val="2"/>
    </font>
    <font>
      <sz val="12"/>
      <name val="MS Sans Serif"/>
      <family val="2"/>
    </font>
    <font>
      <b/>
      <sz val="12"/>
      <name val="Frutiger 45 Light"/>
      <family val="2"/>
    </font>
    <font>
      <sz val="10"/>
      <name val="Frutiger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26"/>
      <color theme="5" tint="-0.249977111117893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8"/>
      <color theme="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name val="Tahoma"/>
      <family val="2"/>
    </font>
    <font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u/>
      <sz val="10"/>
      <color theme="1"/>
      <name val="Tahoma"/>
      <family val="2"/>
    </font>
    <font>
      <i/>
      <sz val="9"/>
      <color theme="1"/>
      <name val="Tahoma"/>
      <family val="2"/>
    </font>
    <font>
      <i/>
      <sz val="11"/>
      <color theme="1"/>
      <name val="Cambria"/>
      <family val="1"/>
    </font>
    <font>
      <b/>
      <sz val="11"/>
      <color theme="1"/>
      <name val="Tahoma"/>
      <family val="2"/>
    </font>
    <font>
      <sz val="11"/>
      <name val="Tahoma"/>
      <family val="2"/>
    </font>
    <font>
      <i/>
      <sz val="8"/>
      <color rgb="FF000000"/>
      <name val="Tahoma"/>
      <family val="2"/>
    </font>
    <font>
      <b/>
      <i/>
      <sz val="10"/>
      <color rgb="FFFF0000"/>
      <name val="Tahoma"/>
      <family val="2"/>
    </font>
    <font>
      <i/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2"/>
      <color theme="1"/>
      <name val="Tahoma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  <scheme val="minor"/>
    </font>
    <font>
      <i/>
      <sz val="11"/>
      <color rgb="FF000000"/>
      <name val="Calibri"/>
      <family val="2"/>
      <scheme val="minor"/>
    </font>
    <font>
      <b/>
      <sz val="8"/>
      <color rgb="FFFFFFFF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B03A38"/>
        <bgColor rgb="FFB03A3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013">
    <xf numFmtId="0" fontId="0" fillId="0" borderId="0"/>
    <xf numFmtId="0" fontId="3" fillId="0" borderId="0" applyNumberFormat="0" applyFill="0" applyBorder="0" applyAlignment="0" applyProtection="0"/>
    <xf numFmtId="0" fontId="7" fillId="0" borderId="0"/>
    <xf numFmtId="0" fontId="9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8" fontId="13" fillId="3" borderId="0" applyNumberFormat="0" applyBorder="0" applyAlignment="0" applyProtection="0"/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168" fontId="15" fillId="2" borderId="0" applyNumberFormat="0" applyBorder="0" applyAlignment="0" applyProtection="0"/>
    <xf numFmtId="0" fontId="16" fillId="0" borderId="0" applyFill="0" applyBorder="0">
      <alignment vertical="center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1">
      <alignment horizontal="center"/>
    </xf>
    <xf numFmtId="0" fontId="18" fillId="0" borderId="4">
      <alignment horizontal="left" wrapText="1" indent="2"/>
    </xf>
    <xf numFmtId="0" fontId="16" fillId="0" borderId="0"/>
    <xf numFmtId="0" fontId="19" fillId="0" borderId="0">
      <alignment wrapText="1"/>
    </xf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5" applyFont="0" applyFill="0" applyAlignment="0">
      <protection locked="0"/>
    </xf>
    <xf numFmtId="165" fontId="13" fillId="0" borderId="0" applyFont="0" applyFill="0" applyBorder="0" applyAlignment="0" applyProtection="0"/>
    <xf numFmtId="169" fontId="16" fillId="0" borderId="6" applyFill="0" applyAlignment="0">
      <protection locked="0"/>
    </xf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2" fillId="0" borderId="0" applyFont="0" applyFill="0" applyBorder="0" applyAlignment="0" applyProtection="0"/>
    <xf numFmtId="39" fontId="16" fillId="0" borderId="5" applyFont="0" applyFill="0" applyAlignment="0">
      <protection locked="0"/>
    </xf>
    <xf numFmtId="165" fontId="16" fillId="0" borderId="0" applyFont="0" applyFill="0" applyBorder="0" applyAlignment="0" applyProtection="0"/>
    <xf numFmtId="39" fontId="16" fillId="0" borderId="5" applyFont="0" applyFill="0" applyAlignment="0">
      <protection locked="0"/>
    </xf>
    <xf numFmtId="165" fontId="16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6" fillId="0" borderId="5" applyFont="0" applyFill="0" applyAlignment="0">
      <protection locked="0"/>
    </xf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26" fillId="0" borderId="0"/>
    <xf numFmtId="0" fontId="26" fillId="0" borderId="0"/>
    <xf numFmtId="164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1" fontId="27" fillId="0" borderId="0">
      <alignment horizontal="center"/>
    </xf>
    <xf numFmtId="172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28" fillId="0" borderId="0"/>
    <xf numFmtId="38" fontId="29" fillId="5" borderId="0" applyNumberFormat="0" applyBorder="0" applyAlignment="0" applyProtection="0"/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27" fillId="0" borderId="0">
      <alignment horizontal="center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0" fontId="34" fillId="0" borderId="0"/>
    <xf numFmtId="37" fontId="35" fillId="0" borderId="0"/>
    <xf numFmtId="175" fontId="36" fillId="0" borderId="0"/>
    <xf numFmtId="0" fontId="26" fillId="0" borderId="0"/>
    <xf numFmtId="0" fontId="2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6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6" fillId="0" borderId="0"/>
    <xf numFmtId="0" fontId="16" fillId="0" borderId="0"/>
    <xf numFmtId="168" fontId="16" fillId="0" borderId="0"/>
    <xf numFmtId="168" fontId="13" fillId="0" borderId="0"/>
    <xf numFmtId="168" fontId="13" fillId="0" borderId="0"/>
    <xf numFmtId="168" fontId="13" fillId="0" borderId="0"/>
    <xf numFmtId="176" fontId="13" fillId="0" borderId="0"/>
    <xf numFmtId="0" fontId="12" fillId="0" borderId="0"/>
    <xf numFmtId="0" fontId="16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38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8" fillId="0" borderId="0"/>
    <xf numFmtId="0" fontId="12" fillId="0" borderId="0"/>
    <xf numFmtId="0" fontId="2" fillId="0" borderId="0"/>
    <xf numFmtId="0" fontId="38" fillId="0" borderId="0"/>
    <xf numFmtId="0" fontId="11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168" fontId="13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23" fillId="0" borderId="0"/>
    <xf numFmtId="0" fontId="11" fillId="0" borderId="0" applyNumberFormat="0" applyFill="0" applyBorder="0" applyAlignment="0" applyProtection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3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40" fillId="0" borderId="9">
      <alignment horizontal="left" wrapText="1" indent="1"/>
    </xf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41" fillId="0" borderId="1">
      <alignment horizontal="center"/>
    </xf>
    <xf numFmtId="0" fontId="42" fillId="0" borderId="0">
      <alignment vertical="top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0">
      <alignment horizontal="center" vertical="center"/>
    </xf>
    <xf numFmtId="0" fontId="43" fillId="7" borderId="0" applyNumberFormat="0" applyFill="0">
      <alignment horizontal="left" vertical="center"/>
    </xf>
    <xf numFmtId="0" fontId="44" fillId="0" borderId="11">
      <alignment vertical="center" wrapText="1"/>
    </xf>
    <xf numFmtId="41" fontId="16" fillId="0" borderId="0" applyFont="0" applyFill="0" applyBorder="0" applyAlignment="0" applyProtection="0"/>
    <xf numFmtId="0" fontId="45" fillId="0" borderId="12">
      <alignment horizontal="center"/>
    </xf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9" fillId="0" borderId="0" applyFill="0" applyBorder="0">
      <alignment vertical="center"/>
    </xf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5" applyFont="0" applyFill="0" applyAlignment="0">
      <protection locked="0"/>
    </xf>
    <xf numFmtId="169" fontId="9" fillId="0" borderId="6" applyFill="0" applyAlignment="0">
      <protection locked="0"/>
    </xf>
    <xf numFmtId="165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165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5" applyFont="0" applyFill="0" applyAlignment="0">
      <protection locked="0"/>
    </xf>
    <xf numFmtId="16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7" fillId="0" borderId="0"/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13" fillId="0" borderId="0"/>
    <xf numFmtId="41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41" fontId="13" fillId="0" borderId="0" applyFont="0" applyFill="0" applyBorder="0" applyAlignment="0" applyProtection="0"/>
  </cellStyleXfs>
  <cellXfs count="134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1"/>
    <xf numFmtId="0" fontId="8" fillId="4" borderId="0" xfId="2" applyFont="1" applyFill="1" applyAlignment="1">
      <alignment horizontal="center" vertical="top" wrapText="1" readingOrder="1"/>
    </xf>
    <xf numFmtId="0" fontId="8" fillId="0" borderId="0" xfId="2" applyFont="1" applyAlignment="1">
      <alignment horizontal="center" vertical="top" wrapText="1" readingOrder="1"/>
    </xf>
    <xf numFmtId="0" fontId="10" fillId="0" borderId="0" xfId="3" applyFont="1" applyAlignment="1">
      <alignment vertical="top" wrapText="1"/>
    </xf>
    <xf numFmtId="0" fontId="48" fillId="0" borderId="0" xfId="0" applyFont="1"/>
    <xf numFmtId="0" fontId="49" fillId="0" borderId="0" xfId="0" applyFont="1"/>
    <xf numFmtId="0" fontId="50" fillId="0" borderId="0" xfId="0" applyFont="1"/>
    <xf numFmtId="0" fontId="50" fillId="0" borderId="0" xfId="0" applyFont="1" applyAlignment="1">
      <alignment wrapText="1"/>
    </xf>
    <xf numFmtId="0" fontId="51" fillId="8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quotePrefix="1" applyFont="1" applyAlignment="1">
      <alignment vertical="center"/>
    </xf>
    <xf numFmtId="0" fontId="53" fillId="9" borderId="0" xfId="0" applyFont="1" applyFill="1" applyAlignment="1">
      <alignment vertical="center"/>
    </xf>
    <xf numFmtId="17" fontId="56" fillId="10" borderId="13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7" fillId="11" borderId="0" xfId="0" applyFont="1" applyFill="1" applyAlignment="1">
      <alignment vertical="center" wrapText="1"/>
    </xf>
    <xf numFmtId="0" fontId="58" fillId="11" borderId="0" xfId="0" applyFont="1" applyFill="1" applyAlignment="1">
      <alignment vertical="center" wrapText="1"/>
    </xf>
    <xf numFmtId="0" fontId="57" fillId="0" borderId="0" xfId="0" applyFont="1" applyAlignment="1">
      <alignment vertical="center" wrapText="1"/>
    </xf>
    <xf numFmtId="0" fontId="57" fillId="0" borderId="4" xfId="0" applyFont="1" applyBorder="1" applyAlignment="1">
      <alignment vertical="center" wrapText="1"/>
    </xf>
    <xf numFmtId="17" fontId="56" fillId="10" borderId="14" xfId="0" applyNumberFormat="1" applyFont="1" applyFill="1" applyBorder="1" applyAlignment="1">
      <alignment horizontal="center" vertical="center"/>
    </xf>
    <xf numFmtId="0" fontId="57" fillId="11" borderId="15" xfId="0" applyFont="1" applyFill="1" applyBorder="1" applyAlignment="1">
      <alignment vertical="center" wrapText="1"/>
    </xf>
    <xf numFmtId="0" fontId="55" fillId="0" borderId="15" xfId="0" applyFont="1" applyBorder="1" applyAlignment="1">
      <alignment vertical="center" wrapText="1"/>
    </xf>
    <xf numFmtId="0" fontId="55" fillId="0" borderId="15" xfId="0" applyFont="1" applyBorder="1" applyAlignment="1">
      <alignment vertical="center"/>
    </xf>
    <xf numFmtId="0" fontId="58" fillId="11" borderId="15" xfId="0" applyFont="1" applyFill="1" applyBorder="1" applyAlignment="1">
      <alignment vertical="center" wrapText="1"/>
    </xf>
    <xf numFmtId="0" fontId="55" fillId="0" borderId="16" xfId="0" applyFont="1" applyBorder="1" applyAlignment="1">
      <alignment vertical="center"/>
    </xf>
    <xf numFmtId="17" fontId="56" fillId="10" borderId="14" xfId="0" applyNumberFormat="1" applyFont="1" applyFill="1" applyBorder="1" applyAlignment="1">
      <alignment horizontal="left" vertical="center" wrapText="1"/>
    </xf>
    <xf numFmtId="0" fontId="57" fillId="0" borderId="15" xfId="0" applyFont="1" applyBorder="1" applyAlignment="1">
      <alignment vertical="center" wrapText="1"/>
    </xf>
    <xf numFmtId="0" fontId="57" fillId="11" borderId="16" xfId="0" applyFont="1" applyFill="1" applyBorder="1" applyAlignment="1">
      <alignment vertical="center" wrapText="1"/>
    </xf>
    <xf numFmtId="1" fontId="57" fillId="11" borderId="4" xfId="986" applyNumberFormat="1" applyFont="1" applyFill="1" applyBorder="1" applyAlignment="1">
      <alignment horizontal="center" vertical="center"/>
    </xf>
    <xf numFmtId="0" fontId="53" fillId="9" borderId="0" xfId="0" quotePrefix="1" applyFont="1" applyFill="1" applyAlignment="1">
      <alignment vertical="center"/>
    </xf>
    <xf numFmtId="0" fontId="59" fillId="0" borderId="0" xfId="0" applyFont="1" applyAlignment="1">
      <alignment horizontal="center" vertical="center"/>
    </xf>
    <xf numFmtId="165" fontId="59" fillId="0" borderId="0" xfId="986" applyFont="1" applyAlignment="1">
      <alignment vertical="center"/>
    </xf>
    <xf numFmtId="0" fontId="59" fillId="0" borderId="0" xfId="0" applyFont="1" applyAlignment="1">
      <alignment vertical="center"/>
    </xf>
    <xf numFmtId="0" fontId="60" fillId="12" borderId="0" xfId="0" applyFont="1" applyFill="1" applyAlignment="1">
      <alignment horizontal="center" vertical="center" wrapText="1"/>
    </xf>
    <xf numFmtId="165" fontId="60" fillId="12" borderId="0" xfId="986" applyFont="1" applyFill="1" applyAlignment="1">
      <alignment horizontal="center" vertical="center" wrapText="1"/>
    </xf>
    <xf numFmtId="0" fontId="59" fillId="11" borderId="0" xfId="0" applyFont="1" applyFill="1" applyAlignment="1">
      <alignment vertical="center"/>
    </xf>
    <xf numFmtId="0" fontId="59" fillId="11" borderId="0" xfId="0" applyFont="1" applyFill="1" applyAlignment="1">
      <alignment horizontal="center" vertical="center"/>
    </xf>
    <xf numFmtId="165" fontId="59" fillId="11" borderId="0" xfId="986" applyFont="1" applyFill="1" applyAlignment="1">
      <alignment vertical="center"/>
    </xf>
    <xf numFmtId="0" fontId="60" fillId="13" borderId="0" xfId="0" applyFont="1" applyFill="1" applyAlignment="1">
      <alignment horizontal="center" vertical="center"/>
    </xf>
    <xf numFmtId="165" fontId="60" fillId="13" borderId="0" xfId="986" applyFont="1" applyFill="1" applyAlignment="1">
      <alignment vertical="center"/>
    </xf>
    <xf numFmtId="10" fontId="55" fillId="0" borderId="0" xfId="987" applyNumberFormat="1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quotePrefix="1" applyFont="1" applyAlignment="1">
      <alignment vertical="center"/>
    </xf>
    <xf numFmtId="165" fontId="55" fillId="0" borderId="0" xfId="986" applyFont="1" applyBorder="1" applyAlignment="1">
      <alignment horizontal="center" vertical="center"/>
    </xf>
    <xf numFmtId="165" fontId="57" fillId="11" borderId="4" xfId="986" applyFont="1" applyFill="1" applyBorder="1" applyAlignment="1">
      <alignment vertical="center" wrapText="1"/>
    </xf>
    <xf numFmtId="165" fontId="55" fillId="0" borderId="0" xfId="986" applyFont="1" applyBorder="1" applyAlignment="1">
      <alignment vertical="center" wrapText="1"/>
    </xf>
    <xf numFmtId="17" fontId="51" fillId="8" borderId="0" xfId="985" applyNumberFormat="1" applyFont="1" applyFill="1" applyAlignment="1">
      <alignment horizontal="center" vertical="center" wrapText="1"/>
    </xf>
    <xf numFmtId="0" fontId="63" fillId="0" borderId="0" xfId="0" applyFont="1"/>
    <xf numFmtId="0" fontId="13" fillId="0" borderId="0" xfId="0" applyFont="1"/>
    <xf numFmtId="165" fontId="59" fillId="0" borderId="0" xfId="0" applyNumberFormat="1" applyFont="1" applyAlignment="1">
      <alignment horizontal="center" vertical="center"/>
    </xf>
    <xf numFmtId="165" fontId="64" fillId="0" borderId="0" xfId="986" applyFont="1" applyAlignment="1">
      <alignment horizontal="center" vertical="center"/>
    </xf>
    <xf numFmtId="165" fontId="64" fillId="0" borderId="0" xfId="986" applyFont="1" applyAlignment="1">
      <alignment horizontal="center"/>
    </xf>
    <xf numFmtId="0" fontId="65" fillId="11" borderId="0" xfId="0" applyFont="1" applyFill="1" applyAlignment="1">
      <alignment horizontal="center" vertical="center"/>
    </xf>
    <xf numFmtId="165" fontId="65" fillId="11" borderId="0" xfId="986" applyFont="1" applyFill="1" applyAlignment="1">
      <alignment horizontal="right" vertical="center"/>
    </xf>
    <xf numFmtId="1" fontId="55" fillId="0" borderId="0" xfId="986" applyNumberFormat="1" applyFont="1" applyFill="1" applyBorder="1" applyAlignment="1">
      <alignment horizontal="center" vertical="center"/>
    </xf>
    <xf numFmtId="0" fontId="53" fillId="9" borderId="0" xfId="0" applyFont="1" applyFill="1" applyAlignment="1">
      <alignment vertical="center" wrapText="1"/>
    </xf>
    <xf numFmtId="181" fontId="52" fillId="0" borderId="0" xfId="986" applyNumberFormat="1" applyFont="1" applyAlignment="1">
      <alignment horizontal="right" vertical="center"/>
    </xf>
    <xf numFmtId="181" fontId="52" fillId="0" borderId="0" xfId="986" applyNumberFormat="1" applyFont="1" applyAlignment="1">
      <alignment vertical="center"/>
    </xf>
    <xf numFmtId="181" fontId="53" fillId="9" borderId="0" xfId="986" applyNumberFormat="1" applyFont="1" applyFill="1" applyAlignment="1">
      <alignment vertical="center"/>
    </xf>
    <xf numFmtId="181" fontId="54" fillId="9" borderId="0" xfId="986" applyNumberFormat="1" applyFont="1" applyFill="1" applyBorder="1" applyAlignment="1">
      <alignment vertical="center"/>
    </xf>
    <xf numFmtId="181" fontId="52" fillId="0" borderId="0" xfId="986" applyNumberFormat="1" applyFont="1" applyFill="1" applyAlignment="1">
      <alignment vertical="center"/>
    </xf>
    <xf numFmtId="182" fontId="0" fillId="0" borderId="0" xfId="1001" applyNumberFormat="1" applyFont="1"/>
    <xf numFmtId="0" fontId="67" fillId="0" borderId="0" xfId="0" applyFont="1" applyAlignment="1">
      <alignment vertical="center"/>
    </xf>
    <xf numFmtId="165" fontId="57" fillId="11" borderId="16" xfId="986" applyFont="1" applyFill="1" applyBorder="1" applyAlignment="1">
      <alignment vertical="center" wrapText="1"/>
    </xf>
    <xf numFmtId="165" fontId="68" fillId="0" borderId="0" xfId="0" applyNumberFormat="1" applyFont="1" applyAlignment="1">
      <alignment horizontal="left" vertical="center"/>
    </xf>
    <xf numFmtId="165" fontId="55" fillId="0" borderId="0" xfId="0" applyNumberFormat="1" applyFont="1" applyAlignment="1">
      <alignment horizontal="left" vertical="center"/>
    </xf>
    <xf numFmtId="181" fontId="69" fillId="0" borderId="0" xfId="986" applyNumberFormat="1" applyFont="1"/>
    <xf numFmtId="181" fontId="70" fillId="9" borderId="0" xfId="986" applyNumberFormat="1" applyFont="1" applyFill="1" applyAlignment="1">
      <alignment vertical="center"/>
    </xf>
    <xf numFmtId="0" fontId="0" fillId="0" borderId="0" xfId="0" applyAlignment="1">
      <alignment vertical="center"/>
    </xf>
    <xf numFmtId="1" fontId="57" fillId="0" borderId="0" xfId="986" applyNumberFormat="1" applyFont="1" applyFill="1" applyBorder="1" applyAlignment="1">
      <alignment horizontal="center" vertical="center"/>
    </xf>
    <xf numFmtId="165" fontId="59" fillId="11" borderId="0" xfId="986" applyFont="1" applyFill="1" applyAlignment="1">
      <alignment horizontal="center" vertical="center"/>
    </xf>
    <xf numFmtId="183" fontId="56" fillId="10" borderId="13" xfId="0" applyNumberFormat="1" applyFont="1" applyFill="1" applyBorder="1" applyAlignment="1">
      <alignment horizontal="center" vertical="center"/>
    </xf>
    <xf numFmtId="0" fontId="72" fillId="0" borderId="0" xfId="0" applyFont="1" applyAlignment="1">
      <alignment horizontal="right"/>
    </xf>
    <xf numFmtId="0" fontId="73" fillId="0" borderId="0" xfId="0" applyFont="1"/>
    <xf numFmtId="0" fontId="74" fillId="0" borderId="0" xfId="0" applyFont="1" applyAlignment="1">
      <alignment horizontal="right"/>
    </xf>
    <xf numFmtId="0" fontId="75" fillId="14" borderId="0" xfId="0" applyFont="1" applyFill="1" applyAlignment="1">
      <alignment horizontal="center" vertical="center"/>
    </xf>
    <xf numFmtId="17" fontId="75" fillId="14" borderId="0" xfId="0" applyNumberFormat="1" applyFont="1" applyFill="1" applyAlignment="1">
      <alignment horizontal="center" vertical="center" wrapText="1"/>
    </xf>
    <xf numFmtId="181" fontId="52" fillId="0" borderId="0" xfId="0" applyNumberFormat="1" applyFont="1"/>
    <xf numFmtId="0" fontId="53" fillId="15" borderId="0" xfId="0" applyFont="1" applyFill="1" applyAlignment="1">
      <alignment vertical="center"/>
    </xf>
    <xf numFmtId="181" fontId="53" fillId="15" borderId="0" xfId="0" applyNumberFormat="1" applyFont="1" applyFill="1" applyAlignment="1">
      <alignment vertical="center"/>
    </xf>
    <xf numFmtId="17" fontId="56" fillId="16" borderId="13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vertical="center"/>
    </xf>
    <xf numFmtId="167" fontId="0" fillId="0" borderId="0" xfId="0" applyNumberFormat="1"/>
    <xf numFmtId="0" fontId="0" fillId="0" borderId="0" xfId="0" applyAlignment="1">
      <alignment vertical="top"/>
    </xf>
    <xf numFmtId="182" fontId="60" fillId="13" borderId="0" xfId="1001" applyNumberFormat="1" applyFont="1" applyFill="1" applyAlignment="1">
      <alignment horizontal="center" vertical="center"/>
    </xf>
    <xf numFmtId="167" fontId="59" fillId="0" borderId="0" xfId="1001" applyFont="1" applyAlignment="1">
      <alignment horizontal="center" vertical="center"/>
    </xf>
    <xf numFmtId="167" fontId="59" fillId="11" borderId="0" xfId="1001" applyFont="1" applyFill="1" applyAlignment="1">
      <alignment horizontal="center" vertical="center"/>
    </xf>
    <xf numFmtId="167" fontId="59" fillId="11" borderId="0" xfId="1001" applyFont="1" applyFill="1" applyAlignment="1">
      <alignment vertical="center"/>
    </xf>
    <xf numFmtId="167" fontId="59" fillId="0" borderId="0" xfId="1001" applyFont="1" applyAlignment="1">
      <alignment vertical="center"/>
    </xf>
    <xf numFmtId="167" fontId="65" fillId="11" borderId="0" xfId="1001" applyFont="1" applyFill="1" applyAlignment="1">
      <alignment horizontal="center" vertical="center"/>
    </xf>
    <xf numFmtId="167" fontId="65" fillId="11" borderId="0" xfId="1001" applyFont="1" applyFill="1" applyAlignment="1">
      <alignment horizontal="right" vertical="center"/>
    </xf>
    <xf numFmtId="17" fontId="58" fillId="17" borderId="13" xfId="0" applyNumberFormat="1" applyFont="1" applyFill="1" applyBorder="1" applyAlignment="1">
      <alignment horizontal="center" vertical="center"/>
    </xf>
    <xf numFmtId="17" fontId="56" fillId="18" borderId="13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165" fontId="57" fillId="0" borderId="0" xfId="986" applyFont="1" applyFill="1" applyBorder="1" applyAlignment="1">
      <alignment vertical="center" wrapText="1"/>
    </xf>
    <xf numFmtId="0" fontId="13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17" fontId="56" fillId="10" borderId="14" xfId="0" applyNumberFormat="1" applyFont="1" applyFill="1" applyBorder="1" applyAlignment="1">
      <alignment horizontal="center" vertical="top"/>
    </xf>
    <xf numFmtId="167" fontId="0" fillId="0" borderId="0" xfId="1001" applyFont="1"/>
    <xf numFmtId="43" fontId="0" fillId="0" borderId="0" xfId="0" applyNumberFormat="1"/>
    <xf numFmtId="0" fontId="0" fillId="0" borderId="0" xfId="0" applyFill="1"/>
    <xf numFmtId="0" fontId="0" fillId="0" borderId="0" xfId="0" quotePrefix="1" applyFill="1"/>
    <xf numFmtId="0" fontId="0" fillId="0" borderId="0" xfId="0" applyBorder="1" applyAlignment="1">
      <alignment horizontal="center" vertical="top"/>
    </xf>
    <xf numFmtId="17" fontId="56" fillId="10" borderId="17" xfId="0" applyNumberFormat="1" applyFont="1" applyFill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5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8" xfId="0" applyBorder="1" applyAlignment="1">
      <alignment horizontal="left" vertical="top"/>
    </xf>
    <xf numFmtId="0" fontId="0" fillId="0" borderId="0" xfId="0" applyAlignment="1"/>
    <xf numFmtId="17" fontId="56" fillId="10" borderId="19" xfId="0" applyNumberFormat="1" applyFont="1" applyFill="1" applyBorder="1" applyAlignment="1">
      <alignment horizontal="center" vertical="center"/>
    </xf>
    <xf numFmtId="1" fontId="55" fillId="0" borderId="5" xfId="986" applyNumberFormat="1" applyFont="1" applyFill="1" applyBorder="1" applyAlignment="1">
      <alignment horizontal="center" vertical="center"/>
    </xf>
    <xf numFmtId="1" fontId="57" fillId="11" borderId="18" xfId="986" applyNumberFormat="1" applyFont="1" applyFill="1" applyBorder="1" applyAlignment="1">
      <alignment horizontal="center" vertical="center"/>
    </xf>
    <xf numFmtId="183" fontId="56" fillId="10" borderId="19" xfId="0" applyNumberFormat="1" applyFont="1" applyFill="1" applyBorder="1" applyAlignment="1">
      <alignment horizontal="center" vertical="center"/>
    </xf>
    <xf numFmtId="165" fontId="55" fillId="0" borderId="5" xfId="986" applyFont="1" applyBorder="1" applyAlignment="1">
      <alignment vertical="center" wrapText="1"/>
    </xf>
    <xf numFmtId="165" fontId="57" fillId="11" borderId="18" xfId="986" applyFont="1" applyFill="1" applyBorder="1" applyAlignment="1">
      <alignment vertical="center" wrapText="1"/>
    </xf>
    <xf numFmtId="182" fontId="0" fillId="0" borderId="0" xfId="1001" applyNumberFormat="1" applyFont="1" applyBorder="1"/>
    <xf numFmtId="0" fontId="71" fillId="0" borderId="4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3" fillId="0" borderId="0" xfId="0" applyFont="1" applyAlignment="1">
      <alignment horizontal="center"/>
    </xf>
    <xf numFmtId="10" fontId="57" fillId="11" borderId="0" xfId="987" applyNumberFormat="1" applyFont="1" applyFill="1" applyBorder="1" applyAlignment="1">
      <alignment horizontal="right" vertical="center"/>
    </xf>
    <xf numFmtId="10" fontId="0" fillId="0" borderId="0" xfId="987" applyNumberFormat="1" applyFont="1" applyAlignment="1">
      <alignment horizontal="right"/>
    </xf>
    <xf numFmtId="10" fontId="58" fillId="11" borderId="0" xfId="987" applyNumberFormat="1" applyFont="1" applyFill="1" applyBorder="1" applyAlignment="1">
      <alignment horizontal="right" vertical="center"/>
    </xf>
    <xf numFmtId="10" fontId="0" fillId="0" borderId="4" xfId="987" applyNumberFormat="1" applyFont="1" applyBorder="1" applyAlignment="1">
      <alignment horizontal="right"/>
    </xf>
    <xf numFmtId="10" fontId="55" fillId="0" borderId="0" xfId="987" applyNumberFormat="1" applyFont="1" applyBorder="1" applyAlignment="1">
      <alignment horizontal="right" vertical="center"/>
    </xf>
    <xf numFmtId="10" fontId="55" fillId="0" borderId="4" xfId="987" applyNumberFormat="1" applyFont="1" applyBorder="1" applyAlignment="1">
      <alignment horizontal="right" vertical="center"/>
    </xf>
    <xf numFmtId="0" fontId="52" fillId="0" borderId="0" xfId="0" applyFont="1" applyAlignment="1">
      <alignment horizontal="center" vertical="top"/>
    </xf>
    <xf numFmtId="0" fontId="52" fillId="0" borderId="0" xfId="0" applyFont="1" applyAlignment="1">
      <alignment vertical="top" wrapText="1"/>
    </xf>
    <xf numFmtId="181" fontId="52" fillId="0" borderId="0" xfId="986" applyNumberFormat="1" applyFont="1" applyAlignment="1">
      <alignment vertical="top"/>
    </xf>
  </cellXfs>
  <cellStyles count="1013">
    <cellStyle name="_x0004_" xfId="4" xr:uid="{00000000-0005-0000-0000-000000000000}"/>
    <cellStyle name="_x0004_ 2" xfId="5" xr:uid="{00000000-0005-0000-0000-000001000000}"/>
    <cellStyle name="40% - Accent4 2" xfId="6" xr:uid="{00000000-0005-0000-0000-000002000000}"/>
    <cellStyle name="a1" xfId="7" xr:uid="{00000000-0005-0000-0000-000003000000}"/>
    <cellStyle name="a1 2" xfId="8" xr:uid="{00000000-0005-0000-0000-000004000000}"/>
    <cellStyle name="a1 2 2" xfId="9" xr:uid="{00000000-0005-0000-0000-000005000000}"/>
    <cellStyle name="a1 2 2 2" xfId="10" xr:uid="{00000000-0005-0000-0000-000006000000}"/>
    <cellStyle name="a1 2 3" xfId="11" xr:uid="{00000000-0005-0000-0000-000007000000}"/>
    <cellStyle name="a1 2 4" xfId="12" xr:uid="{00000000-0005-0000-0000-000008000000}"/>
    <cellStyle name="a1 3" xfId="13" xr:uid="{00000000-0005-0000-0000-000009000000}"/>
    <cellStyle name="a1 4" xfId="14" xr:uid="{00000000-0005-0000-0000-00000A000000}"/>
    <cellStyle name="a2" xfId="15" xr:uid="{00000000-0005-0000-0000-00000B000000}"/>
    <cellStyle name="a2 2" xfId="16" xr:uid="{00000000-0005-0000-0000-00000C000000}"/>
    <cellStyle name="a2 2 2" xfId="17" xr:uid="{00000000-0005-0000-0000-00000D000000}"/>
    <cellStyle name="a2 2 2 2" xfId="18" xr:uid="{00000000-0005-0000-0000-00000E000000}"/>
    <cellStyle name="a2 2 3" xfId="19" xr:uid="{00000000-0005-0000-0000-00000F000000}"/>
    <cellStyle name="a2 2 4" xfId="20" xr:uid="{00000000-0005-0000-0000-000010000000}"/>
    <cellStyle name="a2 3" xfId="21" xr:uid="{00000000-0005-0000-0000-000011000000}"/>
    <cellStyle name="a2 4" xfId="22" xr:uid="{00000000-0005-0000-0000-000012000000}"/>
    <cellStyle name="Accent4 2" xfId="23" xr:uid="{00000000-0005-0000-0000-000013000000}"/>
    <cellStyle name="Arial10" xfId="24" xr:uid="{00000000-0005-0000-0000-000014000000}"/>
    <cellStyle name="Arial10 2" xfId="837" xr:uid="{00000000-0005-0000-0000-000015000000}"/>
    <cellStyle name="ÄÞ¸¶ [0]_´ëÇü»çÃâ" xfId="25" xr:uid="{00000000-0005-0000-0000-000016000000}"/>
    <cellStyle name="ÄÞ¸¶_´ëÇü»çÃâ" xfId="26" xr:uid="{00000000-0005-0000-0000-000017000000}"/>
    <cellStyle name="AttribBox" xfId="27" xr:uid="{00000000-0005-0000-0000-000018000000}"/>
    <cellStyle name="Attribute" xfId="28" xr:uid="{00000000-0005-0000-0000-000019000000}"/>
    <cellStyle name="Ç¥ÁØ_´ëÇü»çÃâ" xfId="29" xr:uid="{00000000-0005-0000-0000-00001A000000}"/>
    <cellStyle name="CategoryHeading" xfId="30" xr:uid="{00000000-0005-0000-0000-00001B000000}"/>
    <cellStyle name="Comma" xfId="1001" builtinId="3"/>
    <cellStyle name="Comma  - Style1" xfId="31" xr:uid="{00000000-0005-0000-0000-00001D000000}"/>
    <cellStyle name="Comma  - Style2" xfId="32" xr:uid="{00000000-0005-0000-0000-00001E000000}"/>
    <cellStyle name="Comma  - Style3" xfId="33" xr:uid="{00000000-0005-0000-0000-00001F000000}"/>
    <cellStyle name="Comma  - Style4" xfId="34" xr:uid="{00000000-0005-0000-0000-000020000000}"/>
    <cellStyle name="Comma  - Style5" xfId="35" xr:uid="{00000000-0005-0000-0000-000021000000}"/>
    <cellStyle name="Comma  - Style6" xfId="36" xr:uid="{00000000-0005-0000-0000-000022000000}"/>
    <cellStyle name="Comma  - Style7" xfId="37" xr:uid="{00000000-0005-0000-0000-000023000000}"/>
    <cellStyle name="Comma [0]" xfId="986" builtinId="6"/>
    <cellStyle name="Comma [0] 10" xfId="38" xr:uid="{00000000-0005-0000-0000-000025000000}"/>
    <cellStyle name="Comma [0] 11" xfId="39" xr:uid="{00000000-0005-0000-0000-000026000000}"/>
    <cellStyle name="Comma [0] 12" xfId="985" xr:uid="{00000000-0005-0000-0000-000027000000}"/>
    <cellStyle name="Comma [0] 13" xfId="1003" xr:uid="{00000000-0005-0000-0000-000028000000}"/>
    <cellStyle name="Comma [0] 143" xfId="40" xr:uid="{00000000-0005-0000-0000-000029000000}"/>
    <cellStyle name="Comma [0] 143 2" xfId="838" xr:uid="{00000000-0005-0000-0000-00002A000000}"/>
    <cellStyle name="Comma [0] 150" xfId="41" xr:uid="{00000000-0005-0000-0000-00002B000000}"/>
    <cellStyle name="Comma [0] 150 2" xfId="839" xr:uid="{00000000-0005-0000-0000-00002C000000}"/>
    <cellStyle name="Comma [0] 151" xfId="42" xr:uid="{00000000-0005-0000-0000-00002D000000}"/>
    <cellStyle name="Comma [0] 151 2" xfId="840" xr:uid="{00000000-0005-0000-0000-00002E000000}"/>
    <cellStyle name="Comma [0] 2" xfId="43" xr:uid="{00000000-0005-0000-0000-00002F000000}"/>
    <cellStyle name="Comma [0] 2 2" xfId="44" xr:uid="{00000000-0005-0000-0000-000030000000}"/>
    <cellStyle name="Comma [0] 2 2 2" xfId="45" xr:uid="{00000000-0005-0000-0000-000031000000}"/>
    <cellStyle name="Comma [0] 2 2 2 2" xfId="1012" xr:uid="{00000000-0005-0000-0000-000032000000}"/>
    <cellStyle name="Comma [0] 2 2 3" xfId="841" xr:uid="{00000000-0005-0000-0000-000033000000}"/>
    <cellStyle name="Comma [0] 2 2 4" xfId="1008" xr:uid="{00000000-0005-0000-0000-000034000000}"/>
    <cellStyle name="Comma [0] 2 3" xfId="46" xr:uid="{00000000-0005-0000-0000-000035000000}"/>
    <cellStyle name="Comma [0] 2 3 2" xfId="842" xr:uid="{00000000-0005-0000-0000-000036000000}"/>
    <cellStyle name="Comma [0] 2 3 3" xfId="1010" xr:uid="{00000000-0005-0000-0000-000037000000}"/>
    <cellStyle name="Comma [0] 2 4" xfId="47" xr:uid="{00000000-0005-0000-0000-000038000000}"/>
    <cellStyle name="Comma [0] 2 4 2" xfId="843" xr:uid="{00000000-0005-0000-0000-000039000000}"/>
    <cellStyle name="Comma [0] 2 5" xfId="48" xr:uid="{00000000-0005-0000-0000-00003A000000}"/>
    <cellStyle name="Comma [0] 2 6" xfId="49" xr:uid="{00000000-0005-0000-0000-00003B000000}"/>
    <cellStyle name="Comma [0] 2 7" xfId="993" xr:uid="{00000000-0005-0000-0000-00003C000000}"/>
    <cellStyle name="Comma [0] 2 8" xfId="1004" xr:uid="{00000000-0005-0000-0000-00003D000000}"/>
    <cellStyle name="Comma [0] 3" xfId="50" xr:uid="{00000000-0005-0000-0000-00003E000000}"/>
    <cellStyle name="Comma [0] 3 2" xfId="51" xr:uid="{00000000-0005-0000-0000-00003F000000}"/>
    <cellStyle name="Comma [0] 3 2 2" xfId="52" xr:uid="{00000000-0005-0000-0000-000040000000}"/>
    <cellStyle name="Comma [0] 3 2 2 2" xfId="846" xr:uid="{00000000-0005-0000-0000-000041000000}"/>
    <cellStyle name="Comma [0] 3 2 3" xfId="845" xr:uid="{00000000-0005-0000-0000-000042000000}"/>
    <cellStyle name="Comma [0] 3 3" xfId="53" xr:uid="{00000000-0005-0000-0000-000043000000}"/>
    <cellStyle name="Comma [0] 3 3 2" xfId="847" xr:uid="{00000000-0005-0000-0000-000044000000}"/>
    <cellStyle name="Comma [0] 3 4" xfId="844" xr:uid="{00000000-0005-0000-0000-000045000000}"/>
    <cellStyle name="Comma [0] 3 5" xfId="1006" xr:uid="{00000000-0005-0000-0000-000046000000}"/>
    <cellStyle name="Comma [0] 4" xfId="54" xr:uid="{00000000-0005-0000-0000-000047000000}"/>
    <cellStyle name="Comma [0] 4 2" xfId="55" xr:uid="{00000000-0005-0000-0000-000048000000}"/>
    <cellStyle name="Comma [0] 4 2 2" xfId="848" xr:uid="{00000000-0005-0000-0000-000049000000}"/>
    <cellStyle name="Comma [0] 4 3" xfId="56" xr:uid="{00000000-0005-0000-0000-00004A000000}"/>
    <cellStyle name="Comma [0] 5" xfId="57" xr:uid="{00000000-0005-0000-0000-00004B000000}"/>
    <cellStyle name="Comma [0] 5 2" xfId="58" xr:uid="{00000000-0005-0000-0000-00004C000000}"/>
    <cellStyle name="Comma [0] 5 2 2" xfId="849" xr:uid="{00000000-0005-0000-0000-00004D000000}"/>
    <cellStyle name="Comma [0] 6" xfId="59" xr:uid="{00000000-0005-0000-0000-00004E000000}"/>
    <cellStyle name="Comma [0] 6 2" xfId="850" xr:uid="{00000000-0005-0000-0000-00004F000000}"/>
    <cellStyle name="Comma [0] 7" xfId="60" xr:uid="{00000000-0005-0000-0000-000050000000}"/>
    <cellStyle name="Comma [0] 7 2" xfId="61" xr:uid="{00000000-0005-0000-0000-000051000000}"/>
    <cellStyle name="Comma [0] 7 3" xfId="62" xr:uid="{00000000-0005-0000-0000-000052000000}"/>
    <cellStyle name="Comma [0] 8" xfId="63" xr:uid="{00000000-0005-0000-0000-000053000000}"/>
    <cellStyle name="Comma [0] 8 2" xfId="64" xr:uid="{00000000-0005-0000-0000-000054000000}"/>
    <cellStyle name="Comma [0] 8 3" xfId="65" xr:uid="{00000000-0005-0000-0000-000055000000}"/>
    <cellStyle name="Comma [0] 9" xfId="66" xr:uid="{00000000-0005-0000-0000-000056000000}"/>
    <cellStyle name="Comma 10" xfId="67" xr:uid="{00000000-0005-0000-0000-000057000000}"/>
    <cellStyle name="Comma 10 2" xfId="68" xr:uid="{00000000-0005-0000-0000-000058000000}"/>
    <cellStyle name="Comma 10 2 2" xfId="69" xr:uid="{00000000-0005-0000-0000-000059000000}"/>
    <cellStyle name="Comma 10 2 3" xfId="70" xr:uid="{00000000-0005-0000-0000-00005A000000}"/>
    <cellStyle name="Comma 10 3" xfId="71" xr:uid="{00000000-0005-0000-0000-00005B000000}"/>
    <cellStyle name="Comma 10 4" xfId="72" xr:uid="{00000000-0005-0000-0000-00005C000000}"/>
    <cellStyle name="Comma 10 5" xfId="73" xr:uid="{00000000-0005-0000-0000-00005D000000}"/>
    <cellStyle name="Comma 11" xfId="74" xr:uid="{00000000-0005-0000-0000-00005E000000}"/>
    <cellStyle name="Comma 11 2 3" xfId="75" xr:uid="{00000000-0005-0000-0000-00005F000000}"/>
    <cellStyle name="Comma 12" xfId="76" xr:uid="{00000000-0005-0000-0000-000060000000}"/>
    <cellStyle name="Comma 12 2" xfId="77" xr:uid="{00000000-0005-0000-0000-000061000000}"/>
    <cellStyle name="Comma 12 2 2" xfId="851" xr:uid="{00000000-0005-0000-0000-000062000000}"/>
    <cellStyle name="Comma 13" xfId="78" xr:uid="{00000000-0005-0000-0000-000063000000}"/>
    <cellStyle name="Comma 14" xfId="79" xr:uid="{00000000-0005-0000-0000-000064000000}"/>
    <cellStyle name="Comma 15" xfId="80" xr:uid="{00000000-0005-0000-0000-000065000000}"/>
    <cellStyle name="Comma 16" xfId="81" xr:uid="{00000000-0005-0000-0000-000066000000}"/>
    <cellStyle name="Comma 17" xfId="82" xr:uid="{00000000-0005-0000-0000-000067000000}"/>
    <cellStyle name="Comma 18" xfId="83" xr:uid="{00000000-0005-0000-0000-000068000000}"/>
    <cellStyle name="Comma 19" xfId="84" xr:uid="{00000000-0005-0000-0000-000069000000}"/>
    <cellStyle name="Comma 2" xfId="85" xr:uid="{00000000-0005-0000-0000-00006A000000}"/>
    <cellStyle name="Comma 2 2" xfId="86" xr:uid="{00000000-0005-0000-0000-00006B000000}"/>
    <cellStyle name="Comma 2 2 2" xfId="87" xr:uid="{00000000-0005-0000-0000-00006C000000}"/>
    <cellStyle name="Comma 2 2 2 2" xfId="88" xr:uid="{00000000-0005-0000-0000-00006D000000}"/>
    <cellStyle name="Comma 2 2 2 2 2" xfId="89" xr:uid="{00000000-0005-0000-0000-00006E000000}"/>
    <cellStyle name="Comma 2 2 2 2 2 2" xfId="90" xr:uid="{00000000-0005-0000-0000-00006F000000}"/>
    <cellStyle name="Comma 2 2 2 2 2 3" xfId="91" xr:uid="{00000000-0005-0000-0000-000070000000}"/>
    <cellStyle name="Comma 2 2 2 2 3" xfId="92" xr:uid="{00000000-0005-0000-0000-000071000000}"/>
    <cellStyle name="Comma 2 2 2 2 4" xfId="93" xr:uid="{00000000-0005-0000-0000-000072000000}"/>
    <cellStyle name="Comma 2 2 2 3" xfId="94" xr:uid="{00000000-0005-0000-0000-000073000000}"/>
    <cellStyle name="Comma 2 2 2 3 2" xfId="95" xr:uid="{00000000-0005-0000-0000-000074000000}"/>
    <cellStyle name="Comma 2 2 2 3 3" xfId="96" xr:uid="{00000000-0005-0000-0000-000075000000}"/>
    <cellStyle name="Comma 2 2 2 4" xfId="97" xr:uid="{00000000-0005-0000-0000-000076000000}"/>
    <cellStyle name="Comma 2 2 2 5" xfId="98" xr:uid="{00000000-0005-0000-0000-000077000000}"/>
    <cellStyle name="Comma 2 2 3" xfId="99" xr:uid="{00000000-0005-0000-0000-000078000000}"/>
    <cellStyle name="Comma 2 2 3 2" xfId="100" xr:uid="{00000000-0005-0000-0000-000079000000}"/>
    <cellStyle name="Comma 2 2 3 2 2" xfId="101" xr:uid="{00000000-0005-0000-0000-00007A000000}"/>
    <cellStyle name="Comma 2 2 3 2 3" xfId="102" xr:uid="{00000000-0005-0000-0000-00007B000000}"/>
    <cellStyle name="Comma 2 2 3 3" xfId="103" xr:uid="{00000000-0005-0000-0000-00007C000000}"/>
    <cellStyle name="Comma 2 2 3 4" xfId="104" xr:uid="{00000000-0005-0000-0000-00007D000000}"/>
    <cellStyle name="Comma 2 2 4" xfId="105" xr:uid="{00000000-0005-0000-0000-00007E000000}"/>
    <cellStyle name="Comma 2 2 4 2" xfId="106" xr:uid="{00000000-0005-0000-0000-00007F000000}"/>
    <cellStyle name="Comma 2 2 4 3" xfId="107" xr:uid="{00000000-0005-0000-0000-000080000000}"/>
    <cellStyle name="Comma 2 2 5" xfId="108" xr:uid="{00000000-0005-0000-0000-000081000000}"/>
    <cellStyle name="Comma 2 2 6" xfId="109" xr:uid="{00000000-0005-0000-0000-000082000000}"/>
    <cellStyle name="Comma 2 2 7" xfId="110" xr:uid="{00000000-0005-0000-0000-000083000000}"/>
    <cellStyle name="Comma 2 2 7 2" xfId="853" xr:uid="{00000000-0005-0000-0000-000084000000}"/>
    <cellStyle name="Comma 2 3" xfId="111" xr:uid="{00000000-0005-0000-0000-000085000000}"/>
    <cellStyle name="Comma 2 3 2" xfId="112" xr:uid="{00000000-0005-0000-0000-000086000000}"/>
    <cellStyle name="Comma 2 3 2 2" xfId="855" xr:uid="{00000000-0005-0000-0000-000087000000}"/>
    <cellStyle name="Comma 2 3 3" xfId="113" xr:uid="{00000000-0005-0000-0000-000088000000}"/>
    <cellStyle name="Comma 2 3 4" xfId="854" xr:uid="{00000000-0005-0000-0000-000089000000}"/>
    <cellStyle name="Comma 2 4" xfId="114" xr:uid="{00000000-0005-0000-0000-00008A000000}"/>
    <cellStyle name="Comma 2 4 2" xfId="856" xr:uid="{00000000-0005-0000-0000-00008B000000}"/>
    <cellStyle name="Comma 2 5" xfId="115" xr:uid="{00000000-0005-0000-0000-00008C000000}"/>
    <cellStyle name="Comma 2 6" xfId="852" xr:uid="{00000000-0005-0000-0000-00008D000000}"/>
    <cellStyle name="Comma 2 7" xfId="995" xr:uid="{00000000-0005-0000-0000-00008E000000}"/>
    <cellStyle name="Comma 20" xfId="116" xr:uid="{00000000-0005-0000-0000-00008F000000}"/>
    <cellStyle name="Comma 21" xfId="117" xr:uid="{00000000-0005-0000-0000-000090000000}"/>
    <cellStyle name="Comma 22" xfId="118" xr:uid="{00000000-0005-0000-0000-000091000000}"/>
    <cellStyle name="Comma 23" xfId="119" xr:uid="{00000000-0005-0000-0000-000092000000}"/>
    <cellStyle name="Comma 24" xfId="120" xr:uid="{00000000-0005-0000-0000-000093000000}"/>
    <cellStyle name="Comma 25" xfId="121" xr:uid="{00000000-0005-0000-0000-000094000000}"/>
    <cellStyle name="Comma 26" xfId="122" xr:uid="{00000000-0005-0000-0000-000095000000}"/>
    <cellStyle name="Comma 27" xfId="123" xr:uid="{00000000-0005-0000-0000-000096000000}"/>
    <cellStyle name="Comma 28" xfId="124" xr:uid="{00000000-0005-0000-0000-000097000000}"/>
    <cellStyle name="Comma 29" xfId="125" xr:uid="{00000000-0005-0000-0000-000098000000}"/>
    <cellStyle name="Comma 3" xfId="126" xr:uid="{00000000-0005-0000-0000-000099000000}"/>
    <cellStyle name="Comma 3 2" xfId="127" xr:uid="{00000000-0005-0000-0000-00009A000000}"/>
    <cellStyle name="Comma 3 2 2" xfId="128" xr:uid="{00000000-0005-0000-0000-00009B000000}"/>
    <cellStyle name="Comma 3 2 2 2" xfId="129" xr:uid="{00000000-0005-0000-0000-00009C000000}"/>
    <cellStyle name="Comma 3 2 2 2 2" xfId="860" xr:uid="{00000000-0005-0000-0000-00009D000000}"/>
    <cellStyle name="Comma 3 2 2 3" xfId="130" xr:uid="{00000000-0005-0000-0000-00009E000000}"/>
    <cellStyle name="Comma 3 2 2 4" xfId="859" xr:uid="{00000000-0005-0000-0000-00009F000000}"/>
    <cellStyle name="Comma 3 2 3" xfId="131" xr:uid="{00000000-0005-0000-0000-0000A0000000}"/>
    <cellStyle name="Comma 3 2 3 2" xfId="861" xr:uid="{00000000-0005-0000-0000-0000A1000000}"/>
    <cellStyle name="Comma 3 2 4" xfId="858" xr:uid="{00000000-0005-0000-0000-0000A2000000}"/>
    <cellStyle name="Comma 3 3" xfId="132" xr:uid="{00000000-0005-0000-0000-0000A3000000}"/>
    <cellStyle name="Comma 3 3 2" xfId="133" xr:uid="{00000000-0005-0000-0000-0000A4000000}"/>
    <cellStyle name="Comma 3 3 2 2" xfId="863" xr:uid="{00000000-0005-0000-0000-0000A5000000}"/>
    <cellStyle name="Comma 3 3 3" xfId="134" xr:uid="{00000000-0005-0000-0000-0000A6000000}"/>
    <cellStyle name="Comma 3 3 4" xfId="862" xr:uid="{00000000-0005-0000-0000-0000A7000000}"/>
    <cellStyle name="Comma 3 4" xfId="135" xr:uid="{00000000-0005-0000-0000-0000A8000000}"/>
    <cellStyle name="Comma 3 4 2" xfId="136" xr:uid="{00000000-0005-0000-0000-0000A9000000}"/>
    <cellStyle name="Comma 3 4 3" xfId="864" xr:uid="{00000000-0005-0000-0000-0000AA000000}"/>
    <cellStyle name="Comma 3 5" xfId="857" xr:uid="{00000000-0005-0000-0000-0000AB000000}"/>
    <cellStyle name="Comma 30" xfId="137" xr:uid="{00000000-0005-0000-0000-0000AC000000}"/>
    <cellStyle name="Comma 31" xfId="138" xr:uid="{00000000-0005-0000-0000-0000AD000000}"/>
    <cellStyle name="Comma 32" xfId="139" xr:uid="{00000000-0005-0000-0000-0000AE000000}"/>
    <cellStyle name="Comma 33" xfId="140" xr:uid="{00000000-0005-0000-0000-0000AF000000}"/>
    <cellStyle name="Comma 34" xfId="141" xr:uid="{00000000-0005-0000-0000-0000B0000000}"/>
    <cellStyle name="Comma 35" xfId="142" xr:uid="{00000000-0005-0000-0000-0000B1000000}"/>
    <cellStyle name="Comma 36" xfId="143" xr:uid="{00000000-0005-0000-0000-0000B2000000}"/>
    <cellStyle name="Comma 37" xfId="144" xr:uid="{00000000-0005-0000-0000-0000B3000000}"/>
    <cellStyle name="Comma 38" xfId="145" xr:uid="{00000000-0005-0000-0000-0000B4000000}"/>
    <cellStyle name="Comma 39" xfId="146" xr:uid="{00000000-0005-0000-0000-0000B5000000}"/>
    <cellStyle name="Comma 4" xfId="147" xr:uid="{00000000-0005-0000-0000-0000B6000000}"/>
    <cellStyle name="Comma 4 2" xfId="148" xr:uid="{00000000-0005-0000-0000-0000B7000000}"/>
    <cellStyle name="Comma 4 2 2" xfId="149" xr:uid="{00000000-0005-0000-0000-0000B8000000}"/>
    <cellStyle name="Comma 4 2 2 2" xfId="150" xr:uid="{00000000-0005-0000-0000-0000B9000000}"/>
    <cellStyle name="Comma 4 2 2 2 2" xfId="868" xr:uid="{00000000-0005-0000-0000-0000BA000000}"/>
    <cellStyle name="Comma 4 2 2 3" xfId="867" xr:uid="{00000000-0005-0000-0000-0000BB000000}"/>
    <cellStyle name="Comma 4 2 3" xfId="151" xr:uid="{00000000-0005-0000-0000-0000BC000000}"/>
    <cellStyle name="Comma 4 2 3 2" xfId="869" xr:uid="{00000000-0005-0000-0000-0000BD000000}"/>
    <cellStyle name="Comma 4 2 4" xfId="152" xr:uid="{00000000-0005-0000-0000-0000BE000000}"/>
    <cellStyle name="Comma 4 2 5" xfId="866" xr:uid="{00000000-0005-0000-0000-0000BF000000}"/>
    <cellStyle name="Comma 4 3" xfId="153" xr:uid="{00000000-0005-0000-0000-0000C0000000}"/>
    <cellStyle name="Comma 4 3 2" xfId="154" xr:uid="{00000000-0005-0000-0000-0000C1000000}"/>
    <cellStyle name="Comma 4 3 2 2" xfId="155" xr:uid="{00000000-0005-0000-0000-0000C2000000}"/>
    <cellStyle name="Comma 4 3 2 3" xfId="871" xr:uid="{00000000-0005-0000-0000-0000C3000000}"/>
    <cellStyle name="Comma 4 3 3" xfId="870" xr:uid="{00000000-0005-0000-0000-0000C4000000}"/>
    <cellStyle name="Comma 4 4" xfId="156" xr:uid="{00000000-0005-0000-0000-0000C5000000}"/>
    <cellStyle name="Comma 4 4 2" xfId="157" xr:uid="{00000000-0005-0000-0000-0000C6000000}"/>
    <cellStyle name="Comma 4 4 3" xfId="872" xr:uid="{00000000-0005-0000-0000-0000C7000000}"/>
    <cellStyle name="Comma 4 5" xfId="158" xr:uid="{00000000-0005-0000-0000-0000C8000000}"/>
    <cellStyle name="Comma 4 6" xfId="865" xr:uid="{00000000-0005-0000-0000-0000C9000000}"/>
    <cellStyle name="Comma 40" xfId="159" xr:uid="{00000000-0005-0000-0000-0000CA000000}"/>
    <cellStyle name="Comma 41" xfId="160" xr:uid="{00000000-0005-0000-0000-0000CB000000}"/>
    <cellStyle name="Comma 42" xfId="161" xr:uid="{00000000-0005-0000-0000-0000CC000000}"/>
    <cellStyle name="Comma 43" xfId="162" xr:uid="{00000000-0005-0000-0000-0000CD000000}"/>
    <cellStyle name="Comma 44" xfId="163" xr:uid="{00000000-0005-0000-0000-0000CE000000}"/>
    <cellStyle name="Comma 45" xfId="164" xr:uid="{00000000-0005-0000-0000-0000CF000000}"/>
    <cellStyle name="Comma 46" xfId="165" xr:uid="{00000000-0005-0000-0000-0000D0000000}"/>
    <cellStyle name="Comma 47" xfId="166" xr:uid="{00000000-0005-0000-0000-0000D1000000}"/>
    <cellStyle name="Comma 48" xfId="167" xr:uid="{00000000-0005-0000-0000-0000D2000000}"/>
    <cellStyle name="Comma 49" xfId="168" xr:uid="{00000000-0005-0000-0000-0000D3000000}"/>
    <cellStyle name="Comma 5" xfId="169" xr:uid="{00000000-0005-0000-0000-0000D4000000}"/>
    <cellStyle name="Comma 5 2" xfId="170" xr:uid="{00000000-0005-0000-0000-0000D5000000}"/>
    <cellStyle name="Comma 5 2 2" xfId="171" xr:uid="{00000000-0005-0000-0000-0000D6000000}"/>
    <cellStyle name="Comma 5 2 2 2" xfId="172" xr:uid="{00000000-0005-0000-0000-0000D7000000}"/>
    <cellStyle name="Comma 5 2 2 2 2" xfId="876" xr:uid="{00000000-0005-0000-0000-0000D8000000}"/>
    <cellStyle name="Comma 5 2 2 3" xfId="875" xr:uid="{00000000-0005-0000-0000-0000D9000000}"/>
    <cellStyle name="Comma 5 2 3" xfId="173" xr:uid="{00000000-0005-0000-0000-0000DA000000}"/>
    <cellStyle name="Comma 5 2 3 2" xfId="877" xr:uid="{00000000-0005-0000-0000-0000DB000000}"/>
    <cellStyle name="Comma 5 2 4" xfId="174" xr:uid="{00000000-0005-0000-0000-0000DC000000}"/>
    <cellStyle name="Comma 5 2 5" xfId="874" xr:uid="{00000000-0005-0000-0000-0000DD000000}"/>
    <cellStyle name="Comma 5 3" xfId="175" xr:uid="{00000000-0005-0000-0000-0000DE000000}"/>
    <cellStyle name="Comma 5 3 2" xfId="176" xr:uid="{00000000-0005-0000-0000-0000DF000000}"/>
    <cellStyle name="Comma 5 3 2 2" xfId="879" xr:uid="{00000000-0005-0000-0000-0000E0000000}"/>
    <cellStyle name="Comma 5 3 3" xfId="177" xr:uid="{00000000-0005-0000-0000-0000E1000000}"/>
    <cellStyle name="Comma 5 3 4" xfId="878" xr:uid="{00000000-0005-0000-0000-0000E2000000}"/>
    <cellStyle name="Comma 5 4" xfId="178" xr:uid="{00000000-0005-0000-0000-0000E3000000}"/>
    <cellStyle name="Comma 5 4 2" xfId="880" xr:uid="{00000000-0005-0000-0000-0000E4000000}"/>
    <cellStyle name="Comma 5 5" xfId="873" xr:uid="{00000000-0005-0000-0000-0000E5000000}"/>
    <cellStyle name="Comma 50" xfId="179" xr:uid="{00000000-0005-0000-0000-0000E6000000}"/>
    <cellStyle name="Comma 51" xfId="180" xr:uid="{00000000-0005-0000-0000-0000E7000000}"/>
    <cellStyle name="Comma 52" xfId="181" xr:uid="{00000000-0005-0000-0000-0000E8000000}"/>
    <cellStyle name="Comma 53" xfId="182" xr:uid="{00000000-0005-0000-0000-0000E9000000}"/>
    <cellStyle name="Comma 54" xfId="183" xr:uid="{00000000-0005-0000-0000-0000EA000000}"/>
    <cellStyle name="Comma 55" xfId="184" xr:uid="{00000000-0005-0000-0000-0000EB000000}"/>
    <cellStyle name="Comma 56" xfId="185" xr:uid="{00000000-0005-0000-0000-0000EC000000}"/>
    <cellStyle name="Comma 57" xfId="186" xr:uid="{00000000-0005-0000-0000-0000ED000000}"/>
    <cellStyle name="Comma 58" xfId="187" xr:uid="{00000000-0005-0000-0000-0000EE000000}"/>
    <cellStyle name="Comma 59" xfId="188" xr:uid="{00000000-0005-0000-0000-0000EF000000}"/>
    <cellStyle name="Comma 6" xfId="189" xr:uid="{00000000-0005-0000-0000-0000F0000000}"/>
    <cellStyle name="Comma 6 2" xfId="190" xr:uid="{00000000-0005-0000-0000-0000F1000000}"/>
    <cellStyle name="Comma 6 2 2" xfId="191" xr:uid="{00000000-0005-0000-0000-0000F2000000}"/>
    <cellStyle name="Comma 6 2 2 2" xfId="192" xr:uid="{00000000-0005-0000-0000-0000F3000000}"/>
    <cellStyle name="Comma 6 2 2 2 2" xfId="884" xr:uid="{00000000-0005-0000-0000-0000F4000000}"/>
    <cellStyle name="Comma 6 2 2 3" xfId="883" xr:uid="{00000000-0005-0000-0000-0000F5000000}"/>
    <cellStyle name="Comma 6 2 3" xfId="193" xr:uid="{00000000-0005-0000-0000-0000F6000000}"/>
    <cellStyle name="Comma 6 2 3 2" xfId="885" xr:uid="{00000000-0005-0000-0000-0000F7000000}"/>
    <cellStyle name="Comma 6 2 4" xfId="882" xr:uid="{00000000-0005-0000-0000-0000F8000000}"/>
    <cellStyle name="Comma 6 3" xfId="194" xr:uid="{00000000-0005-0000-0000-0000F9000000}"/>
    <cellStyle name="Comma 6 3 2" xfId="195" xr:uid="{00000000-0005-0000-0000-0000FA000000}"/>
    <cellStyle name="Comma 6 3 2 2" xfId="196" xr:uid="{00000000-0005-0000-0000-0000FB000000}"/>
    <cellStyle name="Comma 6 3 2 2 2" xfId="888" xr:uid="{00000000-0005-0000-0000-0000FC000000}"/>
    <cellStyle name="Comma 6 3 2 3" xfId="887" xr:uid="{00000000-0005-0000-0000-0000FD000000}"/>
    <cellStyle name="Comma 6 3 3" xfId="197" xr:uid="{00000000-0005-0000-0000-0000FE000000}"/>
    <cellStyle name="Comma 6 3 3 2" xfId="889" xr:uid="{00000000-0005-0000-0000-0000FF000000}"/>
    <cellStyle name="Comma 6 3 4" xfId="886" xr:uid="{00000000-0005-0000-0000-000000010000}"/>
    <cellStyle name="Comma 6 4" xfId="198" xr:uid="{00000000-0005-0000-0000-000001010000}"/>
    <cellStyle name="Comma 6 4 2" xfId="199" xr:uid="{00000000-0005-0000-0000-000002010000}"/>
    <cellStyle name="Comma 6 4 2 2" xfId="891" xr:uid="{00000000-0005-0000-0000-000003010000}"/>
    <cellStyle name="Comma 6 4 3" xfId="890" xr:uid="{00000000-0005-0000-0000-000004010000}"/>
    <cellStyle name="Comma 6 5" xfId="200" xr:uid="{00000000-0005-0000-0000-000005010000}"/>
    <cellStyle name="Comma 6 5 2" xfId="892" xr:uid="{00000000-0005-0000-0000-000006010000}"/>
    <cellStyle name="Comma 6 6" xfId="201" xr:uid="{00000000-0005-0000-0000-000007010000}"/>
    <cellStyle name="Comma 6 7" xfId="881" xr:uid="{00000000-0005-0000-0000-000008010000}"/>
    <cellStyle name="Comma 60" xfId="202" xr:uid="{00000000-0005-0000-0000-000009010000}"/>
    <cellStyle name="Comma 61" xfId="203" xr:uid="{00000000-0005-0000-0000-00000A010000}"/>
    <cellStyle name="Comma 62" xfId="204" xr:uid="{00000000-0005-0000-0000-00000B010000}"/>
    <cellStyle name="Comma 63" xfId="205" xr:uid="{00000000-0005-0000-0000-00000C010000}"/>
    <cellStyle name="Comma 64" xfId="206" xr:uid="{00000000-0005-0000-0000-00000D010000}"/>
    <cellStyle name="Comma 65" xfId="207" xr:uid="{00000000-0005-0000-0000-00000E010000}"/>
    <cellStyle name="Comma 66" xfId="208" xr:uid="{00000000-0005-0000-0000-00000F010000}"/>
    <cellStyle name="Comma 67" xfId="209" xr:uid="{00000000-0005-0000-0000-000010010000}"/>
    <cellStyle name="Comma 68" xfId="210" xr:uid="{00000000-0005-0000-0000-000011010000}"/>
    <cellStyle name="Comma 69" xfId="211" xr:uid="{00000000-0005-0000-0000-000012010000}"/>
    <cellStyle name="Comma 7" xfId="212" xr:uid="{00000000-0005-0000-0000-000013010000}"/>
    <cellStyle name="Comma 7 2" xfId="213" xr:uid="{00000000-0005-0000-0000-000014010000}"/>
    <cellStyle name="Comma 7 2 2" xfId="214" xr:uid="{00000000-0005-0000-0000-000015010000}"/>
    <cellStyle name="Comma 7 2 2 2" xfId="215" xr:uid="{00000000-0005-0000-0000-000016010000}"/>
    <cellStyle name="Comma 7 2 2 2 2" xfId="896" xr:uid="{00000000-0005-0000-0000-000017010000}"/>
    <cellStyle name="Comma 7 2 2 3" xfId="895" xr:uid="{00000000-0005-0000-0000-000018010000}"/>
    <cellStyle name="Comma 7 2 3" xfId="216" xr:uid="{00000000-0005-0000-0000-000019010000}"/>
    <cellStyle name="Comma 7 2 3 2" xfId="897" xr:uid="{00000000-0005-0000-0000-00001A010000}"/>
    <cellStyle name="Comma 7 2 4" xfId="217" xr:uid="{00000000-0005-0000-0000-00001B010000}"/>
    <cellStyle name="Comma 7 2 5" xfId="894" xr:uid="{00000000-0005-0000-0000-00001C010000}"/>
    <cellStyle name="Comma 7 3" xfId="218" xr:uid="{00000000-0005-0000-0000-00001D010000}"/>
    <cellStyle name="Comma 7 3 2" xfId="219" xr:uid="{00000000-0005-0000-0000-00001E010000}"/>
    <cellStyle name="Comma 7 3 2 2" xfId="220" xr:uid="{00000000-0005-0000-0000-00001F010000}"/>
    <cellStyle name="Comma 7 3 2 2 2" xfId="900" xr:uid="{00000000-0005-0000-0000-000020010000}"/>
    <cellStyle name="Comma 7 3 2 3" xfId="899" xr:uid="{00000000-0005-0000-0000-000021010000}"/>
    <cellStyle name="Comma 7 3 3" xfId="221" xr:uid="{00000000-0005-0000-0000-000022010000}"/>
    <cellStyle name="Comma 7 3 3 2" xfId="901" xr:uid="{00000000-0005-0000-0000-000023010000}"/>
    <cellStyle name="Comma 7 3 4" xfId="898" xr:uid="{00000000-0005-0000-0000-000024010000}"/>
    <cellStyle name="Comma 7 4" xfId="222" xr:uid="{00000000-0005-0000-0000-000025010000}"/>
    <cellStyle name="Comma 7 4 2" xfId="223" xr:uid="{00000000-0005-0000-0000-000026010000}"/>
    <cellStyle name="Comma 7 4 2 2" xfId="903" xr:uid="{00000000-0005-0000-0000-000027010000}"/>
    <cellStyle name="Comma 7 4 3" xfId="902" xr:uid="{00000000-0005-0000-0000-000028010000}"/>
    <cellStyle name="Comma 7 5" xfId="224" xr:uid="{00000000-0005-0000-0000-000029010000}"/>
    <cellStyle name="Comma 7 5 2" xfId="904" xr:uid="{00000000-0005-0000-0000-00002A010000}"/>
    <cellStyle name="Comma 7 6" xfId="893" xr:uid="{00000000-0005-0000-0000-00002B010000}"/>
    <cellStyle name="Comma 70" xfId="225" xr:uid="{00000000-0005-0000-0000-00002C010000}"/>
    <cellStyle name="Comma 71" xfId="226" xr:uid="{00000000-0005-0000-0000-00002D010000}"/>
    <cellStyle name="Comma 72" xfId="227" xr:uid="{00000000-0005-0000-0000-00002E010000}"/>
    <cellStyle name="Comma 73" xfId="228" xr:uid="{00000000-0005-0000-0000-00002F010000}"/>
    <cellStyle name="Comma 74" xfId="229" xr:uid="{00000000-0005-0000-0000-000030010000}"/>
    <cellStyle name="Comma 75" xfId="230" xr:uid="{00000000-0005-0000-0000-000031010000}"/>
    <cellStyle name="Comma 76" xfId="231" xr:uid="{00000000-0005-0000-0000-000032010000}"/>
    <cellStyle name="Comma 77" xfId="232" xr:uid="{00000000-0005-0000-0000-000033010000}"/>
    <cellStyle name="Comma 78" xfId="233" xr:uid="{00000000-0005-0000-0000-000034010000}"/>
    <cellStyle name="Comma 79" xfId="234" xr:uid="{00000000-0005-0000-0000-000035010000}"/>
    <cellStyle name="Comma 8" xfId="235" xr:uid="{00000000-0005-0000-0000-000036010000}"/>
    <cellStyle name="Comma 8 2" xfId="236" xr:uid="{00000000-0005-0000-0000-000037010000}"/>
    <cellStyle name="Comma 8 2 2" xfId="237" xr:uid="{00000000-0005-0000-0000-000038010000}"/>
    <cellStyle name="Comma 8 2 2 2" xfId="238" xr:uid="{00000000-0005-0000-0000-000039010000}"/>
    <cellStyle name="Comma 8 2 2 2 2" xfId="239" xr:uid="{00000000-0005-0000-0000-00003A010000}"/>
    <cellStyle name="Comma 8 2 2 2 3" xfId="240" xr:uid="{00000000-0005-0000-0000-00003B010000}"/>
    <cellStyle name="Comma 8 2 2 3" xfId="241" xr:uid="{00000000-0005-0000-0000-00003C010000}"/>
    <cellStyle name="Comma 8 2 2 4" xfId="242" xr:uid="{00000000-0005-0000-0000-00003D010000}"/>
    <cellStyle name="Comma 8 2 3" xfId="243" xr:uid="{00000000-0005-0000-0000-00003E010000}"/>
    <cellStyle name="Comma 8 2 3 2" xfId="244" xr:uid="{00000000-0005-0000-0000-00003F010000}"/>
    <cellStyle name="Comma 8 2 3 3" xfId="245" xr:uid="{00000000-0005-0000-0000-000040010000}"/>
    <cellStyle name="Comma 8 2 4" xfId="246" xr:uid="{00000000-0005-0000-0000-000041010000}"/>
    <cellStyle name="Comma 8 2 5" xfId="247" xr:uid="{00000000-0005-0000-0000-000042010000}"/>
    <cellStyle name="Comma 8 3" xfId="248" xr:uid="{00000000-0005-0000-0000-000043010000}"/>
    <cellStyle name="Comma 8 3 2" xfId="249" xr:uid="{00000000-0005-0000-0000-000044010000}"/>
    <cellStyle name="Comma 8 3 2 2" xfId="250" xr:uid="{00000000-0005-0000-0000-000045010000}"/>
    <cellStyle name="Comma 8 3 2 3" xfId="251" xr:uid="{00000000-0005-0000-0000-000046010000}"/>
    <cellStyle name="Comma 8 3 3" xfId="252" xr:uid="{00000000-0005-0000-0000-000047010000}"/>
    <cellStyle name="Comma 8 3 4" xfId="253" xr:uid="{00000000-0005-0000-0000-000048010000}"/>
    <cellStyle name="Comma 8 4" xfId="254" xr:uid="{00000000-0005-0000-0000-000049010000}"/>
    <cellStyle name="Comma 8 4 2" xfId="255" xr:uid="{00000000-0005-0000-0000-00004A010000}"/>
    <cellStyle name="Comma 8 4 3" xfId="256" xr:uid="{00000000-0005-0000-0000-00004B010000}"/>
    <cellStyle name="Comma 8 5" xfId="257" xr:uid="{00000000-0005-0000-0000-00004C010000}"/>
    <cellStyle name="Comma 8 6" xfId="258" xr:uid="{00000000-0005-0000-0000-00004D010000}"/>
    <cellStyle name="Comma 8 7" xfId="259" xr:uid="{00000000-0005-0000-0000-00004E010000}"/>
    <cellStyle name="Comma 80" xfId="1007" xr:uid="{00000000-0005-0000-0000-00004F010000}"/>
    <cellStyle name="Comma 9" xfId="260" xr:uid="{00000000-0005-0000-0000-000050010000}"/>
    <cellStyle name="Comma 9 2" xfId="261" xr:uid="{00000000-0005-0000-0000-000051010000}"/>
    <cellStyle name="Comma 9 2 2" xfId="262" xr:uid="{00000000-0005-0000-0000-000052010000}"/>
    <cellStyle name="Comma 9 2 2 2" xfId="907" xr:uid="{00000000-0005-0000-0000-000053010000}"/>
    <cellStyle name="Comma 9 2 3" xfId="906" xr:uid="{00000000-0005-0000-0000-000054010000}"/>
    <cellStyle name="Comma 9 3" xfId="263" xr:uid="{00000000-0005-0000-0000-000055010000}"/>
    <cellStyle name="Comma 9 3 2" xfId="908" xr:uid="{00000000-0005-0000-0000-000056010000}"/>
    <cellStyle name="Comma 9 4" xfId="264" xr:uid="{00000000-0005-0000-0000-000057010000}"/>
    <cellStyle name="Comma 9 5" xfId="905" xr:uid="{00000000-0005-0000-0000-000058010000}"/>
    <cellStyle name="Curren - Style3" xfId="265" xr:uid="{00000000-0005-0000-0000-000059010000}"/>
    <cellStyle name="Curren - Style4" xfId="266" xr:uid="{00000000-0005-0000-0000-00005A010000}"/>
    <cellStyle name="Currency [0] 2" xfId="267" xr:uid="{00000000-0005-0000-0000-00005B010000}"/>
    <cellStyle name="Currency 2" xfId="268" xr:uid="{00000000-0005-0000-0000-00005C010000}"/>
    <cellStyle name="Currency 2 2" xfId="269" xr:uid="{00000000-0005-0000-0000-00005D010000}"/>
    <cellStyle name="Currency 2 2 2" xfId="270" xr:uid="{00000000-0005-0000-0000-00005E010000}"/>
    <cellStyle name="Currency 2 2 2 2" xfId="911" xr:uid="{00000000-0005-0000-0000-00005F010000}"/>
    <cellStyle name="Currency 2 2 3" xfId="910" xr:uid="{00000000-0005-0000-0000-000060010000}"/>
    <cellStyle name="Currency 2 3" xfId="271" xr:uid="{00000000-0005-0000-0000-000061010000}"/>
    <cellStyle name="Currency 2 3 2" xfId="912" xr:uid="{00000000-0005-0000-0000-000062010000}"/>
    <cellStyle name="Currency 2 4" xfId="909" xr:uid="{00000000-0005-0000-0000-000063010000}"/>
    <cellStyle name="Currency 3" xfId="272" xr:uid="{00000000-0005-0000-0000-000064010000}"/>
    <cellStyle name="Currency 3 2" xfId="273" xr:uid="{00000000-0005-0000-0000-000065010000}"/>
    <cellStyle name="Currency 3 2 2" xfId="274" xr:uid="{00000000-0005-0000-0000-000066010000}"/>
    <cellStyle name="Currency 3 2 2 2" xfId="915" xr:uid="{00000000-0005-0000-0000-000067010000}"/>
    <cellStyle name="Currency 3 2 3" xfId="914" xr:uid="{00000000-0005-0000-0000-000068010000}"/>
    <cellStyle name="Currency 3 3" xfId="275" xr:uid="{00000000-0005-0000-0000-000069010000}"/>
    <cellStyle name="Currency 3 3 2" xfId="916" xr:uid="{00000000-0005-0000-0000-00006A010000}"/>
    <cellStyle name="Currency 3 4" xfId="913" xr:uid="{00000000-0005-0000-0000-00006B010000}"/>
    <cellStyle name="Date" xfId="276" xr:uid="{00000000-0005-0000-0000-00006C010000}"/>
    <cellStyle name="Dezimal [0]_35ERI8T2gbIEMixb4v26icuOo" xfId="277" xr:uid="{00000000-0005-0000-0000-00006D010000}"/>
    <cellStyle name="Dezimal_35ERI8T2gbIEMixb4v26icuOo" xfId="278" xr:uid="{00000000-0005-0000-0000-00006E010000}"/>
    <cellStyle name="Euro" xfId="279" xr:uid="{00000000-0005-0000-0000-00006F010000}"/>
    <cellStyle name="Euro 2" xfId="917" xr:uid="{00000000-0005-0000-0000-000070010000}"/>
    <cellStyle name="Excel Built-in Normal" xfId="280" xr:uid="{00000000-0005-0000-0000-000071010000}"/>
    <cellStyle name="Grey" xfId="281" xr:uid="{00000000-0005-0000-0000-000072010000}"/>
    <cellStyle name="Header1" xfId="282" xr:uid="{00000000-0005-0000-0000-000073010000}"/>
    <cellStyle name="Header1 2" xfId="283" xr:uid="{00000000-0005-0000-0000-000074010000}"/>
    <cellStyle name="Header1 3" xfId="284" xr:uid="{00000000-0005-0000-0000-000075010000}"/>
    <cellStyle name="Header2" xfId="285" xr:uid="{00000000-0005-0000-0000-000076010000}"/>
    <cellStyle name="Header2 2" xfId="286" xr:uid="{00000000-0005-0000-0000-000077010000}"/>
    <cellStyle name="Header2 3" xfId="287" xr:uid="{00000000-0005-0000-0000-000078010000}"/>
    <cellStyle name="Heading2" xfId="288" xr:uid="{00000000-0005-0000-0000-000079010000}"/>
    <cellStyle name="Hyperlink" xfId="1" builtinId="8"/>
    <cellStyle name="Hyperlink 2" xfId="289" xr:uid="{00000000-0005-0000-0000-00007B010000}"/>
    <cellStyle name="Hyperlink 2 2" xfId="290" xr:uid="{00000000-0005-0000-0000-00007C010000}"/>
    <cellStyle name="Hyperlink 3" xfId="291" xr:uid="{00000000-0005-0000-0000-00007D010000}"/>
    <cellStyle name="Hyperlink 4" xfId="292" xr:uid="{00000000-0005-0000-0000-00007E010000}"/>
    <cellStyle name="Input [yellow]" xfId="293" xr:uid="{00000000-0005-0000-0000-00007F010000}"/>
    <cellStyle name="Input [yellow] 2" xfId="294" xr:uid="{00000000-0005-0000-0000-000080010000}"/>
    <cellStyle name="MajorHeading" xfId="295" xr:uid="{00000000-0005-0000-0000-000081010000}"/>
    <cellStyle name="no dec" xfId="296" xr:uid="{00000000-0005-0000-0000-000082010000}"/>
    <cellStyle name="Normal" xfId="0" builtinId="0"/>
    <cellStyle name="Normal - Style1" xfId="297" xr:uid="{00000000-0005-0000-0000-000084010000}"/>
    <cellStyle name="Normal - Style5" xfId="298" xr:uid="{00000000-0005-0000-0000-000085010000}"/>
    <cellStyle name="Normal - Style6" xfId="299" xr:uid="{00000000-0005-0000-0000-000086010000}"/>
    <cellStyle name="Normal 10" xfId="300" xr:uid="{00000000-0005-0000-0000-000087010000}"/>
    <cellStyle name="Normal 10 2" xfId="301" xr:uid="{00000000-0005-0000-0000-000088010000}"/>
    <cellStyle name="Normal 10 2 2" xfId="302" xr:uid="{00000000-0005-0000-0000-000089010000}"/>
    <cellStyle name="Normal 10 2 3" xfId="919" xr:uid="{00000000-0005-0000-0000-00008A010000}"/>
    <cellStyle name="Normal 10 3" xfId="303" xr:uid="{00000000-0005-0000-0000-00008B010000}"/>
    <cellStyle name="Normal 10 4" xfId="304" xr:uid="{00000000-0005-0000-0000-00008C010000}"/>
    <cellStyle name="Normal 10 5" xfId="918" xr:uid="{00000000-0005-0000-0000-00008D010000}"/>
    <cellStyle name="Normal 11" xfId="305" xr:uid="{00000000-0005-0000-0000-00008E010000}"/>
    <cellStyle name="Normal 11 2" xfId="306" xr:uid="{00000000-0005-0000-0000-00008F010000}"/>
    <cellStyle name="Normal 11 2 2" xfId="307" xr:uid="{00000000-0005-0000-0000-000090010000}"/>
    <cellStyle name="Normal 11 2 3" xfId="921" xr:uid="{00000000-0005-0000-0000-000091010000}"/>
    <cellStyle name="Normal 11 3" xfId="308" xr:uid="{00000000-0005-0000-0000-000092010000}"/>
    <cellStyle name="Normal 11 4" xfId="309" xr:uid="{00000000-0005-0000-0000-000093010000}"/>
    <cellStyle name="Normal 11 5" xfId="920" xr:uid="{00000000-0005-0000-0000-000094010000}"/>
    <cellStyle name="Normal 12" xfId="310" xr:uid="{00000000-0005-0000-0000-000095010000}"/>
    <cellStyle name="Normal 12 2" xfId="311" xr:uid="{00000000-0005-0000-0000-000096010000}"/>
    <cellStyle name="Normal 12 2 2" xfId="312" xr:uid="{00000000-0005-0000-0000-000097010000}"/>
    <cellStyle name="Normal 12 2 2 2" xfId="313" xr:uid="{00000000-0005-0000-0000-000098010000}"/>
    <cellStyle name="Normal 12 2 2 3" xfId="314" xr:uid="{00000000-0005-0000-0000-000099010000}"/>
    <cellStyle name="Normal 12 2 3" xfId="315" xr:uid="{00000000-0005-0000-0000-00009A010000}"/>
    <cellStyle name="Normal 12 2 4" xfId="316" xr:uid="{00000000-0005-0000-0000-00009B010000}"/>
    <cellStyle name="Normal 12 3" xfId="317" xr:uid="{00000000-0005-0000-0000-00009C010000}"/>
    <cellStyle name="Normal 12 3 2" xfId="318" xr:uid="{00000000-0005-0000-0000-00009D010000}"/>
    <cellStyle name="Normal 12 3 3" xfId="319" xr:uid="{00000000-0005-0000-0000-00009E010000}"/>
    <cellStyle name="Normal 12 4" xfId="320" xr:uid="{00000000-0005-0000-0000-00009F010000}"/>
    <cellStyle name="Normal 12 5" xfId="321" xr:uid="{00000000-0005-0000-0000-0000A0010000}"/>
    <cellStyle name="Normal 12 6" xfId="322" xr:uid="{00000000-0005-0000-0000-0000A1010000}"/>
    <cellStyle name="Normal 13" xfId="323" xr:uid="{00000000-0005-0000-0000-0000A2010000}"/>
    <cellStyle name="Normal 13 2" xfId="324" xr:uid="{00000000-0005-0000-0000-0000A3010000}"/>
    <cellStyle name="Normal 13 2 2" xfId="325" xr:uid="{00000000-0005-0000-0000-0000A4010000}"/>
    <cellStyle name="Normal 13 2 3" xfId="326" xr:uid="{00000000-0005-0000-0000-0000A5010000}"/>
    <cellStyle name="Normal 13 2 3 2" xfId="327" xr:uid="{00000000-0005-0000-0000-0000A6010000}"/>
    <cellStyle name="Normal 13 2 3 3" xfId="328" xr:uid="{00000000-0005-0000-0000-0000A7010000}"/>
    <cellStyle name="Normal 13 2 4" xfId="329" xr:uid="{00000000-0005-0000-0000-0000A8010000}"/>
    <cellStyle name="Normal 13 2 5" xfId="330" xr:uid="{00000000-0005-0000-0000-0000A9010000}"/>
    <cellStyle name="Normal 13 2 6" xfId="331" xr:uid="{00000000-0005-0000-0000-0000AA010000}"/>
    <cellStyle name="Normal 13 3" xfId="332" xr:uid="{00000000-0005-0000-0000-0000AB010000}"/>
    <cellStyle name="Normal 13 3 2" xfId="333" xr:uid="{00000000-0005-0000-0000-0000AC010000}"/>
    <cellStyle name="Normal 13 3 3" xfId="334" xr:uid="{00000000-0005-0000-0000-0000AD010000}"/>
    <cellStyle name="Normal 13 3 4" xfId="335" xr:uid="{00000000-0005-0000-0000-0000AE010000}"/>
    <cellStyle name="Normal 13 4" xfId="336" xr:uid="{00000000-0005-0000-0000-0000AF010000}"/>
    <cellStyle name="Normal 13 5" xfId="337" xr:uid="{00000000-0005-0000-0000-0000B0010000}"/>
    <cellStyle name="Normal 13 6" xfId="338" xr:uid="{00000000-0005-0000-0000-0000B1010000}"/>
    <cellStyle name="Normal 14" xfId="339" xr:uid="{00000000-0005-0000-0000-0000B2010000}"/>
    <cellStyle name="Normal 14 2" xfId="340" xr:uid="{00000000-0005-0000-0000-0000B3010000}"/>
    <cellStyle name="Normal 14 2 2" xfId="341" xr:uid="{00000000-0005-0000-0000-0000B4010000}"/>
    <cellStyle name="Normal 14 2 3" xfId="342" xr:uid="{00000000-0005-0000-0000-0000B5010000}"/>
    <cellStyle name="Normal 14 2 4" xfId="343" xr:uid="{00000000-0005-0000-0000-0000B6010000}"/>
    <cellStyle name="Normal 14 3" xfId="344" xr:uid="{00000000-0005-0000-0000-0000B7010000}"/>
    <cellStyle name="Normal 14 3 2" xfId="345" xr:uid="{00000000-0005-0000-0000-0000B8010000}"/>
    <cellStyle name="Normal 14 4" xfId="346" xr:uid="{00000000-0005-0000-0000-0000B9010000}"/>
    <cellStyle name="Normal 14 5" xfId="347" xr:uid="{00000000-0005-0000-0000-0000BA010000}"/>
    <cellStyle name="Normal 15" xfId="348" xr:uid="{00000000-0005-0000-0000-0000BB010000}"/>
    <cellStyle name="Normal 15 2" xfId="349" xr:uid="{00000000-0005-0000-0000-0000BC010000}"/>
    <cellStyle name="Normal 15 3" xfId="922" xr:uid="{00000000-0005-0000-0000-0000BD010000}"/>
    <cellStyle name="Normal 16" xfId="350" xr:uid="{00000000-0005-0000-0000-0000BE010000}"/>
    <cellStyle name="Normal 16 2" xfId="351" xr:uid="{00000000-0005-0000-0000-0000BF010000}"/>
    <cellStyle name="Normal 16 2 2" xfId="352" xr:uid="{00000000-0005-0000-0000-0000C0010000}"/>
    <cellStyle name="Normal 16 2 3" xfId="353" xr:uid="{00000000-0005-0000-0000-0000C1010000}"/>
    <cellStyle name="Normal 16 2 4" xfId="354" xr:uid="{00000000-0005-0000-0000-0000C2010000}"/>
    <cellStyle name="Normal 16 3" xfId="355" xr:uid="{00000000-0005-0000-0000-0000C3010000}"/>
    <cellStyle name="Normal 16 3 2" xfId="356" xr:uid="{00000000-0005-0000-0000-0000C4010000}"/>
    <cellStyle name="Normal 16 4" xfId="357" xr:uid="{00000000-0005-0000-0000-0000C5010000}"/>
    <cellStyle name="Normal 16 5" xfId="358" xr:uid="{00000000-0005-0000-0000-0000C6010000}"/>
    <cellStyle name="Normal 17" xfId="359" xr:uid="{00000000-0005-0000-0000-0000C7010000}"/>
    <cellStyle name="Normal 17 2" xfId="360" xr:uid="{00000000-0005-0000-0000-0000C8010000}"/>
    <cellStyle name="Normal 17 2 2" xfId="361" xr:uid="{00000000-0005-0000-0000-0000C9010000}"/>
    <cellStyle name="Normal 17 2 3" xfId="362" xr:uid="{00000000-0005-0000-0000-0000CA010000}"/>
    <cellStyle name="Normal 17 2 4" xfId="363" xr:uid="{00000000-0005-0000-0000-0000CB010000}"/>
    <cellStyle name="Normal 17 3" xfId="364" xr:uid="{00000000-0005-0000-0000-0000CC010000}"/>
    <cellStyle name="Normal 17 3 2" xfId="365" xr:uid="{00000000-0005-0000-0000-0000CD010000}"/>
    <cellStyle name="Normal 17 4" xfId="366" xr:uid="{00000000-0005-0000-0000-0000CE010000}"/>
    <cellStyle name="Normal 17 4 2" xfId="367" xr:uid="{00000000-0005-0000-0000-0000CF010000}"/>
    <cellStyle name="Normal 17 5" xfId="368" xr:uid="{00000000-0005-0000-0000-0000D0010000}"/>
    <cellStyle name="Normal 18" xfId="369" xr:uid="{00000000-0005-0000-0000-0000D1010000}"/>
    <cellStyle name="Normal 18 2" xfId="370" xr:uid="{00000000-0005-0000-0000-0000D2010000}"/>
    <cellStyle name="Normal 18 2 2" xfId="371" xr:uid="{00000000-0005-0000-0000-0000D3010000}"/>
    <cellStyle name="Normal 18 2 3" xfId="372" xr:uid="{00000000-0005-0000-0000-0000D4010000}"/>
    <cellStyle name="Normal 18 3" xfId="373" xr:uid="{00000000-0005-0000-0000-0000D5010000}"/>
    <cellStyle name="Normal 18 4" xfId="374" xr:uid="{00000000-0005-0000-0000-0000D6010000}"/>
    <cellStyle name="Normal 18 5" xfId="375" xr:uid="{00000000-0005-0000-0000-0000D7010000}"/>
    <cellStyle name="Normal 19" xfId="376" xr:uid="{00000000-0005-0000-0000-0000D8010000}"/>
    <cellStyle name="Normal 19 2" xfId="377" xr:uid="{00000000-0005-0000-0000-0000D9010000}"/>
    <cellStyle name="Normal 19 2 2" xfId="378" xr:uid="{00000000-0005-0000-0000-0000DA010000}"/>
    <cellStyle name="Normal 19 2 3" xfId="379" xr:uid="{00000000-0005-0000-0000-0000DB010000}"/>
    <cellStyle name="Normal 19 3" xfId="380" xr:uid="{00000000-0005-0000-0000-0000DC010000}"/>
    <cellStyle name="Normal 19 4" xfId="381" xr:uid="{00000000-0005-0000-0000-0000DD010000}"/>
    <cellStyle name="Normal 19 5" xfId="382" xr:uid="{00000000-0005-0000-0000-0000DE010000}"/>
    <cellStyle name="Normal 2" xfId="2" xr:uid="{00000000-0005-0000-0000-0000DF010000}"/>
    <cellStyle name="Normal 2 10" xfId="992" xr:uid="{00000000-0005-0000-0000-0000E0010000}"/>
    <cellStyle name="Normal 2 2" xfId="383" xr:uid="{00000000-0005-0000-0000-0000E1010000}"/>
    <cellStyle name="Normal 2 2 2" xfId="384" xr:uid="{00000000-0005-0000-0000-0000E2010000}"/>
    <cellStyle name="Normal 2 2 2 2" xfId="385" xr:uid="{00000000-0005-0000-0000-0000E3010000}"/>
    <cellStyle name="Normal 2 2 2 2 2" xfId="925" xr:uid="{00000000-0005-0000-0000-0000E4010000}"/>
    <cellStyle name="Normal 2 2 2 3" xfId="924" xr:uid="{00000000-0005-0000-0000-0000E5010000}"/>
    <cellStyle name="Normal 2 2 3" xfId="386" xr:uid="{00000000-0005-0000-0000-0000E6010000}"/>
    <cellStyle name="Normal 2 2 3 2" xfId="387" xr:uid="{00000000-0005-0000-0000-0000E7010000}"/>
    <cellStyle name="Normal 2 2 4" xfId="388" xr:uid="{00000000-0005-0000-0000-0000E8010000}"/>
    <cellStyle name="Normal 2 2 5" xfId="389" xr:uid="{00000000-0005-0000-0000-0000E9010000}"/>
    <cellStyle name="Normal 2 2 6" xfId="390" xr:uid="{00000000-0005-0000-0000-0000EA010000}"/>
    <cellStyle name="Normal 2 2 7" xfId="923" xr:uid="{00000000-0005-0000-0000-0000EB010000}"/>
    <cellStyle name="Normal 2 3" xfId="391" xr:uid="{00000000-0005-0000-0000-0000EC010000}"/>
    <cellStyle name="Normal 2 3 2" xfId="392" xr:uid="{00000000-0005-0000-0000-0000ED010000}"/>
    <cellStyle name="Normal 2 3 2 2" xfId="927" xr:uid="{00000000-0005-0000-0000-0000EE010000}"/>
    <cellStyle name="Normal 2 3 3" xfId="393" xr:uid="{00000000-0005-0000-0000-0000EF010000}"/>
    <cellStyle name="Normal 2 3 4" xfId="926" xr:uid="{00000000-0005-0000-0000-0000F0010000}"/>
    <cellStyle name="Normal 2 4" xfId="394" xr:uid="{00000000-0005-0000-0000-0000F1010000}"/>
    <cellStyle name="Normal 2 4 2" xfId="395" xr:uid="{00000000-0005-0000-0000-0000F2010000}"/>
    <cellStyle name="Normal 2 4 2 2" xfId="929" xr:uid="{00000000-0005-0000-0000-0000F3010000}"/>
    <cellStyle name="Normal 2 4 3" xfId="396" xr:uid="{00000000-0005-0000-0000-0000F4010000}"/>
    <cellStyle name="Normal 2 4 4" xfId="928" xr:uid="{00000000-0005-0000-0000-0000F5010000}"/>
    <cellStyle name="Normal 2 5" xfId="397" xr:uid="{00000000-0005-0000-0000-0000F6010000}"/>
    <cellStyle name="Normal 2 5 2" xfId="398" xr:uid="{00000000-0005-0000-0000-0000F7010000}"/>
    <cellStyle name="Normal 2 5 2 2" xfId="399" xr:uid="{00000000-0005-0000-0000-0000F8010000}"/>
    <cellStyle name="Normal 2 5 2 3" xfId="931" xr:uid="{00000000-0005-0000-0000-0000F9010000}"/>
    <cellStyle name="Normal 2 5 3" xfId="400" xr:uid="{00000000-0005-0000-0000-0000FA010000}"/>
    <cellStyle name="Normal 2 5 4" xfId="930" xr:uid="{00000000-0005-0000-0000-0000FB010000}"/>
    <cellStyle name="Normal 2 6" xfId="401" xr:uid="{00000000-0005-0000-0000-0000FC010000}"/>
    <cellStyle name="Normal 2 6 2" xfId="402" xr:uid="{00000000-0005-0000-0000-0000FD010000}"/>
    <cellStyle name="Normal 2 6 2 2" xfId="403" xr:uid="{00000000-0005-0000-0000-0000FE010000}"/>
    <cellStyle name="Normal 2 6 2 2 2" xfId="404" xr:uid="{00000000-0005-0000-0000-0000FF010000}"/>
    <cellStyle name="Normal 2 6 2 2 2 2" xfId="405" xr:uid="{00000000-0005-0000-0000-000000020000}"/>
    <cellStyle name="Normal 2 6 2 2 2 3" xfId="406" xr:uid="{00000000-0005-0000-0000-000001020000}"/>
    <cellStyle name="Normal 2 6 2 2 3" xfId="407" xr:uid="{00000000-0005-0000-0000-000002020000}"/>
    <cellStyle name="Normal 2 6 2 2 4" xfId="408" xr:uid="{00000000-0005-0000-0000-000003020000}"/>
    <cellStyle name="Normal 2 6 2 3" xfId="409" xr:uid="{00000000-0005-0000-0000-000004020000}"/>
    <cellStyle name="Normal 2 6 2 3 2" xfId="410" xr:uid="{00000000-0005-0000-0000-000005020000}"/>
    <cellStyle name="Normal 2 6 2 3 2 2" xfId="411" xr:uid="{00000000-0005-0000-0000-000006020000}"/>
    <cellStyle name="Normal 2 6 2 3 2 3" xfId="412" xr:uid="{00000000-0005-0000-0000-000007020000}"/>
    <cellStyle name="Normal 2 6 2 3 3" xfId="413" xr:uid="{00000000-0005-0000-0000-000008020000}"/>
    <cellStyle name="Normal 2 6 2 3 4" xfId="414" xr:uid="{00000000-0005-0000-0000-000009020000}"/>
    <cellStyle name="Normal 2 6 2 4" xfId="415" xr:uid="{00000000-0005-0000-0000-00000A020000}"/>
    <cellStyle name="Normal 2 6 2 4 2" xfId="416" xr:uid="{00000000-0005-0000-0000-00000B020000}"/>
    <cellStyle name="Normal 2 6 2 4 3" xfId="417" xr:uid="{00000000-0005-0000-0000-00000C020000}"/>
    <cellStyle name="Normal 2 6 2 5" xfId="418" xr:uid="{00000000-0005-0000-0000-00000D020000}"/>
    <cellStyle name="Normal 2 6 2 6" xfId="419" xr:uid="{00000000-0005-0000-0000-00000E020000}"/>
    <cellStyle name="Normal 2 6 3" xfId="420" xr:uid="{00000000-0005-0000-0000-00000F020000}"/>
    <cellStyle name="Normal 2 6 3 2" xfId="421" xr:uid="{00000000-0005-0000-0000-000010020000}"/>
    <cellStyle name="Normal 2 6 3 2 2" xfId="422" xr:uid="{00000000-0005-0000-0000-000011020000}"/>
    <cellStyle name="Normal 2 6 3 2 3" xfId="423" xr:uid="{00000000-0005-0000-0000-000012020000}"/>
    <cellStyle name="Normal 2 6 3 3" xfId="424" xr:uid="{00000000-0005-0000-0000-000013020000}"/>
    <cellStyle name="Normal 2 6 3 4" xfId="425" xr:uid="{00000000-0005-0000-0000-000014020000}"/>
    <cellStyle name="Normal 2 6 4" xfId="426" xr:uid="{00000000-0005-0000-0000-000015020000}"/>
    <cellStyle name="Normal 2 6 4 2" xfId="427" xr:uid="{00000000-0005-0000-0000-000016020000}"/>
    <cellStyle name="Normal 2 6 4 2 2" xfId="428" xr:uid="{00000000-0005-0000-0000-000017020000}"/>
    <cellStyle name="Normal 2 6 4 2 3" xfId="429" xr:uid="{00000000-0005-0000-0000-000018020000}"/>
    <cellStyle name="Normal 2 6 4 3" xfId="430" xr:uid="{00000000-0005-0000-0000-000019020000}"/>
    <cellStyle name="Normal 2 6 4 4" xfId="431" xr:uid="{00000000-0005-0000-0000-00001A020000}"/>
    <cellStyle name="Normal 2 6 5" xfId="432" xr:uid="{00000000-0005-0000-0000-00001B020000}"/>
    <cellStyle name="Normal 2 6 5 2" xfId="433" xr:uid="{00000000-0005-0000-0000-00001C020000}"/>
    <cellStyle name="Normal 2 6 5 3" xfId="434" xr:uid="{00000000-0005-0000-0000-00001D020000}"/>
    <cellStyle name="Normal 2 6 6" xfId="435" xr:uid="{00000000-0005-0000-0000-00001E020000}"/>
    <cellStyle name="Normal 2 6 7" xfId="436" xr:uid="{00000000-0005-0000-0000-00001F020000}"/>
    <cellStyle name="Normal 2 7" xfId="437" xr:uid="{00000000-0005-0000-0000-000020020000}"/>
    <cellStyle name="Normal 2 7 2" xfId="932" xr:uid="{00000000-0005-0000-0000-000021020000}"/>
    <cellStyle name="Normal 2 8" xfId="438" xr:uid="{00000000-0005-0000-0000-000022020000}"/>
    <cellStyle name="Normal 2 8 2" xfId="933" xr:uid="{00000000-0005-0000-0000-000023020000}"/>
    <cellStyle name="Normal 2 9" xfId="439" xr:uid="{00000000-0005-0000-0000-000024020000}"/>
    <cellStyle name="Normal 2 9 2" xfId="934" xr:uid="{00000000-0005-0000-0000-000025020000}"/>
    <cellStyle name="Normal 20" xfId="440" xr:uid="{00000000-0005-0000-0000-000026020000}"/>
    <cellStyle name="Normal 20 2" xfId="441" xr:uid="{00000000-0005-0000-0000-000027020000}"/>
    <cellStyle name="Normal 20 2 2" xfId="442" xr:uid="{00000000-0005-0000-0000-000028020000}"/>
    <cellStyle name="Normal 20 2 3" xfId="443" xr:uid="{00000000-0005-0000-0000-000029020000}"/>
    <cellStyle name="Normal 20 3" xfId="444" xr:uid="{00000000-0005-0000-0000-00002A020000}"/>
    <cellStyle name="Normal 20 4" xfId="445" xr:uid="{00000000-0005-0000-0000-00002B020000}"/>
    <cellStyle name="Normal 20 5" xfId="446" xr:uid="{00000000-0005-0000-0000-00002C020000}"/>
    <cellStyle name="Normal 21" xfId="447" xr:uid="{00000000-0005-0000-0000-00002D020000}"/>
    <cellStyle name="Normal 21 2" xfId="448" xr:uid="{00000000-0005-0000-0000-00002E020000}"/>
    <cellStyle name="Normal 21 2 2" xfId="449" xr:uid="{00000000-0005-0000-0000-00002F020000}"/>
    <cellStyle name="Normal 21 2 3" xfId="450" xr:uid="{00000000-0005-0000-0000-000030020000}"/>
    <cellStyle name="Normal 21 3" xfId="451" xr:uid="{00000000-0005-0000-0000-000031020000}"/>
    <cellStyle name="Normal 21 4" xfId="452" xr:uid="{00000000-0005-0000-0000-000032020000}"/>
    <cellStyle name="Normal 21 5" xfId="453" xr:uid="{00000000-0005-0000-0000-000033020000}"/>
    <cellStyle name="Normal 22" xfId="454" xr:uid="{00000000-0005-0000-0000-000034020000}"/>
    <cellStyle name="Normal 22 2" xfId="455" xr:uid="{00000000-0005-0000-0000-000035020000}"/>
    <cellStyle name="Normal 22 2 2" xfId="456" xr:uid="{00000000-0005-0000-0000-000036020000}"/>
    <cellStyle name="Normal 22 2 3" xfId="457" xr:uid="{00000000-0005-0000-0000-000037020000}"/>
    <cellStyle name="Normal 22 3" xfId="458" xr:uid="{00000000-0005-0000-0000-000038020000}"/>
    <cellStyle name="Normal 22 4" xfId="459" xr:uid="{00000000-0005-0000-0000-000039020000}"/>
    <cellStyle name="Normal 22 5" xfId="460" xr:uid="{00000000-0005-0000-0000-00003A020000}"/>
    <cellStyle name="Normal 23" xfId="461" xr:uid="{00000000-0005-0000-0000-00003B020000}"/>
    <cellStyle name="Normal 23 2" xfId="462" xr:uid="{00000000-0005-0000-0000-00003C020000}"/>
    <cellStyle name="Normal 23 2 2" xfId="463" xr:uid="{00000000-0005-0000-0000-00003D020000}"/>
    <cellStyle name="Normal 23 2 3" xfId="464" xr:uid="{00000000-0005-0000-0000-00003E020000}"/>
    <cellStyle name="Normal 23 3" xfId="465" xr:uid="{00000000-0005-0000-0000-00003F020000}"/>
    <cellStyle name="Normal 23 4" xfId="466" xr:uid="{00000000-0005-0000-0000-000040020000}"/>
    <cellStyle name="Normal 23 5" xfId="467" xr:uid="{00000000-0005-0000-0000-000041020000}"/>
    <cellStyle name="Normal 24" xfId="468" xr:uid="{00000000-0005-0000-0000-000042020000}"/>
    <cellStyle name="Normal 24 2" xfId="469" xr:uid="{00000000-0005-0000-0000-000043020000}"/>
    <cellStyle name="Normal 24 2 2" xfId="470" xr:uid="{00000000-0005-0000-0000-000044020000}"/>
    <cellStyle name="Normal 24 2 3" xfId="471" xr:uid="{00000000-0005-0000-0000-000045020000}"/>
    <cellStyle name="Normal 24 3" xfId="472" xr:uid="{00000000-0005-0000-0000-000046020000}"/>
    <cellStyle name="Normal 24 4" xfId="473" xr:uid="{00000000-0005-0000-0000-000047020000}"/>
    <cellStyle name="Normal 24 5" xfId="474" xr:uid="{00000000-0005-0000-0000-000048020000}"/>
    <cellStyle name="Normal 25" xfId="475" xr:uid="{00000000-0005-0000-0000-000049020000}"/>
    <cellStyle name="Normal 25 2" xfId="476" xr:uid="{00000000-0005-0000-0000-00004A020000}"/>
    <cellStyle name="Normal 25 2 2" xfId="477" xr:uid="{00000000-0005-0000-0000-00004B020000}"/>
    <cellStyle name="Normal 25 2 3" xfId="478" xr:uid="{00000000-0005-0000-0000-00004C020000}"/>
    <cellStyle name="Normal 25 3" xfId="479" xr:uid="{00000000-0005-0000-0000-00004D020000}"/>
    <cellStyle name="Normal 25 4" xfId="480" xr:uid="{00000000-0005-0000-0000-00004E020000}"/>
    <cellStyle name="Normal 25 5" xfId="481" xr:uid="{00000000-0005-0000-0000-00004F020000}"/>
    <cellStyle name="Normal 26" xfId="482" xr:uid="{00000000-0005-0000-0000-000050020000}"/>
    <cellStyle name="Normal 26 2" xfId="483" xr:uid="{00000000-0005-0000-0000-000051020000}"/>
    <cellStyle name="Normal 26 2 2" xfId="484" xr:uid="{00000000-0005-0000-0000-000052020000}"/>
    <cellStyle name="Normal 26 2 3" xfId="485" xr:uid="{00000000-0005-0000-0000-000053020000}"/>
    <cellStyle name="Normal 26 3" xfId="486" xr:uid="{00000000-0005-0000-0000-000054020000}"/>
    <cellStyle name="Normal 26 4" xfId="487" xr:uid="{00000000-0005-0000-0000-000055020000}"/>
    <cellStyle name="Normal 26 5" xfId="488" xr:uid="{00000000-0005-0000-0000-000056020000}"/>
    <cellStyle name="Normal 27" xfId="489" xr:uid="{00000000-0005-0000-0000-000057020000}"/>
    <cellStyle name="Normal 27 2" xfId="490" xr:uid="{00000000-0005-0000-0000-000058020000}"/>
    <cellStyle name="Normal 27 2 2" xfId="491" xr:uid="{00000000-0005-0000-0000-000059020000}"/>
    <cellStyle name="Normal 27 2 3" xfId="492" xr:uid="{00000000-0005-0000-0000-00005A020000}"/>
    <cellStyle name="Normal 27 3" xfId="493" xr:uid="{00000000-0005-0000-0000-00005B020000}"/>
    <cellStyle name="Normal 27 4" xfId="494" xr:uid="{00000000-0005-0000-0000-00005C020000}"/>
    <cellStyle name="Normal 27 5" xfId="495" xr:uid="{00000000-0005-0000-0000-00005D020000}"/>
    <cellStyle name="Normal 28" xfId="496" xr:uid="{00000000-0005-0000-0000-00005E020000}"/>
    <cellStyle name="Normal 28 2" xfId="497" xr:uid="{00000000-0005-0000-0000-00005F020000}"/>
    <cellStyle name="Normal 28 2 2" xfId="498" xr:uid="{00000000-0005-0000-0000-000060020000}"/>
    <cellStyle name="Normal 28 2 3" xfId="499" xr:uid="{00000000-0005-0000-0000-000061020000}"/>
    <cellStyle name="Normal 28 3" xfId="500" xr:uid="{00000000-0005-0000-0000-000062020000}"/>
    <cellStyle name="Normal 28 4" xfId="501" xr:uid="{00000000-0005-0000-0000-000063020000}"/>
    <cellStyle name="Normal 28 5" xfId="502" xr:uid="{00000000-0005-0000-0000-000064020000}"/>
    <cellStyle name="Normal 29" xfId="503" xr:uid="{00000000-0005-0000-0000-000065020000}"/>
    <cellStyle name="Normal 29 2" xfId="504" xr:uid="{00000000-0005-0000-0000-000066020000}"/>
    <cellStyle name="Normal 29 2 2" xfId="505" xr:uid="{00000000-0005-0000-0000-000067020000}"/>
    <cellStyle name="Normal 29 2 3" xfId="506" xr:uid="{00000000-0005-0000-0000-000068020000}"/>
    <cellStyle name="Normal 29 3" xfId="507" xr:uid="{00000000-0005-0000-0000-000069020000}"/>
    <cellStyle name="Normal 29 4" xfId="508" xr:uid="{00000000-0005-0000-0000-00006A020000}"/>
    <cellStyle name="Normal 29 5" xfId="509" xr:uid="{00000000-0005-0000-0000-00006B020000}"/>
    <cellStyle name="Normal 3" xfId="510" xr:uid="{00000000-0005-0000-0000-00006C020000}"/>
    <cellStyle name="Normal 3 2" xfId="511" xr:uid="{00000000-0005-0000-0000-00006D020000}"/>
    <cellStyle name="Normal 3 2 2" xfId="512" xr:uid="{00000000-0005-0000-0000-00006E020000}"/>
    <cellStyle name="Normal 3 2 2 2" xfId="937" xr:uid="{00000000-0005-0000-0000-00006F020000}"/>
    <cellStyle name="Normal 3 2 3" xfId="936" xr:uid="{00000000-0005-0000-0000-000070020000}"/>
    <cellStyle name="Normal 3 3" xfId="513" xr:uid="{00000000-0005-0000-0000-000071020000}"/>
    <cellStyle name="Normal 3 3 2" xfId="514" xr:uid="{00000000-0005-0000-0000-000072020000}"/>
    <cellStyle name="Normal 3 3 3" xfId="938" xr:uid="{00000000-0005-0000-0000-000073020000}"/>
    <cellStyle name="Normal 3 4" xfId="515" xr:uid="{00000000-0005-0000-0000-000074020000}"/>
    <cellStyle name="Normal 3 4 2" xfId="516" xr:uid="{00000000-0005-0000-0000-000075020000}"/>
    <cellStyle name="Normal 3 5" xfId="517" xr:uid="{00000000-0005-0000-0000-000076020000}"/>
    <cellStyle name="Normal 3 6" xfId="518" xr:uid="{00000000-0005-0000-0000-000077020000}"/>
    <cellStyle name="Normal 3 7" xfId="519" xr:uid="{00000000-0005-0000-0000-000078020000}"/>
    <cellStyle name="Normal 3 8" xfId="935" xr:uid="{00000000-0005-0000-0000-000079020000}"/>
    <cellStyle name="Normal 3_Important" xfId="520" xr:uid="{00000000-0005-0000-0000-00007A020000}"/>
    <cellStyle name="Normal 30" xfId="521" xr:uid="{00000000-0005-0000-0000-00007B020000}"/>
    <cellStyle name="Normal 30 2" xfId="522" xr:uid="{00000000-0005-0000-0000-00007C020000}"/>
    <cellStyle name="Normal 30 2 2" xfId="523" xr:uid="{00000000-0005-0000-0000-00007D020000}"/>
    <cellStyle name="Normal 30 2 3" xfId="524" xr:uid="{00000000-0005-0000-0000-00007E020000}"/>
    <cellStyle name="Normal 30 3" xfId="525" xr:uid="{00000000-0005-0000-0000-00007F020000}"/>
    <cellStyle name="Normal 30 4" xfId="526" xr:uid="{00000000-0005-0000-0000-000080020000}"/>
    <cellStyle name="Normal 30 5" xfId="527" xr:uid="{00000000-0005-0000-0000-000081020000}"/>
    <cellStyle name="Normal 31" xfId="528" xr:uid="{00000000-0005-0000-0000-000082020000}"/>
    <cellStyle name="Normal 31 2" xfId="529" xr:uid="{00000000-0005-0000-0000-000083020000}"/>
    <cellStyle name="Normal 31 2 2" xfId="530" xr:uid="{00000000-0005-0000-0000-000084020000}"/>
    <cellStyle name="Normal 31 2 3" xfId="531" xr:uid="{00000000-0005-0000-0000-000085020000}"/>
    <cellStyle name="Normal 31 3" xfId="532" xr:uid="{00000000-0005-0000-0000-000086020000}"/>
    <cellStyle name="Normal 31 4" xfId="533" xr:uid="{00000000-0005-0000-0000-000087020000}"/>
    <cellStyle name="Normal 31 5" xfId="534" xr:uid="{00000000-0005-0000-0000-000088020000}"/>
    <cellStyle name="Normal 32" xfId="535" xr:uid="{00000000-0005-0000-0000-000089020000}"/>
    <cellStyle name="Normal 32 2" xfId="536" xr:uid="{00000000-0005-0000-0000-00008A020000}"/>
    <cellStyle name="Normal 32 2 2" xfId="537" xr:uid="{00000000-0005-0000-0000-00008B020000}"/>
    <cellStyle name="Normal 32 2 3" xfId="538" xr:uid="{00000000-0005-0000-0000-00008C020000}"/>
    <cellStyle name="Normal 32 3" xfId="539" xr:uid="{00000000-0005-0000-0000-00008D020000}"/>
    <cellStyle name="Normal 32 4" xfId="540" xr:uid="{00000000-0005-0000-0000-00008E020000}"/>
    <cellStyle name="Normal 32 5" xfId="541" xr:uid="{00000000-0005-0000-0000-00008F020000}"/>
    <cellStyle name="Normal 33" xfId="542" xr:uid="{00000000-0005-0000-0000-000090020000}"/>
    <cellStyle name="Normal 33 2" xfId="543" xr:uid="{00000000-0005-0000-0000-000091020000}"/>
    <cellStyle name="Normal 33 2 2" xfId="544" xr:uid="{00000000-0005-0000-0000-000092020000}"/>
    <cellStyle name="Normal 33 2 3" xfId="545" xr:uid="{00000000-0005-0000-0000-000093020000}"/>
    <cellStyle name="Normal 33 3" xfId="546" xr:uid="{00000000-0005-0000-0000-000094020000}"/>
    <cellStyle name="Normal 33 4" xfId="547" xr:uid="{00000000-0005-0000-0000-000095020000}"/>
    <cellStyle name="Normal 33 5" xfId="548" xr:uid="{00000000-0005-0000-0000-000096020000}"/>
    <cellStyle name="Normal 34" xfId="549" xr:uid="{00000000-0005-0000-0000-000097020000}"/>
    <cellStyle name="Normal 34 2" xfId="550" xr:uid="{00000000-0005-0000-0000-000098020000}"/>
    <cellStyle name="Normal 34 2 2" xfId="551" xr:uid="{00000000-0005-0000-0000-000099020000}"/>
    <cellStyle name="Normal 34 2 3" xfId="552" xr:uid="{00000000-0005-0000-0000-00009A020000}"/>
    <cellStyle name="Normal 34 3" xfId="553" xr:uid="{00000000-0005-0000-0000-00009B020000}"/>
    <cellStyle name="Normal 34 4" xfId="554" xr:uid="{00000000-0005-0000-0000-00009C020000}"/>
    <cellStyle name="Normal 34 5" xfId="555" xr:uid="{00000000-0005-0000-0000-00009D020000}"/>
    <cellStyle name="Normal 35" xfId="556" xr:uid="{00000000-0005-0000-0000-00009E020000}"/>
    <cellStyle name="Normal 35 2" xfId="557" xr:uid="{00000000-0005-0000-0000-00009F020000}"/>
    <cellStyle name="Normal 35 2 2" xfId="558" xr:uid="{00000000-0005-0000-0000-0000A0020000}"/>
    <cellStyle name="Normal 35 2 3" xfId="559" xr:uid="{00000000-0005-0000-0000-0000A1020000}"/>
    <cellStyle name="Normal 35 3" xfId="560" xr:uid="{00000000-0005-0000-0000-0000A2020000}"/>
    <cellStyle name="Normal 35 4" xfId="561" xr:uid="{00000000-0005-0000-0000-0000A3020000}"/>
    <cellStyle name="Normal 35 5" xfId="562" xr:uid="{00000000-0005-0000-0000-0000A4020000}"/>
    <cellStyle name="Normal 36" xfId="563" xr:uid="{00000000-0005-0000-0000-0000A5020000}"/>
    <cellStyle name="Normal 36 2" xfId="564" xr:uid="{00000000-0005-0000-0000-0000A6020000}"/>
    <cellStyle name="Normal 36 2 2" xfId="565" xr:uid="{00000000-0005-0000-0000-0000A7020000}"/>
    <cellStyle name="Normal 36 2 3" xfId="566" xr:uid="{00000000-0005-0000-0000-0000A8020000}"/>
    <cellStyle name="Normal 36 3" xfId="567" xr:uid="{00000000-0005-0000-0000-0000A9020000}"/>
    <cellStyle name="Normal 36 4" xfId="568" xr:uid="{00000000-0005-0000-0000-0000AA020000}"/>
    <cellStyle name="Normal 36 5" xfId="569" xr:uid="{00000000-0005-0000-0000-0000AB020000}"/>
    <cellStyle name="Normal 37" xfId="570" xr:uid="{00000000-0005-0000-0000-0000AC020000}"/>
    <cellStyle name="Normal 37 2" xfId="571" xr:uid="{00000000-0005-0000-0000-0000AD020000}"/>
    <cellStyle name="Normal 37 2 2" xfId="572" xr:uid="{00000000-0005-0000-0000-0000AE020000}"/>
    <cellStyle name="Normal 37 2 3" xfId="573" xr:uid="{00000000-0005-0000-0000-0000AF020000}"/>
    <cellStyle name="Normal 37 3" xfId="574" xr:uid="{00000000-0005-0000-0000-0000B0020000}"/>
    <cellStyle name="Normal 37 4" xfId="575" xr:uid="{00000000-0005-0000-0000-0000B1020000}"/>
    <cellStyle name="Normal 37 5" xfId="576" xr:uid="{00000000-0005-0000-0000-0000B2020000}"/>
    <cellStyle name="Normal 38" xfId="577" xr:uid="{00000000-0005-0000-0000-0000B3020000}"/>
    <cellStyle name="Normal 38 2" xfId="578" xr:uid="{00000000-0005-0000-0000-0000B4020000}"/>
    <cellStyle name="Normal 38 2 2" xfId="579" xr:uid="{00000000-0005-0000-0000-0000B5020000}"/>
    <cellStyle name="Normal 38 2 3" xfId="580" xr:uid="{00000000-0005-0000-0000-0000B6020000}"/>
    <cellStyle name="Normal 38 3" xfId="581" xr:uid="{00000000-0005-0000-0000-0000B7020000}"/>
    <cellStyle name="Normal 38 4" xfId="582" xr:uid="{00000000-0005-0000-0000-0000B8020000}"/>
    <cellStyle name="Normal 39" xfId="3" xr:uid="{00000000-0005-0000-0000-0000B9020000}"/>
    <cellStyle name="Normal 39 2" xfId="583" xr:uid="{00000000-0005-0000-0000-0000BA020000}"/>
    <cellStyle name="Normal 4" xfId="584" xr:uid="{00000000-0005-0000-0000-0000BB020000}"/>
    <cellStyle name="Normal 4 2" xfId="585" xr:uid="{00000000-0005-0000-0000-0000BC020000}"/>
    <cellStyle name="Normal 4 2 2" xfId="586" xr:uid="{00000000-0005-0000-0000-0000BD020000}"/>
    <cellStyle name="Normal 4 2 2 2" xfId="587" xr:uid="{00000000-0005-0000-0000-0000BE020000}"/>
    <cellStyle name="Normal 4 2 2 3" xfId="941" xr:uid="{00000000-0005-0000-0000-0000BF020000}"/>
    <cellStyle name="Normal 4 2 3" xfId="588" xr:uid="{00000000-0005-0000-0000-0000C0020000}"/>
    <cellStyle name="Normal 4 2 4" xfId="940" xr:uid="{00000000-0005-0000-0000-0000C1020000}"/>
    <cellStyle name="Normal 4 3" xfId="589" xr:uid="{00000000-0005-0000-0000-0000C2020000}"/>
    <cellStyle name="Normal 4 3 2" xfId="590" xr:uid="{00000000-0005-0000-0000-0000C3020000}"/>
    <cellStyle name="Normal 4 3 2 2" xfId="943" xr:uid="{00000000-0005-0000-0000-0000C4020000}"/>
    <cellStyle name="Normal 4 3 3" xfId="591" xr:uid="{00000000-0005-0000-0000-0000C5020000}"/>
    <cellStyle name="Normal 4 3 4" xfId="942" xr:uid="{00000000-0005-0000-0000-0000C6020000}"/>
    <cellStyle name="Normal 4 3 5" xfId="1009" xr:uid="{00000000-0005-0000-0000-0000C7020000}"/>
    <cellStyle name="Normal 4 4" xfId="592" xr:uid="{00000000-0005-0000-0000-0000C8020000}"/>
    <cellStyle name="Normal 4 4 2" xfId="593" xr:uid="{00000000-0005-0000-0000-0000C9020000}"/>
    <cellStyle name="Normal 4 4 2 2" xfId="594" xr:uid="{00000000-0005-0000-0000-0000CA020000}"/>
    <cellStyle name="Normal 4 5" xfId="595" xr:uid="{00000000-0005-0000-0000-0000CB020000}"/>
    <cellStyle name="Normal 4 6" xfId="596" xr:uid="{00000000-0005-0000-0000-0000CC020000}"/>
    <cellStyle name="Normal 4 7" xfId="597" xr:uid="{00000000-0005-0000-0000-0000CD020000}"/>
    <cellStyle name="Normal 4 8" xfId="939" xr:uid="{00000000-0005-0000-0000-0000CE020000}"/>
    <cellStyle name="Normal 40" xfId="598" xr:uid="{00000000-0005-0000-0000-0000CF020000}"/>
    <cellStyle name="Normal 41" xfId="599" xr:uid="{00000000-0005-0000-0000-0000D0020000}"/>
    <cellStyle name="Normal 42" xfId="600" xr:uid="{00000000-0005-0000-0000-0000D1020000}"/>
    <cellStyle name="Normal 43" xfId="601" xr:uid="{00000000-0005-0000-0000-0000D2020000}"/>
    <cellStyle name="Normal 44" xfId="602" xr:uid="{00000000-0005-0000-0000-0000D3020000}"/>
    <cellStyle name="Normal 45" xfId="603" xr:uid="{00000000-0005-0000-0000-0000D4020000}"/>
    <cellStyle name="Normal 46" xfId="604" xr:uid="{00000000-0005-0000-0000-0000D5020000}"/>
    <cellStyle name="Normal 47" xfId="605" xr:uid="{00000000-0005-0000-0000-0000D6020000}"/>
    <cellStyle name="Normal 48" xfId="606" xr:uid="{00000000-0005-0000-0000-0000D7020000}"/>
    <cellStyle name="Normal 49" xfId="607" xr:uid="{00000000-0005-0000-0000-0000D8020000}"/>
    <cellStyle name="Normal 5" xfId="608" xr:uid="{00000000-0005-0000-0000-0000D9020000}"/>
    <cellStyle name="Normal 5 10" xfId="990" xr:uid="{00000000-0005-0000-0000-0000DA020000}"/>
    <cellStyle name="Normal 5 2" xfId="609" xr:uid="{00000000-0005-0000-0000-0000DB020000}"/>
    <cellStyle name="Normal 5 2 2" xfId="610" xr:uid="{00000000-0005-0000-0000-0000DC020000}"/>
    <cellStyle name="Normal 5 2 2 2" xfId="611" xr:uid="{00000000-0005-0000-0000-0000DD020000}"/>
    <cellStyle name="Normal 5 2 2 3" xfId="612" xr:uid="{00000000-0005-0000-0000-0000DE020000}"/>
    <cellStyle name="Normal 5 2 3" xfId="613" xr:uid="{00000000-0005-0000-0000-0000DF020000}"/>
    <cellStyle name="Normal 5 2 4" xfId="614" xr:uid="{00000000-0005-0000-0000-0000E0020000}"/>
    <cellStyle name="Normal 5 2 5" xfId="615" xr:uid="{00000000-0005-0000-0000-0000E1020000}"/>
    <cellStyle name="Normal 5 3" xfId="616" xr:uid="{00000000-0005-0000-0000-0000E2020000}"/>
    <cellStyle name="Normal 5 3 2" xfId="617" xr:uid="{00000000-0005-0000-0000-0000E3020000}"/>
    <cellStyle name="Normal 5 3 2 2" xfId="618" xr:uid="{00000000-0005-0000-0000-0000E4020000}"/>
    <cellStyle name="Normal 5 3 2 3" xfId="619" xr:uid="{00000000-0005-0000-0000-0000E5020000}"/>
    <cellStyle name="Normal 5 3 3" xfId="620" xr:uid="{00000000-0005-0000-0000-0000E6020000}"/>
    <cellStyle name="Normal 5 3 4" xfId="621" xr:uid="{00000000-0005-0000-0000-0000E7020000}"/>
    <cellStyle name="Normal 5 3 5" xfId="622" xr:uid="{00000000-0005-0000-0000-0000E8020000}"/>
    <cellStyle name="Normal 5 4" xfId="623" xr:uid="{00000000-0005-0000-0000-0000E9020000}"/>
    <cellStyle name="Normal 5 4 2" xfId="624" xr:uid="{00000000-0005-0000-0000-0000EA020000}"/>
    <cellStyle name="Normal 5 4 2 2" xfId="625" xr:uid="{00000000-0005-0000-0000-0000EB020000}"/>
    <cellStyle name="Normal 5 4 2 3" xfId="626" xr:uid="{00000000-0005-0000-0000-0000EC020000}"/>
    <cellStyle name="Normal 5 4 3" xfId="627" xr:uid="{00000000-0005-0000-0000-0000ED020000}"/>
    <cellStyle name="Normal 5 4 4" xfId="628" xr:uid="{00000000-0005-0000-0000-0000EE020000}"/>
    <cellStyle name="Normal 5 5" xfId="629" xr:uid="{00000000-0005-0000-0000-0000EF020000}"/>
    <cellStyle name="Normal 5 5 2" xfId="630" xr:uid="{00000000-0005-0000-0000-0000F0020000}"/>
    <cellStyle name="Normal 5 5 2 2" xfId="631" xr:uid="{00000000-0005-0000-0000-0000F1020000}"/>
    <cellStyle name="Normal 5 5 2 3" xfId="632" xr:uid="{00000000-0005-0000-0000-0000F2020000}"/>
    <cellStyle name="Normal 5 5 3" xfId="633" xr:uid="{00000000-0005-0000-0000-0000F3020000}"/>
    <cellStyle name="Normal 5 5 4" xfId="634" xr:uid="{00000000-0005-0000-0000-0000F4020000}"/>
    <cellStyle name="Normal 5 6" xfId="635" xr:uid="{00000000-0005-0000-0000-0000F5020000}"/>
    <cellStyle name="Normal 5 6 2" xfId="636" xr:uid="{00000000-0005-0000-0000-0000F6020000}"/>
    <cellStyle name="Normal 5 6 3" xfId="637" xr:uid="{00000000-0005-0000-0000-0000F7020000}"/>
    <cellStyle name="Normal 5 7" xfId="638" xr:uid="{00000000-0005-0000-0000-0000F8020000}"/>
    <cellStyle name="Normal 5 8" xfId="639" xr:uid="{00000000-0005-0000-0000-0000F9020000}"/>
    <cellStyle name="Normal 5 9" xfId="640" xr:uid="{00000000-0005-0000-0000-0000FA020000}"/>
    <cellStyle name="Normal 50" xfId="641" xr:uid="{00000000-0005-0000-0000-0000FB020000}"/>
    <cellStyle name="Normal 51" xfId="642" xr:uid="{00000000-0005-0000-0000-0000FC020000}"/>
    <cellStyle name="Normal 52" xfId="643" xr:uid="{00000000-0005-0000-0000-0000FD020000}"/>
    <cellStyle name="Normal 53" xfId="644" xr:uid="{00000000-0005-0000-0000-0000FE020000}"/>
    <cellStyle name="Normal 54" xfId="645" xr:uid="{00000000-0005-0000-0000-0000FF020000}"/>
    <cellStyle name="Normal 55" xfId="646" xr:uid="{00000000-0005-0000-0000-000000030000}"/>
    <cellStyle name="Normal 56" xfId="647" xr:uid="{00000000-0005-0000-0000-000001030000}"/>
    <cellStyle name="Normal 57" xfId="648" xr:uid="{00000000-0005-0000-0000-000002030000}"/>
    <cellStyle name="Normal 58" xfId="649" xr:uid="{00000000-0005-0000-0000-000003030000}"/>
    <cellStyle name="Normal 59" xfId="650" xr:uid="{00000000-0005-0000-0000-000004030000}"/>
    <cellStyle name="Normal 6" xfId="651" xr:uid="{00000000-0005-0000-0000-000005030000}"/>
    <cellStyle name="Normal 6 2" xfId="652" xr:uid="{00000000-0005-0000-0000-000006030000}"/>
    <cellStyle name="Normal 6 2 2" xfId="653" xr:uid="{00000000-0005-0000-0000-000007030000}"/>
    <cellStyle name="Normal 6 2 3" xfId="945" xr:uid="{00000000-0005-0000-0000-000008030000}"/>
    <cellStyle name="Normal 6 3" xfId="654" xr:uid="{00000000-0005-0000-0000-000009030000}"/>
    <cellStyle name="Normal 6 4" xfId="655" xr:uid="{00000000-0005-0000-0000-00000A030000}"/>
    <cellStyle name="Normal 6 5" xfId="944" xr:uid="{00000000-0005-0000-0000-00000B030000}"/>
    <cellStyle name="Normal 60" xfId="656" xr:uid="{00000000-0005-0000-0000-00000C030000}"/>
    <cellStyle name="Normal 61" xfId="657" xr:uid="{00000000-0005-0000-0000-00000D030000}"/>
    <cellStyle name="Normal 62" xfId="658" xr:uid="{00000000-0005-0000-0000-00000E030000}"/>
    <cellStyle name="Normal 63" xfId="659" xr:uid="{00000000-0005-0000-0000-00000F030000}"/>
    <cellStyle name="Normal 64" xfId="660" xr:uid="{00000000-0005-0000-0000-000010030000}"/>
    <cellStyle name="Normal 65" xfId="661" xr:uid="{00000000-0005-0000-0000-000011030000}"/>
    <cellStyle name="Normal 66" xfId="662" xr:uid="{00000000-0005-0000-0000-000012030000}"/>
    <cellStyle name="Normal 67" xfId="663" xr:uid="{00000000-0005-0000-0000-000013030000}"/>
    <cellStyle name="Normal 68" xfId="664" xr:uid="{00000000-0005-0000-0000-000014030000}"/>
    <cellStyle name="Normal 69" xfId="665" xr:uid="{00000000-0005-0000-0000-000015030000}"/>
    <cellStyle name="Normal 7" xfId="666" xr:uid="{00000000-0005-0000-0000-000016030000}"/>
    <cellStyle name="Normal 7 2" xfId="667" xr:uid="{00000000-0005-0000-0000-000017030000}"/>
    <cellStyle name="Normal 7 2 2" xfId="668" xr:uid="{00000000-0005-0000-0000-000018030000}"/>
    <cellStyle name="Normal 7 2 3" xfId="947" xr:uid="{00000000-0005-0000-0000-000019030000}"/>
    <cellStyle name="Normal 7 3" xfId="669" xr:uid="{00000000-0005-0000-0000-00001A030000}"/>
    <cellStyle name="Normal 7 4" xfId="946" xr:uid="{00000000-0005-0000-0000-00001B030000}"/>
    <cellStyle name="Normal 70" xfId="670" xr:uid="{00000000-0005-0000-0000-00001C030000}"/>
    <cellStyle name="Normal 71" xfId="671" xr:uid="{00000000-0005-0000-0000-00001D030000}"/>
    <cellStyle name="Normal 72" xfId="672" xr:uid="{00000000-0005-0000-0000-00001E030000}"/>
    <cellStyle name="Normal 73" xfId="673" xr:uid="{00000000-0005-0000-0000-00001F030000}"/>
    <cellStyle name="Normal 74" xfId="674" xr:uid="{00000000-0005-0000-0000-000020030000}"/>
    <cellStyle name="Normal 75" xfId="675" xr:uid="{00000000-0005-0000-0000-000021030000}"/>
    <cellStyle name="Normal 76" xfId="676" xr:uid="{00000000-0005-0000-0000-000022030000}"/>
    <cellStyle name="Normal 77" xfId="677" xr:uid="{00000000-0005-0000-0000-000023030000}"/>
    <cellStyle name="Normal 78" xfId="678" xr:uid="{00000000-0005-0000-0000-000024030000}"/>
    <cellStyle name="Normal 79" xfId="679" xr:uid="{00000000-0005-0000-0000-000025030000}"/>
    <cellStyle name="Normal 8" xfId="680" xr:uid="{00000000-0005-0000-0000-000026030000}"/>
    <cellStyle name="Normal 8 2" xfId="681" xr:uid="{00000000-0005-0000-0000-000027030000}"/>
    <cellStyle name="Normal 8 2 2" xfId="682" xr:uid="{00000000-0005-0000-0000-000028030000}"/>
    <cellStyle name="Normal 8 2 2 2" xfId="683" xr:uid="{00000000-0005-0000-0000-000029030000}"/>
    <cellStyle name="Normal 8 2 2 3" xfId="684" xr:uid="{00000000-0005-0000-0000-00002A030000}"/>
    <cellStyle name="Normal 8 2 3" xfId="685" xr:uid="{00000000-0005-0000-0000-00002B030000}"/>
    <cellStyle name="Normal 8 2 4" xfId="686" xr:uid="{00000000-0005-0000-0000-00002C030000}"/>
    <cellStyle name="Normal 8 3" xfId="687" xr:uid="{00000000-0005-0000-0000-00002D030000}"/>
    <cellStyle name="Normal 8 3 2" xfId="688" xr:uid="{00000000-0005-0000-0000-00002E030000}"/>
    <cellStyle name="Normal 8 3 2 2" xfId="689" xr:uid="{00000000-0005-0000-0000-00002F030000}"/>
    <cellStyle name="Normal 8 3 2 3" xfId="690" xr:uid="{00000000-0005-0000-0000-000030030000}"/>
    <cellStyle name="Normal 8 3 3" xfId="691" xr:uid="{00000000-0005-0000-0000-000031030000}"/>
    <cellStyle name="Normal 8 3 4" xfId="692" xr:uid="{00000000-0005-0000-0000-000032030000}"/>
    <cellStyle name="Normal 8 4" xfId="693" xr:uid="{00000000-0005-0000-0000-000033030000}"/>
    <cellStyle name="Normal 8 4 2" xfId="694" xr:uid="{00000000-0005-0000-0000-000034030000}"/>
    <cellStyle name="Normal 8 4 3" xfId="695" xr:uid="{00000000-0005-0000-0000-000035030000}"/>
    <cellStyle name="Normal 8 5" xfId="696" xr:uid="{00000000-0005-0000-0000-000036030000}"/>
    <cellStyle name="Normal 8 6" xfId="697" xr:uid="{00000000-0005-0000-0000-000037030000}"/>
    <cellStyle name="Normal 8 7" xfId="698" xr:uid="{00000000-0005-0000-0000-000038030000}"/>
    <cellStyle name="Normal 80" xfId="699" xr:uid="{00000000-0005-0000-0000-000039030000}"/>
    <cellStyle name="Normal 81" xfId="700" xr:uid="{00000000-0005-0000-0000-00003A030000}"/>
    <cellStyle name="Normal 82" xfId="701" xr:uid="{00000000-0005-0000-0000-00003B030000}"/>
    <cellStyle name="Normal 83" xfId="702" xr:uid="{00000000-0005-0000-0000-00003C030000}"/>
    <cellStyle name="Normal 84" xfId="703" xr:uid="{00000000-0005-0000-0000-00003D030000}"/>
    <cellStyle name="Normal 85" xfId="704" xr:uid="{00000000-0005-0000-0000-00003E030000}"/>
    <cellStyle name="Normal 86" xfId="988" xr:uid="{00000000-0005-0000-0000-00003F030000}"/>
    <cellStyle name="Normal 87" xfId="996" xr:uid="{00000000-0005-0000-0000-000040030000}"/>
    <cellStyle name="Normal 88" xfId="998" xr:uid="{00000000-0005-0000-0000-000041030000}"/>
    <cellStyle name="Normal 89" xfId="989" xr:uid="{00000000-0005-0000-0000-000042030000}"/>
    <cellStyle name="Normal 9" xfId="705" xr:uid="{00000000-0005-0000-0000-000043030000}"/>
    <cellStyle name="Normal 9 2" xfId="706" xr:uid="{00000000-0005-0000-0000-000044030000}"/>
    <cellStyle name="Normal 9 2 2" xfId="707" xr:uid="{00000000-0005-0000-0000-000045030000}"/>
    <cellStyle name="Normal 9 2 2 2" xfId="708" xr:uid="{00000000-0005-0000-0000-000046030000}"/>
    <cellStyle name="Normal 9 2 2 3" xfId="709" xr:uid="{00000000-0005-0000-0000-000047030000}"/>
    <cellStyle name="Normal 9 2 3" xfId="710" xr:uid="{00000000-0005-0000-0000-000048030000}"/>
    <cellStyle name="Normal 9 2 4" xfId="711" xr:uid="{00000000-0005-0000-0000-000049030000}"/>
    <cellStyle name="Normal 9 2 5" xfId="712" xr:uid="{00000000-0005-0000-0000-00004A030000}"/>
    <cellStyle name="Normal 9 3" xfId="713" xr:uid="{00000000-0005-0000-0000-00004B030000}"/>
    <cellStyle name="Normal 9 3 2" xfId="714" xr:uid="{00000000-0005-0000-0000-00004C030000}"/>
    <cellStyle name="Normal 9 3 2 2" xfId="715" xr:uid="{00000000-0005-0000-0000-00004D030000}"/>
    <cellStyle name="Normal 9 3 2 3" xfId="716" xr:uid="{00000000-0005-0000-0000-00004E030000}"/>
    <cellStyle name="Normal 9 3 3" xfId="717" xr:uid="{00000000-0005-0000-0000-00004F030000}"/>
    <cellStyle name="Normal 9 3 4" xfId="718" xr:uid="{00000000-0005-0000-0000-000050030000}"/>
    <cellStyle name="Normal 9 4" xfId="719" xr:uid="{00000000-0005-0000-0000-000051030000}"/>
    <cellStyle name="Normal 9 4 2" xfId="720" xr:uid="{00000000-0005-0000-0000-000052030000}"/>
    <cellStyle name="Normal 9 4 3" xfId="721" xr:uid="{00000000-0005-0000-0000-000053030000}"/>
    <cellStyle name="Normal 9 5" xfId="722" xr:uid="{00000000-0005-0000-0000-000054030000}"/>
    <cellStyle name="Normal 9 6" xfId="723" xr:uid="{00000000-0005-0000-0000-000055030000}"/>
    <cellStyle name="Normal 9 7" xfId="724" xr:uid="{00000000-0005-0000-0000-000056030000}"/>
    <cellStyle name="Normal 90" xfId="1002" xr:uid="{00000000-0005-0000-0000-000057030000}"/>
    <cellStyle name="OfWhich" xfId="725" xr:uid="{00000000-0005-0000-0000-000058030000}"/>
    <cellStyle name="Percent" xfId="987" builtinId="5"/>
    <cellStyle name="Percent [2]" xfId="726" xr:uid="{00000000-0005-0000-0000-00005A030000}"/>
    <cellStyle name="Percent [2] 2" xfId="948" xr:uid="{00000000-0005-0000-0000-00005B030000}"/>
    <cellStyle name="Percent 10" xfId="727" xr:uid="{00000000-0005-0000-0000-00005C030000}"/>
    <cellStyle name="Percent 10 2" xfId="728" xr:uid="{00000000-0005-0000-0000-00005D030000}"/>
    <cellStyle name="Percent 10 3" xfId="729" xr:uid="{00000000-0005-0000-0000-00005E030000}"/>
    <cellStyle name="Percent 10 4" xfId="730" xr:uid="{00000000-0005-0000-0000-00005F030000}"/>
    <cellStyle name="Percent 10 5" xfId="949" xr:uid="{00000000-0005-0000-0000-000060030000}"/>
    <cellStyle name="Percent 11" xfId="731" xr:uid="{00000000-0005-0000-0000-000061030000}"/>
    <cellStyle name="Percent 11 2" xfId="732" xr:uid="{00000000-0005-0000-0000-000062030000}"/>
    <cellStyle name="Percent 11 3" xfId="733" xr:uid="{00000000-0005-0000-0000-000063030000}"/>
    <cellStyle name="Percent 11 4" xfId="950" xr:uid="{00000000-0005-0000-0000-000064030000}"/>
    <cellStyle name="Percent 12" xfId="734" xr:uid="{00000000-0005-0000-0000-000065030000}"/>
    <cellStyle name="Percent 13" xfId="735" xr:uid="{00000000-0005-0000-0000-000066030000}"/>
    <cellStyle name="Percent 13 2" xfId="736" xr:uid="{00000000-0005-0000-0000-000067030000}"/>
    <cellStyle name="Percent 13 2 2" xfId="951" xr:uid="{00000000-0005-0000-0000-000068030000}"/>
    <cellStyle name="Percent 14" xfId="737" xr:uid="{00000000-0005-0000-0000-000069030000}"/>
    <cellStyle name="Percent 15" xfId="738" xr:uid="{00000000-0005-0000-0000-00006A030000}"/>
    <cellStyle name="Percent 16" xfId="739" xr:uid="{00000000-0005-0000-0000-00006B030000}"/>
    <cellStyle name="Percent 17" xfId="740" xr:uid="{00000000-0005-0000-0000-00006C030000}"/>
    <cellStyle name="Percent 18" xfId="741" xr:uid="{00000000-0005-0000-0000-00006D030000}"/>
    <cellStyle name="Percent 19" xfId="742" xr:uid="{00000000-0005-0000-0000-00006E030000}"/>
    <cellStyle name="Percent 2" xfId="743" xr:uid="{00000000-0005-0000-0000-00006F030000}"/>
    <cellStyle name="Percent 2 2" xfId="744" xr:uid="{00000000-0005-0000-0000-000070030000}"/>
    <cellStyle name="Percent 2 2 2" xfId="745" xr:uid="{00000000-0005-0000-0000-000071030000}"/>
    <cellStyle name="Percent 2 2 2 2" xfId="746" xr:uid="{00000000-0005-0000-0000-000072030000}"/>
    <cellStyle name="Percent 2 2 2 2 2" xfId="955" xr:uid="{00000000-0005-0000-0000-000073030000}"/>
    <cellStyle name="Percent 2 2 2 3" xfId="954" xr:uid="{00000000-0005-0000-0000-000074030000}"/>
    <cellStyle name="Percent 2 2 3" xfId="747" xr:uid="{00000000-0005-0000-0000-000075030000}"/>
    <cellStyle name="Percent 2 2 3 2" xfId="956" xr:uid="{00000000-0005-0000-0000-000076030000}"/>
    <cellStyle name="Percent 2 2 4" xfId="748" xr:uid="{00000000-0005-0000-0000-000077030000}"/>
    <cellStyle name="Percent 2 2 5" xfId="749" xr:uid="{00000000-0005-0000-0000-000078030000}"/>
    <cellStyle name="Percent 2 2 5 2" xfId="957" xr:uid="{00000000-0005-0000-0000-000079030000}"/>
    <cellStyle name="Percent 2 2 6" xfId="953" xr:uid="{00000000-0005-0000-0000-00007A030000}"/>
    <cellStyle name="Percent 2 3" xfId="750" xr:uid="{00000000-0005-0000-0000-00007B030000}"/>
    <cellStyle name="Percent 2 3 2" xfId="958" xr:uid="{00000000-0005-0000-0000-00007C030000}"/>
    <cellStyle name="Percent 2 3 3" xfId="1011" xr:uid="{00000000-0005-0000-0000-00007D030000}"/>
    <cellStyle name="Percent 2 4" xfId="751" xr:uid="{00000000-0005-0000-0000-00007E030000}"/>
    <cellStyle name="Percent 2 5" xfId="752" xr:uid="{00000000-0005-0000-0000-00007F030000}"/>
    <cellStyle name="Percent 2 6" xfId="753" xr:uid="{00000000-0005-0000-0000-000080030000}"/>
    <cellStyle name="Percent 2 7" xfId="952" xr:uid="{00000000-0005-0000-0000-000081030000}"/>
    <cellStyle name="Percent 2 8" xfId="994" xr:uid="{00000000-0005-0000-0000-000082030000}"/>
    <cellStyle name="Percent 20" xfId="754" xr:uid="{00000000-0005-0000-0000-000083030000}"/>
    <cellStyle name="Percent 21" xfId="755" xr:uid="{00000000-0005-0000-0000-000084030000}"/>
    <cellStyle name="Percent 22" xfId="756" xr:uid="{00000000-0005-0000-0000-000085030000}"/>
    <cellStyle name="Percent 23" xfId="757" xr:uid="{00000000-0005-0000-0000-000086030000}"/>
    <cellStyle name="Percent 24" xfId="758" xr:uid="{00000000-0005-0000-0000-000087030000}"/>
    <cellStyle name="Percent 25" xfId="759" xr:uid="{00000000-0005-0000-0000-000088030000}"/>
    <cellStyle name="Percent 26" xfId="760" xr:uid="{00000000-0005-0000-0000-000089030000}"/>
    <cellStyle name="Percent 27" xfId="761" xr:uid="{00000000-0005-0000-0000-00008A030000}"/>
    <cellStyle name="Percent 28" xfId="762" xr:uid="{00000000-0005-0000-0000-00008B030000}"/>
    <cellStyle name="Percent 29" xfId="763" xr:uid="{00000000-0005-0000-0000-00008C030000}"/>
    <cellStyle name="Percent 3" xfId="764" xr:uid="{00000000-0005-0000-0000-00008D030000}"/>
    <cellStyle name="Percent 3 2" xfId="765" xr:uid="{00000000-0005-0000-0000-00008E030000}"/>
    <cellStyle name="Percent 3 2 2" xfId="766" xr:uid="{00000000-0005-0000-0000-00008F030000}"/>
    <cellStyle name="Percent 3 2 2 2" xfId="767" xr:uid="{00000000-0005-0000-0000-000090030000}"/>
    <cellStyle name="Percent 3 2 2 2 2" xfId="962" xr:uid="{00000000-0005-0000-0000-000091030000}"/>
    <cellStyle name="Percent 3 2 2 3" xfId="961" xr:uid="{00000000-0005-0000-0000-000092030000}"/>
    <cellStyle name="Percent 3 2 3" xfId="768" xr:uid="{00000000-0005-0000-0000-000093030000}"/>
    <cellStyle name="Percent 3 2 4" xfId="960" xr:uid="{00000000-0005-0000-0000-000094030000}"/>
    <cellStyle name="Percent 3 3" xfId="769" xr:uid="{00000000-0005-0000-0000-000095030000}"/>
    <cellStyle name="Percent 3 3 2" xfId="770" xr:uid="{00000000-0005-0000-0000-000096030000}"/>
    <cellStyle name="Percent 3 3 2 2" xfId="964" xr:uid="{00000000-0005-0000-0000-000097030000}"/>
    <cellStyle name="Percent 3 3 3" xfId="963" xr:uid="{00000000-0005-0000-0000-000098030000}"/>
    <cellStyle name="Percent 3 4" xfId="771" xr:uid="{00000000-0005-0000-0000-000099030000}"/>
    <cellStyle name="Percent 3 5" xfId="959" xr:uid="{00000000-0005-0000-0000-00009A030000}"/>
    <cellStyle name="Percent 30" xfId="772" xr:uid="{00000000-0005-0000-0000-00009B030000}"/>
    <cellStyle name="Percent 31" xfId="773" xr:uid="{00000000-0005-0000-0000-00009C030000}"/>
    <cellStyle name="Percent 32" xfId="774" xr:uid="{00000000-0005-0000-0000-00009D030000}"/>
    <cellStyle name="Percent 33" xfId="775" xr:uid="{00000000-0005-0000-0000-00009E030000}"/>
    <cellStyle name="Percent 34" xfId="776" xr:uid="{00000000-0005-0000-0000-00009F030000}"/>
    <cellStyle name="Percent 35" xfId="777" xr:uid="{00000000-0005-0000-0000-0000A0030000}"/>
    <cellStyle name="Percent 36" xfId="778" xr:uid="{00000000-0005-0000-0000-0000A1030000}"/>
    <cellStyle name="Percent 37" xfId="779" xr:uid="{00000000-0005-0000-0000-0000A2030000}"/>
    <cellStyle name="Percent 38" xfId="780" xr:uid="{00000000-0005-0000-0000-0000A3030000}"/>
    <cellStyle name="Percent 39" xfId="781" xr:uid="{00000000-0005-0000-0000-0000A4030000}"/>
    <cellStyle name="Percent 4" xfId="782" xr:uid="{00000000-0005-0000-0000-0000A5030000}"/>
    <cellStyle name="Percent 4 2" xfId="783" xr:uid="{00000000-0005-0000-0000-0000A6030000}"/>
    <cellStyle name="Percent 4 2 2" xfId="784" xr:uid="{00000000-0005-0000-0000-0000A7030000}"/>
    <cellStyle name="Percent 4 2 2 2" xfId="785" xr:uid="{00000000-0005-0000-0000-0000A8030000}"/>
    <cellStyle name="Percent 4 2 2 3" xfId="967" xr:uid="{00000000-0005-0000-0000-0000A9030000}"/>
    <cellStyle name="Percent 4 2 3" xfId="786" xr:uid="{00000000-0005-0000-0000-0000AA030000}"/>
    <cellStyle name="Percent 4 2 4" xfId="966" xr:uid="{00000000-0005-0000-0000-0000AB030000}"/>
    <cellStyle name="Percent 4 3" xfId="787" xr:uid="{00000000-0005-0000-0000-0000AC030000}"/>
    <cellStyle name="Percent 4 3 2" xfId="788" xr:uid="{00000000-0005-0000-0000-0000AD030000}"/>
    <cellStyle name="Percent 4 3 3" xfId="968" xr:uid="{00000000-0005-0000-0000-0000AE030000}"/>
    <cellStyle name="Percent 4 4" xfId="965" xr:uid="{00000000-0005-0000-0000-0000AF030000}"/>
    <cellStyle name="Percent 40" xfId="789" xr:uid="{00000000-0005-0000-0000-0000B0030000}"/>
    <cellStyle name="Percent 41" xfId="790" xr:uid="{00000000-0005-0000-0000-0000B1030000}"/>
    <cellStyle name="Percent 42" xfId="791" xr:uid="{00000000-0005-0000-0000-0000B2030000}"/>
    <cellStyle name="Percent 43" xfId="792" xr:uid="{00000000-0005-0000-0000-0000B3030000}"/>
    <cellStyle name="Percent 44" xfId="793" xr:uid="{00000000-0005-0000-0000-0000B4030000}"/>
    <cellStyle name="Percent 45" xfId="794" xr:uid="{00000000-0005-0000-0000-0000B5030000}"/>
    <cellStyle name="Percent 46" xfId="795" xr:uid="{00000000-0005-0000-0000-0000B6030000}"/>
    <cellStyle name="Percent 47" xfId="796" xr:uid="{00000000-0005-0000-0000-0000B7030000}"/>
    <cellStyle name="Percent 48" xfId="991" xr:uid="{00000000-0005-0000-0000-0000B8030000}"/>
    <cellStyle name="Percent 49" xfId="997" xr:uid="{00000000-0005-0000-0000-0000B9030000}"/>
    <cellStyle name="Percent 5" xfId="797" xr:uid="{00000000-0005-0000-0000-0000BA030000}"/>
    <cellStyle name="Percent 5 2" xfId="798" xr:uid="{00000000-0005-0000-0000-0000BB030000}"/>
    <cellStyle name="Percent 5 2 2" xfId="799" xr:uid="{00000000-0005-0000-0000-0000BC030000}"/>
    <cellStyle name="Percent 5 2 2 2" xfId="971" xr:uid="{00000000-0005-0000-0000-0000BD030000}"/>
    <cellStyle name="Percent 5 2 3" xfId="970" xr:uid="{00000000-0005-0000-0000-0000BE030000}"/>
    <cellStyle name="Percent 5 3" xfId="800" xr:uid="{00000000-0005-0000-0000-0000BF030000}"/>
    <cellStyle name="Percent 5 3 2" xfId="972" xr:uid="{00000000-0005-0000-0000-0000C0030000}"/>
    <cellStyle name="Percent 5 4" xfId="801" xr:uid="{00000000-0005-0000-0000-0000C1030000}"/>
    <cellStyle name="Percent 5 5" xfId="969" xr:uid="{00000000-0005-0000-0000-0000C2030000}"/>
    <cellStyle name="Percent 50" xfId="999" xr:uid="{00000000-0005-0000-0000-0000C3030000}"/>
    <cellStyle name="Percent 51" xfId="1000" xr:uid="{00000000-0005-0000-0000-0000C4030000}"/>
    <cellStyle name="Percent 52" xfId="1005" xr:uid="{00000000-0005-0000-0000-0000C5030000}"/>
    <cellStyle name="Percent 6" xfId="802" xr:uid="{00000000-0005-0000-0000-0000C6030000}"/>
    <cellStyle name="Percent 6 2" xfId="803" xr:uid="{00000000-0005-0000-0000-0000C7030000}"/>
    <cellStyle name="Percent 6 2 2" xfId="804" xr:uid="{00000000-0005-0000-0000-0000C8030000}"/>
    <cellStyle name="Percent 6 2 2 2" xfId="975" xr:uid="{00000000-0005-0000-0000-0000C9030000}"/>
    <cellStyle name="Percent 6 2 3" xfId="974" xr:uid="{00000000-0005-0000-0000-0000CA030000}"/>
    <cellStyle name="Percent 6 3" xfId="805" xr:uid="{00000000-0005-0000-0000-0000CB030000}"/>
    <cellStyle name="Percent 6 3 2" xfId="976" xr:uid="{00000000-0005-0000-0000-0000CC030000}"/>
    <cellStyle name="Percent 6 4" xfId="806" xr:uid="{00000000-0005-0000-0000-0000CD030000}"/>
    <cellStyle name="Percent 6 5" xfId="973" xr:uid="{00000000-0005-0000-0000-0000CE030000}"/>
    <cellStyle name="Percent 7" xfId="807" xr:uid="{00000000-0005-0000-0000-0000CF030000}"/>
    <cellStyle name="Percent 7 2" xfId="808" xr:uid="{00000000-0005-0000-0000-0000D0030000}"/>
    <cellStyle name="Percent 7 2 2" xfId="809" xr:uid="{00000000-0005-0000-0000-0000D1030000}"/>
    <cellStyle name="Percent 7 2 2 2" xfId="979" xr:uid="{00000000-0005-0000-0000-0000D2030000}"/>
    <cellStyle name="Percent 7 2 3" xfId="978" xr:uid="{00000000-0005-0000-0000-0000D3030000}"/>
    <cellStyle name="Percent 7 3" xfId="810" xr:uid="{00000000-0005-0000-0000-0000D4030000}"/>
    <cellStyle name="Percent 7 3 2" xfId="980" xr:uid="{00000000-0005-0000-0000-0000D5030000}"/>
    <cellStyle name="Percent 7 4" xfId="811" xr:uid="{00000000-0005-0000-0000-0000D6030000}"/>
    <cellStyle name="Percent 7 5" xfId="977" xr:uid="{00000000-0005-0000-0000-0000D7030000}"/>
    <cellStyle name="Percent 8" xfId="812" xr:uid="{00000000-0005-0000-0000-0000D8030000}"/>
    <cellStyle name="Percent 8 2" xfId="813" xr:uid="{00000000-0005-0000-0000-0000D9030000}"/>
    <cellStyle name="Percent 8 2 2" xfId="982" xr:uid="{00000000-0005-0000-0000-0000DA030000}"/>
    <cellStyle name="Percent 8 3" xfId="814" xr:uid="{00000000-0005-0000-0000-0000DB030000}"/>
    <cellStyle name="Percent 8 4" xfId="981" xr:uid="{00000000-0005-0000-0000-0000DC030000}"/>
    <cellStyle name="Percent 9" xfId="815" xr:uid="{00000000-0005-0000-0000-0000DD030000}"/>
    <cellStyle name="Percent 9 2" xfId="816" xr:uid="{00000000-0005-0000-0000-0000DE030000}"/>
    <cellStyle name="Percent 9 3" xfId="817" xr:uid="{00000000-0005-0000-0000-0000DF030000}"/>
    <cellStyle name="Percent 9 4" xfId="818" xr:uid="{00000000-0005-0000-0000-0000E0030000}"/>
    <cellStyle name="Percent 9 5" xfId="983" xr:uid="{00000000-0005-0000-0000-0000E1030000}"/>
    <cellStyle name="Standard_Data" xfId="819" xr:uid="{00000000-0005-0000-0000-0000E2030000}"/>
    <cellStyle name="style" xfId="820" xr:uid="{00000000-0005-0000-0000-0000E3030000}"/>
    <cellStyle name="Style 1" xfId="821" xr:uid="{00000000-0005-0000-0000-0000E4030000}"/>
    <cellStyle name="style 2" xfId="822" xr:uid="{00000000-0005-0000-0000-0000E5030000}"/>
    <cellStyle name="style 3" xfId="823" xr:uid="{00000000-0005-0000-0000-0000E6030000}"/>
    <cellStyle name="style 4" xfId="824" xr:uid="{00000000-0005-0000-0000-0000E7030000}"/>
    <cellStyle name="style1" xfId="825" xr:uid="{00000000-0005-0000-0000-0000E8030000}"/>
    <cellStyle name="style2" xfId="826" xr:uid="{00000000-0005-0000-0000-0000E9030000}"/>
    <cellStyle name="subtotals" xfId="827" xr:uid="{00000000-0005-0000-0000-0000EA030000}"/>
    <cellStyle name="þ_x001d_ð &amp;ý&amp;†ýG_x0008_ X_x000a__x0007__x0001__x0001_" xfId="828" xr:uid="{00000000-0005-0000-0000-0000EB030000}"/>
    <cellStyle name="þ_x001d_ð &amp;ý&amp;†ýG_x0008_ X_x000a__x0007__x0001__x0001_ 2" xfId="984" xr:uid="{00000000-0005-0000-0000-0000EC030000}"/>
    <cellStyle name="UnitValuation" xfId="829" xr:uid="{00000000-0005-0000-0000-0000ED030000}"/>
    <cellStyle name="Währung [0]_35ERI8T2gbIEMixb4v26icuOo" xfId="830" xr:uid="{00000000-0005-0000-0000-0000EE030000}"/>
    <cellStyle name="Währung_35ERI8T2gbIEMixb4v26icuOo" xfId="831" xr:uid="{00000000-0005-0000-0000-0000EF030000}"/>
    <cellStyle name="콤마 [0]_RESULTS" xfId="832" xr:uid="{00000000-0005-0000-0000-0000F0030000}"/>
    <cellStyle name="콤마_RESULTS" xfId="833" xr:uid="{00000000-0005-0000-0000-0000F1030000}"/>
    <cellStyle name="통화 [0]_RESULTS" xfId="834" xr:uid="{00000000-0005-0000-0000-0000F2030000}"/>
    <cellStyle name="통화_RESULTS" xfId="835" xr:uid="{00000000-0005-0000-0000-0000F3030000}"/>
    <cellStyle name="표준_12월 " xfId="836" xr:uid="{00000000-0005-0000-0000-0000F4030000}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495299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8150" y="0"/>
          <a:ext cx="3038474" cy="1266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9525</xdr:rowOff>
    </xdr:from>
    <xdr:to>
      <xdr:col>2</xdr:col>
      <xdr:colOff>3028949</xdr:colOff>
      <xdr:row>6</xdr:row>
      <xdr:rowOff>132591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8625" y="9525"/>
          <a:ext cx="3038474" cy="12660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jkttip-fsIKNB01/DSIN/Users/pcs.arya.aditiawanto/Desktop/KK%20MU%20DP/KK%20LB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jkttip-fsIKNB01/DSIN/Users/pcs.arya.aditiawanto/Downloads/Kertas%20Kerja%20Juni/Data%20Keuangan%20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6%20Bagian%20IKNB%20Syariah\Subbagian%201\_PUBLIKASI%20STATISTIK%20IKNB%20SYARIAH\2.%20Rekap%20Dapen%20Syaria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fd9818e15277d81a/Tim%20Dapen/7.%20Statistik%20Dana%20Pensiun/2023/Konsep%20Publikasi%20Statistik%20Dana%20Pensiun%20Januari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10"/>
      <sheetName val="inv_10"/>
      <sheetName val="keu_09"/>
      <sheetName val="inv_09"/>
      <sheetName val="keu_12"/>
      <sheetName val="inv_12"/>
      <sheetName val="keu_11"/>
      <sheetName val="inv_11"/>
      <sheetName val="Januari"/>
      <sheetName val="Februari"/>
      <sheetName val="Maret"/>
      <sheetName val="April"/>
      <sheetName val="Mei"/>
      <sheetName val="Juni"/>
      <sheetName val="Juli"/>
      <sheetName val="keu_08"/>
      <sheetName val="inv_08"/>
      <sheetName val="keu_07"/>
      <sheetName val="inv_07"/>
      <sheetName val="Agustus"/>
      <sheetName val="September"/>
      <sheetName val="Oktober"/>
      <sheetName val="November "/>
      <sheetName val="Desember "/>
      <sheetName val="inv_06"/>
      <sheetName val="keu_06"/>
      <sheetName val="keu_05"/>
      <sheetName val="inv_05"/>
      <sheetName val="Keu_04"/>
      <sheetName val="Inv_04"/>
      <sheetName val="Inv_03"/>
      <sheetName val="Keu_03"/>
      <sheetName val="Keu_02"/>
      <sheetName val="Inv_02"/>
      <sheetName val="Keu_01"/>
      <sheetName val="Inv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">
          <cell r="D2" t="str">
            <v>PPMP</v>
          </cell>
        </row>
        <row r="3">
          <cell r="D3" t="str">
            <v>PPMP</v>
          </cell>
        </row>
        <row r="4">
          <cell r="D4" t="str">
            <v>PPMP</v>
          </cell>
        </row>
        <row r="5">
          <cell r="D5" t="str">
            <v>PPMP</v>
          </cell>
        </row>
        <row r="6">
          <cell r="D6" t="str">
            <v>PPMP</v>
          </cell>
        </row>
        <row r="7">
          <cell r="D7" t="str">
            <v>PPMP</v>
          </cell>
        </row>
        <row r="8">
          <cell r="D8" t="str">
            <v>PPMP</v>
          </cell>
        </row>
        <row r="9">
          <cell r="D9" t="str">
            <v>PPMP</v>
          </cell>
        </row>
        <row r="10">
          <cell r="D10" t="str">
            <v>PPMP</v>
          </cell>
        </row>
        <row r="11">
          <cell r="D11" t="str">
            <v>PPMP</v>
          </cell>
        </row>
        <row r="12">
          <cell r="D12" t="str">
            <v>PPMP</v>
          </cell>
        </row>
        <row r="13">
          <cell r="D13" t="str">
            <v>PPMP</v>
          </cell>
        </row>
        <row r="14">
          <cell r="D14" t="str">
            <v>PPIP</v>
          </cell>
        </row>
        <row r="15">
          <cell r="D15" t="str">
            <v>PPMP</v>
          </cell>
        </row>
        <row r="16">
          <cell r="D16" t="str">
            <v>PPMP</v>
          </cell>
        </row>
        <row r="17">
          <cell r="D17" t="str">
            <v>PPMP</v>
          </cell>
        </row>
        <row r="18">
          <cell r="D18" t="str">
            <v>PPMP</v>
          </cell>
        </row>
        <row r="19">
          <cell r="D19" t="str">
            <v>PPIP</v>
          </cell>
        </row>
        <row r="20">
          <cell r="D20" t="str">
            <v>PPMP</v>
          </cell>
        </row>
        <row r="21">
          <cell r="D21" t="str">
            <v>PPMP</v>
          </cell>
        </row>
        <row r="22">
          <cell r="D22" t="str">
            <v>PPMP</v>
          </cell>
        </row>
        <row r="23">
          <cell r="D23" t="str">
            <v>PPMP</v>
          </cell>
        </row>
        <row r="24">
          <cell r="D24" t="str">
            <v>PPMP</v>
          </cell>
        </row>
        <row r="25">
          <cell r="D25" t="str">
            <v>PPMP</v>
          </cell>
        </row>
        <row r="26">
          <cell r="D26" t="str">
            <v>PPMP</v>
          </cell>
        </row>
        <row r="27">
          <cell r="D27" t="str">
            <v>PPMP</v>
          </cell>
        </row>
        <row r="28">
          <cell r="D28" t="str">
            <v>PPMP</v>
          </cell>
        </row>
        <row r="29">
          <cell r="D29" t="str">
            <v>PPMP</v>
          </cell>
        </row>
        <row r="30">
          <cell r="D30" t="str">
            <v>PPIP</v>
          </cell>
        </row>
        <row r="31">
          <cell r="D31" t="str">
            <v>PPMP</v>
          </cell>
        </row>
        <row r="32">
          <cell r="D32" t="str">
            <v>PPMP</v>
          </cell>
        </row>
        <row r="33">
          <cell r="D33" t="str">
            <v>PPMP</v>
          </cell>
        </row>
        <row r="34">
          <cell r="D34" t="str">
            <v>PPMP</v>
          </cell>
        </row>
        <row r="35">
          <cell r="D35" t="str">
            <v>PPMP</v>
          </cell>
        </row>
        <row r="36">
          <cell r="D36" t="str">
            <v>PPMP</v>
          </cell>
        </row>
        <row r="37">
          <cell r="D37" t="str">
            <v>PPMP</v>
          </cell>
        </row>
        <row r="38">
          <cell r="D38" t="str">
            <v>PPMP</v>
          </cell>
        </row>
        <row r="39">
          <cell r="D39" t="str">
            <v>PPMP</v>
          </cell>
        </row>
        <row r="40">
          <cell r="D40" t="str">
            <v>PPMP</v>
          </cell>
        </row>
        <row r="41">
          <cell r="D41" t="str">
            <v>PPMP</v>
          </cell>
        </row>
        <row r="42">
          <cell r="D42" t="str">
            <v>PPMP</v>
          </cell>
        </row>
        <row r="43">
          <cell r="D43" t="str">
            <v>PPMP</v>
          </cell>
        </row>
        <row r="44">
          <cell r="D44" t="str">
            <v>PPMP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05 (2)"/>
      <sheetName val="GRAFIK_ALL(M)"/>
      <sheetName val="GRAFIK_ALL(T)"/>
      <sheetName val="Data Master"/>
      <sheetName val="Pelaporan_Januari 2015"/>
      <sheetName val="Keu_01"/>
      <sheetName val="Inv_01"/>
      <sheetName val="Keu_02"/>
      <sheetName val="Inv_02"/>
      <sheetName val="ALAMAT"/>
      <sheetName val="Piutang Pendiri"/>
      <sheetName val="DATI II"/>
      <sheetName val="DATI I_II"/>
      <sheetName val="Keu_03"/>
      <sheetName val="Inv_03"/>
      <sheetName val="Tabel Invest"/>
      <sheetName val="per KR"/>
      <sheetName val="cek aset april"/>
      <sheetName val="per KR (2)"/>
      <sheetName val="Sheet1"/>
      <sheetName val="Keu_04"/>
      <sheetName val="Inv_04"/>
      <sheetName val="inv_05"/>
      <sheetName val="keu_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B1" t="str">
            <v>NBDU</v>
          </cell>
          <cell r="C1" t="str">
            <v>Nama Dana Pensiun</v>
          </cell>
          <cell r="D1" t="str">
            <v>Jenis Dana Pensiun</v>
          </cell>
          <cell r="E1" t="str">
            <v>Program Pensiun</v>
          </cell>
          <cell r="F1" t="str">
            <v>Alamat</v>
          </cell>
          <cell r="G1" t="str">
            <v xml:space="preserve"> Kota</v>
          </cell>
          <cell r="H1" t="str">
            <v>Propinsi</v>
          </cell>
        </row>
        <row r="2">
          <cell r="B2" t="str">
            <v>00001</v>
          </cell>
          <cell r="C2" t="str">
            <v>Bank Indonesia</v>
          </cell>
          <cell r="D2" t="str">
            <v>DPPK</v>
          </cell>
          <cell r="E2" t="str">
            <v>PPMP</v>
          </cell>
          <cell r="F2" t="str">
            <v>Gedung YKK-BI Lt.5   Jl. Deposito VI No. 12-14  Komplek Bidakara Pancoran</v>
          </cell>
          <cell r="G2" t="str">
            <v>Jakarta Selatan</v>
          </cell>
          <cell r="H2" t="str">
            <v>DKI Jakarta</v>
          </cell>
        </row>
        <row r="3">
          <cell r="B3" t="str">
            <v>00002</v>
          </cell>
          <cell r="C3" t="str">
            <v>Jakarta International Hotels &amp; Development</v>
          </cell>
          <cell r="D3" t="str">
            <v>DPPK</v>
          </cell>
          <cell r="E3" t="str">
            <v>PPMP</v>
          </cell>
          <cell r="F3" t="str">
            <v>Jl. Lapangan Banteng Selatan No.1</v>
          </cell>
          <cell r="G3" t="str">
            <v>Jakarta Pusat</v>
          </cell>
          <cell r="H3" t="str">
            <v>DKI Jakarta</v>
          </cell>
        </row>
        <row r="4">
          <cell r="B4" t="str">
            <v>00004</v>
          </cell>
          <cell r="C4" t="str">
            <v>Kompas Gramedia</v>
          </cell>
          <cell r="D4" t="str">
            <v>DPPK</v>
          </cell>
          <cell r="E4" t="str">
            <v>PPMP</v>
          </cell>
          <cell r="F4" t="str">
            <v>Griya Purnakarya  Jl. Palmerah Selatan Nomor 22-28</v>
          </cell>
          <cell r="G4" t="str">
            <v>Jakarta Pusat</v>
          </cell>
          <cell r="H4" t="str">
            <v>DKI Jakarta</v>
          </cell>
        </row>
        <row r="5">
          <cell r="B5" t="str">
            <v>00005</v>
          </cell>
          <cell r="C5" t="str">
            <v>Samudera Indonesia</v>
          </cell>
          <cell r="D5" t="str">
            <v>DPPK</v>
          </cell>
          <cell r="E5" t="str">
            <v>PPMP</v>
          </cell>
          <cell r="F5" t="str">
            <v>Gedung DPSI Lt. 1,   Jl. Anggrek Cendrawasih   Blok J-12 Slipi</v>
          </cell>
          <cell r="G5" t="str">
            <v>Jakarta Barat</v>
          </cell>
          <cell r="H5" t="str">
            <v>DKI Jakarta</v>
          </cell>
        </row>
        <row r="6">
          <cell r="B6" t="str">
            <v>00006</v>
          </cell>
          <cell r="C6" t="str">
            <v>Bank Tabungan Negara</v>
          </cell>
          <cell r="D6" t="str">
            <v>DPPK</v>
          </cell>
          <cell r="E6" t="str">
            <v>PPMP</v>
          </cell>
          <cell r="F6" t="str">
            <v>Wisma Purna Batara Lantai 3,  Jl.Kesehatan NO.56-58</v>
          </cell>
          <cell r="G6" t="str">
            <v>Jakarta Pusat</v>
          </cell>
          <cell r="H6" t="str">
            <v>DKI Jakarta</v>
          </cell>
        </row>
        <row r="7">
          <cell r="B7" t="str">
            <v>00008</v>
          </cell>
          <cell r="C7" t="str">
            <v>Bank Mandiri Dua</v>
          </cell>
          <cell r="D7" t="str">
            <v>DPPK</v>
          </cell>
          <cell r="E7" t="str">
            <v>PPMP</v>
          </cell>
          <cell r="F7" t="str">
            <v>Komplek Ruko Segitiga Senen Blok A 12-14  Jl. Senen Raya No. 135</v>
          </cell>
          <cell r="G7" t="str">
            <v>Jakarta Pusat</v>
          </cell>
          <cell r="H7" t="str">
            <v>DKI Jakarta</v>
          </cell>
        </row>
        <row r="8">
          <cell r="B8" t="str">
            <v>00010</v>
          </cell>
          <cell r="C8" t="str">
            <v>Inter Pacific</v>
          </cell>
          <cell r="D8" t="str">
            <v>DPPK</v>
          </cell>
          <cell r="E8" t="str">
            <v>PPMP</v>
          </cell>
          <cell r="F8" t="str">
            <v>Up. Bapak Bambang Purwono/Bapak Rocky S. Laurens  Gedung Artha Graha Lt. 3  Jl. Jend. Sudirman Kav. 52-53, SCBD</v>
          </cell>
          <cell r="G8" t="str">
            <v>Jakarta Selatan</v>
          </cell>
          <cell r="H8" t="str">
            <v>DKI Jakarta</v>
          </cell>
        </row>
        <row r="9">
          <cell r="B9" t="str">
            <v>00012</v>
          </cell>
          <cell r="C9" t="str">
            <v>Bank Pembangunan Daerah Riau</v>
          </cell>
          <cell r="D9" t="str">
            <v>DPPK</v>
          </cell>
          <cell r="E9" t="str">
            <v>PPMP</v>
          </cell>
          <cell r="F9" t="str">
            <v>Komp. Grand Sudirman Blok B.3  Jl. Setia Maharaja-</v>
          </cell>
          <cell r="G9" t="str">
            <v>Pekanbaru</v>
          </cell>
          <cell r="H9" t="str">
            <v>Riau</v>
          </cell>
        </row>
        <row r="10">
          <cell r="B10" t="str">
            <v>00013</v>
          </cell>
          <cell r="C10" t="str">
            <v>Gereja Kristen Indonesia</v>
          </cell>
          <cell r="D10" t="str">
            <v>DPPK</v>
          </cell>
          <cell r="E10" t="str">
            <v>PPMP</v>
          </cell>
          <cell r="F10" t="str">
            <v>Pusat Niaga Duta Mas Fatmawati Blok B1/21  Jl. RS.Fatmawati No.39</v>
          </cell>
          <cell r="G10" t="str">
            <v>Jakarta Selatan</v>
          </cell>
          <cell r="H10" t="str">
            <v>DKI Jakarta</v>
          </cell>
        </row>
        <row r="11">
          <cell r="B11" t="str">
            <v>00014</v>
          </cell>
          <cell r="C11" t="str">
            <v>Bank Mandiri Empat</v>
          </cell>
          <cell r="D11" t="str">
            <v>DPPK</v>
          </cell>
          <cell r="E11" t="str">
            <v>PPMP</v>
          </cell>
          <cell r="F11" t="str">
            <v>Gedung Dana Graha Lt. Dasar   Jl. Gondangdia Kecil No.12-14</v>
          </cell>
          <cell r="G11" t="str">
            <v>Jakarta Pusat</v>
          </cell>
          <cell r="H11" t="str">
            <v>DKI Jakarta</v>
          </cell>
        </row>
        <row r="12">
          <cell r="B12" t="str">
            <v>00015</v>
          </cell>
          <cell r="C12" t="str">
            <v>Danareksa</v>
          </cell>
          <cell r="D12" t="str">
            <v>DPPK</v>
          </cell>
          <cell r="E12" t="str">
            <v>PPMP</v>
          </cell>
          <cell r="F12" t="str">
            <v>Gd. Danareksa Lt. dasar   Jl. Merdeka Selatan No. 14</v>
          </cell>
          <cell r="G12" t="str">
            <v>Jakarta Pusat</v>
          </cell>
          <cell r="H12" t="str">
            <v>DKI Jakarta</v>
          </cell>
        </row>
        <row r="13">
          <cell r="B13" t="str">
            <v>00016</v>
          </cell>
          <cell r="C13" t="str">
            <v>PT Asuransi Jasa Indonesia</v>
          </cell>
          <cell r="D13" t="str">
            <v>DPPK</v>
          </cell>
          <cell r="E13" t="str">
            <v>PPMP</v>
          </cell>
          <cell r="F13" t="str">
            <v>Jl. Otto Iskandardinata 70/29 Taman Indah</v>
          </cell>
          <cell r="G13" t="str">
            <v>Jakarta Timur</v>
          </cell>
          <cell r="H13" t="str">
            <v>DKI Jakarta</v>
          </cell>
        </row>
        <row r="14">
          <cell r="B14" t="str">
            <v>00020</v>
          </cell>
          <cell r="C14" t="str">
            <v>Pegawai Pembangunan Jaya Group</v>
          </cell>
          <cell r="D14" t="str">
            <v>DPPK</v>
          </cell>
          <cell r="E14" t="str">
            <v>PPIP</v>
          </cell>
          <cell r="F14" t="str">
            <v>Gedung Jaya Lt.7 Jl. M.H. Thamrin No.12</v>
          </cell>
          <cell r="G14" t="str">
            <v>Jakarta Pusat</v>
          </cell>
          <cell r="H14" t="str">
            <v>DKI Jakarta</v>
          </cell>
        </row>
        <row r="15">
          <cell r="B15" t="str">
            <v>00021</v>
          </cell>
          <cell r="C15" t="str">
            <v>Konimex</v>
          </cell>
          <cell r="D15" t="str">
            <v>DPPK</v>
          </cell>
          <cell r="E15" t="str">
            <v>PPMP</v>
          </cell>
          <cell r="F15" t="str">
            <v>PT. Konimex, Sanggrahan, Cemani, Grogol</v>
          </cell>
          <cell r="G15" t="str">
            <v>Sukoharjo</v>
          </cell>
          <cell r="H15" t="str">
            <v>Jawa Tengah</v>
          </cell>
        </row>
        <row r="16">
          <cell r="B16" t="str">
            <v>00022</v>
          </cell>
          <cell r="C16" t="str">
            <v>PT Trakindo Utama</v>
          </cell>
          <cell r="D16" t="str">
            <v>DPPK</v>
          </cell>
          <cell r="E16" t="str">
            <v>PPMP</v>
          </cell>
          <cell r="F16" t="str">
            <v>PT Trakindo Utama / Lantai II  Jl. KKO Raya - Cilandak</v>
          </cell>
          <cell r="G16" t="str">
            <v>Jakarta Selatan</v>
          </cell>
          <cell r="H16" t="str">
            <v>DKI Jakarta</v>
          </cell>
        </row>
        <row r="17">
          <cell r="B17" t="str">
            <v>00023</v>
          </cell>
          <cell r="C17" t="str">
            <v>Jasa Raharja</v>
          </cell>
          <cell r="D17" t="str">
            <v>DPPK</v>
          </cell>
          <cell r="E17" t="str">
            <v>PPMP</v>
          </cell>
          <cell r="F17" t="str">
            <v>Wisma Raharja Lt. 8  Jl. TB. Simatupang Kav. 1</v>
          </cell>
          <cell r="G17" t="str">
            <v>Jakarta Selatan</v>
          </cell>
          <cell r="H17" t="str">
            <v>DKI Jakarta</v>
          </cell>
        </row>
        <row r="18">
          <cell r="B18" t="str">
            <v>00025</v>
          </cell>
          <cell r="C18" t="str">
            <v>Bank DKI</v>
          </cell>
          <cell r="D18" t="str">
            <v>DPPK</v>
          </cell>
          <cell r="E18" t="str">
            <v>PPMP</v>
          </cell>
          <cell r="F18" t="str">
            <v>Ruko Mega Grosir Cempaka Mas  Blok Q No. 17  Jl. Letjend. Soeprapto</v>
          </cell>
          <cell r="G18" t="str">
            <v>Jakarta Pusat</v>
          </cell>
          <cell r="H18" t="str">
            <v>DKI Jakarta</v>
          </cell>
        </row>
        <row r="19">
          <cell r="B19" t="str">
            <v>00026</v>
          </cell>
          <cell r="C19" t="str">
            <v>PGI</v>
          </cell>
          <cell r="D19" t="str">
            <v>DPPK</v>
          </cell>
          <cell r="E19" t="str">
            <v>PPIP</v>
          </cell>
          <cell r="F19" t="str">
            <v>Jl. Kayu Jati III No. 1 Rawamangun</v>
          </cell>
          <cell r="G19" t="str">
            <v>Jakarta Timur</v>
          </cell>
          <cell r="H19" t="str">
            <v>DKI Jakarta</v>
          </cell>
        </row>
        <row r="20">
          <cell r="B20" t="str">
            <v>00029</v>
          </cell>
          <cell r="C20" t="str">
            <v>Perhimpunan Pendidikan Dan Pengajaran Kristen Petra</v>
          </cell>
          <cell r="D20" t="str">
            <v>DPPK</v>
          </cell>
          <cell r="E20" t="str">
            <v>PPMP</v>
          </cell>
          <cell r="F20" t="str">
            <v>Kertajaya Indah Tengah VI/37 (H-128)</v>
          </cell>
          <cell r="G20" t="str">
            <v>Surabaya</v>
          </cell>
          <cell r="H20" t="str">
            <v>Jawa Timur</v>
          </cell>
        </row>
        <row r="21">
          <cell r="B21" t="str">
            <v>00030</v>
          </cell>
          <cell r="C21" t="str">
            <v>Panin Bank</v>
          </cell>
          <cell r="D21" t="str">
            <v>DPPK</v>
          </cell>
          <cell r="E21" t="str">
            <v>PPMP</v>
          </cell>
          <cell r="F21" t="str">
            <v>Gd. Panin Bank Center/ Lt.3  Jl. Jend.Sudirman Kav.1</v>
          </cell>
          <cell r="G21" t="str">
            <v>Jakarta Pusat</v>
          </cell>
          <cell r="H21" t="str">
            <v>DKI Jakarta</v>
          </cell>
        </row>
        <row r="22">
          <cell r="B22" t="str">
            <v>00031</v>
          </cell>
          <cell r="C22" t="str">
            <v>Pegawai BPD Bali</v>
          </cell>
          <cell r="D22" t="str">
            <v>DPPK</v>
          </cell>
          <cell r="E22" t="str">
            <v>PPMP</v>
          </cell>
          <cell r="F22" t="str">
            <v>Jl. PB. Sudirman Pertokoan Sudirman Agung Blok A N</v>
          </cell>
          <cell r="G22" t="str">
            <v>Denpasar</v>
          </cell>
          <cell r="H22" t="str">
            <v>Bali</v>
          </cell>
        </row>
        <row r="23">
          <cell r="B23" t="str">
            <v>00032</v>
          </cell>
          <cell r="C23" t="str">
            <v>Jiwasraya</v>
          </cell>
          <cell r="D23" t="str">
            <v>DPPK</v>
          </cell>
          <cell r="E23" t="str">
            <v>PPMP</v>
          </cell>
          <cell r="F23" t="str">
            <v>Jalan IR. H. Juanda No. 34</v>
          </cell>
          <cell r="G23" t="str">
            <v>Jakarta Pusat</v>
          </cell>
          <cell r="H23" t="str">
            <v>DKI Jakarta</v>
          </cell>
        </row>
        <row r="24">
          <cell r="B24" t="str">
            <v>00034</v>
          </cell>
          <cell r="C24" t="str">
            <v>BPD DI Yogyakarta</v>
          </cell>
          <cell r="D24" t="str">
            <v>DPPK</v>
          </cell>
          <cell r="E24" t="str">
            <v>PPMP</v>
          </cell>
          <cell r="F24" t="str">
            <v>Jl. Tentara Pelajar 7  BPD DI Yogyakarta</v>
          </cell>
          <cell r="G24" t="str">
            <v>Yogyakarta</v>
          </cell>
          <cell r="H24" t="str">
            <v>DI Yogyakarta</v>
          </cell>
        </row>
        <row r="25">
          <cell r="B25" t="str">
            <v>00036</v>
          </cell>
          <cell r="C25" t="str">
            <v>Cedefindo</v>
          </cell>
          <cell r="D25" t="str">
            <v>DPPK</v>
          </cell>
          <cell r="E25" t="str">
            <v>PPMP</v>
          </cell>
          <cell r="F25" t="str">
            <v>Jl. Raya Narogong Km. 4   Kel Bojong Rawa Lumbu</v>
          </cell>
          <cell r="G25" t="str">
            <v>Bekasi</v>
          </cell>
          <cell r="H25" t="str">
            <v>Jawa Barat</v>
          </cell>
        </row>
        <row r="26">
          <cell r="B26" t="str">
            <v>00037</v>
          </cell>
          <cell r="C26" t="str">
            <v>Karyawan Taspen</v>
          </cell>
          <cell r="D26" t="str">
            <v>DPPK</v>
          </cell>
          <cell r="E26" t="str">
            <v>PPMP</v>
          </cell>
          <cell r="F26" t="str">
            <v>Jl. Radin Inten II No. 1  Buaran - Klender</v>
          </cell>
          <cell r="G26" t="str">
            <v>Jakarta Timur</v>
          </cell>
          <cell r="H26" t="str">
            <v>DKI Jakarta</v>
          </cell>
        </row>
        <row r="27">
          <cell r="B27" t="str">
            <v>00038</v>
          </cell>
          <cell r="C27" t="str">
            <v>Bank CIMB Niaga</v>
          </cell>
          <cell r="D27" t="str">
            <v>DPPK</v>
          </cell>
          <cell r="E27" t="str">
            <v>PPMP</v>
          </cell>
          <cell r="F27" t="str">
            <v>JL. RS. Fatmawati N2.20</v>
          </cell>
          <cell r="G27" t="str">
            <v>Jakarta Selatan</v>
          </cell>
          <cell r="H27" t="str">
            <v>DKI Jakarta</v>
          </cell>
        </row>
        <row r="28">
          <cell r="B28" t="str">
            <v>00040</v>
          </cell>
          <cell r="C28" t="str">
            <v>Bank Pembangunan Daerah Jawa Barat dan Banten, Tbk</v>
          </cell>
          <cell r="D28" t="str">
            <v>DPPK</v>
          </cell>
          <cell r="E28" t="str">
            <v>PPMP</v>
          </cell>
          <cell r="F28" t="str">
            <v>Jl. Kejaksaan No. 8 - 10  (Ex. Kantor Kas Taspen Bank BJB)</v>
          </cell>
          <cell r="G28" t="str">
            <v>Bandung</v>
          </cell>
          <cell r="H28" t="str">
            <v>Jawa Barat</v>
          </cell>
        </row>
        <row r="29">
          <cell r="B29" t="str">
            <v>00041</v>
          </cell>
          <cell r="C29" t="str">
            <v>Gereja-Gereja Kristen Jawa</v>
          </cell>
          <cell r="D29" t="str">
            <v>DPPK</v>
          </cell>
          <cell r="E29" t="str">
            <v>PPMP</v>
          </cell>
          <cell r="F29" t="str">
            <v>Jl. Yos Sudarso  No. 5</v>
          </cell>
          <cell r="G29" t="str">
            <v>Salatiga</v>
          </cell>
          <cell r="H29" t="str">
            <v>Jawa Tengah</v>
          </cell>
        </row>
        <row r="30">
          <cell r="B30" t="str">
            <v>00044</v>
          </cell>
          <cell r="C30" t="str">
            <v>Gunung Mulia</v>
          </cell>
          <cell r="D30" t="str">
            <v>DPPK</v>
          </cell>
          <cell r="E30" t="str">
            <v>PPIP</v>
          </cell>
          <cell r="F30" t="str">
            <v>BPK Gunung Mulia Lantai III   Ruang Dana Pensiun   Jl. Kwitang No. 22-23</v>
          </cell>
          <cell r="G30" t="str">
            <v>Jakarta Pusat</v>
          </cell>
          <cell r="H30" t="str">
            <v>DKI Jakarta</v>
          </cell>
        </row>
        <row r="31">
          <cell r="B31" t="str">
            <v>00045</v>
          </cell>
          <cell r="C31" t="str">
            <v>Cardig Group</v>
          </cell>
          <cell r="D31" t="str">
            <v>DPPK</v>
          </cell>
          <cell r="E31" t="str">
            <v>PPMP</v>
          </cell>
          <cell r="F31" t="str">
            <v>Menara Cardig Lt 4   Jl. Protokol Halim Perdanakusuma</v>
          </cell>
          <cell r="G31" t="str">
            <v>Jakarta Timur</v>
          </cell>
          <cell r="H31" t="str">
            <v>DKI Jakarta</v>
          </cell>
        </row>
        <row r="32">
          <cell r="B32" t="str">
            <v>00046</v>
          </cell>
          <cell r="C32" t="str">
            <v>Karyawan Koperasi</v>
          </cell>
          <cell r="D32" t="str">
            <v>DPPK</v>
          </cell>
          <cell r="E32" t="str">
            <v>PPMP</v>
          </cell>
          <cell r="F32" t="str">
            <v>Jalan Iskandarsyah I No. 26  Melawai - Kebayoran Baru</v>
          </cell>
          <cell r="G32" t="str">
            <v>Jakarta</v>
          </cell>
          <cell r="H32" t="str">
            <v>DKI Jakarta</v>
          </cell>
        </row>
        <row r="33">
          <cell r="B33" t="str">
            <v>00047</v>
          </cell>
          <cell r="C33" t="str">
            <v>Pegawai PT Aerowisata</v>
          </cell>
          <cell r="D33" t="str">
            <v>DPPK</v>
          </cell>
          <cell r="E33" t="str">
            <v>PPMP</v>
          </cell>
          <cell r="F33" t="str">
            <v>Jl. K.H. Abdullah Syafei No. 45E</v>
          </cell>
          <cell r="G33" t="str">
            <v>Jakarta Selatan</v>
          </cell>
          <cell r="H33" t="str">
            <v>DKI Jakarta</v>
          </cell>
        </row>
        <row r="34">
          <cell r="B34" t="str">
            <v>00048</v>
          </cell>
          <cell r="C34" t="str">
            <v>Bank Mandiri Satu</v>
          </cell>
          <cell r="D34" t="str">
            <v>DPPK</v>
          </cell>
          <cell r="E34" t="str">
            <v>PPMP</v>
          </cell>
          <cell r="F34" t="str">
            <v>Gedung Bank Mandiri Lantai 3  Jl. Mampang Prapatan Raya No.61</v>
          </cell>
          <cell r="G34" t="str">
            <v>Jakarta Selatan</v>
          </cell>
          <cell r="H34" t="str">
            <v>DKI Jakarta</v>
          </cell>
        </row>
        <row r="35">
          <cell r="B35" t="str">
            <v>00049</v>
          </cell>
          <cell r="C35" t="str">
            <v>BPD Kalimantan Selatan</v>
          </cell>
          <cell r="D35" t="str">
            <v>DPPK</v>
          </cell>
          <cell r="E35" t="str">
            <v>PPMP</v>
          </cell>
          <cell r="F35" t="str">
            <v>Jalan Sultan Abdurrahman No. 116 Pontianak, Kalimantan Barat</v>
          </cell>
          <cell r="G35" t="str">
            <v>Banjarmasin</v>
          </cell>
          <cell r="H35" t="str">
            <v>Kalimantan Selatan</v>
          </cell>
        </row>
        <row r="36">
          <cell r="B36" t="str">
            <v>00050</v>
          </cell>
          <cell r="C36" t="str">
            <v>Satyawacana</v>
          </cell>
          <cell r="D36" t="str">
            <v>DPPK</v>
          </cell>
          <cell r="E36" t="str">
            <v>PPMP</v>
          </cell>
          <cell r="F36" t="str">
            <v>Plasa Satya Wacana Jl. Diponegoro 52-60</v>
          </cell>
          <cell r="G36" t="str">
            <v>Salatiga</v>
          </cell>
          <cell r="H36" t="str">
            <v>Jawa Tengah</v>
          </cell>
        </row>
        <row r="37">
          <cell r="B37" t="str">
            <v>00052</v>
          </cell>
          <cell r="C37" t="str">
            <v>LIA</v>
          </cell>
          <cell r="D37" t="str">
            <v>DPPK</v>
          </cell>
          <cell r="E37" t="str">
            <v>PPMP</v>
          </cell>
          <cell r="F37" t="str">
            <v>STBA LIA Lt.1, Ruang Dana Pensiun  Jl. Pengadegan Timur Raya No. 3</v>
          </cell>
          <cell r="G37" t="str">
            <v>Jakarta Selatan</v>
          </cell>
          <cell r="H37" t="str">
            <v>DKI Jakarta</v>
          </cell>
        </row>
        <row r="38">
          <cell r="B38" t="str">
            <v>00053</v>
          </cell>
          <cell r="C38" t="str">
            <v>Rajawali Nusantara Indonesia</v>
          </cell>
          <cell r="D38" t="str">
            <v>DPPK</v>
          </cell>
          <cell r="E38" t="str">
            <v>PPMP</v>
          </cell>
          <cell r="F38" t="str">
            <v>Jl. Anyer IX/4 Menteng</v>
          </cell>
          <cell r="G38" t="str">
            <v>Jakarta Selatan</v>
          </cell>
          <cell r="H38" t="str">
            <v>DKI Jakarta</v>
          </cell>
        </row>
        <row r="39">
          <cell r="B39" t="str">
            <v>00054</v>
          </cell>
          <cell r="C39" t="str">
            <v>Karyawan Mobil Oil Indonesia Inc. (DAPEKAMI)</v>
          </cell>
          <cell r="D39" t="str">
            <v>DPPK</v>
          </cell>
          <cell r="E39" t="str">
            <v>PPMP</v>
          </cell>
          <cell r="F39" t="str">
            <v>Wisma GKBI Lt. 27 Ruang 27-410  Jl. Jend. Sudirman no.28</v>
          </cell>
          <cell r="G39" t="str">
            <v>Jakarta Pusat</v>
          </cell>
          <cell r="H39" t="str">
            <v>DKI Jakarta</v>
          </cell>
        </row>
        <row r="40">
          <cell r="B40" t="str">
            <v>00056</v>
          </cell>
          <cell r="C40" t="str">
            <v>Sint Carolus</v>
          </cell>
          <cell r="D40" t="str">
            <v>DPPK</v>
          </cell>
          <cell r="E40" t="str">
            <v>PPMP</v>
          </cell>
          <cell r="F40" t="str">
            <v>Gdg Service Center Lt.2   Jl. Salemba Raya No. 41</v>
          </cell>
          <cell r="G40" t="str">
            <v>Jakarta Pusat</v>
          </cell>
          <cell r="H40" t="str">
            <v>DKI Jakarta</v>
          </cell>
        </row>
        <row r="41">
          <cell r="B41" t="str">
            <v>00057</v>
          </cell>
          <cell r="C41" t="str">
            <v>BPD Sumatera Selatan &amp; Bangka Belitung</v>
          </cell>
          <cell r="D41" t="str">
            <v>DPPK</v>
          </cell>
          <cell r="E41" t="str">
            <v>PPMP</v>
          </cell>
          <cell r="F41" t="str">
            <v>Gedung Bank Sumsel Lantai 1   Jl. Jend. Sudirman No.337</v>
          </cell>
          <cell r="G41" t="str">
            <v>Palembang</v>
          </cell>
          <cell r="H41" t="str">
            <v>Sumatera Selatan</v>
          </cell>
        </row>
        <row r="42">
          <cell r="B42" t="str">
            <v>00062</v>
          </cell>
          <cell r="C42" t="str">
            <v>Askrida</v>
          </cell>
          <cell r="D42" t="str">
            <v>DPPK</v>
          </cell>
          <cell r="E42" t="str">
            <v>PPMP</v>
          </cell>
          <cell r="F42" t="str">
            <v>Pusat Niaga Cempaka Mas M1/36  JL. Letjend. Suprapto</v>
          </cell>
          <cell r="G42" t="str">
            <v>Jakarta Pusat</v>
          </cell>
          <cell r="H42" t="str">
            <v>DKI Jakarta</v>
          </cell>
        </row>
        <row r="43">
          <cell r="B43" t="str">
            <v>00063</v>
          </cell>
          <cell r="C43" t="str">
            <v>PT Maskapai Reasuransi Indonesia</v>
          </cell>
          <cell r="D43" t="str">
            <v>DPPK</v>
          </cell>
          <cell r="E43" t="str">
            <v>PPMP</v>
          </cell>
          <cell r="F43" t="str">
            <v>Plaza Marein Lt.18   Jl. Jend Sudirman Kav. 76-78</v>
          </cell>
          <cell r="G43" t="str">
            <v>Jakarta Selatan</v>
          </cell>
          <cell r="H43" t="str">
            <v>DKI Jakarta</v>
          </cell>
        </row>
        <row r="44">
          <cell r="B44" t="str">
            <v>00064</v>
          </cell>
          <cell r="C44" t="str">
            <v>Purbaya</v>
          </cell>
          <cell r="D44" t="str">
            <v>DPPK</v>
          </cell>
          <cell r="E44" t="str">
            <v>PPMP</v>
          </cell>
          <cell r="F44" t="str">
            <v>JL. Gajahmada No. 62</v>
          </cell>
          <cell r="G44" t="str">
            <v>Semarang</v>
          </cell>
          <cell r="H44" t="str">
            <v>Jawa Tengah</v>
          </cell>
        </row>
        <row r="45">
          <cell r="B45" t="str">
            <v>00066</v>
          </cell>
          <cell r="C45" t="str">
            <v>Elnusa</v>
          </cell>
          <cell r="D45" t="str">
            <v>DPPK</v>
          </cell>
          <cell r="E45" t="str">
            <v>PPMP</v>
          </cell>
          <cell r="F45" t="str">
            <v>Gdg Dana Pensiun Elnusa JL. TB. Simatupang Kav IB Cilandak Timur</v>
          </cell>
          <cell r="G45" t="str">
            <v>Jakarta Selatan</v>
          </cell>
          <cell r="H45" t="str">
            <v>DKI Jakarta</v>
          </cell>
        </row>
        <row r="46">
          <cell r="B46" t="str">
            <v>00067</v>
          </cell>
          <cell r="C46" t="str">
            <v>Universitas Trisakti</v>
          </cell>
          <cell r="D46" t="str">
            <v>DPPK</v>
          </cell>
          <cell r="E46" t="str">
            <v>PPMP</v>
          </cell>
          <cell r="F46" t="str">
            <v>Gedung Syarief Thayeb Lt. 6, Kampus A Usakti Jl. Kyai Tapa no. 1 Grogol</v>
          </cell>
          <cell r="G46" t="str">
            <v>Jakarta Barat</v>
          </cell>
          <cell r="H46" t="str">
            <v>DKI Jakarta</v>
          </cell>
        </row>
        <row r="47">
          <cell r="B47" t="str">
            <v>00069</v>
          </cell>
          <cell r="C47" t="str">
            <v>LKBN Antara</v>
          </cell>
          <cell r="D47" t="str">
            <v>DPPK</v>
          </cell>
          <cell r="E47" t="str">
            <v>PPMP</v>
          </cell>
          <cell r="F47" t="str">
            <v>Graha Saharjo  Jl.Dr.Saharjo No.244D,Tebet</v>
          </cell>
          <cell r="G47" t="str">
            <v>Jakarta Selatan</v>
          </cell>
          <cell r="H47" t="str">
            <v>DKI Jakarta</v>
          </cell>
        </row>
        <row r="48">
          <cell r="B48" t="str">
            <v>00070</v>
          </cell>
          <cell r="C48" t="str">
            <v>Merck Indonesia</v>
          </cell>
          <cell r="D48" t="str">
            <v>DPPK</v>
          </cell>
          <cell r="E48" t="str">
            <v>PPMP</v>
          </cell>
          <cell r="F48" t="str">
            <v>Jl. Letjend. T.B. Simatupang No. 8,   Kel Gedong Kec. Pasar Rebo</v>
          </cell>
          <cell r="G48" t="str">
            <v>Jakarta Timur</v>
          </cell>
          <cell r="H48" t="str">
            <v>DKI Jakarta</v>
          </cell>
        </row>
        <row r="49">
          <cell r="B49" t="str">
            <v>00072</v>
          </cell>
          <cell r="C49" t="str">
            <v>BPD NTB</v>
          </cell>
          <cell r="D49" t="str">
            <v>DPPK</v>
          </cell>
          <cell r="E49" t="str">
            <v>PPMP</v>
          </cell>
          <cell r="F49" t="str">
            <v>Jln. Sultan Hasanuddin 27  Cakranegara</v>
          </cell>
          <cell r="G49" t="str">
            <v>Mataram</v>
          </cell>
          <cell r="H49" t="str">
            <v>Nusa Tenggara Barat</v>
          </cell>
        </row>
        <row r="50">
          <cell r="B50" t="str">
            <v>00075</v>
          </cell>
          <cell r="C50" t="str">
            <v>BPD Istimewa Aceh</v>
          </cell>
          <cell r="D50" t="str">
            <v>DPPK</v>
          </cell>
          <cell r="E50" t="str">
            <v>PPMP</v>
          </cell>
          <cell r="F50" t="str">
            <v xml:space="preserve">Jl. Tgk. Chik Pante Kulu Lt. 2 no. 6-7 </v>
          </cell>
          <cell r="G50" t="str">
            <v>Banda Aceh</v>
          </cell>
          <cell r="H50" t="str">
            <v>Nanggroe Aceh Darussalam</v>
          </cell>
        </row>
        <row r="51">
          <cell r="B51" t="str">
            <v>00076</v>
          </cell>
          <cell r="C51" t="str">
            <v>Pegawai PT BPD Jatim</v>
          </cell>
          <cell r="D51" t="str">
            <v>DPPK</v>
          </cell>
          <cell r="E51" t="str">
            <v>PPMP</v>
          </cell>
          <cell r="F51" t="str">
            <v>Jl. Ngagel jaya no.18</v>
          </cell>
          <cell r="G51" t="str">
            <v>Surabaya</v>
          </cell>
          <cell r="H51" t="str">
            <v>Jawa Timur</v>
          </cell>
        </row>
        <row r="52">
          <cell r="B52" t="str">
            <v>00078</v>
          </cell>
          <cell r="C52" t="str">
            <v>Bank Rakyat Indonesia</v>
          </cell>
          <cell r="D52" t="str">
            <v>DPPK</v>
          </cell>
          <cell r="E52" t="str">
            <v>PPMP</v>
          </cell>
          <cell r="F52" t="str">
            <v>JL. Veteran II No.15, Lt.2</v>
          </cell>
          <cell r="G52" t="str">
            <v>Jakarta Pusat</v>
          </cell>
          <cell r="H52" t="str">
            <v>DKI Jakarta</v>
          </cell>
        </row>
        <row r="53">
          <cell r="B53" t="str">
            <v>00079</v>
          </cell>
          <cell r="C53" t="str">
            <v>Bank Mandiri Tiga</v>
          </cell>
          <cell r="D53" t="str">
            <v>DPPK</v>
          </cell>
          <cell r="E53" t="str">
            <v>PPMP</v>
          </cell>
          <cell r="F53" t="str">
            <v>Jl. Mampang Prapatan Raya No.61 lantai 3</v>
          </cell>
          <cell r="G53" t="str">
            <v>Jakarta Selatan</v>
          </cell>
          <cell r="H53" t="str">
            <v>DKI Jakarta</v>
          </cell>
        </row>
        <row r="54">
          <cell r="B54" t="str">
            <v>00080</v>
          </cell>
          <cell r="C54" t="str">
            <v>Bersama PDAM Seluruh Indonesia</v>
          </cell>
          <cell r="D54" t="str">
            <v>DPPK</v>
          </cell>
          <cell r="E54" t="str">
            <v>PPMP</v>
          </cell>
          <cell r="F54" t="str">
            <v>JL. Penjernihan I No. 46  Pejompongan</v>
          </cell>
          <cell r="G54" t="str">
            <v>Jakarta Pusat</v>
          </cell>
          <cell r="H54" t="str">
            <v>DKI Jakarta</v>
          </cell>
        </row>
        <row r="55">
          <cell r="B55" t="str">
            <v>00084</v>
          </cell>
          <cell r="C55" t="str">
            <v>Kalbe Farma</v>
          </cell>
          <cell r="D55" t="str">
            <v>DPPK</v>
          </cell>
          <cell r="E55" t="str">
            <v>PPMP</v>
          </cell>
          <cell r="F55" t="str">
            <v>Jl. Boulevard Artha Gading, Komp Rukan Gading Bukit Indah Blok P No.18</v>
          </cell>
          <cell r="G55" t="str">
            <v>Jakarta Utara</v>
          </cell>
          <cell r="H55" t="str">
            <v>DKI Jakarta</v>
          </cell>
        </row>
        <row r="56">
          <cell r="B56" t="str">
            <v>00085</v>
          </cell>
          <cell r="C56" t="str">
            <v>Karyawan Indocement Tunggal Prakarsa</v>
          </cell>
          <cell r="D56" t="str">
            <v>DPPK</v>
          </cell>
          <cell r="E56" t="str">
            <v>PPIP</v>
          </cell>
          <cell r="F56" t="str">
            <v>Wisma Indoscement Lt. 13  Jl. Jend. Sudirman Kav. 70-71</v>
          </cell>
          <cell r="G56" t="str">
            <v>Jakarta Selatan</v>
          </cell>
          <cell r="H56" t="str">
            <v>DKI Jakarta</v>
          </cell>
        </row>
        <row r="57">
          <cell r="B57" t="str">
            <v>00086</v>
          </cell>
          <cell r="C57" t="str">
            <v>BPD Sulawesi Utara</v>
          </cell>
          <cell r="D57" t="str">
            <v>DPPK</v>
          </cell>
          <cell r="E57" t="str">
            <v>PPMP</v>
          </cell>
          <cell r="F57" t="str">
            <v>Piere Tendean Gedung Marina Plaza Blok B.6  Kantor Kas PT. Bank Sulut Lt. 4</v>
          </cell>
          <cell r="G57" t="str">
            <v>Manado</v>
          </cell>
          <cell r="H57" t="str">
            <v>Sulawesi Utara</v>
          </cell>
        </row>
        <row r="58">
          <cell r="B58" t="str">
            <v>00087</v>
          </cell>
          <cell r="C58" t="str">
            <v>Swadharma Indotama Finance</v>
          </cell>
          <cell r="D58" t="str">
            <v>DPPK</v>
          </cell>
          <cell r="E58" t="str">
            <v>PPIP</v>
          </cell>
          <cell r="F58" t="str">
            <v xml:space="preserve">Wisma Indomobil Lt. 10  Jl. MT. Haryono Kav. 8  </v>
          </cell>
          <cell r="G58" t="str">
            <v>Jakarta</v>
          </cell>
          <cell r="H58" t="str">
            <v>DKI Jakarta</v>
          </cell>
        </row>
        <row r="59">
          <cell r="B59" t="str">
            <v>00088</v>
          </cell>
          <cell r="C59" t="str">
            <v>Delta Djakarta</v>
          </cell>
          <cell r="D59" t="str">
            <v>DPPK</v>
          </cell>
          <cell r="E59" t="str">
            <v>PPMP</v>
          </cell>
          <cell r="F59" t="str">
            <v>Jl. Inspeksi Tarum Barat, Desa Setia Darma, Tambun, Bekasi Timur</v>
          </cell>
          <cell r="G59" t="str">
            <v>Bekasi</v>
          </cell>
          <cell r="H59" t="str">
            <v>Jawa Barat</v>
          </cell>
        </row>
        <row r="60">
          <cell r="B60" t="str">
            <v>00090</v>
          </cell>
          <cell r="C60" t="str">
            <v>BPD Jambi</v>
          </cell>
          <cell r="D60" t="str">
            <v>DPPK</v>
          </cell>
          <cell r="E60" t="str">
            <v>PPMP</v>
          </cell>
          <cell r="F60" t="str">
            <v>Jl. Jend. Ahmad Yani No. 18 Telanaipura</v>
          </cell>
          <cell r="G60" t="str">
            <v>Jambi</v>
          </cell>
          <cell r="H60" t="str">
            <v>Jambi</v>
          </cell>
        </row>
        <row r="61">
          <cell r="B61" t="str">
            <v>00093</v>
          </cell>
          <cell r="C61" t="str">
            <v>Toyota Astra</v>
          </cell>
          <cell r="D61" t="str">
            <v>DPPK</v>
          </cell>
          <cell r="E61" t="str">
            <v>PPMP</v>
          </cell>
          <cell r="F61" t="str">
            <v>Jl. Mitra Sunter Boulevard, Ruko Sunter Permai Indah Blok A8-A9, Sunter</v>
          </cell>
          <cell r="G61" t="str">
            <v>Jakarta Utara</v>
          </cell>
          <cell r="H61" t="str">
            <v>DKI Jakarta</v>
          </cell>
        </row>
        <row r="62">
          <cell r="B62" t="str">
            <v>00096</v>
          </cell>
          <cell r="C62" t="str">
            <v>Bank Central Asia</v>
          </cell>
          <cell r="D62" t="str">
            <v>DPPK</v>
          </cell>
          <cell r="E62" t="str">
            <v>PPIP</v>
          </cell>
          <cell r="F62" t="str">
            <v>BCA Matraman Lt. 5, Jl. Matraman Raya No. 14-16</v>
          </cell>
          <cell r="G62" t="str">
            <v>Jakarta Timur</v>
          </cell>
          <cell r="H62" t="str">
            <v>DKI Jakarta</v>
          </cell>
        </row>
        <row r="63">
          <cell r="B63" t="str">
            <v>00097</v>
          </cell>
          <cell r="C63" t="str">
            <v>Manfaat Pasti Bogasari</v>
          </cell>
          <cell r="D63" t="str">
            <v>DPPK</v>
          </cell>
          <cell r="E63" t="str">
            <v>PPMP</v>
          </cell>
          <cell r="F63" t="str">
            <v xml:space="preserve">Gedung Chesa Lantai 2 Jl. Raya Cilincing, Tanjung Priok </v>
          </cell>
          <cell r="G63" t="str">
            <v>Jakarta Utara</v>
          </cell>
          <cell r="H63" t="str">
            <v>DKI Jakarta</v>
          </cell>
        </row>
        <row r="64">
          <cell r="B64" t="str">
            <v>00098</v>
          </cell>
          <cell r="C64" t="str">
            <v>Iuran Pasti Bogasari</v>
          </cell>
          <cell r="D64" t="str">
            <v>DPPK</v>
          </cell>
          <cell r="E64" t="str">
            <v>PPIP</v>
          </cell>
          <cell r="F64" t="str">
            <v>Gedung Chesa Lt. 2  Jl.Raya Cilincing , Tanjung Priok</v>
          </cell>
          <cell r="G64" t="str">
            <v>Jakarta Utara</v>
          </cell>
          <cell r="H64" t="str">
            <v>DKI Jakarta</v>
          </cell>
        </row>
        <row r="65">
          <cell r="B65" t="str">
            <v>00100</v>
          </cell>
          <cell r="C65" t="str">
            <v>Bank Negara Indonesia</v>
          </cell>
          <cell r="D65" t="str">
            <v>DPPK</v>
          </cell>
          <cell r="E65" t="str">
            <v>PPMP</v>
          </cell>
          <cell r="F65" t="str">
            <v>Gedung BNI lantai 24, Jalan jenderal Sudirman Kav 1</v>
          </cell>
          <cell r="G65" t="str">
            <v>Jakarta Pusat</v>
          </cell>
          <cell r="H65" t="str">
            <v>DKI Jakarta</v>
          </cell>
        </row>
        <row r="66">
          <cell r="B66" t="str">
            <v>00101</v>
          </cell>
          <cell r="C66" t="str">
            <v>Mitra Krakatau</v>
          </cell>
          <cell r="D66" t="str">
            <v>DPPK</v>
          </cell>
          <cell r="E66" t="str">
            <v>PPIP</v>
          </cell>
          <cell r="F66" t="str">
            <v>Komplek Bonakarta Blok B No. 23  Jln. Sultan Ageng Tirtayasa</v>
          </cell>
          <cell r="G66" t="str">
            <v>Cilegon</v>
          </cell>
          <cell r="H66" t="str">
            <v>Banten</v>
          </cell>
        </row>
        <row r="67">
          <cell r="B67" t="str">
            <v>00108</v>
          </cell>
          <cell r="C67" t="str">
            <v>BPD Sulawesi Tengah</v>
          </cell>
          <cell r="D67" t="str">
            <v>DPPK</v>
          </cell>
          <cell r="E67" t="str">
            <v>PPMP</v>
          </cell>
          <cell r="F67" t="str">
            <v>Jl. Emi Saelan No. 104 (Depan Mall Tatura</v>
          </cell>
          <cell r="G67" t="str">
            <v>Palu</v>
          </cell>
          <cell r="H67" t="str">
            <v>Sulawesi Tengah</v>
          </cell>
        </row>
        <row r="68">
          <cell r="B68" t="str">
            <v>00109</v>
          </cell>
          <cell r="C68" t="str">
            <v>BPK Penabur</v>
          </cell>
          <cell r="D68" t="str">
            <v>DPPK</v>
          </cell>
          <cell r="E68" t="str">
            <v>PPIP</v>
          </cell>
          <cell r="F68" t="str">
            <v xml:space="preserve">Plaza Kedoya Elok Blok DD No. 67-68  Jl. Raya Panjang, Kedoya Selatan </v>
          </cell>
          <cell r="G68" t="str">
            <v>Jakarta Barat</v>
          </cell>
          <cell r="H68" t="str">
            <v>DKI Jakarta</v>
          </cell>
        </row>
        <row r="69">
          <cell r="B69" t="str">
            <v>00113</v>
          </cell>
          <cell r="C69" t="str">
            <v>Gereja Protestan Di Indonesia Bagian Barat</v>
          </cell>
          <cell r="D69" t="str">
            <v>DPPK</v>
          </cell>
          <cell r="E69" t="str">
            <v>PPMP</v>
          </cell>
          <cell r="F69" t="str">
            <v>Jl. Medan Merdeka Timur No. 10</v>
          </cell>
          <cell r="G69" t="str">
            <v>Jakarta Pusat</v>
          </cell>
          <cell r="H69" t="str">
            <v>DKI Jakarta</v>
          </cell>
        </row>
        <row r="70">
          <cell r="B70" t="str">
            <v>00114</v>
          </cell>
          <cell r="C70" t="str">
            <v>Rumah Sakit Islam Jakarta</v>
          </cell>
          <cell r="D70" t="str">
            <v>DPPK</v>
          </cell>
          <cell r="E70" t="str">
            <v>PPMP</v>
          </cell>
          <cell r="F70" t="str">
            <v>Jl. Cempaka Putih Tengah VI No. 12</v>
          </cell>
          <cell r="G70" t="str">
            <v>Jakarta Pusat</v>
          </cell>
          <cell r="H70" t="str">
            <v>DKI Jakarta</v>
          </cell>
        </row>
        <row r="71">
          <cell r="B71" t="str">
            <v>00118</v>
          </cell>
          <cell r="C71" t="str">
            <v>Karyawan Staf PT Kebon Agung</v>
          </cell>
          <cell r="D71" t="str">
            <v>DPPK</v>
          </cell>
          <cell r="E71" t="str">
            <v>PPMP</v>
          </cell>
          <cell r="F71" t="str">
            <v>Graha Kebon Agung  Jl. Raya Margorejo Indah Kav. A 131-132</v>
          </cell>
          <cell r="G71" t="str">
            <v>Surabaya</v>
          </cell>
          <cell r="H71" t="str">
            <v>Jawa Timur</v>
          </cell>
        </row>
        <row r="72">
          <cell r="B72" t="str">
            <v>00119</v>
          </cell>
          <cell r="C72" t="str">
            <v>Eveready Indonesia</v>
          </cell>
          <cell r="D72" t="str">
            <v>DPPK</v>
          </cell>
          <cell r="E72" t="str">
            <v>PPMP</v>
          </cell>
          <cell r="F72" t="str">
            <v>Jl. Raya Jakarta Bogor Km. 29,3 Cimanggis</v>
          </cell>
          <cell r="G72" t="str">
            <v>Depok</v>
          </cell>
          <cell r="H72" t="str">
            <v>Jawa Barat</v>
          </cell>
        </row>
        <row r="73">
          <cell r="B73" t="str">
            <v>00120</v>
          </cell>
          <cell r="C73" t="str">
            <v>Sekolah Kristen</v>
          </cell>
          <cell r="D73" t="str">
            <v>DPPK</v>
          </cell>
          <cell r="E73" t="str">
            <v>PPMP</v>
          </cell>
          <cell r="F73" t="str">
            <v>Cemara Raya 42A</v>
          </cell>
          <cell r="G73" t="str">
            <v>Salatiga</v>
          </cell>
          <cell r="H73" t="str">
            <v>Jawa Tengah</v>
          </cell>
        </row>
        <row r="74">
          <cell r="B74" t="str">
            <v>00121</v>
          </cell>
          <cell r="C74" t="str">
            <v>Pegawai PT Persero Batam</v>
          </cell>
          <cell r="D74" t="str">
            <v>DPPK</v>
          </cell>
          <cell r="E74" t="str">
            <v>PPIP</v>
          </cell>
          <cell r="F74" t="str">
            <v>Bengkong Centre,  Pasar Angkasa Blok A No. 07</v>
          </cell>
          <cell r="G74" t="str">
            <v>Batam</v>
          </cell>
          <cell r="H74" t="str">
            <v>Kepulauan Riau</v>
          </cell>
        </row>
        <row r="75">
          <cell r="B75" t="str">
            <v>00124</v>
          </cell>
          <cell r="C75" t="str">
            <v>Smart</v>
          </cell>
          <cell r="D75" t="str">
            <v>DPPK</v>
          </cell>
          <cell r="E75" t="str">
            <v>PPIP</v>
          </cell>
          <cell r="F75" t="str">
            <v>ITC Mangga Dua Lt. 9 Jl. Mangga Dua Raya</v>
          </cell>
          <cell r="G75" t="str">
            <v>Jakarta Utara</v>
          </cell>
          <cell r="H75" t="str">
            <v>DKI Jakarta</v>
          </cell>
        </row>
        <row r="76">
          <cell r="B76" t="str">
            <v>00125</v>
          </cell>
          <cell r="C76" t="str">
            <v>Dai Nippon Printing Indonesia</v>
          </cell>
          <cell r="D76" t="str">
            <v>DPPK</v>
          </cell>
          <cell r="E76" t="str">
            <v>PPMP</v>
          </cell>
          <cell r="F76" t="str">
            <v>Pulogadung Kavling II Blok H 2-3, Kawasan Industri Pulogadung</v>
          </cell>
          <cell r="G76" t="str">
            <v>Jakarta Timur</v>
          </cell>
          <cell r="H76" t="str">
            <v>DKI Jakarta</v>
          </cell>
        </row>
        <row r="77">
          <cell r="B77" t="str">
            <v>00127</v>
          </cell>
          <cell r="C77" t="str">
            <v>Multi Bintang Indonesia</v>
          </cell>
          <cell r="D77" t="str">
            <v>DPPK</v>
          </cell>
          <cell r="E77" t="str">
            <v>PPMP</v>
          </cell>
          <cell r="F77" t="str">
            <v>Jl. Daan Mogot Km. 19</v>
          </cell>
          <cell r="G77" t="str">
            <v>Tangerang</v>
          </cell>
          <cell r="H77" t="str">
            <v>Banten</v>
          </cell>
        </row>
        <row r="78">
          <cell r="B78" t="str">
            <v>00128</v>
          </cell>
          <cell r="C78" t="str">
            <v>Asuransi Ramayana</v>
          </cell>
          <cell r="D78" t="str">
            <v>DPPK</v>
          </cell>
          <cell r="E78" t="str">
            <v>PPMP</v>
          </cell>
          <cell r="F78" t="str">
            <v>JL. Kebon Sirih No. 49</v>
          </cell>
          <cell r="G78" t="str">
            <v>Jakarta Pusat</v>
          </cell>
          <cell r="H78" t="str">
            <v>DKI Jakarta</v>
          </cell>
        </row>
        <row r="79">
          <cell r="B79" t="str">
            <v>00129</v>
          </cell>
          <cell r="C79" t="str">
            <v>Sari Husada</v>
          </cell>
          <cell r="D79" t="str">
            <v>DPPK</v>
          </cell>
          <cell r="E79" t="str">
            <v>PPMP</v>
          </cell>
          <cell r="F79" t="str">
            <v>Jl. Kusumanegara No. 173 Po Box 37</v>
          </cell>
          <cell r="G79" t="str">
            <v>Yogyakarta</v>
          </cell>
          <cell r="H79" t="str">
            <v>DI Yogyakarta</v>
          </cell>
        </row>
        <row r="80">
          <cell r="B80" t="str">
            <v>00130</v>
          </cell>
          <cell r="C80" t="str">
            <v>BPD Sumatera Barat</v>
          </cell>
          <cell r="D80" t="str">
            <v>DPPK</v>
          </cell>
          <cell r="E80" t="str">
            <v>PPMP</v>
          </cell>
          <cell r="F80" t="str">
            <v>Jl. Pemuda No. 17 J</v>
          </cell>
          <cell r="G80" t="str">
            <v>Padang</v>
          </cell>
          <cell r="H80" t="str">
            <v>Sumatera Barat</v>
          </cell>
        </row>
        <row r="81">
          <cell r="B81" t="str">
            <v>00134</v>
          </cell>
          <cell r="C81" t="str">
            <v>Bank Bukopin</v>
          </cell>
          <cell r="D81" t="str">
            <v>DPPK</v>
          </cell>
          <cell r="E81" t="str">
            <v>PPIP</v>
          </cell>
          <cell r="F81" t="str">
            <v>Gedung Dana Pensiun Bank Bukopin Jl. Prof. Dr. Soepomo No. 176 D</v>
          </cell>
          <cell r="G81" t="str">
            <v>Jakarta Selatan</v>
          </cell>
          <cell r="H81" t="str">
            <v>DKI Jakarta</v>
          </cell>
        </row>
        <row r="82">
          <cell r="B82" t="str">
            <v>00138</v>
          </cell>
          <cell r="C82" t="str">
            <v>Konferensi Waligereja Indonesia</v>
          </cell>
          <cell r="D82" t="str">
            <v>DPPK</v>
          </cell>
          <cell r="E82" t="str">
            <v>PPMP</v>
          </cell>
          <cell r="F82" t="str">
            <v>Podomoro City, Ruko GSA Blok C No. 9 AJ-AK  Jl. Letjen S. Parman Kav. 28-J</v>
          </cell>
          <cell r="G82" t="str">
            <v>Jakarta Barat</v>
          </cell>
          <cell r="H82" t="str">
            <v>DKI Jakarta</v>
          </cell>
        </row>
        <row r="83">
          <cell r="B83" t="str">
            <v>00139</v>
          </cell>
          <cell r="C83" t="str">
            <v>Tambi</v>
          </cell>
          <cell r="D83" t="str">
            <v>DPPK</v>
          </cell>
          <cell r="E83" t="str">
            <v>PPMP</v>
          </cell>
          <cell r="F83" t="str">
            <v>Jl. Tumenggung Jogonegoro No. 39</v>
          </cell>
          <cell r="G83" t="str">
            <v>Wonosobo</v>
          </cell>
          <cell r="H83" t="str">
            <v>Jawa Tengah</v>
          </cell>
        </row>
        <row r="84">
          <cell r="B84" t="str">
            <v>00140</v>
          </cell>
          <cell r="C84" t="str">
            <v>Pegawai Rumah Sakit Budi Kemuliaan</v>
          </cell>
          <cell r="D84" t="str">
            <v>DPPK</v>
          </cell>
          <cell r="E84" t="str">
            <v>PPMP</v>
          </cell>
          <cell r="F84" t="str">
            <v>Jl. Budi Kemuliaan No. 25</v>
          </cell>
          <cell r="G84" t="str">
            <v>Jakarta Pusat</v>
          </cell>
          <cell r="H84" t="str">
            <v>DKI Jakarta</v>
          </cell>
        </row>
        <row r="85">
          <cell r="B85" t="str">
            <v>00141</v>
          </cell>
          <cell r="C85" t="str">
            <v>PT Rheem Indonesia</v>
          </cell>
          <cell r="D85" t="str">
            <v>DPPK</v>
          </cell>
          <cell r="E85" t="str">
            <v>PPIP</v>
          </cell>
          <cell r="F85" t="str">
            <v>Jl. Pulogadung No.33,   Kawasan Industri Pulogadung</v>
          </cell>
          <cell r="G85" t="str">
            <v>Jakarta Timur</v>
          </cell>
          <cell r="H85" t="str">
            <v>DKI Jakarta</v>
          </cell>
        </row>
        <row r="86">
          <cell r="B86" t="str">
            <v>00143</v>
          </cell>
          <cell r="C86" t="str">
            <v>Galva</v>
          </cell>
          <cell r="D86" t="str">
            <v>DPPK</v>
          </cell>
          <cell r="E86" t="str">
            <v>PPIP</v>
          </cell>
          <cell r="F86" t="str">
            <v>Gedung Galva, Jl. Hayam Wuruk No. 27</v>
          </cell>
          <cell r="G86" t="str">
            <v>Jakarta Pusat</v>
          </cell>
          <cell r="H86" t="str">
            <v>DKI Jakarta</v>
          </cell>
        </row>
        <row r="87">
          <cell r="B87" t="str">
            <v>00150</v>
          </cell>
          <cell r="C87" t="str">
            <v>Bank Windu d/h Multicor</v>
          </cell>
          <cell r="D87" t="str">
            <v>DPPK</v>
          </cell>
          <cell r="E87" t="str">
            <v>PPMP</v>
          </cell>
          <cell r="F87" t="str">
            <v xml:space="preserve">Gedung Plaza ABDA Lt. 6  Jl. Jend. Sudirman Kav. 59  </v>
          </cell>
          <cell r="G87" t="str">
            <v>Jakarta Selatan</v>
          </cell>
          <cell r="H87" t="str">
            <v>DKI Jakarta</v>
          </cell>
        </row>
        <row r="88">
          <cell r="B88" t="str">
            <v>00152</v>
          </cell>
          <cell r="C88" t="str">
            <v>Freeport Indonesia</v>
          </cell>
          <cell r="D88" t="str">
            <v>DPPK</v>
          </cell>
          <cell r="E88" t="str">
            <v>PPMP</v>
          </cell>
          <cell r="F88" t="str">
            <v>Plaza  89, Lantai Dasar  Jl. H.R. Rasuna Said Kav. X-7 No.6</v>
          </cell>
          <cell r="G88" t="str">
            <v>Jakarta Selatan</v>
          </cell>
          <cell r="H88" t="str">
            <v>DKI Jakarta</v>
          </cell>
        </row>
        <row r="89">
          <cell r="B89" t="str">
            <v>00154</v>
          </cell>
          <cell r="C89" t="str">
            <v>BPD Papua</v>
          </cell>
          <cell r="D89" t="str">
            <v>DPPK</v>
          </cell>
          <cell r="E89" t="str">
            <v>PPMP</v>
          </cell>
          <cell r="F89" t="str">
            <v>Jayapura Pacifik Permai Blok H no. 12</v>
          </cell>
          <cell r="G89" t="str">
            <v>Jayapura</v>
          </cell>
          <cell r="H89" t="str">
            <v>Papua</v>
          </cell>
        </row>
        <row r="90">
          <cell r="B90" t="str">
            <v>00155</v>
          </cell>
          <cell r="C90" t="str">
            <v>Kaltim Prima Coal</v>
          </cell>
          <cell r="D90" t="str">
            <v>DPPK</v>
          </cell>
          <cell r="E90" t="str">
            <v>PPMP</v>
          </cell>
          <cell r="F90" t="str">
            <v>Kompleks PT. Kaltim Prima Coal, Gedung M-1</v>
          </cell>
          <cell r="G90" t="str">
            <v>Sangatta, Kab. Kutai Timur</v>
          </cell>
          <cell r="H90" t="str">
            <v>Kalimantan Timur</v>
          </cell>
        </row>
        <row r="91">
          <cell r="B91" t="str">
            <v>00156</v>
          </cell>
          <cell r="C91" t="str">
            <v>Pfizer Indonesia</v>
          </cell>
          <cell r="D91" t="str">
            <v>DPPK</v>
          </cell>
          <cell r="E91" t="str">
            <v>PPMP</v>
          </cell>
          <cell r="F91" t="str">
            <v>Jl. Raya Bogor Km.28, Kel. Pekayon, Kec. Pasar Rebo</v>
          </cell>
          <cell r="G91" t="str">
            <v>Jakarta Timur</v>
          </cell>
          <cell r="H91" t="str">
            <v>DKI Jakarta</v>
          </cell>
        </row>
        <row r="92">
          <cell r="B92" t="str">
            <v>00157</v>
          </cell>
          <cell r="C92" t="str">
            <v>Citibank, N.A.</v>
          </cell>
          <cell r="D92" t="str">
            <v>DPPK</v>
          </cell>
          <cell r="E92" t="str">
            <v>PPMP</v>
          </cell>
          <cell r="F92" t="str">
            <v>Citibank Tower Lt. 7 Jl. Jend. Sudirman Kav. 54-55</v>
          </cell>
          <cell r="G92" t="str">
            <v>Jakarta Selatan</v>
          </cell>
          <cell r="H92" t="str">
            <v>DKI Jakarta</v>
          </cell>
        </row>
        <row r="93">
          <cell r="B93" t="str">
            <v>00160</v>
          </cell>
          <cell r="C93" t="str">
            <v>Abbott Indonesia</v>
          </cell>
          <cell r="D93" t="str">
            <v>DPPK</v>
          </cell>
          <cell r="E93" t="str">
            <v>PPMP</v>
          </cell>
          <cell r="F93" t="str">
            <v>Wisma Pondok Indah 2, Suite 1000  Jl. Sultan Iskandar Muda Kav. V-TA  Pondok Indah</v>
          </cell>
          <cell r="G93" t="str">
            <v>Jakarta Selatan</v>
          </cell>
          <cell r="H93" t="str">
            <v>DKI Jakarta</v>
          </cell>
        </row>
        <row r="94">
          <cell r="B94" t="str">
            <v>00163</v>
          </cell>
          <cell r="C94" t="str">
            <v>South Pacific Viscose</v>
          </cell>
          <cell r="D94" t="str">
            <v>DPPK</v>
          </cell>
          <cell r="E94" t="str">
            <v>PPIP</v>
          </cell>
          <cell r="F94" t="str">
            <v>Desa Cicadas, Kampung Ciroyom, Po Box 11</v>
          </cell>
          <cell r="G94" t="str">
            <v>Purwakarta</v>
          </cell>
          <cell r="H94" t="str">
            <v>Jawa Barat</v>
          </cell>
        </row>
        <row r="95">
          <cell r="B95" t="str">
            <v>00164</v>
          </cell>
          <cell r="C95" t="str">
            <v>Mecosin Indonesia</v>
          </cell>
          <cell r="D95" t="str">
            <v>DPPK</v>
          </cell>
          <cell r="E95" t="str">
            <v>PPMP</v>
          </cell>
          <cell r="F95" t="str">
            <v>Jl. Palmerah Utara 14 A</v>
          </cell>
          <cell r="G95" t="str">
            <v>Jakarta Barat</v>
          </cell>
          <cell r="H95" t="str">
            <v>DKI Jakarta</v>
          </cell>
        </row>
        <row r="96">
          <cell r="B96" t="str">
            <v>00166</v>
          </cell>
          <cell r="C96" t="str">
            <v>Bakrie</v>
          </cell>
          <cell r="D96" t="str">
            <v>DPPK</v>
          </cell>
          <cell r="E96" t="str">
            <v>PPMP</v>
          </cell>
          <cell r="F96" t="str">
            <v xml:space="preserve">Rasuna Office Park GOM 07-08,  Komplek Apartemen Taman Rasuna,  Jl. HR. Rasuna Said, Kuningan  </v>
          </cell>
          <cell r="G96" t="str">
            <v>Jakarta Selatan</v>
          </cell>
          <cell r="H96" t="str">
            <v>DKI Jakarta</v>
          </cell>
        </row>
        <row r="97">
          <cell r="B97" t="str">
            <v>00167</v>
          </cell>
          <cell r="C97" t="str">
            <v>Karyawan Jamsostek</v>
          </cell>
          <cell r="D97" t="str">
            <v>DPPK</v>
          </cell>
          <cell r="E97" t="str">
            <v>PPMP</v>
          </cell>
          <cell r="F97" t="str">
            <v>Jl. Tangkas Baru No.1 Gatot Subroto</v>
          </cell>
          <cell r="G97" t="str">
            <v>Jakarta Selatan</v>
          </cell>
          <cell r="H97" t="str">
            <v>DKI Jakarta</v>
          </cell>
        </row>
        <row r="98">
          <cell r="B98" t="str">
            <v>00168</v>
          </cell>
          <cell r="C98" t="str">
            <v>Krama Yudha Ratu Motor</v>
          </cell>
          <cell r="D98" t="str">
            <v>DPPK</v>
          </cell>
          <cell r="E98" t="str">
            <v>PPMP</v>
          </cell>
          <cell r="F98" t="str">
            <v>Jl.Raya Bekasi KM.21-22, Rawaterate, Cakung</v>
          </cell>
          <cell r="G98" t="str">
            <v>Jakarta Timur</v>
          </cell>
          <cell r="H98" t="str">
            <v>DKI Jakarta</v>
          </cell>
        </row>
        <row r="99">
          <cell r="B99" t="str">
            <v>00169</v>
          </cell>
          <cell r="C99" t="str">
            <v>PT Bank Pembangunan Daerah Jawa Tengah</v>
          </cell>
          <cell r="D99" t="str">
            <v>DPPK</v>
          </cell>
          <cell r="E99" t="str">
            <v>PPMP</v>
          </cell>
          <cell r="F99" t="str">
            <v>Jl. Ki Mangunsarkoro No. 25</v>
          </cell>
          <cell r="G99" t="str">
            <v>Semarang</v>
          </cell>
          <cell r="H99" t="str">
            <v>Jawa Tengah</v>
          </cell>
        </row>
        <row r="100">
          <cell r="B100" t="str">
            <v>00170</v>
          </cell>
          <cell r="C100" t="str">
            <v>Indomobil Group</v>
          </cell>
          <cell r="D100" t="str">
            <v>DPPK</v>
          </cell>
          <cell r="E100" t="str">
            <v>PPIP</v>
          </cell>
          <cell r="F100" t="str">
            <v>Wisma Indomobil Lt. 12   Jl. MT. Haryono Kav. 8</v>
          </cell>
          <cell r="G100" t="str">
            <v>Jakarta Timur</v>
          </cell>
          <cell r="H100" t="str">
            <v>DKI Jakarta</v>
          </cell>
        </row>
        <row r="101">
          <cell r="B101" t="str">
            <v>00172</v>
          </cell>
          <cell r="C101" t="str">
            <v>Infomedia Nusantara</v>
          </cell>
          <cell r="D101" t="str">
            <v>DPPK</v>
          </cell>
          <cell r="E101" t="str">
            <v>PPMP</v>
          </cell>
          <cell r="F101" t="str">
            <v>Jl. RS. Fatmawati No. 77-81</v>
          </cell>
          <cell r="G101" t="str">
            <v>Jakarta Selatan</v>
          </cell>
          <cell r="H101" t="str">
            <v>DKI Jakarta</v>
          </cell>
        </row>
        <row r="102">
          <cell r="B102" t="str">
            <v>00173</v>
          </cell>
          <cell r="C102" t="str">
            <v>Semen Cibinong</v>
          </cell>
          <cell r="D102" t="str">
            <v>DPPK</v>
          </cell>
          <cell r="E102" t="str">
            <v>PPMP</v>
          </cell>
          <cell r="F102" t="str">
            <v xml:space="preserve">Talavera Suite. Talavera Office Park 12th floor Jl. Letjen TB Simatupang no 22-26 </v>
          </cell>
          <cell r="G102" t="str">
            <v>Jakarta Pusat</v>
          </cell>
          <cell r="H102" t="str">
            <v>DKI Jakarta</v>
          </cell>
        </row>
        <row r="103">
          <cell r="B103" t="str">
            <v>00175</v>
          </cell>
          <cell r="C103" t="str">
            <v>BPD Sulawesi Tenggara</v>
          </cell>
          <cell r="D103" t="str">
            <v>DPPK</v>
          </cell>
          <cell r="E103" t="str">
            <v>PPMP</v>
          </cell>
          <cell r="F103" t="str">
            <v>Jl. Sao-Sao No. 272 Lantai III  (Gedung Kantor BPD Sultra Capem Sao-Sao)</v>
          </cell>
          <cell r="G103" t="str">
            <v>Kendari</v>
          </cell>
          <cell r="H103" t="str">
            <v>Sulawesi Tenggara</v>
          </cell>
        </row>
        <row r="104">
          <cell r="B104" t="str">
            <v>00178</v>
          </cell>
          <cell r="C104" t="str">
            <v>Astra Satu</v>
          </cell>
          <cell r="D104" t="str">
            <v>DPPK</v>
          </cell>
          <cell r="E104" t="str">
            <v>PPMP</v>
          </cell>
          <cell r="F104" t="str">
            <v>Gedung Grha SERA Lt. 8  Jl. Mitra Sunter Boulevard Kav.90  Blok C2 Sunter Jaya</v>
          </cell>
          <cell r="G104" t="str">
            <v>Jakarta Utara</v>
          </cell>
          <cell r="H104" t="str">
            <v>DKI Jakarta</v>
          </cell>
        </row>
        <row r="105">
          <cell r="B105" t="str">
            <v>00180</v>
          </cell>
          <cell r="C105" t="str">
            <v>Yakkum</v>
          </cell>
          <cell r="D105" t="str">
            <v>DPPK</v>
          </cell>
          <cell r="E105" t="str">
            <v>PPIP</v>
          </cell>
          <cell r="F105" t="str">
            <v>RS. Bethesda, Lantai III Jl. Jenderal Sudirman No. 70</v>
          </cell>
          <cell r="G105" t="str">
            <v>Yogyakarta</v>
          </cell>
          <cell r="H105" t="str">
            <v>DI Yogyakarta</v>
          </cell>
        </row>
        <row r="106">
          <cell r="B106" t="str">
            <v>00181</v>
          </cell>
          <cell r="C106" t="str">
            <v>PT BPD Kalimantan Barat</v>
          </cell>
          <cell r="D106" t="str">
            <v>DPPK</v>
          </cell>
          <cell r="E106" t="str">
            <v>PPMP</v>
          </cell>
          <cell r="F106" t="str">
            <v xml:space="preserve">Jalan Sultan Abdurrahman No. 116 </v>
          </cell>
          <cell r="G106" t="str">
            <v>Pontianak</v>
          </cell>
          <cell r="H106" t="str">
            <v>Kalimantan Barat</v>
          </cell>
        </row>
        <row r="107">
          <cell r="B107" t="str">
            <v>00190</v>
          </cell>
          <cell r="C107" t="str">
            <v>Citra Lintas Indonesia</v>
          </cell>
          <cell r="D107" t="str">
            <v>DPPK</v>
          </cell>
          <cell r="E107" t="str">
            <v>PPMP</v>
          </cell>
          <cell r="F107" t="str">
            <v>Lintas House Lantai 5 Jl. Sultan Hasanuddin No. 47-49-51</v>
          </cell>
          <cell r="G107" t="str">
            <v>Jakarta Selatan</v>
          </cell>
          <cell r="H107" t="str">
            <v>DKI Jakarta</v>
          </cell>
        </row>
        <row r="108">
          <cell r="B108" t="str">
            <v>00191</v>
          </cell>
          <cell r="C108" t="str">
            <v>Tokio Marine Indonesia</v>
          </cell>
          <cell r="D108" t="str">
            <v>DPPK</v>
          </cell>
          <cell r="E108" t="str">
            <v>PPMP</v>
          </cell>
          <cell r="F108" t="str">
            <v>Sentral Senayan I, Lantai 3-4  Jl. Asia Afrika No. 8</v>
          </cell>
          <cell r="G108" t="str">
            <v>Jakarta Pusat</v>
          </cell>
          <cell r="H108" t="str">
            <v>DKI Jakarta</v>
          </cell>
        </row>
        <row r="109">
          <cell r="B109" t="str">
            <v>00195</v>
          </cell>
          <cell r="C109" t="str">
            <v>BPD Bengkulu</v>
          </cell>
          <cell r="D109" t="str">
            <v>DPPK</v>
          </cell>
          <cell r="E109" t="str">
            <v>PPMP</v>
          </cell>
          <cell r="F109" t="str">
            <v>Ruko Gading Regency No. 10  Jln. Fatmawati Bengkulu</v>
          </cell>
          <cell r="G109" t="str">
            <v>Bengkulu</v>
          </cell>
          <cell r="H109" t="str">
            <v>Bengkulu</v>
          </cell>
        </row>
        <row r="110">
          <cell r="B110" t="str">
            <v>00196</v>
          </cell>
          <cell r="C110" t="str">
            <v>Karyawan Grand Hyatt Bali</v>
          </cell>
          <cell r="D110" t="str">
            <v>DPPK</v>
          </cell>
          <cell r="E110" t="str">
            <v>PPIP</v>
          </cell>
          <cell r="F110" t="str">
            <v xml:space="preserve">Hotel Grand Hyatt Bali Kawasan Wisata Nusa Dua-Bali 80363
</v>
          </cell>
          <cell r="G110" t="str">
            <v>Nusa Dua</v>
          </cell>
          <cell r="H110" t="str">
            <v>Bali</v>
          </cell>
        </row>
        <row r="111">
          <cell r="B111" t="str">
            <v>00197</v>
          </cell>
          <cell r="C111" t="str">
            <v>Unggul Indah Cahaya</v>
          </cell>
          <cell r="D111" t="str">
            <v>DPPK</v>
          </cell>
          <cell r="E111" t="str">
            <v>PPIP</v>
          </cell>
          <cell r="F111" t="str">
            <v>Wisma UIC lt 2  Jl.Jend. Gatot Subroto Kav 6-7</v>
          </cell>
          <cell r="G111" t="str">
            <v>Jakarta Selatan</v>
          </cell>
          <cell r="H111" t="str">
            <v>DKI Jakarta</v>
          </cell>
        </row>
        <row r="112">
          <cell r="B112" t="str">
            <v>00198</v>
          </cell>
          <cell r="C112" t="str">
            <v>Greja Kristen Jawi Wetan</v>
          </cell>
          <cell r="D112" t="str">
            <v>DPPK</v>
          </cell>
          <cell r="E112" t="str">
            <v>PPMP</v>
          </cell>
          <cell r="F112" t="str">
            <v>Jl. Baratajaya III / 87 - 89</v>
          </cell>
          <cell r="G112" t="str">
            <v>Surabaya</v>
          </cell>
          <cell r="H112" t="str">
            <v>Jawa Timur</v>
          </cell>
        </row>
        <row r="113">
          <cell r="B113" t="str">
            <v>00199</v>
          </cell>
          <cell r="C113" t="str">
            <v>PT Bank Pembangunan Kalteng</v>
          </cell>
          <cell r="D113" t="str">
            <v>DPPK</v>
          </cell>
          <cell r="E113" t="str">
            <v>PPMP</v>
          </cell>
          <cell r="F113" t="str">
            <v>Jl.RTA Milono no. 12</v>
          </cell>
          <cell r="G113" t="str">
            <v>Palangka Raya</v>
          </cell>
          <cell r="H113" t="str">
            <v>Kalimantan Tengah</v>
          </cell>
        </row>
        <row r="114">
          <cell r="B114" t="str">
            <v>00200</v>
          </cell>
          <cell r="C114" t="str">
            <v>BPD Maluku</v>
          </cell>
          <cell r="D114" t="str">
            <v>DPPK</v>
          </cell>
          <cell r="E114" t="str">
            <v>PPMP</v>
          </cell>
          <cell r="F114" t="str">
            <v>Gedung BPD Maluku Lt. 4  Jl. Raya Patimura No. 9</v>
          </cell>
          <cell r="G114" t="str">
            <v>Ambon</v>
          </cell>
          <cell r="H114" t="str">
            <v>Maluku</v>
          </cell>
        </row>
        <row r="115">
          <cell r="B115" t="str">
            <v>00201</v>
          </cell>
          <cell r="C115" t="str">
            <v>BASF Indonesia</v>
          </cell>
          <cell r="D115" t="str">
            <v>DPPK</v>
          </cell>
          <cell r="E115" t="str">
            <v>PPMP</v>
          </cell>
          <cell r="F115" t="str">
            <v xml:space="preserve">DBS Bank Tower, 27th Floor, Ciputra World
Jl. Prof Dr. Satrio Kav. 3 – 5, Jakarta Selatan 12950
</v>
          </cell>
          <cell r="G115" t="str">
            <v>Jakarta Selatan</v>
          </cell>
          <cell r="H115" t="str">
            <v>DKI Jakarta</v>
          </cell>
        </row>
        <row r="116">
          <cell r="B116" t="str">
            <v>00202</v>
          </cell>
          <cell r="C116" t="str">
            <v>Indolife Group</v>
          </cell>
          <cell r="D116" t="str">
            <v>DPPK</v>
          </cell>
          <cell r="E116" t="str">
            <v>PPIP</v>
          </cell>
          <cell r="F116" t="str">
            <v>Wisma Indosemen Lt.2  Jl.Jend.Sudirman Kav.70-71</v>
          </cell>
          <cell r="G116" t="str">
            <v>Jakarta Selatan</v>
          </cell>
          <cell r="H116" t="str">
            <v>DKI Jakarta</v>
          </cell>
        </row>
        <row r="117">
          <cell r="B117" t="str">
            <v>00203</v>
          </cell>
          <cell r="C117" t="str">
            <v>Mandom Indonesia</v>
          </cell>
          <cell r="D117" t="str">
            <v>DPPK</v>
          </cell>
          <cell r="E117" t="str">
            <v>PPMP</v>
          </cell>
          <cell r="F117" t="str">
            <v>Jl.Yos Sudarso By Pass, Sunter</v>
          </cell>
          <cell r="G117" t="str">
            <v>Jakarta Utara</v>
          </cell>
          <cell r="H117" t="str">
            <v>DKI Jakarta</v>
          </cell>
        </row>
        <row r="118">
          <cell r="B118" t="str">
            <v>00204</v>
          </cell>
          <cell r="C118" t="str">
            <v>PT Otsuka Indonesia</v>
          </cell>
          <cell r="D118" t="str">
            <v>DPPK</v>
          </cell>
          <cell r="E118" t="str">
            <v>PPMP</v>
          </cell>
          <cell r="F118" t="str">
            <v>Jl. Cilosari No. 25, Cikini, Menteng</v>
          </cell>
          <cell r="G118" t="str">
            <v>Jakarta Pusat</v>
          </cell>
          <cell r="H118" t="str">
            <v>DKI Jakarta</v>
          </cell>
        </row>
        <row r="119">
          <cell r="B119" t="str">
            <v>00205</v>
          </cell>
          <cell r="C119" t="str">
            <v>BPD Sulawesi Selatan</v>
          </cell>
          <cell r="D119" t="str">
            <v>DPPK</v>
          </cell>
          <cell r="E119" t="str">
            <v>PPMP</v>
          </cell>
          <cell r="F119" t="str">
            <v>Jl. Dr. Sam Ratulangi No. 16</v>
          </cell>
          <cell r="G119" t="str">
            <v>Makassar</v>
          </cell>
          <cell r="H119" t="str">
            <v>Sulawesi Selatan</v>
          </cell>
        </row>
        <row r="120">
          <cell r="B120" t="str">
            <v>00207</v>
          </cell>
          <cell r="C120" t="str">
            <v>Bangkok Bank</v>
          </cell>
          <cell r="D120" t="str">
            <v>DPPK</v>
          </cell>
          <cell r="E120" t="str">
            <v>PPMP</v>
          </cell>
          <cell r="F120" t="str">
            <v>Gedung Bangkok Bank  Jl. M.H. Thamrin No. 3, Jakarta 10110</v>
          </cell>
          <cell r="G120" t="str">
            <v>Jakarta Pusat</v>
          </cell>
          <cell r="H120" t="str">
            <v>DKI Jakarta</v>
          </cell>
        </row>
        <row r="121">
          <cell r="B121" t="str">
            <v>00208</v>
          </cell>
          <cell r="C121" t="str">
            <v>Aventis Pharma Mp</v>
          </cell>
          <cell r="D121" t="str">
            <v>DPPK</v>
          </cell>
          <cell r="E121" t="str">
            <v>PPMP</v>
          </cell>
          <cell r="F121" t="str">
            <v>Hoechst Komplek Jl. Jend. A.Yani No.2, Pulomas</v>
          </cell>
          <cell r="G121" t="str">
            <v>Jakarta Timur</v>
          </cell>
          <cell r="H121" t="str">
            <v>DKI Jakarta</v>
          </cell>
        </row>
        <row r="122">
          <cell r="B122" t="str">
            <v>00211</v>
          </cell>
          <cell r="C122" t="str">
            <v>Dystar Cilegon Iuran Pasti</v>
          </cell>
          <cell r="D122" t="str">
            <v>DPPK</v>
          </cell>
          <cell r="E122" t="str">
            <v>PPIP</v>
          </cell>
          <cell r="F122" t="str">
            <v>Menara Global, lt.22  Jl. Jend. Gatot Subroto Kav.27</v>
          </cell>
          <cell r="G122" t="str">
            <v>Jakarta Selatan</v>
          </cell>
          <cell r="H122" t="str">
            <v>DKI Jakarta</v>
          </cell>
        </row>
        <row r="123">
          <cell r="B123" t="str">
            <v>00215</v>
          </cell>
          <cell r="C123" t="str">
            <v>PT Sepatu Bata</v>
          </cell>
          <cell r="D123" t="str">
            <v>DPPK</v>
          </cell>
          <cell r="E123" t="str">
            <v>PPMP</v>
          </cell>
          <cell r="F123" t="str">
            <v>Jl. RA Kartini Kav. 28  Cilandak Barat</v>
          </cell>
          <cell r="G123" t="str">
            <v>Jakarta Selatan</v>
          </cell>
          <cell r="H123" t="str">
            <v>DKI Jakarta</v>
          </cell>
        </row>
        <row r="124">
          <cell r="B124" t="str">
            <v>00217</v>
          </cell>
          <cell r="C124" t="str">
            <v>Baptis Indonesia</v>
          </cell>
          <cell r="D124" t="str">
            <v>DPPK</v>
          </cell>
          <cell r="E124" t="str">
            <v>PPMP</v>
          </cell>
          <cell r="F124" t="str">
            <v>Jl. RP. Soeroso No. 5 (Gondangdia Lama)</v>
          </cell>
          <cell r="G124" t="str">
            <v>Jakarta Pusat</v>
          </cell>
          <cell r="H124" t="str">
            <v>DKI Jakarta</v>
          </cell>
        </row>
        <row r="125">
          <cell r="B125" t="str">
            <v>00219</v>
          </cell>
          <cell r="C125" t="str">
            <v>Pegawai Universitas Islam Indonesia</v>
          </cell>
          <cell r="D125" t="str">
            <v>DPPK</v>
          </cell>
          <cell r="E125" t="str">
            <v>PPMP</v>
          </cell>
          <cell r="F125" t="str">
            <v>Pusat/ I / Jl. Cik Di Tiro No.1</v>
          </cell>
          <cell r="G125" t="str">
            <v>Yogyakarta</v>
          </cell>
          <cell r="H125" t="str">
            <v>DI Yogyakarta</v>
          </cell>
        </row>
        <row r="126">
          <cell r="B126" t="str">
            <v>00220</v>
          </cell>
          <cell r="C126" t="str">
            <v>Pekerja Hotel Aryaduta Jakarta</v>
          </cell>
          <cell r="D126" t="str">
            <v>DPPK</v>
          </cell>
          <cell r="E126" t="str">
            <v>PPMP</v>
          </cell>
          <cell r="F126" t="str">
            <v>JL. Prapatan 44 - 48</v>
          </cell>
          <cell r="G126" t="str">
            <v>Jakarta Pusat</v>
          </cell>
          <cell r="H126" t="str">
            <v>DKI Jakarta</v>
          </cell>
        </row>
        <row r="127">
          <cell r="B127" t="str">
            <v>00223</v>
          </cell>
          <cell r="C127" t="str">
            <v>Chevron Pacific Indonesia d/h Caltex Pacific Indonesia</v>
          </cell>
          <cell r="D127" t="str">
            <v>DPPK</v>
          </cell>
          <cell r="E127" t="str">
            <v>PPMP</v>
          </cell>
          <cell r="F127" t="str">
            <v>Gedung Sentral Senayan 1 Lantai 17 Jl. Asia Afrika No. 8</v>
          </cell>
          <cell r="G127" t="str">
            <v>Jakarta Pusat</v>
          </cell>
          <cell r="H127" t="str">
            <v>DKI Jakarta</v>
          </cell>
        </row>
        <row r="128">
          <cell r="B128" t="str">
            <v>00224</v>
          </cell>
          <cell r="C128" t="str">
            <v>HKBP</v>
          </cell>
          <cell r="D128" t="str">
            <v>DPPK</v>
          </cell>
          <cell r="E128" t="str">
            <v>PPMP</v>
          </cell>
          <cell r="F128" t="str">
            <v>Gedung HKBP Lantai 2  Jl. Uskup Agung Sugiopranoto No. 6</v>
          </cell>
          <cell r="G128" t="str">
            <v>Medan</v>
          </cell>
          <cell r="H128" t="str">
            <v>Sumatera Utara</v>
          </cell>
        </row>
        <row r="129">
          <cell r="B129" t="str">
            <v>00227</v>
          </cell>
          <cell r="C129" t="str">
            <v>Danapera (d/h. Bimantara)</v>
          </cell>
          <cell r="D129" t="str">
            <v>DPPK</v>
          </cell>
          <cell r="E129" t="str">
            <v>PPIP</v>
          </cell>
          <cell r="F129" t="str">
            <v>Menara Kebon Sirih Lantai 9  Jl. Kebon Sirih No. 17-19</v>
          </cell>
          <cell r="G129" t="str">
            <v>Jakarta Pusat</v>
          </cell>
          <cell r="H129" t="str">
            <v>DKI Jakarta</v>
          </cell>
        </row>
        <row r="130">
          <cell r="B130" t="str">
            <v>00228</v>
          </cell>
          <cell r="C130" t="str">
            <v>Indo Kordsa (d/h Branta Mulia)</v>
          </cell>
          <cell r="D130" t="str">
            <v>DPPK</v>
          </cell>
          <cell r="E130" t="str">
            <v>PPMP</v>
          </cell>
          <cell r="F130" t="str">
            <v xml:space="preserve">Jl. Pahlawan,  Desa Karang Asem Timur,  Citeureup  </v>
          </cell>
          <cell r="G130" t="str">
            <v>Bogor</v>
          </cell>
          <cell r="H130" t="str">
            <v>Jawa Barat</v>
          </cell>
        </row>
        <row r="131">
          <cell r="B131" t="str">
            <v>00229</v>
          </cell>
          <cell r="C131" t="str">
            <v>Krama Yudha Tiga Berlian Motors</v>
          </cell>
          <cell r="D131" t="str">
            <v>DPPK</v>
          </cell>
          <cell r="E131" t="str">
            <v>PPMP</v>
          </cell>
          <cell r="F131" t="str">
            <v>Jl.Jend.A.Yani, Proyek Pulomas</v>
          </cell>
          <cell r="G131" t="str">
            <v>Jakarta Timur</v>
          </cell>
          <cell r="H131" t="str">
            <v>DKI Jakarta</v>
          </cell>
        </row>
        <row r="132">
          <cell r="B132" t="str">
            <v>00231</v>
          </cell>
          <cell r="C132" t="str">
            <v>Wyeth Indonesia</v>
          </cell>
          <cell r="D132" t="str">
            <v>DPPK</v>
          </cell>
          <cell r="E132" t="str">
            <v>PPMP</v>
          </cell>
          <cell r="F132" t="str">
            <v xml:space="preserve">Wisma Nestle - Arkadia Office Park 5th Floor Building B, Jl. TB Simatupang Kav. 88 </v>
          </cell>
          <cell r="G132" t="str">
            <v>Jakarta Selatan</v>
          </cell>
          <cell r="H132" t="str">
            <v>DKI Jakarta</v>
          </cell>
        </row>
        <row r="133">
          <cell r="B133" t="str">
            <v>00234</v>
          </cell>
          <cell r="C133" t="str">
            <v>BPD Lampung</v>
          </cell>
          <cell r="D133" t="str">
            <v>DPPK</v>
          </cell>
          <cell r="E133" t="str">
            <v>PPMP</v>
          </cell>
          <cell r="F133" t="str">
            <v>Jl. Wolter Monginsidi no. 182</v>
          </cell>
          <cell r="G133" t="str">
            <v>Teluk Betung</v>
          </cell>
          <cell r="H133" t="str">
            <v>Lampung</v>
          </cell>
        </row>
        <row r="134">
          <cell r="B134" t="str">
            <v>00235</v>
          </cell>
          <cell r="C134" t="str">
            <v>Tigaraksa Satria</v>
          </cell>
          <cell r="D134" t="str">
            <v>DPPK</v>
          </cell>
          <cell r="E134" t="str">
            <v>PPMP</v>
          </cell>
          <cell r="F134" t="str">
            <v>Graha Sucofindo Lt. 12 – 13, Jl. Raya Pasar Minggu Kav 34 Pancoran Jakarta 12780</v>
          </cell>
          <cell r="G134" t="str">
            <v>Jakarta Selatan</v>
          </cell>
          <cell r="H134" t="str">
            <v>DKI Jakarta</v>
          </cell>
        </row>
        <row r="135">
          <cell r="B135" t="str">
            <v>00236</v>
          </cell>
          <cell r="C135" t="str">
            <v>East Jakarta Industrial Park</v>
          </cell>
          <cell r="D135" t="str">
            <v>DPPK</v>
          </cell>
          <cell r="E135" t="str">
            <v>PPMP</v>
          </cell>
          <cell r="F135" t="str">
            <v>Kawasan Industri EJIP Plot 3A   Cikarang Selatan</v>
          </cell>
          <cell r="G135" t="str">
            <v>Bekasi</v>
          </cell>
          <cell r="H135" t="str">
            <v>Jawa Barat</v>
          </cell>
        </row>
        <row r="136">
          <cell r="B136" t="str">
            <v>00240</v>
          </cell>
          <cell r="C136" t="str">
            <v>BPD Nusa Tenggara Timur</v>
          </cell>
          <cell r="D136" t="str">
            <v>DPPK</v>
          </cell>
          <cell r="E136" t="str">
            <v>PPMP</v>
          </cell>
          <cell r="F136" t="str">
            <v>Gedung Bank NTT Lantai IV  Kelurahan Oebufu</v>
          </cell>
          <cell r="G136" t="str">
            <v>Kupang</v>
          </cell>
          <cell r="H136" t="str">
            <v>Nusa Tenggara Timur</v>
          </cell>
        </row>
        <row r="137">
          <cell r="B137" t="str">
            <v>00242</v>
          </cell>
          <cell r="C137" t="str">
            <v>Karyawan PT Igasar</v>
          </cell>
          <cell r="D137" t="str">
            <v>DPPK</v>
          </cell>
          <cell r="E137" t="str">
            <v>PPMP</v>
          </cell>
          <cell r="F137" t="str">
            <v>Komplek Social Center PT. Semen Padang  Indarung</v>
          </cell>
          <cell r="G137" t="str">
            <v>Padang</v>
          </cell>
          <cell r="H137" t="str">
            <v>Sumatera Barat</v>
          </cell>
        </row>
        <row r="138">
          <cell r="B138" t="str">
            <v>00245</v>
          </cell>
          <cell r="C138" t="str">
            <v>Pembangunan Perumahan</v>
          </cell>
          <cell r="D138" t="str">
            <v>DPPK</v>
          </cell>
          <cell r="E138" t="str">
            <v>PPMP</v>
          </cell>
          <cell r="F138" t="str">
            <v xml:space="preserve">Plaza PP Lantai 5, DPPP  Jl. TB Simatupang No. 57 </v>
          </cell>
          <cell r="G138" t="str">
            <v>Jakarta Timur</v>
          </cell>
          <cell r="H138" t="str">
            <v>DKI Jakarta</v>
          </cell>
        </row>
        <row r="139">
          <cell r="B139" t="str">
            <v>00248</v>
          </cell>
          <cell r="C139" t="str">
            <v>Kertas Leces</v>
          </cell>
          <cell r="D139" t="str">
            <v>DPPK</v>
          </cell>
          <cell r="E139" t="str">
            <v>PPMP</v>
          </cell>
          <cell r="F139" t="str">
            <v>Jl. Raya Lumajang Km. 12  Leces</v>
          </cell>
          <cell r="G139" t="str">
            <v>Probolinggo</v>
          </cell>
          <cell r="H139" t="str">
            <v>Jawa Timur</v>
          </cell>
        </row>
        <row r="140">
          <cell r="B140" t="str">
            <v>00249</v>
          </cell>
          <cell r="C140" t="str">
            <v>PT PLN (Persero)</v>
          </cell>
          <cell r="D140" t="str">
            <v>DPPK</v>
          </cell>
          <cell r="E140" t="str">
            <v>PPMP</v>
          </cell>
          <cell r="F140" t="str">
            <v>Jl. Wolter Monginsidi No. 5   Kebayoran Baru</v>
          </cell>
          <cell r="G140" t="str">
            <v>Jakarta Selatan</v>
          </cell>
          <cell r="H140" t="str">
            <v>DKI Jakarta</v>
          </cell>
        </row>
        <row r="141">
          <cell r="B141" t="str">
            <v>00250</v>
          </cell>
          <cell r="C141" t="str">
            <v>Avesta Continental Pack</v>
          </cell>
          <cell r="D141" t="str">
            <v>DPPK</v>
          </cell>
          <cell r="E141" t="str">
            <v>PPMP</v>
          </cell>
          <cell r="F141" t="str">
            <v>Jl. Raya Bekasi Km. 28,5 Kalibaru</v>
          </cell>
          <cell r="G141" t="str">
            <v>Bekasi</v>
          </cell>
          <cell r="H141" t="str">
            <v>Jawa Barat</v>
          </cell>
        </row>
        <row r="142">
          <cell r="B142" t="str">
            <v>00252</v>
          </cell>
          <cell r="C142" t="str">
            <v>Citas Otis Elevator</v>
          </cell>
          <cell r="D142" t="str">
            <v>DPPK</v>
          </cell>
          <cell r="E142" t="str">
            <v>PPMP</v>
          </cell>
          <cell r="F142" t="str">
            <v>Jl. Buncit Raya No.36   Pejaten, Pasar Minggu</v>
          </cell>
          <cell r="G142" t="str">
            <v>Jakarta Selatan</v>
          </cell>
          <cell r="H142" t="str">
            <v>DKI Jakarta</v>
          </cell>
        </row>
        <row r="143">
          <cell r="B143" t="str">
            <v>00253</v>
          </cell>
          <cell r="C143" t="str">
            <v>Universitas Surabaya</v>
          </cell>
          <cell r="D143" t="str">
            <v>DPPK</v>
          </cell>
          <cell r="E143" t="str">
            <v>PPMP</v>
          </cell>
          <cell r="F143" t="str">
            <v>Ged. C  Lt. II R. Dana Pensiun  Jl. Ngagel Jaya Selatan 169</v>
          </cell>
          <cell r="G143" t="str">
            <v>Surabaya</v>
          </cell>
          <cell r="H143" t="str">
            <v>Jawa Timur</v>
          </cell>
        </row>
        <row r="144">
          <cell r="B144" t="str">
            <v>00254</v>
          </cell>
          <cell r="C144" t="str">
            <v>Lembaga Alkitab Indonesia</v>
          </cell>
          <cell r="D144" t="str">
            <v>DPPK</v>
          </cell>
          <cell r="E144" t="str">
            <v>PPIP</v>
          </cell>
          <cell r="F144" t="str">
            <v>Jl. Salemba Raya No. 49   Gedung LAI Lt. 6  (di samping RS. St.Carolus)</v>
          </cell>
          <cell r="G144" t="str">
            <v>Jakarta Pusat</v>
          </cell>
          <cell r="H144" t="str">
            <v>DKI Jakarta</v>
          </cell>
        </row>
        <row r="145">
          <cell r="B145" t="str">
            <v>00255</v>
          </cell>
          <cell r="C145" t="str">
            <v>Antam</v>
          </cell>
          <cell r="D145" t="str">
            <v>DPPK</v>
          </cell>
          <cell r="E145" t="str">
            <v>PPMP</v>
          </cell>
          <cell r="F145" t="str">
            <v>Gedung Aneka Tambang   Jl. TB. Simatupang No.1, Tanjung Barat</v>
          </cell>
          <cell r="G145" t="str">
            <v>Jakarta Selatan</v>
          </cell>
          <cell r="H145" t="str">
            <v>DKI Jakarta</v>
          </cell>
        </row>
        <row r="146">
          <cell r="B146" t="str">
            <v>00256</v>
          </cell>
          <cell r="C146" t="str">
            <v>Jasa Marga</v>
          </cell>
          <cell r="D146" t="str">
            <v>DPPK</v>
          </cell>
          <cell r="E146" t="str">
            <v>PPMP</v>
          </cell>
          <cell r="F146" t="str">
            <v>Buaran Regency Blok A No. 23   Jl. Taman Malaka Selatan - Pondok Kelapa</v>
          </cell>
          <cell r="G146" t="str">
            <v>Jakarta Timur</v>
          </cell>
          <cell r="H146" t="str">
            <v>DKI Jakarta</v>
          </cell>
        </row>
        <row r="147">
          <cell r="B147" t="str">
            <v>00257</v>
          </cell>
          <cell r="C147" t="str">
            <v>Karyawan Pupuk Kujang</v>
          </cell>
          <cell r="D147" t="str">
            <v>DPPK</v>
          </cell>
          <cell r="E147" t="str">
            <v>PPIP</v>
          </cell>
          <cell r="F147" t="str">
            <v>Graha Purna Bhakti Lt. 2  Jl. Jend. A. Yani No. 39  Po Box 43, Cikampek</v>
          </cell>
          <cell r="G147" t="str">
            <v>Karawang</v>
          </cell>
          <cell r="H147" t="str">
            <v>Jawa Barat</v>
          </cell>
        </row>
        <row r="148">
          <cell r="B148" t="str">
            <v>00258</v>
          </cell>
          <cell r="C148" t="str">
            <v>Inti</v>
          </cell>
          <cell r="D148" t="str">
            <v>DPPK</v>
          </cell>
          <cell r="E148" t="str">
            <v>PPMP</v>
          </cell>
          <cell r="F148" t="str">
            <v>Gedung R  Jl. Moch. Toha No. 77</v>
          </cell>
          <cell r="G148" t="str">
            <v>Bandung</v>
          </cell>
          <cell r="H148" t="str">
            <v>Jawa Barat</v>
          </cell>
        </row>
        <row r="149">
          <cell r="B149" t="str">
            <v>00259</v>
          </cell>
          <cell r="C149" t="str">
            <v>Perhutani</v>
          </cell>
          <cell r="D149" t="str">
            <v>DPPK</v>
          </cell>
          <cell r="E149" t="str">
            <v>PPMP</v>
          </cell>
          <cell r="F149" t="str">
            <v>Wisma Perhutani  Jl. Villa No. 1 Karet Setiabudi</v>
          </cell>
          <cell r="G149" t="str">
            <v>Jakarta Selatan</v>
          </cell>
          <cell r="H149" t="str">
            <v>DKI Jakarta</v>
          </cell>
        </row>
        <row r="150">
          <cell r="B150" t="str">
            <v>00265</v>
          </cell>
          <cell r="C150" t="str">
            <v>Pegawai PT Bank Sumut</v>
          </cell>
          <cell r="D150" t="str">
            <v>DPPK</v>
          </cell>
          <cell r="E150" t="str">
            <v>PPMP</v>
          </cell>
          <cell r="F150" t="str">
            <v>Gedung Bank Sumut Lt. 4,   Jl. Imam Bonjol No. 18</v>
          </cell>
          <cell r="G150" t="str">
            <v>Medan</v>
          </cell>
          <cell r="H150" t="str">
            <v>Sumatera Utara</v>
          </cell>
        </row>
        <row r="151">
          <cell r="B151" t="str">
            <v>00267</v>
          </cell>
          <cell r="C151" t="str">
            <v>Pupuk Kalimantan Timur</v>
          </cell>
          <cell r="D151" t="str">
            <v>DPPK</v>
          </cell>
          <cell r="E151" t="str">
            <v>PPMP</v>
          </cell>
          <cell r="F151" t="str">
            <v>Gd. Dana Pensiun Pupuk Kaltim  Jl. S. Parman No. 5</v>
          </cell>
          <cell r="G151" t="str">
            <v>Bontang</v>
          </cell>
          <cell r="H151" t="str">
            <v>Kalimantan Timur</v>
          </cell>
        </row>
        <row r="152">
          <cell r="B152" t="str">
            <v>00268</v>
          </cell>
          <cell r="C152" t="str">
            <v>Telkom</v>
          </cell>
          <cell r="D152" t="str">
            <v>DPPK</v>
          </cell>
          <cell r="E152" t="str">
            <v>PPMP</v>
          </cell>
          <cell r="F152" t="str">
            <v>Jl. Surapati No.151</v>
          </cell>
          <cell r="G152" t="str">
            <v>Bandung</v>
          </cell>
          <cell r="H152" t="str">
            <v>Jawa Barat</v>
          </cell>
        </row>
        <row r="153">
          <cell r="B153" t="str">
            <v>00269</v>
          </cell>
          <cell r="C153" t="str">
            <v>Pegawai Perum Peruri</v>
          </cell>
          <cell r="D153" t="str">
            <v>DPPK</v>
          </cell>
          <cell r="E153" t="str">
            <v>PPMP</v>
          </cell>
          <cell r="F153" t="str">
            <v xml:space="preserve">Jl. Trunojoyo No. 8A </v>
          </cell>
          <cell r="G153" t="str">
            <v>Jakarta Selatan</v>
          </cell>
          <cell r="H153" t="str">
            <v>DKI Jakarta</v>
          </cell>
        </row>
        <row r="154">
          <cell r="B154" t="str">
            <v>00270</v>
          </cell>
          <cell r="C154" t="str">
            <v>Karyawan PT Pal Indonesia</v>
          </cell>
          <cell r="D154" t="str">
            <v>DPPK</v>
          </cell>
          <cell r="E154" t="str">
            <v>PPIP</v>
          </cell>
          <cell r="F154" t="str">
            <v>JL.Taruna No.66-68   Ujung Surabaya</v>
          </cell>
          <cell r="G154" t="str">
            <v>Surabaya</v>
          </cell>
          <cell r="H154" t="str">
            <v>Jawa Timur</v>
          </cell>
        </row>
        <row r="155">
          <cell r="B155" t="str">
            <v>00271</v>
          </cell>
          <cell r="C155" t="str">
            <v>Ibm Indonesia</v>
          </cell>
          <cell r="D155" t="str">
            <v>DPPK</v>
          </cell>
          <cell r="E155" t="str">
            <v>PPIP</v>
          </cell>
          <cell r="F155" t="str">
            <v>The Plaza Office Tower Lt. 16, Jl. MH. Thamrin Kav. 28-30</v>
          </cell>
          <cell r="G155" t="str">
            <v>Jakarta Pusat</v>
          </cell>
          <cell r="H155" t="str">
            <v>DKI Jakarta</v>
          </cell>
        </row>
        <row r="156">
          <cell r="B156" t="str">
            <v>00272</v>
          </cell>
          <cell r="C156" t="str">
            <v>Avrist (d/h AIA Indonesia)</v>
          </cell>
          <cell r="D156" t="str">
            <v>DPPK</v>
          </cell>
          <cell r="E156" t="str">
            <v>PPIP</v>
          </cell>
          <cell r="F156" t="str">
            <v>Gedung Bank Panin Senayan Lt. 3, 7 &amp; 8   Jl. Jend. Sudirman</v>
          </cell>
          <cell r="G156" t="str">
            <v>Jakarta Pusat</v>
          </cell>
          <cell r="H156" t="str">
            <v>DKI Jakarta</v>
          </cell>
        </row>
        <row r="157">
          <cell r="B157" t="str">
            <v>00273</v>
          </cell>
          <cell r="C157" t="str">
            <v>Garam</v>
          </cell>
          <cell r="D157" t="str">
            <v>DPPK</v>
          </cell>
          <cell r="E157" t="str">
            <v>PPMP</v>
          </cell>
          <cell r="F157" t="str">
            <v>Jl. Arief Rahman Hakim 93</v>
          </cell>
          <cell r="G157" t="str">
            <v>Surabaya</v>
          </cell>
          <cell r="H157" t="str">
            <v>Jawa Timur</v>
          </cell>
        </row>
        <row r="158">
          <cell r="B158" t="str">
            <v>00274</v>
          </cell>
          <cell r="C158" t="str">
            <v>Perkebunan</v>
          </cell>
          <cell r="D158" t="str">
            <v>DPPK</v>
          </cell>
          <cell r="E158" t="str">
            <v>PPMP</v>
          </cell>
          <cell r="F158" t="str">
            <v>Gedung DAPENBUN   Jl. Hayam Wuruk No. 4 AX-BX</v>
          </cell>
          <cell r="G158" t="str">
            <v>Jakarta Barat</v>
          </cell>
          <cell r="H158" t="str">
            <v>DKI Jakarta</v>
          </cell>
        </row>
        <row r="159">
          <cell r="B159" t="str">
            <v>00277</v>
          </cell>
          <cell r="C159" t="str">
            <v>PT Istaka Karya</v>
          </cell>
          <cell r="D159" t="str">
            <v>DPPK</v>
          </cell>
          <cell r="E159" t="str">
            <v>PPMP</v>
          </cell>
          <cell r="F159" t="str">
            <v>Graha Iskandarsyah ly 9 Jl. Iskandarsyah Raya No. 660 Kebayoran baru</v>
          </cell>
          <cell r="G159" t="str">
            <v>Jakarta Selatan</v>
          </cell>
          <cell r="H159" t="str">
            <v>DKI Jakarta</v>
          </cell>
        </row>
        <row r="160">
          <cell r="B160" t="str">
            <v>00278</v>
          </cell>
          <cell r="C160" t="str">
            <v>ASDP</v>
          </cell>
          <cell r="D160" t="str">
            <v>DPPK</v>
          </cell>
          <cell r="E160" t="str">
            <v>PPMP</v>
          </cell>
          <cell r="F160" t="str">
            <v>Jl. Pemuda No. 291</v>
          </cell>
          <cell r="G160" t="str">
            <v>Jakarta Timur</v>
          </cell>
          <cell r="H160" t="str">
            <v>DKI Jakarta</v>
          </cell>
        </row>
        <row r="161">
          <cell r="B161" t="str">
            <v>00279</v>
          </cell>
          <cell r="C161" t="str">
            <v>Jasa Tirta II</v>
          </cell>
          <cell r="D161" t="str">
            <v>DPPK</v>
          </cell>
          <cell r="E161" t="str">
            <v>PPMP</v>
          </cell>
          <cell r="F161" t="str">
            <v>Jl. Lurah Kawi, Jatiluhur</v>
          </cell>
          <cell r="G161" t="str">
            <v>Purwakarta</v>
          </cell>
          <cell r="H161" t="str">
            <v>Jawa Barat</v>
          </cell>
        </row>
        <row r="162">
          <cell r="B162" t="str">
            <v>00282</v>
          </cell>
          <cell r="C162" t="str">
            <v>Perusahaan Pelabuhan Dan Pengerukan</v>
          </cell>
          <cell r="D162" t="str">
            <v>DPPK</v>
          </cell>
          <cell r="E162" t="str">
            <v>PPMP</v>
          </cell>
          <cell r="F162" t="str">
            <v>JL.Pemuda, Balap Sepeda No.1(I)   Rawamangun</v>
          </cell>
          <cell r="G162" t="str">
            <v>Jakarta Timur</v>
          </cell>
          <cell r="H162" t="str">
            <v>DKI Jakarta</v>
          </cell>
        </row>
        <row r="163">
          <cell r="B163" t="str">
            <v>00284</v>
          </cell>
          <cell r="C163" t="str">
            <v>Perumnas</v>
          </cell>
          <cell r="D163" t="str">
            <v>DPPK</v>
          </cell>
          <cell r="E163" t="str">
            <v>PPMP</v>
          </cell>
          <cell r="F163" t="str">
            <v>Rukan Kirana Cawang No. B 16 Jl. DI. Panjaitan Kav. 48</v>
          </cell>
          <cell r="G163" t="str">
            <v>Jakarta Timur</v>
          </cell>
          <cell r="H163" t="str">
            <v>DKI Jakarta</v>
          </cell>
        </row>
        <row r="164">
          <cell r="B164" t="str">
            <v>00285</v>
          </cell>
          <cell r="C164" t="str">
            <v>Pertamina</v>
          </cell>
          <cell r="D164" t="str">
            <v>DPPK</v>
          </cell>
          <cell r="E164" t="str">
            <v>PPMP</v>
          </cell>
          <cell r="F164" t="str">
            <v>M.I. Ridwan Rais  7 A</v>
          </cell>
          <cell r="G164" t="str">
            <v>Jakarta Pusat</v>
          </cell>
          <cell r="H164" t="str">
            <v>DKI Jakarta</v>
          </cell>
        </row>
        <row r="165">
          <cell r="B165" t="str">
            <v>00286</v>
          </cell>
          <cell r="C165" t="str">
            <v>Boc Indonesia</v>
          </cell>
          <cell r="D165" t="str">
            <v>DPPK</v>
          </cell>
          <cell r="E165" t="str">
            <v>PPMP</v>
          </cell>
          <cell r="F165" t="str">
            <v>Jl. Raya Bekasi Km 21 - Pulogadung</v>
          </cell>
          <cell r="G165" t="str">
            <v>Jakarta Utara</v>
          </cell>
          <cell r="H165" t="str">
            <v>DKI Jakarta</v>
          </cell>
        </row>
        <row r="166">
          <cell r="B166" t="str">
            <v>00289</v>
          </cell>
          <cell r="C166" t="str">
            <v>Essence Indonesia</v>
          </cell>
          <cell r="D166" t="str">
            <v>DPPK</v>
          </cell>
          <cell r="E166" t="str">
            <v>PPMP</v>
          </cell>
          <cell r="F166" t="str">
            <v xml:space="preserve">Jl. Otto Iskandardinata No. 74 </v>
          </cell>
          <cell r="G166" t="str">
            <v>Jakarta Timur</v>
          </cell>
          <cell r="H166" t="str">
            <v>DKI Jakarta</v>
          </cell>
        </row>
        <row r="167">
          <cell r="B167" t="str">
            <v>00290</v>
          </cell>
          <cell r="C167" t="str">
            <v>Natour</v>
          </cell>
          <cell r="D167" t="str">
            <v>DPPK</v>
          </cell>
          <cell r="E167" t="str">
            <v>PPMP</v>
          </cell>
          <cell r="F167" t="str">
            <v>Graha Inna Lt. 5   Jl. Warung Buncit Raya Kav. 38</v>
          </cell>
          <cell r="G167" t="str">
            <v>Jakarta Selatan</v>
          </cell>
          <cell r="H167" t="str">
            <v>DKI Jakarta</v>
          </cell>
        </row>
        <row r="168">
          <cell r="B168" t="str">
            <v>00291</v>
          </cell>
          <cell r="C168" t="str">
            <v>Karyawan PT Industri Sandang Nusantara</v>
          </cell>
          <cell r="D168" t="str">
            <v>DPPK</v>
          </cell>
          <cell r="E168" t="str">
            <v>PPMP</v>
          </cell>
          <cell r="F168" t="str">
            <v>Jl. K.H Agus Salim No. 45</v>
          </cell>
          <cell r="G168" t="str">
            <v>Bekasi</v>
          </cell>
          <cell r="H168" t="str">
            <v>Jawa Barat</v>
          </cell>
        </row>
        <row r="169">
          <cell r="B169" t="str">
            <v>00293</v>
          </cell>
          <cell r="C169" t="str">
            <v>Krakatau Steel</v>
          </cell>
          <cell r="D169" t="str">
            <v>DPPK</v>
          </cell>
          <cell r="E169" t="str">
            <v>PPMP</v>
          </cell>
          <cell r="F169" t="str">
            <v>Jl. KH. Yasin Beji No. 29</v>
          </cell>
          <cell r="G169" t="str">
            <v>Cilegon</v>
          </cell>
          <cell r="H169" t="str">
            <v>Banten</v>
          </cell>
        </row>
        <row r="170">
          <cell r="B170" t="str">
            <v>00294</v>
          </cell>
          <cell r="C170" t="str">
            <v>Pelni</v>
          </cell>
          <cell r="D170" t="str">
            <v>DPPK</v>
          </cell>
          <cell r="E170" t="str">
            <v>PPMP</v>
          </cell>
          <cell r="F170" t="str">
            <v>Gedung PT Pelni Lt. 3  Jl. Angkasa No. 18</v>
          </cell>
          <cell r="G170" t="str">
            <v>Jakarta Pusat</v>
          </cell>
          <cell r="H170" t="str">
            <v>DKI Jakarta</v>
          </cell>
        </row>
        <row r="171">
          <cell r="B171" t="str">
            <v>00295</v>
          </cell>
          <cell r="C171" t="str">
            <v>Pusri</v>
          </cell>
          <cell r="D171" t="str">
            <v>DPPK</v>
          </cell>
          <cell r="E171" t="str">
            <v>PPMP</v>
          </cell>
          <cell r="F171" t="str">
            <v>Jl. Mayor Zen 2 Ilir Sei Selayur</v>
          </cell>
          <cell r="G171" t="str">
            <v>Palembang</v>
          </cell>
          <cell r="H171" t="str">
            <v>Sumatera Selatan</v>
          </cell>
        </row>
        <row r="172">
          <cell r="B172" t="str">
            <v>00296</v>
          </cell>
          <cell r="C172" t="str">
            <v>Pegawai Indah Karya</v>
          </cell>
          <cell r="D172" t="str">
            <v>DPPK</v>
          </cell>
          <cell r="E172" t="str">
            <v>PPMP</v>
          </cell>
          <cell r="F172" t="str">
            <v>JL.Golf No.2A Ujung Berung</v>
          </cell>
          <cell r="G172" t="str">
            <v>Bandung</v>
          </cell>
          <cell r="H172" t="str">
            <v>Jawa Barat</v>
          </cell>
        </row>
        <row r="173">
          <cell r="B173" t="str">
            <v>00297</v>
          </cell>
          <cell r="C173" t="str">
            <v>LEN Industri</v>
          </cell>
          <cell r="D173" t="str">
            <v>DPPK</v>
          </cell>
          <cell r="E173" t="str">
            <v>PPMP</v>
          </cell>
          <cell r="F173" t="str">
            <v>Gedung C Lt. 1  Jl. Soekarno-Hatta No. 442</v>
          </cell>
          <cell r="G173" t="str">
            <v>Bandung</v>
          </cell>
          <cell r="H173" t="str">
            <v>Jawa Barat</v>
          </cell>
        </row>
        <row r="174">
          <cell r="B174" t="str">
            <v>00298</v>
          </cell>
          <cell r="C174" t="str">
            <v>Nindya Karya</v>
          </cell>
          <cell r="D174" t="str">
            <v>DPPK</v>
          </cell>
          <cell r="E174" t="str">
            <v>PPMP</v>
          </cell>
          <cell r="F174" t="str">
            <v>Nindya Karya Lantai VI  Jl. Letjen MT Haryono Kav.22</v>
          </cell>
          <cell r="G174" t="str">
            <v>Jakarta Timur</v>
          </cell>
          <cell r="H174" t="str">
            <v>DKI Jakarta</v>
          </cell>
        </row>
        <row r="175">
          <cell r="B175" t="str">
            <v>00299</v>
          </cell>
          <cell r="C175" t="str">
            <v>Gunung Madu</v>
          </cell>
          <cell r="D175" t="str">
            <v>DPPK</v>
          </cell>
          <cell r="E175" t="str">
            <v>PPIP</v>
          </cell>
          <cell r="F175" t="str">
            <v>Jl. Kebon Sirih No. 39</v>
          </cell>
          <cell r="G175" t="str">
            <v>Jakarta Pusat</v>
          </cell>
          <cell r="H175" t="str">
            <v>DKI Jakarta</v>
          </cell>
        </row>
        <row r="176">
          <cell r="B176" t="str">
            <v>00300</v>
          </cell>
          <cell r="C176" t="str">
            <v>Biro Klasifikasi Indonesia</v>
          </cell>
          <cell r="D176" t="str">
            <v>DPPK</v>
          </cell>
          <cell r="E176" t="str">
            <v>PPMP</v>
          </cell>
          <cell r="F176" t="str">
            <v>Jl. Yos Sudarso no. 38-40 Tanjung Priok   Kelurahan Kebon Bawang, Kecamatan Tanjung Priok</v>
          </cell>
          <cell r="G176" t="str">
            <v>Jakarta Utara</v>
          </cell>
          <cell r="H176" t="str">
            <v>DKI Jakarta</v>
          </cell>
        </row>
        <row r="177">
          <cell r="B177" t="str">
            <v>00301</v>
          </cell>
          <cell r="C177" t="str">
            <v>Wijaya Karya</v>
          </cell>
          <cell r="D177" t="str">
            <v>DPPK</v>
          </cell>
          <cell r="E177" t="str">
            <v>PPMP</v>
          </cell>
          <cell r="F177" t="str">
            <v>Gedung Wika Lt. 2  Jl. D.I. Panjaitan Kav. 9</v>
          </cell>
          <cell r="G177" t="str">
            <v>Jakarta Timur</v>
          </cell>
          <cell r="H177" t="str">
            <v>DKI Jakarta</v>
          </cell>
        </row>
        <row r="178">
          <cell r="B178" t="str">
            <v>00302</v>
          </cell>
          <cell r="C178" t="str">
            <v>Pegawai Gelora Senayan</v>
          </cell>
          <cell r="D178" t="str">
            <v>DPPK</v>
          </cell>
          <cell r="E178" t="str">
            <v>PPMP</v>
          </cell>
          <cell r="F178" t="str">
            <v>Jl. Pintu Satu Komplek Gelora Senayan</v>
          </cell>
          <cell r="G178" t="str">
            <v>Jakarta Pusat</v>
          </cell>
          <cell r="H178" t="str">
            <v>DKI Jakarta</v>
          </cell>
        </row>
        <row r="179">
          <cell r="B179" t="str">
            <v>00303</v>
          </cell>
          <cell r="C179" t="str">
            <v>PT Pos Indonesia (Persero)</v>
          </cell>
          <cell r="D179" t="str">
            <v>DPPK</v>
          </cell>
          <cell r="E179" t="str">
            <v>PPMP</v>
          </cell>
          <cell r="F179" t="str">
            <v>Jl. Tasikmalaya No.1</v>
          </cell>
          <cell r="G179" t="str">
            <v>Bandung</v>
          </cell>
          <cell r="H179" t="str">
            <v>Jawa Barat</v>
          </cell>
        </row>
        <row r="180">
          <cell r="B180" t="str">
            <v>00305</v>
          </cell>
          <cell r="C180" t="str">
            <v>SKU PT Ukindo</v>
          </cell>
          <cell r="D180" t="str">
            <v>DPPK</v>
          </cell>
          <cell r="E180" t="str">
            <v>PPMP</v>
          </cell>
          <cell r="F180" t="str">
            <v xml:space="preserve">Wisma HSBC Lantai 3  Jl. Diponegoro Kav. 11 </v>
          </cell>
          <cell r="G180" t="str">
            <v>Medan</v>
          </cell>
          <cell r="H180" t="str">
            <v>Sumatera Utara</v>
          </cell>
        </row>
        <row r="181">
          <cell r="B181" t="str">
            <v>00307</v>
          </cell>
          <cell r="C181" t="str">
            <v>Hotel Indonesia Internasional</v>
          </cell>
          <cell r="D181" t="str">
            <v>DPPK</v>
          </cell>
          <cell r="E181" t="str">
            <v>PPMP</v>
          </cell>
          <cell r="F181" t="str">
            <v>Jl. Warung Buncit Raya Pulo No.17</v>
          </cell>
          <cell r="G181" t="str">
            <v>Jakarta Selatan</v>
          </cell>
          <cell r="H181" t="str">
            <v>DKI Jakarta</v>
          </cell>
        </row>
        <row r="182">
          <cell r="B182" t="str">
            <v>00308</v>
          </cell>
          <cell r="C182" t="str">
            <v>Pendidikan Cendekia Utama</v>
          </cell>
          <cell r="D182" t="str">
            <v>DPPK</v>
          </cell>
          <cell r="E182" t="str">
            <v>PPMP</v>
          </cell>
          <cell r="F182" t="str">
            <v>Kampus Universitas Dr. Soetomo Jl. Semolowaru No. 84</v>
          </cell>
          <cell r="G182" t="str">
            <v>Surabaya</v>
          </cell>
          <cell r="H182" t="str">
            <v>Jawa Timur</v>
          </cell>
        </row>
        <row r="183">
          <cell r="B183" t="str">
            <v>00309</v>
          </cell>
          <cell r="C183" t="str">
            <v>Karyawan PT Pindad</v>
          </cell>
          <cell r="D183" t="str">
            <v>DPPK</v>
          </cell>
          <cell r="E183" t="str">
            <v>PPIP</v>
          </cell>
          <cell r="F183" t="str">
            <v>Jl. Jend. Gatot Subroto No. 517</v>
          </cell>
          <cell r="G183" t="str">
            <v>Bandung</v>
          </cell>
          <cell r="H183" t="str">
            <v>Jawa Barat</v>
          </cell>
        </row>
        <row r="184">
          <cell r="B184" t="str">
            <v>00310</v>
          </cell>
          <cell r="C184" t="str">
            <v>Dok Dan Perkapalan Surabaya</v>
          </cell>
          <cell r="D184" t="str">
            <v>DPPK</v>
          </cell>
          <cell r="E184" t="str">
            <v>PPMP</v>
          </cell>
          <cell r="F184" t="str">
            <v>Jl. Tanjung Perak Barat No. 433-435</v>
          </cell>
          <cell r="G184" t="str">
            <v>Surabaya</v>
          </cell>
          <cell r="H184" t="str">
            <v>Jawa Timur</v>
          </cell>
        </row>
        <row r="185">
          <cell r="B185" t="str">
            <v>00311</v>
          </cell>
          <cell r="C185" t="str">
            <v>Semen Gresik</v>
          </cell>
          <cell r="D185" t="str">
            <v>DPPK</v>
          </cell>
          <cell r="E185" t="str">
            <v>PPMP</v>
          </cell>
          <cell r="F185" t="str">
            <v>Kantor YDPKSG Jl. RA. Kartini No. 23</v>
          </cell>
          <cell r="G185" t="str">
            <v>Gresik</v>
          </cell>
          <cell r="H185" t="str">
            <v>Jawa Timur</v>
          </cell>
        </row>
        <row r="186">
          <cell r="B186" t="str">
            <v>00315</v>
          </cell>
          <cell r="C186" t="str">
            <v>Karyawan PT Coca-Cola Indonesia</v>
          </cell>
          <cell r="D186" t="str">
            <v>DPPK</v>
          </cell>
          <cell r="E186" t="str">
            <v>PPMP</v>
          </cell>
          <cell r="F186" t="str">
            <v>Gedung Wisma GKBI Lantai 8  Jl. Jend. Sudirman Kav. 28</v>
          </cell>
          <cell r="G186" t="str">
            <v>Jakarta Pusat</v>
          </cell>
          <cell r="H186" t="str">
            <v>DKI Jakarta</v>
          </cell>
        </row>
        <row r="187">
          <cell r="B187" t="str">
            <v>00316</v>
          </cell>
          <cell r="C187" t="str">
            <v>Inhutani</v>
          </cell>
          <cell r="D187" t="str">
            <v>DPPK</v>
          </cell>
          <cell r="E187" t="str">
            <v>PPMP</v>
          </cell>
          <cell r="F187" t="str">
            <v>Jln. KH. Ahmad Dahlan 69 Kebayoran Baru</v>
          </cell>
          <cell r="G187" t="str">
            <v>Jakarta Selatan</v>
          </cell>
          <cell r="H187" t="str">
            <v>DKI Jakarta</v>
          </cell>
        </row>
        <row r="188">
          <cell r="B188" t="str">
            <v>00317</v>
          </cell>
          <cell r="C188" t="str">
            <v>Bank Mandiri</v>
          </cell>
          <cell r="D188" t="str">
            <v>DPPK</v>
          </cell>
          <cell r="E188" t="str">
            <v>PPIP</v>
          </cell>
          <cell r="F188" t="str">
            <v>Bank Mandiri Lt.4   Jl. Mampang Prapatan No. 61</v>
          </cell>
          <cell r="G188" t="str">
            <v>Jakarta Selatan</v>
          </cell>
          <cell r="H188" t="str">
            <v>DKI Jakarta</v>
          </cell>
        </row>
        <row r="189">
          <cell r="B189" t="str">
            <v>00318</v>
          </cell>
          <cell r="C189" t="str">
            <v>Bina Adhi Sejahtera</v>
          </cell>
          <cell r="D189" t="str">
            <v>DPPK</v>
          </cell>
          <cell r="E189" t="str">
            <v>PPMP</v>
          </cell>
          <cell r="F189" t="str">
            <v>Jl. Raya Pasar Minggu Km 18</v>
          </cell>
          <cell r="G189" t="str">
            <v>Jakarta Selatan</v>
          </cell>
          <cell r="H189" t="str">
            <v>DKI Jakarta</v>
          </cell>
        </row>
        <row r="190">
          <cell r="B190" t="str">
            <v>00320</v>
          </cell>
          <cell r="C190" t="str">
            <v>Pegadaian</v>
          </cell>
          <cell r="D190" t="str">
            <v>DPPK</v>
          </cell>
          <cell r="E190" t="str">
            <v>PPMP</v>
          </cell>
          <cell r="F190" t="str">
            <v>Jl. Jambrut  No. 16 A Kenari</v>
          </cell>
          <cell r="G190" t="str">
            <v>Jakarta Pusat</v>
          </cell>
          <cell r="H190" t="str">
            <v>DKI Jakarta</v>
          </cell>
        </row>
        <row r="191">
          <cell r="B191" t="str">
            <v>00321</v>
          </cell>
          <cell r="C191" t="str">
            <v>Angkasa Pura II</v>
          </cell>
          <cell r="D191" t="str">
            <v>DPPK</v>
          </cell>
          <cell r="E191" t="str">
            <v>PPMP</v>
          </cell>
          <cell r="F191" t="str">
            <v>Gedung 628 Bandara International Soekarno-Hatta</v>
          </cell>
          <cell r="G191" t="str">
            <v>Tangerang</v>
          </cell>
          <cell r="H191" t="str">
            <v>Banten</v>
          </cell>
        </row>
        <row r="192">
          <cell r="B192" t="str">
            <v>00322</v>
          </cell>
          <cell r="C192" t="str">
            <v>Angkasa Pura I</v>
          </cell>
          <cell r="D192" t="str">
            <v>DPPK</v>
          </cell>
          <cell r="E192" t="str">
            <v>PPMP</v>
          </cell>
          <cell r="F192" t="str">
            <v>Gedung DAPENRA Lantai 6  Kota Baru Bandar Kemayoran  Blok B-12 Kaveling No.8</v>
          </cell>
          <cell r="G192" t="str">
            <v>Jakarta Pusat</v>
          </cell>
          <cell r="H192" t="str">
            <v>DKI Jakarta</v>
          </cell>
        </row>
        <row r="193">
          <cell r="B193" t="str">
            <v>00323</v>
          </cell>
          <cell r="C193" t="str">
            <v>Karyawan Semen Baturaja</v>
          </cell>
          <cell r="D193" t="str">
            <v>DPPK</v>
          </cell>
          <cell r="E193" t="str">
            <v>PPMP</v>
          </cell>
          <cell r="F193" t="str">
            <v>Jl. Abikusno Cokrosuyoso Kertapati</v>
          </cell>
          <cell r="G193" t="str">
            <v>Palembang</v>
          </cell>
          <cell r="H193" t="str">
            <v>Sumatera Selatan</v>
          </cell>
        </row>
        <row r="194">
          <cell r="B194" t="str">
            <v>00324</v>
          </cell>
          <cell r="C194" t="str">
            <v>Garuda Indonesia</v>
          </cell>
          <cell r="D194" t="str">
            <v>DPPK</v>
          </cell>
          <cell r="E194" t="str">
            <v>PPIP</v>
          </cell>
          <cell r="F194" t="str">
            <v>JL. Johar No. 4 Menteng</v>
          </cell>
          <cell r="G194" t="str">
            <v>Jakarta Pusat</v>
          </cell>
          <cell r="H194" t="str">
            <v>DKI Jakarta</v>
          </cell>
        </row>
        <row r="195">
          <cell r="B195" t="str">
            <v>00325</v>
          </cell>
          <cell r="C195" t="str">
            <v>Semen Tonasa</v>
          </cell>
          <cell r="D195" t="str">
            <v>DPPK</v>
          </cell>
          <cell r="E195" t="str">
            <v>PPMP</v>
          </cell>
          <cell r="F195" t="str">
            <v xml:space="preserve"> Kantor Pusat PT Semen Tonasa Lantai 1</v>
          </cell>
          <cell r="G195" t="str">
            <v>Pangkajene</v>
          </cell>
          <cell r="H195" t="str">
            <v>Sulawesi Selatan</v>
          </cell>
        </row>
        <row r="196">
          <cell r="B196" t="str">
            <v>00326</v>
          </cell>
          <cell r="C196" t="str">
            <v>Kimia Farma</v>
          </cell>
          <cell r="D196" t="str">
            <v>DPPK</v>
          </cell>
          <cell r="E196" t="str">
            <v>PPMP</v>
          </cell>
          <cell r="F196" t="str">
            <v>Jl. Sahardjo No. 199 Tebet</v>
          </cell>
          <cell r="G196" t="str">
            <v>Jakarta Selatan</v>
          </cell>
          <cell r="H196" t="str">
            <v>DKI Jakarta</v>
          </cell>
        </row>
        <row r="197">
          <cell r="B197" t="str">
            <v>00327</v>
          </cell>
          <cell r="C197" t="str">
            <v>Electrolux Indonesia</v>
          </cell>
          <cell r="D197" t="str">
            <v>DPPK</v>
          </cell>
          <cell r="E197" t="str">
            <v>PPIP</v>
          </cell>
          <cell r="F197" t="str">
            <v xml:space="preserve">Plaza Kuningan Menara Utara Lantai 2, Jalan HR. Rasuna Said Kav. C 11- 14 Karet Setiabudi,  Jakarta Selatan 12940
</v>
          </cell>
          <cell r="G197" t="str">
            <v>Jakarta Selatan</v>
          </cell>
          <cell r="H197" t="str">
            <v>DKI Jakarta</v>
          </cell>
        </row>
        <row r="198">
          <cell r="B198" t="str">
            <v>00328</v>
          </cell>
          <cell r="C198" t="str">
            <v>Pertani</v>
          </cell>
          <cell r="D198" t="str">
            <v>DPPK</v>
          </cell>
          <cell r="E198" t="str">
            <v>PPMP</v>
          </cell>
          <cell r="F198" t="str">
            <v>Jl. Pertani No. 1 Duren Tiga, Pancoran</v>
          </cell>
          <cell r="G198" t="str">
            <v>Jakarta Selatan</v>
          </cell>
          <cell r="H198" t="str">
            <v>DKI Jakarta</v>
          </cell>
        </row>
        <row r="199">
          <cell r="B199" t="str">
            <v>00329</v>
          </cell>
          <cell r="C199" t="str">
            <v>PT Brantas Abipraya</v>
          </cell>
          <cell r="D199" t="str">
            <v>DPPK</v>
          </cell>
          <cell r="E199" t="str">
            <v>PPMP</v>
          </cell>
          <cell r="F199" t="str">
            <v>Jl. DI Panjaitan Kav.14, Cawang</v>
          </cell>
          <cell r="G199" t="str">
            <v>Jakarta Timur</v>
          </cell>
          <cell r="H199" t="str">
            <v>DKI Jakarta</v>
          </cell>
        </row>
        <row r="200">
          <cell r="B200" t="str">
            <v>00330</v>
          </cell>
          <cell r="C200" t="str">
            <v>Semen Padang</v>
          </cell>
          <cell r="D200" t="str">
            <v>DPPK</v>
          </cell>
          <cell r="E200" t="str">
            <v>PPMP</v>
          </cell>
          <cell r="F200" t="str">
            <v>Komplek PT. Semen Padang - Indarung</v>
          </cell>
          <cell r="G200" t="str">
            <v>Padang</v>
          </cell>
          <cell r="H200" t="str">
            <v>Sumatera Barat</v>
          </cell>
        </row>
        <row r="201">
          <cell r="B201" t="str">
            <v>00334</v>
          </cell>
          <cell r="C201" t="str">
            <v>Goodyear Indonesia</v>
          </cell>
          <cell r="D201" t="str">
            <v>DPPK</v>
          </cell>
          <cell r="E201" t="str">
            <v>PPMP</v>
          </cell>
          <cell r="F201" t="str">
            <v>Jl. Pemuda No. 27</v>
          </cell>
          <cell r="G201" t="str">
            <v>Bogor</v>
          </cell>
          <cell r="H201" t="str">
            <v>Jawa Barat</v>
          </cell>
        </row>
        <row r="202">
          <cell r="B202" t="str">
            <v>00335</v>
          </cell>
          <cell r="C202" t="str">
            <v>Apac Inti Corpora</v>
          </cell>
          <cell r="D202" t="str">
            <v>DPPK</v>
          </cell>
          <cell r="E202" t="str">
            <v>PPIP</v>
          </cell>
          <cell r="F202" t="str">
            <v>Graha BIP Lantai 6   Jl. Gatot Subroto Kav. 23</v>
          </cell>
          <cell r="G202" t="str">
            <v>Jakarta Selatan</v>
          </cell>
          <cell r="H202" t="str">
            <v>DKI Jakarta</v>
          </cell>
        </row>
        <row r="203">
          <cell r="B203" t="str">
            <v>00336</v>
          </cell>
          <cell r="C203" t="str">
            <v>IPTN</v>
          </cell>
          <cell r="D203" t="str">
            <v>DPPK</v>
          </cell>
          <cell r="E203" t="str">
            <v>PPMP</v>
          </cell>
          <cell r="F203" t="str">
            <v>Gedung Dirgantara II (eks Gedung Dharmawanita) Lt II  KP II PT Dirgantara Indonesia (Persero)  Jl. Pajajaran No. 154</v>
          </cell>
          <cell r="G203" t="str">
            <v>Bandung</v>
          </cell>
          <cell r="H203" t="str">
            <v>Jawa Barat</v>
          </cell>
        </row>
        <row r="204">
          <cell r="B204" t="str">
            <v>00337</v>
          </cell>
          <cell r="C204" t="str">
            <v>Lembaga Katolik Yadapen</v>
          </cell>
          <cell r="D204" t="str">
            <v>DPPK</v>
          </cell>
          <cell r="E204" t="str">
            <v>PPMP</v>
          </cell>
          <cell r="F204" t="str">
            <v>JL. Let. Jend. Suprapto 54</v>
          </cell>
          <cell r="G204" t="str">
            <v>Semarang</v>
          </cell>
          <cell r="H204" t="str">
            <v>Jawa Tengah</v>
          </cell>
        </row>
        <row r="205">
          <cell r="B205" t="str">
            <v>00338</v>
          </cell>
          <cell r="C205" t="str">
            <v>Muhammadiyah</v>
          </cell>
          <cell r="D205" t="str">
            <v>DPPK</v>
          </cell>
          <cell r="E205" t="str">
            <v>PPMP</v>
          </cell>
          <cell r="F205" t="str">
            <v>Jl. HOS Cokroaminoto 17</v>
          </cell>
          <cell r="G205" t="str">
            <v>Yogyakarta</v>
          </cell>
          <cell r="H205" t="str">
            <v>DI Yogyakarta</v>
          </cell>
        </row>
        <row r="206">
          <cell r="B206" t="str">
            <v>00339</v>
          </cell>
          <cell r="C206" t="str">
            <v>Manfaat Pasti Unilever Indonesia</v>
          </cell>
          <cell r="D206" t="str">
            <v>DPPK</v>
          </cell>
          <cell r="E206" t="str">
            <v>PPMP</v>
          </cell>
          <cell r="F206" t="str">
            <v>Gedung Graha Unilever  Jl. Jendral Gatot Subroto Kav. 15</v>
          </cell>
          <cell r="G206" t="str">
            <v>Jakarta Selatan</v>
          </cell>
          <cell r="H206" t="str">
            <v>DKI Jakarta</v>
          </cell>
        </row>
        <row r="207">
          <cell r="B207" t="str">
            <v>00342</v>
          </cell>
          <cell r="C207" t="str">
            <v>Mitsubishi Krama Yudha Motors And Manufacturing</v>
          </cell>
          <cell r="D207" t="str">
            <v>DPPK</v>
          </cell>
          <cell r="E207" t="str">
            <v>PPMP</v>
          </cell>
          <cell r="F207" t="str">
            <v xml:space="preserve">JL Raya Bekasi Km.21-22 Pulagadung Jakarta Timur </v>
          </cell>
          <cell r="G207" t="str">
            <v>Jakarta Timur</v>
          </cell>
          <cell r="H207" t="str">
            <v>DKI Jakarta</v>
          </cell>
        </row>
        <row r="208">
          <cell r="B208" t="str">
            <v>00343</v>
          </cell>
          <cell r="C208" t="str">
            <v>Universitas Islam Bandung</v>
          </cell>
          <cell r="D208" t="str">
            <v>DPPK</v>
          </cell>
          <cell r="E208" t="str">
            <v>PPMP</v>
          </cell>
          <cell r="F208" t="str">
            <v>Jl. Hariang Banga No. 1-A</v>
          </cell>
          <cell r="G208" t="str">
            <v>Bandung</v>
          </cell>
          <cell r="H208" t="str">
            <v>Jawa Barat</v>
          </cell>
        </row>
        <row r="209">
          <cell r="B209" t="str">
            <v>00345</v>
          </cell>
          <cell r="C209" t="str">
            <v>Widatra Bhakti</v>
          </cell>
          <cell r="D209" t="str">
            <v>DPPK</v>
          </cell>
          <cell r="E209" t="str">
            <v>PPMP</v>
          </cell>
          <cell r="F209" t="str">
            <v xml:space="preserve">Wisma Tugu Raden Saleh Lantai 6  Jl. Raden Saleh No. 44   </v>
          </cell>
          <cell r="G209" t="str">
            <v>Jakarta Pusat</v>
          </cell>
          <cell r="H209" t="str">
            <v>DKI Jakarta</v>
          </cell>
        </row>
        <row r="210">
          <cell r="B210" t="str">
            <v>00346</v>
          </cell>
          <cell r="C210" t="str">
            <v>Harapan Sejahtera</v>
          </cell>
          <cell r="D210" t="str">
            <v>DPPK</v>
          </cell>
          <cell r="E210" t="str">
            <v>PPIP</v>
          </cell>
          <cell r="F210" t="str">
            <v>Wisma Kospin Jasa Lantai 2  Jl. Warung Buncit Raya No. 16</v>
          </cell>
          <cell r="G210" t="str">
            <v>Jakarta Selatan</v>
          </cell>
          <cell r="H210" t="str">
            <v>DKI Jakarta</v>
          </cell>
        </row>
        <row r="211">
          <cell r="B211" t="str">
            <v>00347</v>
          </cell>
          <cell r="C211" t="str">
            <v>Lux Indonesia</v>
          </cell>
          <cell r="D211" t="str">
            <v>DPPK</v>
          </cell>
          <cell r="E211" t="str">
            <v>PPMP</v>
          </cell>
          <cell r="F211" t="str">
            <v>Gedung Lux, Jl. Agung Timur 9   Blok O-1 No. 29-30 Sunter Agung Podomoro</v>
          </cell>
          <cell r="G211" t="str">
            <v>Jakarta Utara</v>
          </cell>
          <cell r="H211" t="str">
            <v>DKI Jakarta</v>
          </cell>
        </row>
        <row r="212">
          <cell r="B212" t="str">
            <v>00351</v>
          </cell>
          <cell r="C212" t="str">
            <v>Universitas Merdeka Malang</v>
          </cell>
          <cell r="D212" t="str">
            <v>DPPK</v>
          </cell>
          <cell r="E212" t="str">
            <v>PPMP</v>
          </cell>
          <cell r="F212" t="str">
            <v>JL. Terusan Raya Dieng No. 60</v>
          </cell>
          <cell r="G212" t="str">
            <v>Malang</v>
          </cell>
          <cell r="H212" t="str">
            <v>Jawa Timur</v>
          </cell>
        </row>
        <row r="213">
          <cell r="B213" t="str">
            <v>00352</v>
          </cell>
          <cell r="C213" t="str">
            <v>Direksi Dan Karyawan PT Asuransi Parolamas</v>
          </cell>
          <cell r="D213" t="str">
            <v>DPPK</v>
          </cell>
          <cell r="E213" t="str">
            <v>PPMP</v>
          </cell>
          <cell r="F213" t="str">
            <v>Komplek Golden Plaza Blok G 39-42  Jl. RS. Fatmawati No. 15</v>
          </cell>
          <cell r="G213" t="str">
            <v>Jakarta Selatan</v>
          </cell>
          <cell r="H213" t="str">
            <v>DKI Jakarta</v>
          </cell>
        </row>
        <row r="214">
          <cell r="B214" t="str">
            <v>00354</v>
          </cell>
          <cell r="C214" t="str">
            <v>Kartika Chandra</v>
          </cell>
          <cell r="D214" t="str">
            <v>DPPK</v>
          </cell>
          <cell r="E214" t="str">
            <v>PPIP</v>
          </cell>
          <cell r="F214" t="str">
            <v>Hotel Kartika Chandra   Jl. Jend. Gatot Subroto Kav 18-19</v>
          </cell>
          <cell r="G214" t="str">
            <v>Jakarta Selatan</v>
          </cell>
          <cell r="H214" t="str">
            <v>DKI Jakarta</v>
          </cell>
        </row>
        <row r="215">
          <cell r="B215" t="str">
            <v>00355</v>
          </cell>
          <cell r="C215" t="str">
            <v>Hutama Karya</v>
          </cell>
          <cell r="D215" t="str">
            <v>DPPK</v>
          </cell>
          <cell r="E215" t="str">
            <v>PPMP</v>
          </cell>
          <cell r="F215" t="str">
            <v>Gedung HK   Jl. Letjend. Haryono MT.Kav. 8 Cawang</v>
          </cell>
          <cell r="G215" t="str">
            <v>Jakarta Timur</v>
          </cell>
          <cell r="H215" t="str">
            <v>DKI Jakarta</v>
          </cell>
        </row>
        <row r="216">
          <cell r="B216" t="str">
            <v>00357</v>
          </cell>
          <cell r="C216" t="str">
            <v>Bukit Asam</v>
          </cell>
          <cell r="D216" t="str">
            <v>DPPK</v>
          </cell>
          <cell r="E216" t="str">
            <v>PPMP</v>
          </cell>
          <cell r="F216" t="str">
            <v>PT Bukit Asam Lantai 2 Kantor Besar Lama  Jl. Perigi No.1</v>
          </cell>
          <cell r="G216" t="str">
            <v>Tanjung Enim</v>
          </cell>
          <cell r="H216" t="str">
            <v>Sumatera Selatan</v>
          </cell>
        </row>
        <row r="217">
          <cell r="B217" t="str">
            <v>00359</v>
          </cell>
          <cell r="C217" t="str">
            <v>Dok Kodja Bahari Group</v>
          </cell>
          <cell r="D217" t="str">
            <v>DPPK</v>
          </cell>
          <cell r="E217" t="str">
            <v>PPMP</v>
          </cell>
          <cell r="F217" t="str">
            <v>Jl. Sindang Laut No. 101  Cilincing, Tanjung Priok</v>
          </cell>
          <cell r="G217" t="str">
            <v>Jakarta Utara</v>
          </cell>
          <cell r="H217" t="str">
            <v>DKI Jakarta</v>
          </cell>
        </row>
        <row r="218">
          <cell r="B218" t="str">
            <v>00360</v>
          </cell>
          <cell r="C218" t="str">
            <v>Pembina Potensi Pembangunan</v>
          </cell>
          <cell r="D218" t="str">
            <v>DPPK</v>
          </cell>
          <cell r="E218" t="str">
            <v>PPMP</v>
          </cell>
          <cell r="F218" t="str">
            <v>Kampus I AKPRIND Lantai 2  Jalan Kalisahak No. 28</v>
          </cell>
          <cell r="G218" t="str">
            <v>Yogyakarta</v>
          </cell>
          <cell r="H218" t="str">
            <v>DI Yogyakarta</v>
          </cell>
        </row>
        <row r="219">
          <cell r="B219" t="str">
            <v>00361</v>
          </cell>
          <cell r="C219" t="str">
            <v>Procter &amp; Gamble Home Products Indonesia</v>
          </cell>
          <cell r="D219" t="str">
            <v>DPPK</v>
          </cell>
          <cell r="E219" t="str">
            <v>PPMP</v>
          </cell>
          <cell r="F219" t="str">
            <v>Gedung Sentral Senayan III Office Lantai 14, Jl. Asia Afrika No. 8</v>
          </cell>
          <cell r="G219" t="str">
            <v>Jakarta</v>
          </cell>
          <cell r="H219" t="str">
            <v>DKI Jakarta</v>
          </cell>
        </row>
        <row r="220">
          <cell r="B220" t="str">
            <v>00362</v>
          </cell>
          <cell r="C220" t="str">
            <v>Astra Dua</v>
          </cell>
          <cell r="D220" t="str">
            <v>DPPK</v>
          </cell>
          <cell r="E220" t="str">
            <v>PPIP</v>
          </cell>
          <cell r="F220" t="str">
            <v>Gedung Grha SERA Lantai 8  Jl. Mitra Sunter Boulevard Kav.90  Blok C2 Sunter Jaya</v>
          </cell>
          <cell r="G220" t="str">
            <v>Jakarta Utara</v>
          </cell>
          <cell r="H220" t="str">
            <v>DKI Jakarta</v>
          </cell>
        </row>
        <row r="221">
          <cell r="B221" t="str">
            <v>00363</v>
          </cell>
          <cell r="C221" t="str">
            <v>Indokemika Jayatama</v>
          </cell>
          <cell r="D221" t="str">
            <v>DPPK</v>
          </cell>
          <cell r="E221" t="str">
            <v>PPIP</v>
          </cell>
          <cell r="F221" t="str">
            <v>Wisma UIC Lantai 3  Jl. Gatot Subroto Kav. 6-7</v>
          </cell>
          <cell r="G221" t="str">
            <v>Jakarta Selatan</v>
          </cell>
          <cell r="H221" t="str">
            <v>DKI Jakarta</v>
          </cell>
        </row>
        <row r="222">
          <cell r="B222" t="str">
            <v>00364</v>
          </cell>
          <cell r="C222" t="str">
            <v>Pegawai Universitas Muhammadiyah Malang</v>
          </cell>
          <cell r="D222" t="str">
            <v>DPPK</v>
          </cell>
          <cell r="E222" t="str">
            <v>PPMP</v>
          </cell>
          <cell r="F222" t="str">
            <v>Jl. Raya Tlogomas No. 246</v>
          </cell>
          <cell r="G222" t="str">
            <v>Malang</v>
          </cell>
          <cell r="H222" t="str">
            <v>Jawa Timur</v>
          </cell>
        </row>
        <row r="223">
          <cell r="B223" t="str">
            <v>00365</v>
          </cell>
          <cell r="C223" t="str">
            <v>Triputra</v>
          </cell>
          <cell r="D223" t="str">
            <v>DPPK</v>
          </cell>
          <cell r="E223" t="str">
            <v>PPIP</v>
          </cell>
          <cell r="F223" t="str">
            <v>Menara Kadin Ind Lantai 23F  Jl. HR Rasuna Said Kav 2 - 3 Blok X5</v>
          </cell>
          <cell r="G223" t="str">
            <v>Jakarta Selatan</v>
          </cell>
          <cell r="H223" t="str">
            <v>DKI Jakarta</v>
          </cell>
        </row>
        <row r="224">
          <cell r="B224" t="str">
            <v>00367</v>
          </cell>
          <cell r="C224" t="str">
            <v>Program Iuran Pasti Krama Yudha Ratu Motor</v>
          </cell>
          <cell r="D224" t="str">
            <v>DPPK</v>
          </cell>
          <cell r="E224" t="str">
            <v>PPIP</v>
          </cell>
          <cell r="F224" t="str">
            <v>Jl. Raya Bekasi Km. 21-22   Rawa Terate, Cakung</v>
          </cell>
          <cell r="G224" t="str">
            <v>Jakarta Timur</v>
          </cell>
          <cell r="H224" t="str">
            <v>DKI Jakarta</v>
          </cell>
        </row>
        <row r="225">
          <cell r="B225" t="str">
            <v>00368</v>
          </cell>
          <cell r="C225" t="str">
            <v>Iuran Pasti Unilever Indonesia</v>
          </cell>
          <cell r="D225" t="str">
            <v>DPPK</v>
          </cell>
          <cell r="E225" t="str">
            <v>PPIP</v>
          </cell>
          <cell r="F225" t="str">
            <v>Graha Unilever Jl. Jenderal Gatot Subroto Kav. 15</v>
          </cell>
          <cell r="G225" t="str">
            <v>Jakarta Selatan</v>
          </cell>
          <cell r="H225" t="str">
            <v>DKI Jakarta</v>
          </cell>
        </row>
        <row r="226">
          <cell r="B226" t="str">
            <v>00369</v>
          </cell>
          <cell r="C226" t="str">
            <v>Universitas Muhammadiyah Sumatera Utara</v>
          </cell>
          <cell r="D226" t="str">
            <v>DPPK</v>
          </cell>
          <cell r="E226" t="str">
            <v>PPIP</v>
          </cell>
          <cell r="F226" t="str">
            <v>Jl. Kapten Muchtar Basri BA No. 3</v>
          </cell>
          <cell r="G226" t="str">
            <v>Medan</v>
          </cell>
          <cell r="H226" t="str">
            <v>Sumatera Utara</v>
          </cell>
        </row>
        <row r="227">
          <cell r="B227" t="str">
            <v>00370</v>
          </cell>
          <cell r="C227" t="str">
            <v>Pupuk Kaltim Group</v>
          </cell>
          <cell r="D227" t="str">
            <v>DPPK</v>
          </cell>
          <cell r="E227" t="str">
            <v>PPIP</v>
          </cell>
          <cell r="F227" t="str">
            <v>Plaza Pupuk Kaltim  Jl. Kebon Sirih Raya No. 6A</v>
          </cell>
          <cell r="G227" t="str">
            <v>Jakarta Pusat</v>
          </cell>
          <cell r="H227" t="str">
            <v>DKI Jakarta</v>
          </cell>
        </row>
        <row r="228">
          <cell r="B228" t="str">
            <v>00371</v>
          </cell>
          <cell r="C228" t="str">
            <v>PPIP-PUSRI</v>
          </cell>
          <cell r="D228" t="str">
            <v>DPPK</v>
          </cell>
          <cell r="E228" t="str">
            <v>PPIP</v>
          </cell>
          <cell r="F228" t="str">
            <v>Gedung Diklat PT. Pusri Palembang  Jl. Mayor Zen Sei Selayur Kalidoni</v>
          </cell>
          <cell r="G228" t="str">
            <v>Palembang</v>
          </cell>
          <cell r="H228" t="str">
            <v>Sumatera Selatan</v>
          </cell>
        </row>
        <row r="229">
          <cell r="B229" t="str">
            <v>00373</v>
          </cell>
          <cell r="C229" t="str">
            <v>Tirta Kamuning</v>
          </cell>
          <cell r="D229" t="str">
            <v>DPPK</v>
          </cell>
          <cell r="E229" t="str">
            <v>PPMP</v>
          </cell>
          <cell r="F229" t="str">
            <v>Jl. RE. Martadinata No. 527</v>
          </cell>
          <cell r="G229" t="str">
            <v>Kuningan</v>
          </cell>
          <cell r="H229" t="str">
            <v>Jawa Barat</v>
          </cell>
        </row>
        <row r="230">
          <cell r="B230" t="str">
            <v>00374</v>
          </cell>
          <cell r="C230" t="str">
            <v>RSUD Al Ihsan</v>
          </cell>
          <cell r="D230" t="str">
            <v>DPPK</v>
          </cell>
          <cell r="E230" t="str">
            <v>PPIP</v>
          </cell>
          <cell r="F230" t="str">
            <v>Jl. Kiastramanggala, Baleendah  Kabupaten Bandung</v>
          </cell>
          <cell r="G230" t="str">
            <v>Bandung</v>
          </cell>
          <cell r="H230" t="str">
            <v>Jawa Barat</v>
          </cell>
        </row>
        <row r="231">
          <cell r="B231" t="str">
            <v>00375</v>
          </cell>
          <cell r="C231" t="str">
            <v>Universitas Muhammadiyah Surakarta</v>
          </cell>
          <cell r="D231" t="str">
            <v>DPPK</v>
          </cell>
          <cell r="E231" t="str">
            <v>PPMP</v>
          </cell>
          <cell r="F231" t="str">
            <v>Jl. Ahmad Yani Tromol Pos 1 Pabelan Kartasura</v>
          </cell>
          <cell r="G231" t="str">
            <v>Surakarta</v>
          </cell>
          <cell r="H231" t="str">
            <v>Jawa Tengah</v>
          </cell>
        </row>
        <row r="232">
          <cell r="B232" t="str">
            <v>00376</v>
          </cell>
          <cell r="C232" t="str">
            <v>Karyawan Beeska NTB</v>
          </cell>
          <cell r="D232" t="str">
            <v>DPPK</v>
          </cell>
          <cell r="E232" t="str">
            <v>PPIP</v>
          </cell>
          <cell r="F232" t="str">
            <v>Jl. DR Sutomo no. 19 Kr. Baru</v>
          </cell>
          <cell r="G232" t="str">
            <v>Mataram</v>
          </cell>
          <cell r="H232" t="str">
            <v>Nusa Tenggara Barat</v>
          </cell>
        </row>
        <row r="233">
          <cell r="B233" t="str">
            <v>00377</v>
          </cell>
          <cell r="C233" t="str">
            <v>Sido Muncul</v>
          </cell>
          <cell r="D233" t="str">
            <v>DPPK</v>
          </cell>
          <cell r="E233" t="str">
            <v>PPMP</v>
          </cell>
          <cell r="F233" t="str">
            <v>Jl. Soekarno Hatta Km. 28   Kec. Bergas-Klepu</v>
          </cell>
          <cell r="G233" t="str">
            <v>Semarang</v>
          </cell>
          <cell r="H233" t="str">
            <v>Jawa Tengah</v>
          </cell>
        </row>
        <row r="234">
          <cell r="B234" t="str">
            <v>00378</v>
          </cell>
          <cell r="C234" t="str">
            <v>Pegawai PT BPR Jatim</v>
          </cell>
          <cell r="D234" t="str">
            <v>DPPK</v>
          </cell>
          <cell r="E234" t="str">
            <v>PPMP</v>
          </cell>
          <cell r="F234" t="str">
            <v>Jl. Musi No. 4</v>
          </cell>
          <cell r="G234" t="str">
            <v>Surabaya</v>
          </cell>
          <cell r="H234" t="str">
            <v>Jawa Timur</v>
          </cell>
        </row>
        <row r="235">
          <cell r="B235" t="str">
            <v>00379</v>
          </cell>
          <cell r="C235" t="str">
            <v>Pegawai Universitas Muhammadiyah Prof. DR. HAMKA</v>
          </cell>
          <cell r="D235" t="str">
            <v>DPPK</v>
          </cell>
          <cell r="E235" t="str">
            <v>PPMP</v>
          </cell>
          <cell r="F235" t="str">
            <v>Jl. Gandaria IV nomor 24  Kramat Pela, Kebayoran Baru</v>
          </cell>
          <cell r="G235" t="str">
            <v>Jakarta Selatan</v>
          </cell>
          <cell r="H235" t="str">
            <v>DKI Jakarta</v>
          </cell>
        </row>
        <row r="236">
          <cell r="B236" t="str">
            <v>00380</v>
          </cell>
          <cell r="C236" t="str">
            <v>Tirta Nusantara</v>
          </cell>
          <cell r="D236" t="str">
            <v>DPPK</v>
          </cell>
          <cell r="E236" t="str">
            <v>PPMP</v>
          </cell>
          <cell r="F236" t="str">
            <v>Jalan K Nomor:9A,RT 017/ RW 003, Cipinang Muara, Jatinegara</v>
          </cell>
          <cell r="G236" t="str">
            <v>Jakarta Timur</v>
          </cell>
          <cell r="H236" t="str">
            <v>DKI Jakarta</v>
          </cell>
        </row>
        <row r="237">
          <cell r="B237" t="str">
            <v>00381</v>
          </cell>
          <cell r="C237" t="str">
            <v>Yadika</v>
          </cell>
          <cell r="D237" t="str">
            <v>DPPK</v>
          </cell>
          <cell r="E237" t="str">
            <v>PPIP</v>
          </cell>
          <cell r="F237" t="str">
            <v>Jl. Sultan Iskandar Muda No. 11 Kebayoran Lama</v>
          </cell>
          <cell r="G237" t="str">
            <v>Jakarta Selatan</v>
          </cell>
          <cell r="H237" t="str">
            <v>DKI Jakarta</v>
          </cell>
        </row>
        <row r="238">
          <cell r="B238" t="str">
            <v>00382</v>
          </cell>
          <cell r="C238" t="str">
            <v>Dana Pensiun Pemberi Kerja Ukhuwah UMI</v>
          </cell>
          <cell r="D238" t="str">
            <v>DPPK</v>
          </cell>
          <cell r="E238" t="str">
            <v>PPMP</v>
          </cell>
          <cell r="F238" t="str">
            <v xml:space="preserve">Jl. Urip Soemoharjo Km. 5 Menara UMI Lt. 3, Makasar Sulawesi Selatan
</v>
          </cell>
          <cell r="G238" t="str">
            <v>Makassar</v>
          </cell>
          <cell r="H238" t="str">
            <v>Sulawesi Selatan</v>
          </cell>
        </row>
        <row r="239">
          <cell r="B239" t="str">
            <v>00383</v>
          </cell>
          <cell r="C239" t="str">
            <v>Pelindo Purnakarya</v>
          </cell>
          <cell r="D239" t="str">
            <v>DPPK</v>
          </cell>
          <cell r="E239" t="str">
            <v>PPIP</v>
          </cell>
          <cell r="F239" t="str">
            <v>Jl. Perak Timur No. 610, Suarabaya,</v>
          </cell>
          <cell r="G239" t="str">
            <v>Surabaya</v>
          </cell>
          <cell r="H239" t="str">
            <v>Jawa Timur</v>
          </cell>
        </row>
        <row r="240">
          <cell r="B240" t="str">
            <v>00384</v>
          </cell>
          <cell r="C240" t="str">
            <v>Wijaya Karya</v>
          </cell>
          <cell r="D240" t="str">
            <v>DPPK</v>
          </cell>
          <cell r="E240" t="str">
            <v>PPIP</v>
          </cell>
          <cell r="F240" t="str">
            <v>Gedung WIKA, Jl. D.I Panjaitan Kav. 9 13340</v>
          </cell>
          <cell r="G240" t="str">
            <v>Jakarta</v>
          </cell>
          <cell r="H240" t="str">
            <v>DKI Jakarta</v>
          </cell>
        </row>
        <row r="241">
          <cell r="B241" t="str">
            <v>00385</v>
          </cell>
          <cell r="C241" t="str">
            <v>Otoritas jasa Keuangan</v>
          </cell>
          <cell r="D241" t="str">
            <v>DPPK</v>
          </cell>
          <cell r="E241" t="str">
            <v>PPMP</v>
          </cell>
          <cell r="F241" t="str">
            <v>Gedung Sumitro Djojohadikusumo, Jl. Lapangan Banteng Timur No. 2-4</v>
          </cell>
          <cell r="G241" t="str">
            <v>Jakarta Pusat</v>
          </cell>
          <cell r="H241" t="str">
            <v>DKI Jakarta</v>
          </cell>
        </row>
        <row r="242">
          <cell r="B242" t="str">
            <v>LK.00001</v>
          </cell>
          <cell r="C242" t="str">
            <v>Jiwasraya, DPLK</v>
          </cell>
          <cell r="D242" t="str">
            <v>DPLK</v>
          </cell>
          <cell r="E242" t="str">
            <v>PPIP</v>
          </cell>
          <cell r="F242" t="str">
            <v>Jl. Cik Ditiro No. 27 Menteng</v>
          </cell>
          <cell r="G242" t="str">
            <v>Jakarta Pusat</v>
          </cell>
          <cell r="H242" t="str">
            <v>DKI Jakarta</v>
          </cell>
        </row>
        <row r="243">
          <cell r="B243" t="str">
            <v>LK.00002</v>
          </cell>
          <cell r="C243" t="str">
            <v>Asuransi Jiwa Tugu Mandiri, DPLK</v>
          </cell>
          <cell r="D243" t="str">
            <v>DPLK</v>
          </cell>
          <cell r="E243" t="str">
            <v>PPIP</v>
          </cell>
          <cell r="F243" t="str">
            <v>Wisma Tugu Raden Saleh  Jl. Raden Saleh No. 44</v>
          </cell>
          <cell r="G243" t="str">
            <v>Jakarta Pusat</v>
          </cell>
          <cell r="H243" t="str">
            <v>DKI Jakarta</v>
          </cell>
        </row>
        <row r="244">
          <cell r="B244" t="str">
            <v>LK.00003</v>
          </cell>
          <cell r="C244" t="str">
            <v>PT. Bank Negara Indonesia (Persero) Tbk, DPLK</v>
          </cell>
          <cell r="D244" t="str">
            <v>DPLK</v>
          </cell>
          <cell r="E244" t="str">
            <v>PPIP</v>
          </cell>
          <cell r="F244" t="str">
            <v>Gedung Bank BNI Lt. 4   Jl. Jend. Sudirman Kav. 1</v>
          </cell>
          <cell r="G244" t="str">
            <v>Jakarta Pusat</v>
          </cell>
          <cell r="H244" t="str">
            <v>DKI Jakarta</v>
          </cell>
        </row>
        <row r="245">
          <cell r="B245" t="str">
            <v>LK.00004</v>
          </cell>
          <cell r="C245" t="str">
            <v>Avrist, DPLK d/h. AIA Indonesia</v>
          </cell>
          <cell r="D245" t="str">
            <v>DPLK</v>
          </cell>
          <cell r="E245" t="str">
            <v>PPIP</v>
          </cell>
          <cell r="F245" t="str">
            <v>Gedung Bank Panin Senayan Lt. 3,7,8    Jl. Jend. Sudirman</v>
          </cell>
          <cell r="G245" t="str">
            <v>Jakarta Selatan</v>
          </cell>
          <cell r="H245" t="str">
            <v>DKI Jakarta</v>
          </cell>
        </row>
        <row r="246">
          <cell r="B246" t="str">
            <v>LK.00005</v>
          </cell>
          <cell r="C246" t="str">
            <v>Aviva Indonesia (d/h Winterthur Life Indonesia), DPLK</v>
          </cell>
          <cell r="D246" t="str">
            <v>DPLK</v>
          </cell>
          <cell r="E246" t="str">
            <v>PPIP</v>
          </cell>
          <cell r="F246" t="str">
            <v>Pondok Indah Office Tower 3, Lantai 1,9,10 Jl.Sultan Iskandar Muda Kav.V-TA, Pondok Indah</v>
          </cell>
          <cell r="G246" t="str">
            <v>Jakarta Selatan</v>
          </cell>
          <cell r="H246" t="str">
            <v>DKI Jakarta</v>
          </cell>
        </row>
        <row r="247">
          <cell r="B247" t="str">
            <v>LK.00007</v>
          </cell>
          <cell r="C247" t="str">
            <v>BPD Jawa Tengah, DPLK</v>
          </cell>
          <cell r="D247" t="str">
            <v>DPLK</v>
          </cell>
          <cell r="E247" t="str">
            <v>PPIP</v>
          </cell>
          <cell r="F247" t="str">
            <v>Gedung Grinatha Lt. 5  Jl. Pemuda No. 142</v>
          </cell>
          <cell r="G247" t="str">
            <v>Semarang</v>
          </cell>
          <cell r="H247" t="str">
            <v>Jawa Tengah</v>
          </cell>
        </row>
        <row r="248">
          <cell r="B248" t="str">
            <v>LK.00009</v>
          </cell>
          <cell r="C248" t="str">
            <v>Manulife Indonesia, DPLK</v>
          </cell>
          <cell r="D248" t="str">
            <v>DPLK</v>
          </cell>
          <cell r="E248" t="str">
            <v>PPIP</v>
          </cell>
          <cell r="F248" t="str">
            <v>Sampoerna Strategic Square   South Tower 1st-17th floor   Jl. Jenderal Sudirman Kav. 45</v>
          </cell>
          <cell r="G248" t="str">
            <v>Jakarta Selatan</v>
          </cell>
          <cell r="H248" t="str">
            <v>DKI Jakarta</v>
          </cell>
        </row>
        <row r="249">
          <cell r="B249" t="str">
            <v>LK.00010</v>
          </cell>
          <cell r="C249" t="str">
            <v>AXA, DPLK</v>
          </cell>
          <cell r="D249" t="str">
            <v>DPLK</v>
          </cell>
          <cell r="E249" t="str">
            <v>PPIP</v>
          </cell>
          <cell r="F249" t="str">
            <v>Axa Tower  lt 17  jalan Prof Dr satrio Kav.18 Kuningan City, Jakarta 12940</v>
          </cell>
          <cell r="G249" t="str">
            <v xml:space="preserve">Jakarta </v>
          </cell>
          <cell r="H249" t="str">
            <v>DKI Jakarta</v>
          </cell>
        </row>
        <row r="250">
          <cell r="B250" t="str">
            <v>LK.00013</v>
          </cell>
          <cell r="C250" t="str">
            <v>Kresna, DPLK d/h. Miralife, DPLK</v>
          </cell>
          <cell r="D250" t="str">
            <v>DPLK</v>
          </cell>
          <cell r="E250" t="str">
            <v>PPIP</v>
          </cell>
          <cell r="F250" t="str">
            <v>Pluit Junction Block SH-1  Jl. Pluit Raya Kav. 1</v>
          </cell>
          <cell r="G250" t="str">
            <v>Jakarta Utara</v>
          </cell>
          <cell r="H250" t="str">
            <v>DKI Jakarta</v>
          </cell>
        </row>
        <row r="251">
          <cell r="B251" t="str">
            <v>LK.00015</v>
          </cell>
          <cell r="C251" t="str">
            <v>Central Asia Raya, DPLK</v>
          </cell>
          <cell r="D251" t="str">
            <v>DPLK</v>
          </cell>
          <cell r="E251" t="str">
            <v>PPIP</v>
          </cell>
          <cell r="F251" t="str">
            <v>Komplek Duta Merlin Blok A No. 6 - 7  Jl. Gajah Mada No. 3 - 5</v>
          </cell>
          <cell r="G251" t="str">
            <v>Jakarta Pusat</v>
          </cell>
          <cell r="H251" t="str">
            <v>DKI Jakarta</v>
          </cell>
        </row>
        <row r="252">
          <cell r="B252" t="str">
            <v>LK.00016</v>
          </cell>
          <cell r="C252" t="str">
            <v>Bringin Jiwa Sejahtera, DPLK</v>
          </cell>
          <cell r="D252" t="str">
            <v>DPLK</v>
          </cell>
          <cell r="E252" t="str">
            <v>PPIP</v>
          </cell>
          <cell r="F252" t="str">
            <v>Gedung Rifa Lantai 3   Jl. Prof.Dr. Satrio Blok C-4 Kav. 6-7</v>
          </cell>
          <cell r="G252" t="str">
            <v>Jakarta Selatan</v>
          </cell>
          <cell r="H252" t="str">
            <v>DKI Jakarta</v>
          </cell>
        </row>
        <row r="253">
          <cell r="B253" t="str">
            <v>LK.00018</v>
          </cell>
          <cell r="C253" t="str">
            <v>Equity Life Indonesia, DPLK</v>
          </cell>
          <cell r="D253" t="str">
            <v>DPLK</v>
          </cell>
          <cell r="E253" t="str">
            <v>PPIP</v>
          </cell>
          <cell r="F253" t="str">
            <v>Wisma Sudirman Lantai 2-3    Jl. Jenderal Sudirman Kav 34</v>
          </cell>
          <cell r="G253" t="str">
            <v>Jakarta Pusat</v>
          </cell>
          <cell r="H253" t="str">
            <v>DKI Jakarta</v>
          </cell>
        </row>
        <row r="254">
          <cell r="B254" t="str">
            <v>LK.00021</v>
          </cell>
          <cell r="C254" t="str">
            <v>Allianz Indonesia, DPLK</v>
          </cell>
          <cell r="D254" t="str">
            <v>DPLK</v>
          </cell>
          <cell r="E254" t="str">
            <v>PPIP</v>
          </cell>
          <cell r="F254" t="str">
            <v>Allianz Tower  Jl.Rasuna Said Kawasan Kuningan Persada Super Blok 2</v>
          </cell>
          <cell r="G254" t="str">
            <v>Jakarta Selatan</v>
          </cell>
          <cell r="H254" t="str">
            <v>DKI Jakarta</v>
          </cell>
        </row>
        <row r="255">
          <cell r="B255" t="str">
            <v>LK.00022</v>
          </cell>
          <cell r="C255" t="str">
            <v>Indolife Pensiontama, DPLK</v>
          </cell>
          <cell r="D255" t="str">
            <v>DPLK</v>
          </cell>
          <cell r="E255" t="str">
            <v>PPIP</v>
          </cell>
          <cell r="F255" t="str">
            <v>Wisma Indosemen Lt. M   Jl. Jend. Sudirman Kav. 70-71</v>
          </cell>
          <cell r="G255" t="str">
            <v>Jakarta Selatan</v>
          </cell>
          <cell r="H255" t="str">
            <v>DKI Jakarta</v>
          </cell>
        </row>
        <row r="256">
          <cell r="B256" t="str">
            <v>LK.00023</v>
          </cell>
          <cell r="C256" t="str">
            <v>PT Bank Muamalat Indonesia, DPLK</v>
          </cell>
          <cell r="D256" t="str">
            <v>DPLK</v>
          </cell>
          <cell r="E256" t="str">
            <v>PPIP</v>
          </cell>
          <cell r="F256" t="str">
            <v>Gedung Arthaloka Lantai 9  Jl. Jend. Sudirman No. 2</v>
          </cell>
          <cell r="G256" t="str">
            <v>Jakarta</v>
          </cell>
          <cell r="H256" t="str">
            <v>DKI Jakarta</v>
          </cell>
        </row>
        <row r="257">
          <cell r="B257" t="str">
            <v>LK.00026</v>
          </cell>
          <cell r="C257" t="str">
            <v>Sinarmas MSIG, DPLK (d/h Eka Life, DPLK)</v>
          </cell>
          <cell r="D257" t="str">
            <v>DPLK</v>
          </cell>
          <cell r="E257" t="str">
            <v>PPIP</v>
          </cell>
          <cell r="F257" t="str">
            <v>Wisma Eka Jiwa 8th floor   Jl. Mangga Dua Raya</v>
          </cell>
          <cell r="G257" t="str">
            <v>Jakarta Pusat</v>
          </cell>
          <cell r="H257" t="str">
            <v>DKI Jakarta</v>
          </cell>
        </row>
        <row r="258">
          <cell r="B258" t="str">
            <v>LK.00027</v>
          </cell>
          <cell r="C258" t="str">
            <v>Pasaraya, DPLK</v>
          </cell>
          <cell r="D258" t="str">
            <v>DPLK</v>
          </cell>
          <cell r="E258" t="str">
            <v>PPIP</v>
          </cell>
          <cell r="F258" t="str">
            <v>Jl. Iskandarsyah II No. 2  Gedung Pasaraya Grande Lt. 6 Kebayoran Baru</v>
          </cell>
          <cell r="G258" t="str">
            <v>Jakarta Selatan</v>
          </cell>
          <cell r="H258" t="str">
            <v>DKI Jakarta</v>
          </cell>
        </row>
        <row r="259">
          <cell r="B259" t="str">
            <v>LK.00028</v>
          </cell>
          <cell r="C259" t="str">
            <v xml:space="preserve">AIA Financial, DPLK </v>
          </cell>
          <cell r="D259" t="str">
            <v>DPLK</v>
          </cell>
          <cell r="E259" t="str">
            <v>PPIP</v>
          </cell>
          <cell r="F259" t="str">
            <v>Menara Dynaplast Lt. 7   Jl. MH. Thamrin No. 1 Lippo Karawaci</v>
          </cell>
          <cell r="G259" t="str">
            <v>Tangerang</v>
          </cell>
          <cell r="H259" t="str">
            <v>Banten</v>
          </cell>
        </row>
        <row r="260">
          <cell r="B260" t="str">
            <v>LK.00032</v>
          </cell>
          <cell r="C260" t="str">
            <v>BPD Jawa Barat dan Banten, DPLK</v>
          </cell>
          <cell r="D260" t="str">
            <v>DPLK</v>
          </cell>
          <cell r="E260" t="str">
            <v>PPIP</v>
          </cell>
          <cell r="F260" t="str">
            <v>Menara Bank Jabar Lantai Dasar  Jl. Naripan 12-14</v>
          </cell>
          <cell r="G260" t="str">
            <v>Bandung</v>
          </cell>
          <cell r="H260" t="str">
            <v>Jawa Barat</v>
          </cell>
        </row>
        <row r="261">
          <cell r="B261" t="str">
            <v>LK.00033</v>
          </cell>
          <cell r="C261" t="str">
            <v>Bank Maspion, DPLK</v>
          </cell>
          <cell r="D261" t="str">
            <v>DPLK</v>
          </cell>
          <cell r="E261" t="str">
            <v>PPIP</v>
          </cell>
          <cell r="F261" t="str">
            <v>Jl. Basuki Rahmat 50-54</v>
          </cell>
          <cell r="G261" t="str">
            <v>Surabaya</v>
          </cell>
          <cell r="H261" t="str">
            <v>Jawa Timur</v>
          </cell>
        </row>
        <row r="262">
          <cell r="B262" t="str">
            <v>LK.00035</v>
          </cell>
          <cell r="C262" t="str">
            <v>Bank Rakyat Indonesia, DPLK</v>
          </cell>
          <cell r="D262" t="str">
            <v>DPLK</v>
          </cell>
          <cell r="E262" t="str">
            <v>PPIP</v>
          </cell>
          <cell r="F262" t="str">
            <v>Gedung BRI II Lt.3  Jl. Jend. Sudirman Kav. 44 - 46</v>
          </cell>
          <cell r="G262" t="str">
            <v>Jakarta Pusat</v>
          </cell>
          <cell r="H262" t="str">
            <v>DKI Jakarta</v>
          </cell>
        </row>
        <row r="263">
          <cell r="B263" t="str">
            <v>LK.00036</v>
          </cell>
          <cell r="C263" t="str">
            <v>DPLK Bumiputera</v>
          </cell>
          <cell r="D263" t="str">
            <v>DPLK</v>
          </cell>
          <cell r="E263" t="str">
            <v>PPIP</v>
          </cell>
          <cell r="F263" t="str">
            <v>Jl. Wolter Monginsidi No. 84-86  Kebayoran Baru</v>
          </cell>
          <cell r="G263" t="str">
            <v>Jakarta Selatan</v>
          </cell>
          <cell r="H263" t="str">
            <v>DKI Jakarta</v>
          </cell>
        </row>
        <row r="264">
          <cell r="B264" t="str">
            <v>LK.00037</v>
          </cell>
          <cell r="C264" t="str">
            <v>DPLK Mega Life</v>
          </cell>
          <cell r="D264" t="str">
            <v>DPLK</v>
          </cell>
          <cell r="E264" t="str">
            <v>PPIP</v>
          </cell>
          <cell r="F264" t="str">
            <v>Menara Bank Mega lantai 22   Jl. Kapten Tendean Kav. 12-14 A</v>
          </cell>
          <cell r="G264" t="str">
            <v>Jakarta Selatan</v>
          </cell>
          <cell r="H264" t="str">
            <v>DKI Jakarta</v>
          </cell>
        </row>
        <row r="265">
          <cell r="B265" t="str">
            <v>LK.00038</v>
          </cell>
          <cell r="C265" t="str">
            <v>Mandiri DPLK</v>
          </cell>
          <cell r="D265" t="str">
            <v>DPLK</v>
          </cell>
          <cell r="E265" t="str">
            <v>PPIP</v>
          </cell>
          <cell r="F265" t="str">
            <v>Plaza Mandiri Lt. 7  Jl. Gatot Subroto Kav. 36-38</v>
          </cell>
          <cell r="G265" t="str">
            <v>Jakarta</v>
          </cell>
          <cell r="H265" t="str">
            <v>DKI Jakarta</v>
          </cell>
        </row>
        <row r="266">
          <cell r="B266" t="str">
            <v>LK.00039</v>
          </cell>
          <cell r="C266" t="str">
            <v>Asuransi Jiwa Generali Indonesia, DPLK</v>
          </cell>
          <cell r="D266" t="str">
            <v>DPLK</v>
          </cell>
          <cell r="E266" t="str">
            <v>PPIP</v>
          </cell>
          <cell r="F266" t="str">
            <v>Cyber 2 Tower, 30th Floor, Jl. H. R. Rasuna Said Blok X-5 No.1</v>
          </cell>
          <cell r="G266" t="str">
            <v>Jakarta</v>
          </cell>
          <cell r="H266" t="str">
            <v>DKI Jakarta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et publikasi (Total)"/>
      <sheetName val="REKAP INVESTASI SOURCE"/>
      <sheetName val="KONSOLIDASI TOTAL (2)"/>
      <sheetName val="LAN"/>
      <sheetName val="LAN-DPLK Muamalat"/>
      <sheetName val="LAN-PPIP RSI"/>
      <sheetName val="LAN-PPIP BI"/>
      <sheetName val="LAN-PPMP Muhammadiyah"/>
      <sheetName val="LAN - PPMP UMS"/>
      <sheetName val="LAN - PPMP Aceh"/>
      <sheetName val="LPAN"/>
      <sheetName val="LPAN-DPLK Muamalat"/>
      <sheetName val="LPAN-PPIP RSI"/>
      <sheetName val="LPAN-PPIP BI"/>
      <sheetName val="LPAN-PPMP Muhammadiyah"/>
      <sheetName val="LPAN - PPMP UMS"/>
      <sheetName val="LPAN - PPMP Aceh"/>
      <sheetName val="NERACA"/>
      <sheetName val="NRC-DPLK Muamalat"/>
      <sheetName val="NRC-PPIP RSI"/>
      <sheetName val="NRC-PPIP BI"/>
      <sheetName val="NRC-PPMP Muhammadiyah"/>
      <sheetName val="NRC-PPMP UMS"/>
      <sheetName val="NRC-PPMP Aceh"/>
      <sheetName val="LPHU"/>
      <sheetName val="LPHU-DPLK Muamalat"/>
      <sheetName val="LPHU-PPIP RSI"/>
      <sheetName val="LPHU-PPIP BI"/>
      <sheetName val="LPHU-PPMP Muhammadiyah"/>
      <sheetName val="LPHU-PPMP UMS"/>
      <sheetName val="LPHU-PPMP Aceh"/>
      <sheetName val="=="/>
      <sheetName val="PIS-DPLK"/>
      <sheetName val="==="/>
      <sheetName val="DPLK Mandiri=&gt;DPLK AMFS"/>
      <sheetName val="DPLK AMFS"/>
      <sheetName val="DPLK BNI"/>
      <sheetName val="DPLK BRI"/>
      <sheetName val="DPLK Manulife"/>
      <sheetName val="DPLK Allian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AL9">
            <v>6162953650</v>
          </cell>
          <cell r="AM9">
            <v>10344329967</v>
          </cell>
          <cell r="AN9">
            <v>16975375569</v>
          </cell>
          <cell r="AO9">
            <v>21801237875</v>
          </cell>
          <cell r="AP9">
            <v>28295982680</v>
          </cell>
          <cell r="AQ9">
            <v>33833586381</v>
          </cell>
          <cell r="AR9">
            <v>38664612872</v>
          </cell>
          <cell r="AS9">
            <v>44903801569</v>
          </cell>
          <cell r="AT9">
            <v>50653095644</v>
          </cell>
          <cell r="AU9">
            <v>57167710305</v>
          </cell>
          <cell r="AV9">
            <v>66123788985</v>
          </cell>
          <cell r="AW9">
            <v>72035697764</v>
          </cell>
          <cell r="AX9">
            <v>7460570900</v>
          </cell>
        </row>
        <row r="10">
          <cell r="AL10">
            <v>-1964999310</v>
          </cell>
          <cell r="AM10">
            <v>67430756</v>
          </cell>
          <cell r="AN10">
            <v>-2378660513</v>
          </cell>
          <cell r="AO10">
            <v>-491776889</v>
          </cell>
          <cell r="AP10">
            <v>-7974460008</v>
          </cell>
          <cell r="AQ10">
            <v>-13559031105</v>
          </cell>
          <cell r="AR10">
            <v>-11879791275</v>
          </cell>
          <cell r="AS10">
            <v>-7720225226</v>
          </cell>
          <cell r="AT10">
            <v>-14314916181</v>
          </cell>
          <cell r="AU10">
            <v>-17155285645</v>
          </cell>
          <cell r="AV10">
            <v>-10525601694</v>
          </cell>
          <cell r="AW10">
            <v>-13935612677</v>
          </cell>
          <cell r="AX10">
            <v>1568536050</v>
          </cell>
        </row>
        <row r="16">
          <cell r="AL16">
            <v>22926134</v>
          </cell>
          <cell r="AM16">
            <v>38443292</v>
          </cell>
          <cell r="AN16">
            <v>53745726</v>
          </cell>
          <cell r="AO16">
            <v>70192972</v>
          </cell>
          <cell r="AP16">
            <v>85902433</v>
          </cell>
          <cell r="AQ16">
            <v>103210452</v>
          </cell>
          <cell r="AR16">
            <v>119748889</v>
          </cell>
          <cell r="AS16">
            <v>137454622</v>
          </cell>
          <cell r="AT16">
            <v>155377793</v>
          </cell>
          <cell r="AU16">
            <v>173135132</v>
          </cell>
          <cell r="AV16">
            <v>194318717</v>
          </cell>
          <cell r="AW16">
            <v>216765212</v>
          </cell>
          <cell r="AX16">
            <v>22717325</v>
          </cell>
        </row>
      </sheetData>
      <sheetData sheetId="12">
        <row r="9">
          <cell r="AL9">
            <v>2055628720.22</v>
          </cell>
          <cell r="AM9">
            <v>534708822</v>
          </cell>
          <cell r="AN9">
            <v>534708822</v>
          </cell>
          <cell r="AO9">
            <v>534708822</v>
          </cell>
          <cell r="AP9">
            <v>181577829</v>
          </cell>
          <cell r="AQ9">
            <v>365292526</v>
          </cell>
          <cell r="AR9">
            <v>385629627</v>
          </cell>
          <cell r="AS9">
            <v>376729823</v>
          </cell>
          <cell r="AT9">
            <v>421370298</v>
          </cell>
          <cell r="AU9">
            <v>198548218</v>
          </cell>
          <cell r="AV9">
            <v>187626772</v>
          </cell>
          <cell r="AW9">
            <v>746158524</v>
          </cell>
          <cell r="AX9">
            <v>234378411</v>
          </cell>
        </row>
        <row r="10">
          <cell r="AL10">
            <v>-3090238473.54</v>
          </cell>
          <cell r="AM10">
            <v>70251232</v>
          </cell>
          <cell r="AN10">
            <v>70251232</v>
          </cell>
          <cell r="AO10">
            <v>70251232</v>
          </cell>
          <cell r="AP10">
            <v>11051906</v>
          </cell>
          <cell r="AQ10">
            <v>-241773136</v>
          </cell>
          <cell r="AR10">
            <v>-35840333</v>
          </cell>
          <cell r="AS10">
            <v>635817711</v>
          </cell>
          <cell r="AT10">
            <v>95778805</v>
          </cell>
          <cell r="AU10">
            <v>-817626555</v>
          </cell>
          <cell r="AV10">
            <v>23003962</v>
          </cell>
          <cell r="AW10">
            <v>3833739529</v>
          </cell>
          <cell r="AX10">
            <v>-151159022</v>
          </cell>
        </row>
        <row r="19">
          <cell r="AL19">
            <v>3679200</v>
          </cell>
          <cell r="AM19">
            <v>3679200</v>
          </cell>
          <cell r="AN19">
            <v>3679200</v>
          </cell>
          <cell r="AO19">
            <v>3679200</v>
          </cell>
          <cell r="AP19">
            <v>4088202</v>
          </cell>
          <cell r="AQ19">
            <v>4149948</v>
          </cell>
          <cell r="AR19">
            <v>33667524</v>
          </cell>
          <cell r="AS19">
            <v>6361563</v>
          </cell>
          <cell r="AT19">
            <v>4257890</v>
          </cell>
          <cell r="AU19">
            <v>4393514</v>
          </cell>
          <cell r="AV19">
            <v>4307886</v>
          </cell>
          <cell r="AW19">
            <v>4348476</v>
          </cell>
          <cell r="AX19">
            <v>4363386</v>
          </cell>
        </row>
      </sheetData>
      <sheetData sheetId="13"/>
      <sheetData sheetId="14">
        <row r="9">
          <cell r="AL9">
            <v>1918854878.4299998</v>
          </cell>
          <cell r="AM9">
            <v>3739643179.7200003</v>
          </cell>
          <cell r="AN9">
            <v>3739643179.7200003</v>
          </cell>
          <cell r="AO9">
            <v>7462078710.6800003</v>
          </cell>
          <cell r="AP9">
            <v>9175424098.6800003</v>
          </cell>
          <cell r="AQ9">
            <v>12113285458.04014</v>
          </cell>
          <cell r="AR9">
            <v>12113285458.04014</v>
          </cell>
          <cell r="AS9">
            <v>14193101105.150141</v>
          </cell>
          <cell r="AT9">
            <v>22721147770.788933</v>
          </cell>
          <cell r="AU9">
            <v>24529263800.788929</v>
          </cell>
          <cell r="AV9">
            <v>26538292705.788929</v>
          </cell>
          <cell r="AW9">
            <v>28492456839.288929</v>
          </cell>
          <cell r="AX9">
            <v>28492456839.288929</v>
          </cell>
        </row>
        <row r="10">
          <cell r="AL10">
            <v>1674289083.1689761</v>
          </cell>
          <cell r="AM10">
            <v>1858066270.2907052</v>
          </cell>
          <cell r="AN10">
            <v>1858066270.2907052</v>
          </cell>
          <cell r="AO10">
            <v>-956268686.3364439</v>
          </cell>
          <cell r="AP10">
            <v>-1884999226.1141672</v>
          </cell>
          <cell r="AQ10">
            <v>-3484218722.7373095</v>
          </cell>
          <cell r="AR10">
            <v>-3484218722.7373095</v>
          </cell>
          <cell r="AS10">
            <v>-4021648276.7657757</v>
          </cell>
          <cell r="AT10">
            <v>-8095644840.6515675</v>
          </cell>
          <cell r="AU10">
            <v>-11358035972.90863</v>
          </cell>
          <cell r="AV10">
            <v>-9331810486.3467274</v>
          </cell>
          <cell r="AW10">
            <v>-8828583381.9593601</v>
          </cell>
          <cell r="AX10">
            <v>-8828583381.9593601</v>
          </cell>
        </row>
        <row r="20">
          <cell r="AL20">
            <v>7406108</v>
          </cell>
          <cell r="AM20">
            <v>13861676</v>
          </cell>
          <cell r="AN20">
            <v>13861676</v>
          </cell>
          <cell r="AO20">
            <v>29737351</v>
          </cell>
          <cell r="AP20">
            <v>37095056</v>
          </cell>
          <cell r="AQ20">
            <v>49745601.999999993</v>
          </cell>
          <cell r="AR20">
            <v>49745601.999999993</v>
          </cell>
          <cell r="AS20">
            <v>57327727</v>
          </cell>
          <cell r="AT20">
            <v>82179914.998794109</v>
          </cell>
          <cell r="AU20">
            <v>94201135.998794109</v>
          </cell>
          <cell r="AV20">
            <v>106413932.99879408</v>
          </cell>
          <cell r="AW20">
            <v>119148283.99879411</v>
          </cell>
          <cell r="AX20">
            <v>119148283.99879411</v>
          </cell>
        </row>
      </sheetData>
      <sheetData sheetId="15">
        <row r="9">
          <cell r="R9">
            <v>922277912</v>
          </cell>
          <cell r="S9">
            <v>1830051177</v>
          </cell>
          <cell r="T9">
            <v>2754235179</v>
          </cell>
          <cell r="U9">
            <v>3697452272</v>
          </cell>
          <cell r="V9">
            <v>4691370471</v>
          </cell>
          <cell r="W9">
            <v>5740309831</v>
          </cell>
          <cell r="X9">
            <v>12575449768</v>
          </cell>
          <cell r="Y9">
            <v>13657465410</v>
          </cell>
          <cell r="Z9">
            <v>14763863792</v>
          </cell>
          <cell r="AA9">
            <v>15833712134</v>
          </cell>
          <cell r="AB9">
            <v>16916748938</v>
          </cell>
          <cell r="AC9">
            <v>18151521742</v>
          </cell>
          <cell r="AD9">
            <v>18151521742</v>
          </cell>
        </row>
        <row r="10">
          <cell r="R10">
            <v>-199975000</v>
          </cell>
          <cell r="S10">
            <v>22708000</v>
          </cell>
          <cell r="T10">
            <v>-758038000</v>
          </cell>
          <cell r="U10">
            <v>-1419857000</v>
          </cell>
          <cell r="V10">
            <v>-2103284000</v>
          </cell>
          <cell r="W10">
            <v>-2016086199</v>
          </cell>
          <cell r="X10">
            <v>-7532581328</v>
          </cell>
          <cell r="Y10">
            <v>-7091156128</v>
          </cell>
          <cell r="Z10">
            <v>-8317405129</v>
          </cell>
          <cell r="AA10">
            <v>-8947858129</v>
          </cell>
          <cell r="AB10">
            <v>-7621254129</v>
          </cell>
          <cell r="AC10">
            <v>-8040822128</v>
          </cell>
          <cell r="AD10">
            <v>-8040822128</v>
          </cell>
        </row>
        <row r="20">
          <cell r="R20">
            <v>175000</v>
          </cell>
          <cell r="S20">
            <v>360000</v>
          </cell>
          <cell r="T20">
            <v>395000</v>
          </cell>
          <cell r="U20">
            <v>560000</v>
          </cell>
          <cell r="V20">
            <v>495000</v>
          </cell>
          <cell r="W20">
            <v>660000</v>
          </cell>
          <cell r="X20">
            <v>845000</v>
          </cell>
          <cell r="Y20">
            <v>1050000</v>
          </cell>
          <cell r="Z20">
            <v>1215000</v>
          </cell>
          <cell r="AA20">
            <v>1380000</v>
          </cell>
          <cell r="AB20">
            <v>1555000</v>
          </cell>
          <cell r="AC20">
            <v>1730000</v>
          </cell>
          <cell r="AD20">
            <v>1730000</v>
          </cell>
        </row>
      </sheetData>
      <sheetData sheetId="16">
        <row r="9">
          <cell r="B9">
            <v>805227204</v>
          </cell>
        </row>
        <row r="10">
          <cell r="B10">
            <v>6408659688</v>
          </cell>
        </row>
        <row r="20">
          <cell r="B20">
            <v>28431277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7">
          <cell r="AL17">
            <v>6140027516</v>
          </cell>
          <cell r="AM17">
            <v>10305886675</v>
          </cell>
          <cell r="AN17">
            <v>16921629843</v>
          </cell>
          <cell r="AO17">
            <v>21731044903</v>
          </cell>
          <cell r="AP17">
            <v>28210080247</v>
          </cell>
          <cell r="AQ17">
            <v>33730375929</v>
          </cell>
          <cell r="AR17">
            <v>38544863983</v>
          </cell>
          <cell r="AS17">
            <v>44766346947</v>
          </cell>
          <cell r="AT17">
            <v>50497717851</v>
          </cell>
          <cell r="AU17">
            <v>56994575173</v>
          </cell>
          <cell r="AV17">
            <v>65929470268</v>
          </cell>
          <cell r="AW17">
            <v>71818932552</v>
          </cell>
          <cell r="AX17">
            <v>7437853575</v>
          </cell>
        </row>
      </sheetData>
      <sheetData sheetId="26">
        <row r="17">
          <cell r="AL17">
            <v>2051949520.22</v>
          </cell>
          <cell r="AM17">
            <v>531029622</v>
          </cell>
          <cell r="AN17">
            <v>531029622</v>
          </cell>
          <cell r="AO17">
            <v>531029622</v>
          </cell>
          <cell r="AP17">
            <v>177489627</v>
          </cell>
          <cell r="AQ17">
            <v>361142578</v>
          </cell>
          <cell r="AR17">
            <v>351962103</v>
          </cell>
          <cell r="AS17">
            <v>370368260</v>
          </cell>
          <cell r="AT17">
            <v>417112408</v>
          </cell>
          <cell r="AU17">
            <v>194154705</v>
          </cell>
          <cell r="AV17">
            <v>183318885</v>
          </cell>
          <cell r="AW17">
            <v>741810049</v>
          </cell>
          <cell r="AX17">
            <v>230015025</v>
          </cell>
        </row>
      </sheetData>
      <sheetData sheetId="27"/>
      <sheetData sheetId="28">
        <row r="17">
          <cell r="AL17">
            <v>1911448770.4299998</v>
          </cell>
          <cell r="AM17">
            <v>3725781503.7200003</v>
          </cell>
          <cell r="AN17">
            <v>3725781503.7200003</v>
          </cell>
          <cell r="AO17">
            <v>7432341359.6800003</v>
          </cell>
          <cell r="AP17">
            <v>9138329042.6800003</v>
          </cell>
          <cell r="AQ17">
            <v>12063539856.04014</v>
          </cell>
          <cell r="AR17">
            <v>12063539856.04014</v>
          </cell>
          <cell r="AS17">
            <v>14135773378.150141</v>
          </cell>
          <cell r="AT17">
            <v>22638967855.790138</v>
          </cell>
          <cell r="AU17">
            <v>24435062664.790134</v>
          </cell>
          <cell r="AV17">
            <v>26431878772.790134</v>
          </cell>
          <cell r="AW17">
            <v>28373308555.290134</v>
          </cell>
          <cell r="AX17">
            <v>28373308555.290134</v>
          </cell>
        </row>
      </sheetData>
      <sheetData sheetId="29">
        <row r="17">
          <cell r="R17">
            <v>922102912</v>
          </cell>
          <cell r="S17">
            <v>1829691177</v>
          </cell>
          <cell r="T17">
            <v>2753840179</v>
          </cell>
          <cell r="U17">
            <v>3696892272</v>
          </cell>
          <cell r="V17">
            <v>4690875471</v>
          </cell>
          <cell r="W17">
            <v>5739649831</v>
          </cell>
          <cell r="X17">
            <v>12574604768</v>
          </cell>
          <cell r="Y17">
            <v>13656415410</v>
          </cell>
          <cell r="Z17">
            <v>14762648792</v>
          </cell>
          <cell r="AA17">
            <v>15832332134</v>
          </cell>
          <cell r="AB17">
            <v>16915193938</v>
          </cell>
          <cell r="AC17">
            <v>18149791742</v>
          </cell>
          <cell r="AD17">
            <v>18149791742</v>
          </cell>
        </row>
      </sheetData>
      <sheetData sheetId="30">
        <row r="17">
          <cell r="B17">
            <v>776795927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Notes"/>
      <sheetName val="PELAKU"/>
      <sheetName val="Metadata"/>
      <sheetName val="PROVINSI"/>
      <sheetName val="PESERTA"/>
      <sheetName val="RASIO"/>
      <sheetName val="LAN"/>
      <sheetName val="LPHU"/>
      <sheetName val="LAN-PPMP"/>
      <sheetName val="LAN-PPIP"/>
      <sheetName val="LAN-DPLK"/>
      <sheetName val="LPHU-PPMP"/>
      <sheetName val="LPHU-PPIP"/>
      <sheetName val="LPHU-DPL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30">
          <cell r="C130">
            <v>528337722086.89209</v>
          </cell>
          <cell r="D130">
            <v>535156611274.01379</v>
          </cell>
          <cell r="E130">
            <v>539815914274.01379</v>
          </cell>
          <cell r="F130">
            <v>543514396077.38666</v>
          </cell>
          <cell r="G130">
            <v>548437839537.60895</v>
          </cell>
          <cell r="H130">
            <v>553946907040.98584</v>
          </cell>
          <cell r="I130">
            <v>555287096040.98584</v>
          </cell>
          <cell r="J130">
            <v>563719976486.95728</v>
          </cell>
          <cell r="K130">
            <v>574584808923.07153</v>
          </cell>
          <cell r="L130">
            <v>580802000872.81445</v>
          </cell>
          <cell r="M130">
            <v>588131650359.37646</v>
          </cell>
          <cell r="N130">
            <v>596057479463.76379</v>
          </cell>
          <cell r="O130">
            <v>1368530263738.7637</v>
          </cell>
        </row>
        <row r="149">
          <cell r="C149">
            <v>619100758402.85828</v>
          </cell>
          <cell r="D149">
            <v>623666414307.01904</v>
          </cell>
          <cell r="E149">
            <v>624219417388.01904</v>
          </cell>
          <cell r="F149">
            <v>629282798717.83215</v>
          </cell>
          <cell r="G149">
            <v>631264019071.67114</v>
          </cell>
          <cell r="H149">
            <v>635556925151.26001</v>
          </cell>
          <cell r="I149">
            <v>637250357271.26001</v>
          </cell>
          <cell r="J149">
            <v>641566128575.31714</v>
          </cell>
          <cell r="K149">
            <v>653623595470.94592</v>
          </cell>
          <cell r="L149">
            <v>655318947743.479</v>
          </cell>
          <cell r="M149">
            <v>663424250258.87646</v>
          </cell>
          <cell r="N149">
            <v>662242736023.86682</v>
          </cell>
          <cell r="O149">
            <v>1450428347174.8667</v>
          </cell>
        </row>
      </sheetData>
      <sheetData sheetId="10" refreshError="1">
        <row r="129">
          <cell r="C129">
            <v>66793727723.860001</v>
          </cell>
          <cell r="D129">
            <v>64654976393</v>
          </cell>
          <cell r="E129">
            <v>64654976393</v>
          </cell>
          <cell r="F129">
            <v>64654976393</v>
          </cell>
          <cell r="G129">
            <v>61468785917</v>
          </cell>
          <cell r="H129">
            <v>63223343362</v>
          </cell>
          <cell r="I129">
            <v>49465931385</v>
          </cell>
          <cell r="J129">
            <v>64229289341</v>
          </cell>
          <cell r="K129">
            <v>61413028947</v>
          </cell>
          <cell r="L129">
            <v>60591723191</v>
          </cell>
          <cell r="M129">
            <v>61189024194</v>
          </cell>
          <cell r="N129">
            <v>66019084522</v>
          </cell>
          <cell r="O129">
            <v>65864246301</v>
          </cell>
        </row>
        <row r="147">
          <cell r="C147">
            <v>88062310420.428757</v>
          </cell>
          <cell r="D147">
            <v>86764664284</v>
          </cell>
          <cell r="E147">
            <v>86764664284</v>
          </cell>
          <cell r="F147">
            <v>86764664284</v>
          </cell>
          <cell r="G147">
            <v>85652734886</v>
          </cell>
          <cell r="H147">
            <v>84913614824</v>
          </cell>
          <cell r="I147">
            <v>70125459100</v>
          </cell>
          <cell r="J147">
            <v>76385614500</v>
          </cell>
          <cell r="K147">
            <v>74646969475</v>
          </cell>
          <cell r="L147">
            <v>73326129714</v>
          </cell>
          <cell r="M147">
            <v>73961809241</v>
          </cell>
          <cell r="N147">
            <v>77868264383</v>
          </cell>
          <cell r="O147">
            <v>76724528413</v>
          </cell>
        </row>
      </sheetData>
      <sheetData sheetId="11" refreshError="1">
        <row r="106">
          <cell r="C106">
            <v>1439313729512</v>
          </cell>
          <cell r="D106">
            <v>1450346159578</v>
          </cell>
          <cell r="E106">
            <v>1440333873308</v>
          </cell>
          <cell r="F106">
            <v>1454683256932</v>
          </cell>
          <cell r="G106">
            <v>1460000573813</v>
          </cell>
          <cell r="H106">
            <v>1463416002717</v>
          </cell>
          <cell r="I106">
            <v>1466982391436</v>
          </cell>
          <cell r="J106">
            <v>1464341957484</v>
          </cell>
          <cell r="K106">
            <v>1471247266529</v>
          </cell>
          <cell r="L106">
            <v>1474894293066</v>
          </cell>
          <cell r="M106">
            <v>1489871477016</v>
          </cell>
          <cell r="N106">
            <v>1496751466035</v>
          </cell>
          <cell r="O106">
            <v>1502540007728</v>
          </cell>
        </row>
        <row r="113">
          <cell r="C113">
            <v>1458064245632</v>
          </cell>
          <cell r="D113">
            <v>1460489330970</v>
          </cell>
          <cell r="E113">
            <v>1451951110473</v>
          </cell>
          <cell r="F113">
            <v>1464080404464</v>
          </cell>
          <cell r="G113">
            <v>1467765807691</v>
          </cell>
          <cell r="H113">
            <v>1472154189314</v>
          </cell>
          <cell r="I113">
            <v>1476225778673</v>
          </cell>
          <cell r="J113">
            <v>1484964396803</v>
          </cell>
          <cell r="K113">
            <v>1482946657339</v>
          </cell>
          <cell r="L113">
            <v>1488803380844</v>
          </cell>
          <cell r="M113">
            <v>1499776014416</v>
          </cell>
          <cell r="N113">
            <v>1509530057317</v>
          </cell>
          <cell r="O113">
            <v>1516670951561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0:J19"/>
  <sheetViews>
    <sheetView showGridLines="0" tabSelected="1" zoomScale="70" zoomScaleNormal="70" workbookViewId="0">
      <selection activeCell="N24" sqref="N24"/>
    </sheetView>
  </sheetViews>
  <sheetFormatPr defaultColWidth="8.85546875" defaultRowHeight="15"/>
  <cols>
    <col min="1" max="1" width="3.28515625" style="5" customWidth="1"/>
    <col min="2" max="2" width="3.28515625" customWidth="1"/>
    <col min="3" max="3" width="10.7109375" bestFit="1" customWidth="1"/>
  </cols>
  <sheetData>
    <row r="10" spans="3:10" ht="46.5">
      <c r="C10" s="8" t="s">
        <v>0</v>
      </c>
      <c r="D10" s="1"/>
    </row>
    <row r="12" spans="3:10" ht="28.5">
      <c r="C12" s="2" t="s">
        <v>1</v>
      </c>
      <c r="D12" s="3"/>
      <c r="E12" s="3"/>
      <c r="F12" s="3"/>
      <c r="G12" s="3"/>
      <c r="H12" s="3"/>
      <c r="I12" s="3"/>
      <c r="J12" s="3"/>
    </row>
    <row r="13" spans="3:10" ht="28.5">
      <c r="C13" s="2">
        <v>2023</v>
      </c>
      <c r="D13" s="2"/>
      <c r="E13" s="3"/>
      <c r="F13" s="3"/>
      <c r="G13" s="3"/>
      <c r="H13" s="3"/>
      <c r="I13" s="3"/>
      <c r="J13" s="3"/>
    </row>
    <row r="19" spans="3:3">
      <c r="C19" s="4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>
    <tabColor rgb="FF002060"/>
  </sheetPr>
  <dimension ref="A1:S158"/>
  <sheetViews>
    <sheetView showGridLines="0" zoomScale="85" zoomScaleNormal="85" workbookViewId="0">
      <pane xSplit="2" ySplit="3" topLeftCell="C4" activePane="bottomRight" state="frozen"/>
      <selection pane="topRight" activeCell="G34" sqref="G34"/>
      <selection pane="bottomLeft" activeCell="G34" sqref="G34"/>
      <selection pane="bottomRight" activeCell="N17" sqref="N17"/>
    </sheetView>
  </sheetViews>
  <sheetFormatPr defaultColWidth="8.85546875" defaultRowHeight="15"/>
  <cols>
    <col min="1" max="1" width="3.85546875" bestFit="1" customWidth="1"/>
    <col min="2" max="2" width="33.85546875" customWidth="1"/>
    <col min="3" max="14" width="13.42578125" bestFit="1" customWidth="1"/>
    <col min="15" max="15" width="12.85546875" customWidth="1"/>
    <col min="16" max="18" width="17.28515625" style="104" customWidth="1"/>
    <col min="19" max="19" width="8.85546875" style="104"/>
  </cols>
  <sheetData>
    <row r="1" spans="1:18">
      <c r="O1" s="76" t="s">
        <v>57</v>
      </c>
    </row>
    <row r="2" spans="1:18">
      <c r="B2" s="123" t="s">
        <v>155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18">
      <c r="A3" s="12" t="s">
        <v>156</v>
      </c>
      <c r="B3" s="12" t="s">
        <v>157</v>
      </c>
      <c r="C3" s="50">
        <f>'Tabel 1'!C10</f>
        <v>44592</v>
      </c>
      <c r="D3" s="50">
        <f>'Tabel 1'!D10</f>
        <v>44620</v>
      </c>
      <c r="E3" s="50">
        <f>'Tabel 1'!E10</f>
        <v>44651</v>
      </c>
      <c r="F3" s="50">
        <f>'Tabel 1'!F10</f>
        <v>44681</v>
      </c>
      <c r="G3" s="50">
        <f>'Tabel 1'!G10</f>
        <v>44712</v>
      </c>
      <c r="H3" s="50">
        <f>'Tabel 1'!H10</f>
        <v>44742</v>
      </c>
      <c r="I3" s="50">
        <f>'Tabel 1'!I10</f>
        <v>44773</v>
      </c>
      <c r="J3" s="50">
        <f>'Tabel 1'!J10</f>
        <v>44804</v>
      </c>
      <c r="K3" s="50">
        <f>'Tabel 1'!K10</f>
        <v>44834</v>
      </c>
      <c r="L3" s="50">
        <f>'Tabel 1'!L10</f>
        <v>44865</v>
      </c>
      <c r="M3" s="50">
        <f>'Tabel 1'!M10</f>
        <v>44895</v>
      </c>
      <c r="N3" s="50">
        <f>'Tabel 1'!N10</f>
        <v>44926</v>
      </c>
      <c r="O3" s="50">
        <f>'Tabel 1'!O10</f>
        <v>44957</v>
      </c>
    </row>
    <row r="4" spans="1:18">
      <c r="A4" s="13">
        <v>1</v>
      </c>
      <c r="B4" s="14" t="s">
        <v>63</v>
      </c>
      <c r="C4" s="60">
        <f>'Tabel 9'!C4+'Tabel 10'!C4+'Tabel 11'!C4</f>
        <v>1133.34243496556</v>
      </c>
      <c r="D4" s="60">
        <f>'Tabel 9'!D4+'Tabel 10'!D4+'Tabel 11'!D4</f>
        <v>1267.6680797035601</v>
      </c>
      <c r="E4" s="60">
        <f>'Tabel 9'!E4+'Tabel 10'!E4+'Tabel 11'!E4</f>
        <v>1211.7838656808999</v>
      </c>
      <c r="F4" s="60">
        <f>'Tabel 9'!F4+'Tabel 10'!F4+'Tabel 11'!F4</f>
        <v>852.04903024780003</v>
      </c>
      <c r="G4" s="60">
        <f>'Tabel 9'!G4+'Tabel 10'!G4+'Tabel 11'!G4</f>
        <v>955.36134881280009</v>
      </c>
      <c r="H4" s="60">
        <f>'Tabel 9'!H4+'Tabel 10'!H4+'Tabel 11'!H4</f>
        <v>1037.9168425447799</v>
      </c>
      <c r="I4" s="60">
        <f>'Tabel 9'!I4+'Tabel 10'!I4+'Tabel 11'!I4</f>
        <v>966.99332019027008</v>
      </c>
      <c r="J4" s="60">
        <f>'Tabel 9'!J4+'Tabel 10'!J4+'Tabel 11'!J4</f>
        <v>781.22654576524997</v>
      </c>
      <c r="K4" s="60">
        <f>'Tabel 9'!K4+'Tabel 10'!K4+'Tabel 11'!K4</f>
        <v>715.48306782960015</v>
      </c>
      <c r="L4" s="60">
        <f>'Tabel 9'!L4+'Tabel 10'!L4+'Tabel 11'!L4</f>
        <v>612.41701784876</v>
      </c>
      <c r="M4" s="60">
        <f>'Tabel 9'!M4+'Tabel 10'!M4+'Tabel 11'!M4</f>
        <v>573.42939095263</v>
      </c>
      <c r="N4" s="60">
        <f>'Tabel 9'!N4+'Tabel 10'!N4+'Tabel 11'!N4</f>
        <v>298.28390595895996</v>
      </c>
      <c r="O4" s="60">
        <f>'Tabel 9'!O4+'Tabel 10'!O4+'Tabel 11'!O4</f>
        <v>584.90248725692004</v>
      </c>
      <c r="P4" s="105"/>
      <c r="Q4" s="105"/>
      <c r="R4" s="105"/>
    </row>
    <row r="5" spans="1:18">
      <c r="A5" s="13">
        <v>2</v>
      </c>
      <c r="B5" s="14" t="s">
        <v>158</v>
      </c>
      <c r="C5" s="60">
        <f>'Tabel 9'!C5+'Tabel 10'!C5+'Tabel 11'!C5</f>
        <v>1739.4513854070001</v>
      </c>
      <c r="D5" s="60">
        <f>'Tabel 9'!D5+'Tabel 10'!D5+'Tabel 11'!D5</f>
        <v>1598.982231705</v>
      </c>
      <c r="E5" s="60">
        <f>'Tabel 9'!E5+'Tabel 10'!E5+'Tabel 11'!E5</f>
        <v>1537.1141697109999</v>
      </c>
      <c r="F5" s="60">
        <f>'Tabel 9'!F5+'Tabel 10'!F5+'Tabel 11'!F5</f>
        <v>1377.0985781500001</v>
      </c>
      <c r="G5" s="60">
        <f>'Tabel 9'!G5+'Tabel 10'!G5+'Tabel 11'!G5</f>
        <v>1794.8567936470001</v>
      </c>
      <c r="H5" s="60">
        <f>'Tabel 9'!H5+'Tabel 10'!H5+'Tabel 11'!H5</f>
        <v>2982.9872722280002</v>
      </c>
      <c r="I5" s="60">
        <f>'Tabel 9'!I5+'Tabel 10'!I5+'Tabel 11'!I5</f>
        <v>2115.1255152959998</v>
      </c>
      <c r="J5" s="60">
        <f>'Tabel 9'!J5+'Tabel 10'!J5+'Tabel 11'!J5</f>
        <v>1687.8811851099999</v>
      </c>
      <c r="K5" s="60">
        <f>'Tabel 9'!K5+'Tabel 10'!K5+'Tabel 11'!K5</f>
        <v>1731.5297108699999</v>
      </c>
      <c r="L5" s="60">
        <f>'Tabel 9'!L5+'Tabel 10'!L5+'Tabel 11'!L5</f>
        <v>2022.4927994710001</v>
      </c>
      <c r="M5" s="60">
        <f>'Tabel 9'!M5+'Tabel 10'!M5+'Tabel 11'!M5</f>
        <v>2270.2722556210001</v>
      </c>
      <c r="N5" s="60">
        <f>'Tabel 9'!N5+'Tabel 10'!N5+'Tabel 11'!N5</f>
        <v>1442.720831698</v>
      </c>
      <c r="O5" s="60">
        <f>'Tabel 9'!O5+'Tabel 10'!O5+'Tabel 11'!O5</f>
        <v>3302.7306257219998</v>
      </c>
      <c r="P5" s="105"/>
      <c r="Q5" s="105"/>
      <c r="R5" s="105"/>
    </row>
    <row r="6" spans="1:18">
      <c r="A6" s="13">
        <v>3</v>
      </c>
      <c r="B6" s="14" t="s">
        <v>65</v>
      </c>
      <c r="C6" s="60">
        <f>'Tabel 9'!C6+'Tabel 10'!C6+'Tabel 11'!C6</f>
        <v>82682.068000461994</v>
      </c>
      <c r="D6" s="60">
        <f>'Tabel 9'!D6+'Tabel 10'!D6+'Tabel 11'!D6</f>
        <v>83711.057544940995</v>
      </c>
      <c r="E6" s="60">
        <f>'Tabel 9'!E6+'Tabel 10'!E6+'Tabel 11'!E6</f>
        <v>85211.376770695002</v>
      </c>
      <c r="F6" s="60">
        <f>'Tabel 9'!F6+'Tabel 10'!F6+'Tabel 11'!F6</f>
        <v>86760.217877028001</v>
      </c>
      <c r="G6" s="60">
        <f>'Tabel 9'!G6+'Tabel 10'!G6+'Tabel 11'!G6</f>
        <v>85226.787470500014</v>
      </c>
      <c r="H6" s="60">
        <f>'Tabel 9'!H6+'Tabel 10'!H6+'Tabel 11'!H6</f>
        <v>85589.807731549998</v>
      </c>
      <c r="I6" s="60">
        <f>'Tabel 9'!I6+'Tabel 10'!I6+'Tabel 11'!I6</f>
        <v>86153.526597741991</v>
      </c>
      <c r="J6" s="60">
        <f>'Tabel 9'!J6+'Tabel 10'!J6+'Tabel 11'!J6</f>
        <v>84196.441395535003</v>
      </c>
      <c r="K6" s="60">
        <f>'Tabel 9'!K6+'Tabel 10'!K6+'Tabel 11'!K6</f>
        <v>82553.786046572815</v>
      </c>
      <c r="L6" s="60">
        <f>'Tabel 9'!L6+'Tabel 10'!L6+'Tabel 11'!L6</f>
        <v>81435.89068107582</v>
      </c>
      <c r="M6" s="60">
        <f>'Tabel 9'!M6+'Tabel 10'!M6+'Tabel 11'!M6</f>
        <v>83451.897724006805</v>
      </c>
      <c r="N6" s="60">
        <f>'Tabel 9'!N6+'Tabel 10'!N6+'Tabel 11'!N6</f>
        <v>88892.995996541824</v>
      </c>
      <c r="O6" s="60">
        <f>'Tabel 9'!O6+'Tabel 10'!O6+'Tabel 11'!O6</f>
        <v>85872.428950480826</v>
      </c>
      <c r="P6" s="105"/>
      <c r="Q6" s="105"/>
      <c r="R6" s="105"/>
    </row>
    <row r="7" spans="1:18">
      <c r="A7" s="13">
        <v>4</v>
      </c>
      <c r="B7" s="14" t="s">
        <v>66</v>
      </c>
      <c r="C7" s="60">
        <f>'Tabel 9'!C7+'Tabel 10'!C7+'Tabel 11'!C7</f>
        <v>38.733027172999996</v>
      </c>
      <c r="D7" s="60">
        <f>'Tabel 9'!D7+'Tabel 10'!D7+'Tabel 11'!D7</f>
        <v>38.836654940999999</v>
      </c>
      <c r="E7" s="60">
        <f>'Tabel 9'!E7+'Tabel 10'!E7+'Tabel 11'!E7</f>
        <v>38.951385682999998</v>
      </c>
      <c r="F7" s="60">
        <f>'Tabel 9'!F7+'Tabel 10'!F7+'Tabel 11'!F7</f>
        <v>39.062415434000002</v>
      </c>
      <c r="G7" s="60">
        <f>'Tabel 9'!G7+'Tabel 10'!G7+'Tabel 11'!G7</f>
        <v>39.177146176999997</v>
      </c>
      <c r="H7" s="60">
        <f>'Tabel 9'!H7+'Tabel 10'!H7+'Tabel 11'!H7</f>
        <v>39.288175928000001</v>
      </c>
      <c r="I7" s="60">
        <f>'Tabel 9'!I7+'Tabel 10'!I7+'Tabel 11'!I7</f>
        <v>39.402906670999997</v>
      </c>
      <c r="J7" s="60">
        <f>'Tabel 9'!J7+'Tabel 10'!J7+'Tabel 11'!J7</f>
        <v>39.517637413000003</v>
      </c>
      <c r="K7" s="60">
        <f>'Tabel 9'!K7+'Tabel 10'!K7+'Tabel 11'!K7</f>
        <v>0</v>
      </c>
      <c r="L7" s="60">
        <f>'Tabel 9'!L7+'Tabel 10'!L7+'Tabel 11'!L7</f>
        <v>0</v>
      </c>
      <c r="M7" s="60">
        <f>'Tabel 9'!M7+'Tabel 10'!M7+'Tabel 11'!M7</f>
        <v>0</v>
      </c>
      <c r="N7" s="60">
        <f>'Tabel 9'!N7+'Tabel 10'!N7+'Tabel 11'!N7</f>
        <v>165.16260800499998</v>
      </c>
      <c r="O7" s="60">
        <f>'Tabel 9'!O7+'Tabel 10'!O7+'Tabel 11'!O7</f>
        <v>165.99727816899997</v>
      </c>
      <c r="P7" s="105"/>
      <c r="Q7" s="105"/>
      <c r="R7" s="105"/>
    </row>
    <row r="8" spans="1:18">
      <c r="A8" s="13">
        <v>5</v>
      </c>
      <c r="B8" s="14" t="s">
        <v>67</v>
      </c>
      <c r="C8" s="60">
        <f>'Tabel 9'!C8+'Tabel 10'!C8+'Tabel 11'!C8</f>
        <v>0</v>
      </c>
      <c r="D8" s="60">
        <f>'Tabel 9'!D8+'Tabel 10'!D8+'Tabel 11'!D8</f>
        <v>0</v>
      </c>
      <c r="E8" s="60">
        <f>'Tabel 9'!E8+'Tabel 10'!E8+'Tabel 11'!E8</f>
        <v>0</v>
      </c>
      <c r="F8" s="60">
        <f>'Tabel 9'!F8+'Tabel 10'!F8+'Tabel 11'!F8</f>
        <v>0</v>
      </c>
      <c r="G8" s="60">
        <f>'Tabel 9'!G8+'Tabel 10'!G8+'Tabel 11'!G8</f>
        <v>0</v>
      </c>
      <c r="H8" s="60">
        <f>'Tabel 9'!H8+'Tabel 10'!H8+'Tabel 11'!H8</f>
        <v>0</v>
      </c>
      <c r="I8" s="60">
        <f>'Tabel 9'!I8+'Tabel 10'!I8+'Tabel 11'!I8</f>
        <v>0</v>
      </c>
      <c r="J8" s="60">
        <f>'Tabel 9'!J8+'Tabel 10'!J8+'Tabel 11'!J8</f>
        <v>0</v>
      </c>
      <c r="K8" s="60">
        <f>'Tabel 9'!K8+'Tabel 10'!K8+'Tabel 11'!K8</f>
        <v>0</v>
      </c>
      <c r="L8" s="60">
        <f>'Tabel 9'!L8+'Tabel 10'!L8+'Tabel 11'!L8</f>
        <v>0</v>
      </c>
      <c r="M8" s="60">
        <f>'Tabel 9'!M8+'Tabel 10'!M8+'Tabel 11'!M8</f>
        <v>0</v>
      </c>
      <c r="N8" s="60">
        <f>'Tabel 9'!N8+'Tabel 10'!N8+'Tabel 11'!N8</f>
        <v>0</v>
      </c>
      <c r="O8" s="60">
        <f>'Tabel 9'!O8+'Tabel 10'!O8+'Tabel 11'!O8</f>
        <v>0</v>
      </c>
      <c r="P8" s="105"/>
      <c r="Q8" s="105"/>
      <c r="R8" s="105"/>
    </row>
    <row r="9" spans="1:18">
      <c r="A9" s="13">
        <v>6</v>
      </c>
      <c r="B9" s="14" t="s">
        <v>68</v>
      </c>
      <c r="C9" s="60">
        <f>'Tabel 9'!C9+'Tabel 10'!C9+'Tabel 11'!C9</f>
        <v>92942.234357115638</v>
      </c>
      <c r="D9" s="60">
        <f>'Tabel 9'!D9+'Tabel 10'!D9+'Tabel 11'!D9</f>
        <v>93454.135814093665</v>
      </c>
      <c r="E9" s="60">
        <f>'Tabel 9'!E9+'Tabel 10'!E9+'Tabel 11'!E9</f>
        <v>94215.910091471233</v>
      </c>
      <c r="F9" s="60">
        <f>'Tabel 9'!F9+'Tabel 10'!F9+'Tabel 11'!F9</f>
        <v>94117.299370859953</v>
      </c>
      <c r="G9" s="60">
        <f>'Tabel 9'!G9+'Tabel 10'!G9+'Tabel 11'!G9</f>
        <v>94928.894764555735</v>
      </c>
      <c r="H9" s="60">
        <f>'Tabel 9'!H9+'Tabel 10'!H9+'Tabel 11'!H9</f>
        <v>95982.743120011059</v>
      </c>
      <c r="I9" s="60">
        <f>'Tabel 9'!I9+'Tabel 10'!I9+'Tabel 11'!I9</f>
        <v>98261.581177716478</v>
      </c>
      <c r="J9" s="60">
        <f>'Tabel 9'!J9+'Tabel 10'!J9+'Tabel 11'!J9</f>
        <v>101587.39760336826</v>
      </c>
      <c r="K9" s="60">
        <f>'Tabel 9'!K9+'Tabel 10'!K9+'Tabel 11'!K9</f>
        <v>104157.83446374981</v>
      </c>
      <c r="L9" s="60">
        <f>'Tabel 9'!L9+'Tabel 10'!L9+'Tabel 11'!L9</f>
        <v>105792.14425425262</v>
      </c>
      <c r="M9" s="60">
        <f>'Tabel 9'!M9+'Tabel 10'!M9+'Tabel 11'!M9</f>
        <v>108437.5918876495</v>
      </c>
      <c r="N9" s="60">
        <f>'Tabel 9'!N9+'Tabel 10'!N9+'Tabel 11'!N9</f>
        <v>109531.86767704217</v>
      </c>
      <c r="O9" s="60">
        <f>'Tabel 9'!O9+'Tabel 10'!O9+'Tabel 11'!O9</f>
        <v>109897.56942220795</v>
      </c>
      <c r="P9" s="105"/>
      <c r="Q9" s="105"/>
      <c r="R9" s="105"/>
    </row>
    <row r="10" spans="1:18">
      <c r="A10" s="13">
        <v>7</v>
      </c>
      <c r="B10" s="14" t="s">
        <v>69</v>
      </c>
      <c r="C10" s="60">
        <f>'Tabel 9'!C10+'Tabel 10'!C10+'Tabel 11'!C10</f>
        <v>30240.473066052175</v>
      </c>
      <c r="D10" s="60">
        <f>'Tabel 9'!D10+'Tabel 10'!D10+'Tabel 11'!D10</f>
        <v>31264.078892832371</v>
      </c>
      <c r="E10" s="60">
        <f>'Tabel 9'!E10+'Tabel 10'!E10+'Tabel 11'!E10</f>
        <v>31628.466970625628</v>
      </c>
      <c r="F10" s="60">
        <f>'Tabel 9'!F10+'Tabel 10'!F10+'Tabel 11'!F10</f>
        <v>32763.366362492281</v>
      </c>
      <c r="G10" s="60">
        <f>'Tabel 9'!G10+'Tabel 10'!G10+'Tabel 11'!G10</f>
        <v>32483.103125336427</v>
      </c>
      <c r="H10" s="60">
        <f>'Tabel 9'!H10+'Tabel 10'!H10+'Tabel 11'!H10</f>
        <v>30264.900663147604</v>
      </c>
      <c r="I10" s="60">
        <f>'Tabel 9'!I10+'Tabel 10'!I10+'Tabel 11'!I10</f>
        <v>30589.912523513449</v>
      </c>
      <c r="J10" s="60">
        <f>'Tabel 9'!J10+'Tabel 10'!J10+'Tabel 11'!J10</f>
        <v>30360.119226173534</v>
      </c>
      <c r="K10" s="60">
        <f>'Tabel 9'!K10+'Tabel 10'!K10+'Tabel 11'!K10</f>
        <v>30034.242088479317</v>
      </c>
      <c r="L10" s="60">
        <f>'Tabel 9'!L10+'Tabel 10'!L10+'Tabel 11'!L10</f>
        <v>30759.239207147551</v>
      </c>
      <c r="M10" s="60">
        <f>'Tabel 9'!M10+'Tabel 10'!M10+'Tabel 11'!M10</f>
        <v>29745.085041769449</v>
      </c>
      <c r="N10" s="60">
        <f>'Tabel 9'!N10+'Tabel 10'!N10+'Tabel 11'!N10</f>
        <v>28691.51601578985</v>
      </c>
      <c r="O10" s="60">
        <f>'Tabel 9'!O10+'Tabel 10'!O10+'Tabel 11'!O10</f>
        <v>28905.594702453909</v>
      </c>
      <c r="P10" s="105"/>
      <c r="Q10" s="105"/>
      <c r="R10" s="105"/>
    </row>
    <row r="11" spans="1:18">
      <c r="A11" s="13">
        <v>8</v>
      </c>
      <c r="B11" s="14" t="s">
        <v>70</v>
      </c>
      <c r="C11" s="60">
        <f>'Tabel 9'!C11+'Tabel 10'!C11+'Tabel 11'!C11</f>
        <v>60347.997175380508</v>
      </c>
      <c r="D11" s="60">
        <f>'Tabel 9'!D11+'Tabel 10'!D11+'Tabel 11'!D11</f>
        <v>60536.551757120491</v>
      </c>
      <c r="E11" s="60">
        <f>'Tabel 9'!E11+'Tabel 10'!E11+'Tabel 11'!E11</f>
        <v>60688.051263548834</v>
      </c>
      <c r="F11" s="60">
        <f>'Tabel 9'!F11+'Tabel 10'!F11+'Tabel 11'!F11</f>
        <v>59875.817957257939</v>
      </c>
      <c r="G11" s="60">
        <f>'Tabel 9'!G11+'Tabel 10'!G11+'Tabel 11'!G11</f>
        <v>60749.463633699554</v>
      </c>
      <c r="H11" s="60">
        <f>'Tabel 9'!H11+'Tabel 10'!H11+'Tabel 11'!H11</f>
        <v>59115.364197264047</v>
      </c>
      <c r="I11" s="60">
        <f>'Tabel 9'!I11+'Tabel 10'!I11+'Tabel 11'!I11</f>
        <v>57999.729580846033</v>
      </c>
      <c r="J11" s="60">
        <f>'Tabel 9'!J11+'Tabel 10'!J11+'Tabel 11'!J11</f>
        <v>59818.828222429227</v>
      </c>
      <c r="K11" s="60">
        <f>'Tabel 9'!K11+'Tabel 10'!K11+'Tabel 11'!K11</f>
        <v>60179.551432104265</v>
      </c>
      <c r="L11" s="60">
        <f>'Tabel 9'!L11+'Tabel 10'!L11+'Tabel 11'!L11</f>
        <v>59524.529325893542</v>
      </c>
      <c r="M11" s="60">
        <f>'Tabel 9'!M11+'Tabel 10'!M11+'Tabel 11'!M11</f>
        <v>59769.588046758268</v>
      </c>
      <c r="N11" s="60">
        <f>'Tabel 9'!N11+'Tabel 10'!N11+'Tabel 11'!N11</f>
        <v>59353.672872208044</v>
      </c>
      <c r="O11" s="60">
        <f>'Tabel 9'!O11+'Tabel 10'!O11+'Tabel 11'!O11</f>
        <v>59381.940941456793</v>
      </c>
      <c r="P11" s="105"/>
      <c r="Q11" s="105"/>
      <c r="R11" s="105"/>
    </row>
    <row r="12" spans="1:18">
      <c r="A12" s="13">
        <v>9</v>
      </c>
      <c r="B12" s="14" t="s">
        <v>71</v>
      </c>
      <c r="C12" s="60">
        <f>'Tabel 9'!C12+'Tabel 10'!C12+'Tabel 11'!C12</f>
        <v>5052.0479282074002</v>
      </c>
      <c r="D12" s="60">
        <f>'Tabel 9'!D12+'Tabel 10'!D12+'Tabel 11'!D12</f>
        <v>5145.9531447621557</v>
      </c>
      <c r="E12" s="60">
        <f>'Tabel 9'!E12+'Tabel 10'!E12+'Tabel 11'!E12</f>
        <v>5068.1075508979002</v>
      </c>
      <c r="F12" s="60">
        <f>'Tabel 9'!F12+'Tabel 10'!F12+'Tabel 11'!F12</f>
        <v>5102.5493511456498</v>
      </c>
      <c r="G12" s="60">
        <f>'Tabel 9'!G12+'Tabel 10'!G12+'Tabel 11'!G12</f>
        <v>5170.3191368793905</v>
      </c>
      <c r="H12" s="60">
        <f>'Tabel 9'!H12+'Tabel 10'!H12+'Tabel 11'!H12</f>
        <v>5121.8433052371302</v>
      </c>
      <c r="I12" s="60">
        <f>'Tabel 9'!I12+'Tabel 10'!I12+'Tabel 11'!I12</f>
        <v>5048.3474779288699</v>
      </c>
      <c r="J12" s="60">
        <f>'Tabel 9'!J12+'Tabel 10'!J12+'Tabel 11'!J12</f>
        <v>5343.1011321396099</v>
      </c>
      <c r="K12" s="60">
        <f>'Tabel 9'!K12+'Tabel 10'!K12+'Tabel 11'!K12</f>
        <v>5455.5178236737202</v>
      </c>
      <c r="L12" s="60">
        <f>'Tabel 9'!L12+'Tabel 10'!L12+'Tabel 11'!L12</f>
        <v>5605.8618118185695</v>
      </c>
      <c r="M12" s="60">
        <f>'Tabel 9'!M12+'Tabel 10'!M12+'Tabel 11'!M12</f>
        <v>5741.0016749945798</v>
      </c>
      <c r="N12" s="60">
        <f>'Tabel 9'!N12+'Tabel 10'!N12+'Tabel 11'!N12</f>
        <v>5716.1103915454296</v>
      </c>
      <c r="O12" s="60">
        <f>'Tabel 9'!O12+'Tabel 10'!O12+'Tabel 11'!O12</f>
        <v>6317.9234114982901</v>
      </c>
      <c r="P12" s="105"/>
      <c r="Q12" s="105"/>
      <c r="R12" s="105"/>
    </row>
    <row r="13" spans="1:18">
      <c r="A13" s="13">
        <v>10</v>
      </c>
      <c r="B13" s="14" t="s">
        <v>72</v>
      </c>
      <c r="C13" s="60">
        <f>'Tabel 9'!C13+'Tabel 10'!C13+'Tabel 11'!C13</f>
        <v>0</v>
      </c>
      <c r="D13" s="60">
        <f>'Tabel 9'!D13+'Tabel 10'!D13+'Tabel 11'!D13</f>
        <v>0</v>
      </c>
      <c r="E13" s="60">
        <f>'Tabel 9'!E13+'Tabel 10'!E13+'Tabel 11'!E13</f>
        <v>0</v>
      </c>
      <c r="F13" s="60">
        <f>'Tabel 9'!F13+'Tabel 10'!F13+'Tabel 11'!F13</f>
        <v>0</v>
      </c>
      <c r="G13" s="60">
        <f>'Tabel 9'!G13+'Tabel 10'!G13+'Tabel 11'!G13</f>
        <v>0</v>
      </c>
      <c r="H13" s="60">
        <f>'Tabel 9'!H13+'Tabel 10'!H13+'Tabel 11'!H13</f>
        <v>0</v>
      </c>
      <c r="I13" s="60">
        <f>'Tabel 9'!I13+'Tabel 10'!I13+'Tabel 11'!I13</f>
        <v>0</v>
      </c>
      <c r="J13" s="60">
        <f>'Tabel 9'!J13+'Tabel 10'!J13+'Tabel 11'!J13</f>
        <v>0</v>
      </c>
      <c r="K13" s="60">
        <f>'Tabel 9'!K13+'Tabel 10'!K13+'Tabel 11'!K13</f>
        <v>0</v>
      </c>
      <c r="L13" s="60">
        <f>'Tabel 9'!L13+'Tabel 10'!L13+'Tabel 11'!L13</f>
        <v>0</v>
      </c>
      <c r="M13" s="60">
        <f>'Tabel 9'!M13+'Tabel 10'!M13+'Tabel 11'!M13</f>
        <v>0</v>
      </c>
      <c r="N13" s="60">
        <f>'Tabel 9'!N13+'Tabel 10'!N13+'Tabel 11'!N13</f>
        <v>0</v>
      </c>
      <c r="O13" s="60">
        <f>'Tabel 9'!O13+'Tabel 10'!O13+'Tabel 11'!O13</f>
        <v>0</v>
      </c>
      <c r="P13" s="105"/>
      <c r="Q13" s="105"/>
      <c r="R13" s="105"/>
    </row>
    <row r="14" spans="1:18">
      <c r="A14" s="13">
        <v>11</v>
      </c>
      <c r="B14" s="14" t="s">
        <v>73</v>
      </c>
      <c r="C14" s="60">
        <f>'Tabel 9'!C14+'Tabel 10'!C14+'Tabel 11'!C14</f>
        <v>16568.152412111442</v>
      </c>
      <c r="D14" s="60">
        <f>'Tabel 9'!D14+'Tabel 10'!D14+'Tabel 11'!D14</f>
        <v>16769.701664691449</v>
      </c>
      <c r="E14" s="60">
        <f>'Tabel 9'!E14+'Tabel 10'!E14+'Tabel 11'!E14</f>
        <v>16858.724534851877</v>
      </c>
      <c r="F14" s="60">
        <f>'Tabel 9'!F14+'Tabel 10'!F14+'Tabel 11'!F14</f>
        <v>17107.366266924408</v>
      </c>
      <c r="G14" s="60">
        <f>'Tabel 9'!G14+'Tabel 10'!G14+'Tabel 11'!G14</f>
        <v>17107.580558075148</v>
      </c>
      <c r="H14" s="60">
        <f>'Tabel 9'!H14+'Tabel 10'!H14+'Tabel 11'!H14</f>
        <v>16233.739609525739</v>
      </c>
      <c r="I14" s="60">
        <f>'Tabel 9'!I14+'Tabel 10'!I14+'Tabel 11'!I14</f>
        <v>16166.98190724189</v>
      </c>
      <c r="J14" s="60">
        <f>'Tabel 9'!J14+'Tabel 10'!J14+'Tabel 11'!J14</f>
        <v>15943.408831290973</v>
      </c>
      <c r="K14" s="60">
        <f>'Tabel 9'!K14+'Tabel 10'!K14+'Tabel 11'!K14</f>
        <v>15002.617486984462</v>
      </c>
      <c r="L14" s="60">
        <f>'Tabel 9'!L14+'Tabel 10'!L14+'Tabel 11'!L14</f>
        <v>14940.742982076808</v>
      </c>
      <c r="M14" s="60">
        <f>'Tabel 9'!M14+'Tabel 10'!M14+'Tabel 11'!M14</f>
        <v>14751.091709165908</v>
      </c>
      <c r="N14" s="60">
        <f>'Tabel 9'!N14+'Tabel 10'!N14+'Tabel 11'!N14</f>
        <v>13804.387047227709</v>
      </c>
      <c r="O14" s="60">
        <f>'Tabel 9'!O14+'Tabel 10'!O14+'Tabel 11'!O14</f>
        <v>13968.672395770696</v>
      </c>
      <c r="P14" s="105"/>
      <c r="Q14" s="105"/>
      <c r="R14" s="105"/>
    </row>
    <row r="15" spans="1:18">
      <c r="A15" s="13">
        <v>12</v>
      </c>
      <c r="B15" s="14" t="s">
        <v>74</v>
      </c>
      <c r="C15" s="60">
        <f>'Tabel 9'!C15+'Tabel 10'!C15+'Tabel 11'!C15</f>
        <v>122.44098699999999</v>
      </c>
      <c r="D15" s="60">
        <f>'Tabel 9'!D15+'Tabel 10'!D15+'Tabel 11'!D15</f>
        <v>122.79616299999999</v>
      </c>
      <c r="E15" s="60">
        <f>'Tabel 9'!E15+'Tabel 10'!E15+'Tabel 11'!E15</f>
        <v>122.54952249999999</v>
      </c>
      <c r="F15" s="60">
        <f>'Tabel 9'!F15+'Tabel 10'!F15+'Tabel 11'!F15</f>
        <v>122.38664700000001</v>
      </c>
      <c r="G15" s="60">
        <f>'Tabel 9'!G15+'Tabel 10'!G15+'Tabel 11'!G15</f>
        <v>121.8974485</v>
      </c>
      <c r="H15" s="60">
        <f>'Tabel 9'!H15+'Tabel 10'!H15+'Tabel 11'!H15</f>
        <v>141.419984</v>
      </c>
      <c r="I15" s="60">
        <f>'Tabel 9'!I15+'Tabel 10'!I15+'Tabel 11'!I15</f>
        <v>137.805791</v>
      </c>
      <c r="J15" s="60">
        <f>'Tabel 9'!J15+'Tabel 10'!J15+'Tabel 11'!J15</f>
        <v>137.46370100000001</v>
      </c>
      <c r="K15" s="60">
        <f>'Tabel 9'!K15+'Tabel 10'!K15+'Tabel 11'!K15</f>
        <v>136.89843400000001</v>
      </c>
      <c r="L15" s="60">
        <f>'Tabel 9'!L15+'Tabel 10'!L15+'Tabel 11'!L15</f>
        <v>236.730729</v>
      </c>
      <c r="M15" s="60">
        <f>'Tabel 9'!M15+'Tabel 10'!M15+'Tabel 11'!M15</f>
        <v>236.559639</v>
      </c>
      <c r="N15" s="60">
        <f>'Tabel 9'!N15+'Tabel 10'!N15+'Tabel 11'!N15</f>
        <v>188</v>
      </c>
      <c r="O15" s="60">
        <f>'Tabel 9'!O15+'Tabel 10'!O15+'Tabel 11'!O15</f>
        <v>188</v>
      </c>
      <c r="P15" s="105"/>
      <c r="Q15" s="105"/>
      <c r="R15" s="105"/>
    </row>
    <row r="16" spans="1:18">
      <c r="A16" s="13">
        <v>13</v>
      </c>
      <c r="B16" s="14" t="s">
        <v>75</v>
      </c>
      <c r="C16" s="60">
        <f>'Tabel 9'!C16+'Tabel 10'!C16+'Tabel 11'!C16</f>
        <v>617.02819854613244</v>
      </c>
      <c r="D16" s="60">
        <f>'Tabel 9'!D16+'Tabel 10'!D16+'Tabel 11'!D16</f>
        <v>614.54601904041783</v>
      </c>
      <c r="E16" s="60">
        <f>'Tabel 9'!E16+'Tabel 10'!E16+'Tabel 11'!E16</f>
        <v>555.92092324717612</v>
      </c>
      <c r="F16" s="60">
        <f>'Tabel 9'!F16+'Tabel 10'!F16+'Tabel 11'!F16</f>
        <v>549.47488148616799</v>
      </c>
      <c r="G16" s="60">
        <f>'Tabel 9'!G16+'Tabel 10'!G16+'Tabel 11'!G16</f>
        <v>528.9562583318891</v>
      </c>
      <c r="H16" s="60">
        <f>'Tabel 9'!H16+'Tabel 10'!H16+'Tabel 11'!H16</f>
        <v>492.13759239692683</v>
      </c>
      <c r="I16" s="60">
        <f>'Tabel 9'!I16+'Tabel 10'!I16+'Tabel 11'!I16</f>
        <v>487.76273797710166</v>
      </c>
      <c r="J16" s="60">
        <f>'Tabel 9'!J16+'Tabel 10'!J16+'Tabel 11'!J16</f>
        <v>416.68764513213944</v>
      </c>
      <c r="K16" s="60">
        <f>'Tabel 9'!K16+'Tabel 10'!K16+'Tabel 11'!K16</f>
        <v>374.03450915352698</v>
      </c>
      <c r="L16" s="60">
        <f>'Tabel 9'!L16+'Tabel 10'!L16+'Tabel 11'!L16</f>
        <v>366.85835681495575</v>
      </c>
      <c r="M16" s="60">
        <f>'Tabel 9'!M16+'Tabel 10'!M16+'Tabel 11'!M16</f>
        <v>349.85856097728299</v>
      </c>
      <c r="N16" s="60">
        <f>'Tabel 9'!N16+'Tabel 10'!N16+'Tabel 11'!N16</f>
        <v>551.19429404340519</v>
      </c>
      <c r="O16" s="60">
        <f>'Tabel 9'!O16+'Tabel 10'!O16+'Tabel 11'!O16</f>
        <v>540.11965981452659</v>
      </c>
      <c r="P16" s="105"/>
      <c r="Q16" s="105"/>
      <c r="R16" s="105"/>
    </row>
    <row r="17" spans="1:18">
      <c r="A17" s="13">
        <v>14</v>
      </c>
      <c r="B17" s="14" t="s">
        <v>76</v>
      </c>
      <c r="C17" s="60">
        <f>'Tabel 9'!C17+'Tabel 10'!C17+'Tabel 11'!C17</f>
        <v>26.097861612359999</v>
      </c>
      <c r="D17" s="60">
        <f>'Tabel 9'!D17+'Tabel 10'!D17+'Tabel 11'!D17</f>
        <v>25.80462721236</v>
      </c>
      <c r="E17" s="60">
        <f>'Tabel 9'!E17+'Tabel 10'!E17+'Tabel 11'!E17</f>
        <v>26.684330412360001</v>
      </c>
      <c r="F17" s="60">
        <f>'Tabel 9'!F17+'Tabel 10'!F17+'Tabel 11'!F17</f>
        <v>32.842252815359998</v>
      </c>
      <c r="G17" s="60">
        <f>'Tabel 9'!G17+'Tabel 10'!G17+'Tabel 11'!G17</f>
        <v>29.323439867360001</v>
      </c>
      <c r="H17" s="60">
        <f>'Tabel 9'!H17+'Tabel 10'!H17+'Tabel 11'!H17</f>
        <v>24.338455065359998</v>
      </c>
      <c r="I17" s="60">
        <f>'Tabel 9'!I17+'Tabel 10'!I17+'Tabel 11'!I17</f>
        <v>28.44373666736</v>
      </c>
      <c r="J17" s="60">
        <f>'Tabel 9'!J17+'Tabel 10'!J17+'Tabel 11'!J17</f>
        <v>27.943123366359998</v>
      </c>
      <c r="K17" s="60">
        <f>'Tabel 9'!K17+'Tabel 10'!K17+'Tabel 11'!K17</f>
        <v>28.150502414000002</v>
      </c>
      <c r="L17" s="60">
        <f>'Tabel 9'!L17+'Tabel 10'!L17+'Tabel 11'!L17</f>
        <v>27.270799066359999</v>
      </c>
      <c r="M17" s="60">
        <f>'Tabel 9'!M17+'Tabel 10'!M17+'Tabel 11'!M17</f>
        <v>27.270799066380128</v>
      </c>
      <c r="N17" s="60">
        <f>'Tabel 9'!N17+'Tabel 10'!N17+'Tabel 11'!N17</f>
        <v>4.09891916636</v>
      </c>
      <c r="O17" s="60">
        <f>'Tabel 9'!O17+'Tabel 10'!O17+'Tabel 11'!O17</f>
        <v>3.4228089110000002</v>
      </c>
      <c r="P17" s="105"/>
      <c r="Q17" s="105"/>
      <c r="R17" s="105"/>
    </row>
    <row r="18" spans="1:18">
      <c r="A18" s="13">
        <v>15</v>
      </c>
      <c r="B18" s="14" t="s">
        <v>77</v>
      </c>
      <c r="C18" s="60">
        <f>'Tabel 9'!C18+'Tabel 10'!C18+'Tabel 11'!C18</f>
        <v>80.064017231999998</v>
      </c>
      <c r="D18" s="60">
        <f>'Tabel 9'!D18+'Tabel 10'!D18+'Tabel 11'!D18</f>
        <v>80.081817194999999</v>
      </c>
      <c r="E18" s="60">
        <f>'Tabel 9'!E18+'Tabel 10'!E18+'Tabel 11'!E18</f>
        <v>80.105977142</v>
      </c>
      <c r="F18" s="60">
        <f>'Tabel 9'!F18+'Tabel 10'!F18+'Tabel 11'!F18</f>
        <v>80.376301100000006</v>
      </c>
      <c r="G18" s="60">
        <f>'Tabel 9'!G18+'Tabel 10'!G18+'Tabel 11'!G18</f>
        <v>78.106821053000004</v>
      </c>
      <c r="H18" s="60">
        <f>'Tabel 9'!H18+'Tabel 10'!H18+'Tabel 11'!H18</f>
        <v>77.967601125000002</v>
      </c>
      <c r="I18" s="60">
        <f>'Tabel 9'!I18+'Tabel 10'!I18+'Tabel 11'!I18</f>
        <v>77.825987432000005</v>
      </c>
      <c r="J18" s="60">
        <f>'Tabel 9'!J18+'Tabel 10'!J18+'Tabel 11'!J18</f>
        <v>77.846697385999988</v>
      </c>
      <c r="K18" s="60">
        <f>'Tabel 9'!K18+'Tabel 10'!K18+'Tabel 11'!K18</f>
        <v>77.807287454999994</v>
      </c>
      <c r="L18" s="60">
        <f>'Tabel 9'!L18+'Tabel 10'!L18+'Tabel 11'!L18</f>
        <v>77.76759106099999</v>
      </c>
      <c r="M18" s="60">
        <f>'Tabel 9'!M18+'Tabel 10'!M18+'Tabel 11'!M18</f>
        <v>77.790351015999988</v>
      </c>
      <c r="N18" s="60">
        <f>'Tabel 9'!N18+'Tabel 10'!N18+'Tabel 11'!N18</f>
        <v>74.471151085000002</v>
      </c>
      <c r="O18" s="60">
        <f>'Tabel 9'!O18+'Tabel 10'!O18+'Tabel 11'!O18</f>
        <v>74.493361041</v>
      </c>
      <c r="P18" s="105"/>
      <c r="Q18" s="105"/>
      <c r="R18" s="105"/>
    </row>
    <row r="19" spans="1:18">
      <c r="A19" s="13">
        <v>16</v>
      </c>
      <c r="B19" s="14" t="s">
        <v>78</v>
      </c>
      <c r="C19" s="60">
        <f>'Tabel 9'!C19+'Tabel 10'!C19+'Tabel 11'!C19</f>
        <v>0</v>
      </c>
      <c r="D19" s="60">
        <f>'Tabel 9'!D19+'Tabel 10'!D19+'Tabel 11'!D19</f>
        <v>0</v>
      </c>
      <c r="E19" s="60">
        <f>'Tabel 9'!E19+'Tabel 10'!E19+'Tabel 11'!E19</f>
        <v>0</v>
      </c>
      <c r="F19" s="60">
        <f>'Tabel 9'!F19+'Tabel 10'!F19+'Tabel 11'!F19</f>
        <v>0</v>
      </c>
      <c r="G19" s="60">
        <f>'Tabel 9'!G19+'Tabel 10'!G19+'Tabel 11'!G19</f>
        <v>0</v>
      </c>
      <c r="H19" s="60">
        <f>'Tabel 9'!H19+'Tabel 10'!H19+'Tabel 11'!H19</f>
        <v>0</v>
      </c>
      <c r="I19" s="60">
        <f>'Tabel 9'!I19+'Tabel 10'!I19+'Tabel 11'!I19</f>
        <v>0</v>
      </c>
      <c r="J19" s="60">
        <f>'Tabel 9'!J19+'Tabel 10'!J19+'Tabel 11'!J19</f>
        <v>0</v>
      </c>
      <c r="K19" s="60">
        <f>'Tabel 9'!K19+'Tabel 10'!K19+'Tabel 11'!K19</f>
        <v>0</v>
      </c>
      <c r="L19" s="60">
        <f>'Tabel 9'!L19+'Tabel 10'!L19+'Tabel 11'!L19</f>
        <v>0</v>
      </c>
      <c r="M19" s="60">
        <f>'Tabel 9'!M19+'Tabel 10'!M19+'Tabel 11'!M19</f>
        <v>0</v>
      </c>
      <c r="N19" s="60">
        <f>'Tabel 9'!N19+'Tabel 10'!N19+'Tabel 11'!N19</f>
        <v>0</v>
      </c>
      <c r="O19" s="60">
        <f>'Tabel 9'!O19+'Tabel 10'!O19+'Tabel 11'!O19</f>
        <v>0</v>
      </c>
      <c r="P19" s="105"/>
      <c r="Q19" s="105"/>
      <c r="R19" s="105"/>
    </row>
    <row r="20" spans="1:18">
      <c r="A20" s="13">
        <v>17</v>
      </c>
      <c r="B20" s="14" t="s">
        <v>79</v>
      </c>
      <c r="C20" s="60">
        <f>'Tabel 9'!C20+'Tabel 10'!C20+'Tabel 11'!C20</f>
        <v>0</v>
      </c>
      <c r="D20" s="60">
        <f>'Tabel 9'!D20+'Tabel 10'!D20+'Tabel 11'!D20</f>
        <v>0</v>
      </c>
      <c r="E20" s="60">
        <f>'Tabel 9'!E20+'Tabel 10'!E20+'Tabel 11'!E20</f>
        <v>0</v>
      </c>
      <c r="F20" s="60">
        <f>'Tabel 9'!F20+'Tabel 10'!F20+'Tabel 11'!F20</f>
        <v>0</v>
      </c>
      <c r="G20" s="60">
        <f>'Tabel 9'!G20+'Tabel 10'!G20+'Tabel 11'!G20</f>
        <v>0</v>
      </c>
      <c r="H20" s="60">
        <f>'Tabel 9'!H20+'Tabel 10'!H20+'Tabel 11'!H20</f>
        <v>0</v>
      </c>
      <c r="I20" s="60">
        <f>'Tabel 9'!I20+'Tabel 10'!I20+'Tabel 11'!I20</f>
        <v>0</v>
      </c>
      <c r="J20" s="60">
        <f>'Tabel 9'!J20+'Tabel 10'!J20+'Tabel 11'!J20</f>
        <v>0</v>
      </c>
      <c r="K20" s="60">
        <f>'Tabel 9'!K20+'Tabel 10'!K20+'Tabel 11'!K20</f>
        <v>0</v>
      </c>
      <c r="L20" s="60">
        <f>'Tabel 9'!L20+'Tabel 10'!L20+'Tabel 11'!L20</f>
        <v>0</v>
      </c>
      <c r="M20" s="60">
        <f>'Tabel 9'!M20+'Tabel 10'!M20+'Tabel 11'!M20</f>
        <v>0</v>
      </c>
      <c r="N20" s="60">
        <f>'Tabel 9'!N20+'Tabel 10'!N20+'Tabel 11'!N20</f>
        <v>0</v>
      </c>
      <c r="O20" s="60">
        <f>'Tabel 9'!O20+'Tabel 10'!O20+'Tabel 11'!O20</f>
        <v>0</v>
      </c>
      <c r="P20" s="105"/>
      <c r="Q20" s="105"/>
      <c r="R20" s="105"/>
    </row>
    <row r="21" spans="1:18">
      <c r="A21" s="13">
        <v>18</v>
      </c>
      <c r="B21" s="14" t="s">
        <v>80</v>
      </c>
      <c r="C21" s="60">
        <f>'Tabel 9'!C21+'Tabel 10'!C21+'Tabel 11'!C21</f>
        <v>10782.108597769999</v>
      </c>
      <c r="D21" s="60">
        <f>'Tabel 9'!D21+'Tabel 10'!D21+'Tabel 11'!D21</f>
        <v>10834.434347123999</v>
      </c>
      <c r="E21" s="60">
        <f>'Tabel 9'!E21+'Tabel 10'!E21+'Tabel 11'!E21</f>
        <v>10838.828246425999</v>
      </c>
      <c r="F21" s="60">
        <f>'Tabel 9'!F21+'Tabel 10'!F21+'Tabel 11'!F21</f>
        <v>10915.714561018001</v>
      </c>
      <c r="G21" s="60">
        <f>'Tabel 9'!G21+'Tabel 10'!G21+'Tabel 11'!G21</f>
        <v>11022.216395601001</v>
      </c>
      <c r="H21" s="60">
        <f>'Tabel 9'!H21+'Tabel 10'!H21+'Tabel 11'!H21</f>
        <v>11028.799532745019</v>
      </c>
      <c r="I21" s="60">
        <f>'Tabel 9'!I21+'Tabel 10'!I21+'Tabel 11'!I21</f>
        <v>11061.888632116021</v>
      </c>
      <c r="J21" s="60">
        <f>'Tabel 9'!J21+'Tabel 10'!J21+'Tabel 11'!J21</f>
        <v>11100.86693085602</v>
      </c>
      <c r="K21" s="60">
        <f>'Tabel 9'!K21+'Tabel 10'!K21+'Tabel 11'!K21</f>
        <v>11173.19422857702</v>
      </c>
      <c r="L21" s="60">
        <f>'Tabel 9'!L21+'Tabel 10'!L21+'Tabel 11'!L21</f>
        <v>11157.142872428001</v>
      </c>
      <c r="M21" s="60">
        <f>'Tabel 9'!M21+'Tabel 10'!M21+'Tabel 11'!M21</f>
        <v>11144.980093203001</v>
      </c>
      <c r="N21" s="60">
        <f>'Tabel 9'!N21+'Tabel 10'!N21+'Tabel 11'!N21</f>
        <v>11310.426519326</v>
      </c>
      <c r="O21" s="60">
        <f>'Tabel 9'!O21+'Tabel 10'!O21+'Tabel 11'!O21</f>
        <v>11323.389031697001</v>
      </c>
      <c r="P21" s="105"/>
      <c r="Q21" s="105"/>
      <c r="R21" s="105"/>
    </row>
    <row r="22" spans="1:18">
      <c r="A22" s="13">
        <v>19</v>
      </c>
      <c r="B22" s="14" t="s">
        <v>81</v>
      </c>
      <c r="C22" s="60">
        <f>'Tabel 9'!C22+'Tabel 10'!C22+'Tabel 11'!C22</f>
        <v>5099.1855376459998</v>
      </c>
      <c r="D22" s="60">
        <f>'Tabel 9'!D22+'Tabel 10'!D22+'Tabel 11'!D22</f>
        <v>3309.2504874205006</v>
      </c>
      <c r="E22" s="60">
        <f>'Tabel 9'!E22+'Tabel 10'!E22+'Tabel 11'!E22</f>
        <v>3189.8368280680002</v>
      </c>
      <c r="F22" s="60">
        <f>'Tabel 9'!F22+'Tabel 10'!F22+'Tabel 11'!F22</f>
        <v>3200.9555329440004</v>
      </c>
      <c r="G22" s="60">
        <f>'Tabel 9'!G22+'Tabel 10'!G22+'Tabel 11'!G22</f>
        <v>3209.9404352900001</v>
      </c>
      <c r="H22" s="60">
        <f>'Tabel 9'!H22+'Tabel 10'!H22+'Tabel 11'!H22</f>
        <v>3197.0518298540001</v>
      </c>
      <c r="I22" s="60">
        <f>'Tabel 9'!I22+'Tabel 10'!I22+'Tabel 11'!I22</f>
        <v>3198.9752252310004</v>
      </c>
      <c r="J22" s="60">
        <f>'Tabel 9'!J22+'Tabel 10'!J22+'Tabel 11'!J22</f>
        <v>3198.7857350380004</v>
      </c>
      <c r="K22" s="60">
        <f>'Tabel 9'!K22+'Tabel 10'!K22+'Tabel 11'!K22</f>
        <v>3272.6380037350004</v>
      </c>
      <c r="L22" s="60">
        <f>'Tabel 9'!L22+'Tabel 10'!L22+'Tabel 11'!L22</f>
        <v>3288.649043416</v>
      </c>
      <c r="M22" s="60">
        <f>'Tabel 9'!M22+'Tabel 10'!M22+'Tabel 11'!M22</f>
        <v>3294.6582227879999</v>
      </c>
      <c r="N22" s="60">
        <f>'Tabel 9'!N22+'Tabel 10'!N22+'Tabel 11'!N22</f>
        <v>3386.439443625</v>
      </c>
      <c r="O22" s="60">
        <f>'Tabel 9'!O22+'Tabel 10'!O22+'Tabel 11'!O22</f>
        <v>3388.6921199389999</v>
      </c>
      <c r="P22" s="105"/>
      <c r="Q22" s="105"/>
      <c r="R22" s="105"/>
    </row>
    <row r="23" spans="1:18">
      <c r="A23" s="13">
        <v>20</v>
      </c>
      <c r="B23" s="14" t="s">
        <v>82</v>
      </c>
      <c r="C23" s="60">
        <f>'Tabel 9'!C23+'Tabel 10'!C23+'Tabel 11'!C23</f>
        <v>1769.2509538310001</v>
      </c>
      <c r="D23" s="60">
        <f>'Tabel 9'!D23+'Tabel 10'!D23+'Tabel 11'!D23</f>
        <v>1742.992566465</v>
      </c>
      <c r="E23" s="60">
        <f>'Tabel 9'!E23+'Tabel 10'!E23+'Tabel 11'!E23</f>
        <v>1754.8561910439998</v>
      </c>
      <c r="F23" s="60">
        <f>'Tabel 9'!F23+'Tabel 10'!F23+'Tabel 11'!F23</f>
        <v>1745.4050702499999</v>
      </c>
      <c r="G23" s="60">
        <f>'Tabel 9'!G23+'Tabel 10'!G23+'Tabel 11'!G23</f>
        <v>1755.0845779279998</v>
      </c>
      <c r="H23" s="60">
        <f>'Tabel 9'!H23+'Tabel 10'!H23+'Tabel 11'!H23</f>
        <v>1755.0967284659998</v>
      </c>
      <c r="I23" s="60">
        <f>'Tabel 9'!I23+'Tabel 10'!I23+'Tabel 11'!I23</f>
        <v>1752.333353343</v>
      </c>
      <c r="J23" s="60">
        <f>'Tabel 9'!J23+'Tabel 10'!J23+'Tabel 11'!J23</f>
        <v>1752.89539672</v>
      </c>
      <c r="K23" s="60">
        <f>'Tabel 9'!K23+'Tabel 10'!K23+'Tabel 11'!K23</f>
        <v>1699.692907701</v>
      </c>
      <c r="L23" s="60">
        <f>'Tabel 9'!L23+'Tabel 10'!L23+'Tabel 11'!L23</f>
        <v>1699.4913021129998</v>
      </c>
      <c r="M23" s="60">
        <f>'Tabel 9'!M23+'Tabel 10'!M23+'Tabel 11'!M23</f>
        <v>1696.290456386</v>
      </c>
      <c r="N23" s="60">
        <f>'Tabel 9'!N23+'Tabel 10'!N23+'Tabel 11'!N23</f>
        <v>1661.975769248</v>
      </c>
      <c r="O23" s="60">
        <f>'Tabel 9'!O23+'Tabel 10'!O23+'Tabel 11'!O23</f>
        <v>1662.384019158</v>
      </c>
      <c r="P23" s="105"/>
      <c r="Q23" s="105"/>
      <c r="R23" s="105"/>
    </row>
    <row r="24" spans="1:18">
      <c r="A24" s="13">
        <v>21</v>
      </c>
      <c r="B24" s="14" t="s">
        <v>83</v>
      </c>
      <c r="C24" s="60">
        <f>'Tabel 9'!C24+'Tabel 10'!C24+'Tabel 11'!C24</f>
        <v>7617.8186069019102</v>
      </c>
      <c r="D24" s="60">
        <f>'Tabel 9'!D24+'Tabel 10'!D24+'Tabel 11'!D24</f>
        <v>10214.292981891002</v>
      </c>
      <c r="E24" s="60">
        <f>'Tabel 9'!E24+'Tabel 10'!E24+'Tabel 11'!E24</f>
        <v>10471.213179941</v>
      </c>
      <c r="F24" s="60">
        <f>'Tabel 9'!F24+'Tabel 10'!F24+'Tabel 11'!F24</f>
        <v>10474.382288602999</v>
      </c>
      <c r="G24" s="60">
        <f>'Tabel 9'!G24+'Tabel 10'!G24+'Tabel 11'!G24</f>
        <v>10476.064123814</v>
      </c>
      <c r="H24" s="60">
        <f>'Tabel 9'!H24+'Tabel 10'!H24+'Tabel 11'!H24</f>
        <v>10500.175614123</v>
      </c>
      <c r="I24" s="60">
        <f>'Tabel 9'!I24+'Tabel 10'!I24+'Tabel 11'!I24</f>
        <v>10499.394705701003</v>
      </c>
      <c r="J24" s="60">
        <f>'Tabel 9'!J24+'Tabel 10'!J24+'Tabel 11'!J24</f>
        <v>10491.625629265996</v>
      </c>
      <c r="K24" s="60">
        <f>'Tabel 9'!K24+'Tabel 10'!K24+'Tabel 11'!K24</f>
        <v>10506.305737586999</v>
      </c>
      <c r="L24" s="60">
        <f>'Tabel 9'!L24+'Tabel 10'!L24+'Tabel 11'!L24</f>
        <v>10514.392793208001</v>
      </c>
      <c r="M24" s="60">
        <f>'Tabel 9'!M24+'Tabel 10'!M24+'Tabel 11'!M24</f>
        <v>10528.345340627</v>
      </c>
      <c r="N24" s="60">
        <f>'Tabel 9'!N24+'Tabel 10'!N24+'Tabel 11'!N24</f>
        <v>10577.860728977001</v>
      </c>
      <c r="O24" s="60">
        <f>'Tabel 9'!O24+'Tabel 10'!O24+'Tabel 11'!O24</f>
        <v>10595.031675304001</v>
      </c>
      <c r="P24" s="105"/>
      <c r="Q24" s="105"/>
      <c r="R24" s="105"/>
    </row>
    <row r="25" spans="1:18">
      <c r="A25" s="13">
        <v>22</v>
      </c>
      <c r="B25" s="59" t="s">
        <v>84</v>
      </c>
      <c r="C25" s="62">
        <f>'Tabel 9'!C25+'Tabel 10'!C25+'Tabel 11'!C25</f>
        <v>316858.49454741419</v>
      </c>
      <c r="D25" s="62">
        <f>'Tabel 9'!D25+'Tabel 10'!D25+'Tabel 11'!D25</f>
        <v>320731.16479413904</v>
      </c>
      <c r="E25" s="62">
        <f>'Tabel 9'!E25+'Tabel 10'!E25+'Tabel 11'!E25</f>
        <v>323498.48180194589</v>
      </c>
      <c r="F25" s="62">
        <f>'Tabel 9'!F25+'Tabel 10'!F25+'Tabel 11'!F25</f>
        <v>325116.3647447566</v>
      </c>
      <c r="G25" s="62">
        <f>'Tabel 9'!G25+'Tabel 10'!G25+'Tabel 11'!G25</f>
        <v>325677.1334780684</v>
      </c>
      <c r="H25" s="62">
        <f>'Tabel 9'!H25+'Tabel 10'!H25+'Tabel 11'!H25</f>
        <v>323585.57825521164</v>
      </c>
      <c r="I25" s="62">
        <f>'Tabel 9'!I25+'Tabel 10'!I25+'Tabel 11'!I25</f>
        <v>324586.03117661341</v>
      </c>
      <c r="J25" s="62">
        <f>'Tabel 9'!J25+'Tabel 10'!J25+'Tabel 11'!J25</f>
        <v>326962.03663798934</v>
      </c>
      <c r="K25" s="62">
        <f>'Tabel 9'!K25+'Tabel 10'!K25+'Tabel 11'!K25</f>
        <v>327099.28373088659</v>
      </c>
      <c r="L25" s="62">
        <f>'Tabel 9'!L25+'Tabel 10'!L25+'Tabel 11'!L25</f>
        <v>328061.62156669202</v>
      </c>
      <c r="M25" s="62">
        <f>'Tabel 9'!M25+'Tabel 10'!M25+'Tabel 11'!M25</f>
        <v>332095.71119398176</v>
      </c>
      <c r="N25" s="62">
        <f>'Tabel 9'!N25+'Tabel 10'!N25+'Tabel 11'!N25</f>
        <v>335651.18417148769</v>
      </c>
      <c r="O25" s="62">
        <f>'Tabel 9'!O25+'Tabel 10'!O25+'Tabel 11'!O25</f>
        <v>336173.29289088096</v>
      </c>
      <c r="P25" s="105"/>
      <c r="Q25" s="105"/>
      <c r="R25" s="105"/>
    </row>
    <row r="26" spans="1:18">
      <c r="A26" s="13">
        <v>23</v>
      </c>
      <c r="B26" s="14" t="s">
        <v>159</v>
      </c>
      <c r="C26" s="61">
        <f>'Tabel 9'!C26+'Tabel 10'!C26+'Tabel 11'!C26</f>
        <v>3589.2921351058517</v>
      </c>
      <c r="D26" s="61">
        <f>'Tabel 9'!D26+'Tabel 10'!D26+'Tabel 11'!D26</f>
        <v>2564.8474572773107</v>
      </c>
      <c r="E26" s="61">
        <f>'Tabel 9'!E26+'Tabel 10'!E26+'Tabel 11'!E26</f>
        <v>1965.2458013036317</v>
      </c>
      <c r="F26" s="61">
        <f>'Tabel 9'!F26+'Tabel 10'!F26+'Tabel 11'!F26</f>
        <v>1726.3787125766685</v>
      </c>
      <c r="G26" s="61">
        <f>'Tabel 9'!G26+'Tabel 10'!G26+'Tabel 11'!G26</f>
        <v>2643.8630824691522</v>
      </c>
      <c r="H26" s="61">
        <f>'Tabel 9'!H26+'Tabel 10'!H26+'Tabel 11'!H26</f>
        <v>2388.5397317705133</v>
      </c>
      <c r="I26" s="61">
        <f>'Tabel 9'!I26+'Tabel 10'!I26+'Tabel 11'!I26</f>
        <v>2099.2858061848706</v>
      </c>
      <c r="J26" s="61">
        <f>'Tabel 9'!J26+'Tabel 10'!J26+'Tabel 11'!J26</f>
        <v>2131.2653490399484</v>
      </c>
      <c r="K26" s="61">
        <f>'Tabel 9'!K26+'Tabel 10'!K26+'Tabel 11'!K26</f>
        <v>1888.7050698844969</v>
      </c>
      <c r="L26" s="61">
        <f>'Tabel 9'!L26+'Tabel 10'!L26+'Tabel 11'!L26</f>
        <v>2334.6179923842137</v>
      </c>
      <c r="M26" s="61">
        <f>'Tabel 9'!M26+'Tabel 10'!M26+'Tabel 11'!M26</f>
        <v>1999.042798367853</v>
      </c>
      <c r="N26" s="61">
        <f>'Tabel 9'!N26+'Tabel 10'!N26+'Tabel 11'!N26</f>
        <v>1378.3629839746818</v>
      </c>
      <c r="O26" s="61">
        <f>'Tabel 9'!O26+'Tabel 10'!O26+'Tabel 11'!O26</f>
        <v>1993.9629878199789</v>
      </c>
      <c r="P26" s="105"/>
      <c r="Q26" s="105"/>
      <c r="R26" s="105"/>
    </row>
    <row r="27" spans="1:18">
      <c r="A27" s="13">
        <v>24</v>
      </c>
      <c r="B27" s="15" t="s">
        <v>160</v>
      </c>
      <c r="C27" s="61">
        <f>'Tabel 9'!C27+'Tabel 10'!C27</f>
        <v>227.1454735747844</v>
      </c>
      <c r="D27" s="61">
        <f>'Tabel 9'!D27+'Tabel 10'!D27</f>
        <v>283.78143594118006</v>
      </c>
      <c r="E27" s="61">
        <f>'Tabel 9'!E27+'Tabel 10'!E27</f>
        <v>222.48923551632009</v>
      </c>
      <c r="F27" s="61">
        <f>'Tabel 9'!F27+'Tabel 10'!F27</f>
        <v>222.88243515912012</v>
      </c>
      <c r="G27" s="61">
        <f>'Tabel 9'!G27+'Tabel 10'!G27</f>
        <v>236.10590932698847</v>
      </c>
      <c r="H27" s="61">
        <f>'Tabel 9'!H27+'Tabel 10'!H27</f>
        <v>224.93119481445348</v>
      </c>
      <c r="I27" s="61">
        <f>'Tabel 9'!I27+'Tabel 10'!I27</f>
        <v>214.57260818987345</v>
      </c>
      <c r="J27" s="61">
        <f>'Tabel 9'!J27+'Tabel 10'!J27</f>
        <v>197.01204494143917</v>
      </c>
      <c r="K27" s="61">
        <f>'Tabel 9'!K27+'Tabel 10'!K27</f>
        <v>170.70469534554448</v>
      </c>
      <c r="L27" s="61">
        <f>'Tabel 9'!L27+'Tabel 10'!L27</f>
        <v>179.8910147251753</v>
      </c>
      <c r="M27" s="61">
        <f>'Tabel 9'!M27+'Tabel 10'!M27</f>
        <v>182.08548122468517</v>
      </c>
      <c r="N27" s="61">
        <f>'Tabel 9'!N27+'Tabel 10'!N27</f>
        <v>118.5142075977941</v>
      </c>
      <c r="O27" s="61">
        <f>'Tabel 9'!O27+'Tabel 10'!O27</f>
        <v>152.76227964954461</v>
      </c>
      <c r="P27" s="105"/>
      <c r="Q27" s="105"/>
    </row>
    <row r="28" spans="1:18">
      <c r="A28" s="13">
        <v>25</v>
      </c>
      <c r="B28" s="15" t="s">
        <v>161</v>
      </c>
      <c r="C28" s="61">
        <f>'Tabel 9'!C28+'Tabel 10'!C28</f>
        <v>41.862301233761464</v>
      </c>
      <c r="D28" s="61">
        <f>'Tabel 9'!D28+'Tabel 10'!D28</f>
        <v>69.13098318176047</v>
      </c>
      <c r="E28" s="61">
        <f>'Tabel 9'!E28+'Tabel 10'!E28</f>
        <v>46.444644391750465</v>
      </c>
      <c r="F28" s="61">
        <f>'Tabel 9'!F28+'Tabel 10'!F28</f>
        <v>45.497849870900467</v>
      </c>
      <c r="G28" s="61">
        <f>'Tabel 9'!G28+'Tabel 10'!G28</f>
        <v>49.463730543051469</v>
      </c>
      <c r="H28" s="61">
        <f>'Tabel 9'!H28+'Tabel 10'!H28</f>
        <v>48.646070427270004</v>
      </c>
      <c r="I28" s="61">
        <f>'Tabel 9'!I28+'Tabel 10'!I28</f>
        <v>46.665472609800005</v>
      </c>
      <c r="J28" s="61">
        <f>'Tabel 9'!J28+'Tabel 10'!J28</f>
        <v>47.125880155099992</v>
      </c>
      <c r="K28" s="61">
        <f>'Tabel 9'!K28+'Tabel 10'!K28</f>
        <v>44.763133723099997</v>
      </c>
      <c r="L28" s="61">
        <f>'Tabel 9'!L28+'Tabel 10'!L28</f>
        <v>46.385946074459994</v>
      </c>
      <c r="M28" s="61">
        <f>'Tabel 9'!M28+'Tabel 10'!M28</f>
        <v>46.726397032391674</v>
      </c>
      <c r="N28" s="61">
        <f>'Tabel 9'!N28+'Tabel 10'!N28</f>
        <v>38.80426956798</v>
      </c>
      <c r="O28" s="61">
        <f>'Tabel 9'!O28+'Tabel 10'!O28</f>
        <v>49.860613780809999</v>
      </c>
      <c r="P28" s="105"/>
      <c r="Q28" s="105"/>
    </row>
    <row r="29" spans="1:18">
      <c r="A29" s="13">
        <v>26</v>
      </c>
      <c r="B29" s="15" t="s">
        <v>162</v>
      </c>
      <c r="C29" s="61">
        <f>'Tabel 9'!C29+'Tabel 10'!C29</f>
        <v>9.1272575999999994E-2</v>
      </c>
      <c r="D29" s="61">
        <f>'Tabel 9'!D29+'Tabel 10'!D29</f>
        <v>3.0027569730000002E-2</v>
      </c>
      <c r="E29" s="61">
        <f>'Tabel 9'!E29+'Tabel 10'!E29</f>
        <v>0.10376674800000001</v>
      </c>
      <c r="F29" s="61">
        <f>'Tabel 9'!F29+'Tabel 10'!F29</f>
        <v>8.850356761E-2</v>
      </c>
      <c r="G29" s="61">
        <f>'Tabel 9'!G29+'Tabel 10'!G29</f>
        <v>8.8361117160000002E-2</v>
      </c>
      <c r="H29" s="61">
        <f>'Tabel 9'!H29+'Tabel 10'!H29</f>
        <v>8.9194181169999998E-2</v>
      </c>
      <c r="I29" s="61">
        <f>'Tabel 9'!I29+'Tabel 10'!I29</f>
        <v>9.4141426020000002E-2</v>
      </c>
      <c r="J29" s="61">
        <f>'Tabel 9'!J29+'Tabel 10'!J29</f>
        <v>0.11369884002</v>
      </c>
      <c r="K29" s="61">
        <f>'Tabel 9'!K29+'Tabel 10'!K29</f>
        <v>9.3561638719999993E-2</v>
      </c>
      <c r="L29" s="61">
        <f>'Tabel 9'!L29+'Tabel 10'!L29</f>
        <v>9.8043396079999998E-2</v>
      </c>
      <c r="M29" s="61">
        <f>'Tabel 9'!M29+'Tabel 10'!M29</f>
        <v>9.8744249059999997E-2</v>
      </c>
      <c r="N29" s="61">
        <f>'Tabel 9'!N29+'Tabel 10'!N29</f>
        <v>9.4033735680000008E-2</v>
      </c>
      <c r="O29" s="61">
        <f>'Tabel 9'!O29+'Tabel 10'!O29</f>
        <v>0.10238364545999999</v>
      </c>
      <c r="P29" s="105"/>
      <c r="Q29" s="105"/>
    </row>
    <row r="30" spans="1:18">
      <c r="A30" s="13">
        <v>27</v>
      </c>
      <c r="B30" s="15" t="s">
        <v>163</v>
      </c>
      <c r="C30" s="61">
        <f>'Tabel 9'!C30</f>
        <v>2944.2879382421156</v>
      </c>
      <c r="D30" s="61">
        <f>'Tabel 9'!D30</f>
        <v>3031.96832613984</v>
      </c>
      <c r="E30" s="61">
        <f>'Tabel 9'!E30</f>
        <v>3115.2085348998398</v>
      </c>
      <c r="F30" s="61">
        <f>'Tabel 9'!F30</f>
        <v>3172.0170752758404</v>
      </c>
      <c r="G30" s="61">
        <f>'Tabel 9'!G30</f>
        <v>3324.5359119528398</v>
      </c>
      <c r="H30" s="61">
        <f>'Tabel 9'!H30</f>
        <v>3281.2683957361155</v>
      </c>
      <c r="I30" s="61">
        <f>'Tabel 9'!I30</f>
        <v>3305.7983533751144</v>
      </c>
      <c r="J30" s="61">
        <f>'Tabel 9'!J30</f>
        <v>2954.9892301301556</v>
      </c>
      <c r="K30" s="61">
        <f>'Tabel 9'!K30</f>
        <v>2853.1995665430009</v>
      </c>
      <c r="L30" s="61">
        <f>'Tabel 9'!L30</f>
        <v>2719.5666873939999</v>
      </c>
      <c r="M30" s="61">
        <f>'Tabel 9'!M30</f>
        <v>2698.190915916</v>
      </c>
      <c r="N30" s="61">
        <f>'Tabel 9'!N30</f>
        <v>3026.4230398500004</v>
      </c>
      <c r="O30" s="61">
        <f>'Tabel 9'!O30</f>
        <v>2911.2226498485002</v>
      </c>
      <c r="P30" s="105"/>
    </row>
    <row r="31" spans="1:18">
      <c r="A31" s="13">
        <v>28</v>
      </c>
      <c r="B31" s="14" t="s">
        <v>164</v>
      </c>
      <c r="C31" s="61">
        <f>'Tabel 9'!C31+'Tabel 10'!C30</f>
        <v>87.005085170000001</v>
      </c>
      <c r="D31" s="61">
        <f>'Tabel 9'!D31+'Tabel 10'!D30</f>
        <v>81.363729084001918</v>
      </c>
      <c r="E31" s="61">
        <f>'Tabel 9'!E31+'Tabel 10'!E30</f>
        <v>73.836071616002926</v>
      </c>
      <c r="F31" s="61">
        <f>'Tabel 9'!F31+'Tabel 10'!F30</f>
        <v>75.021854181001373</v>
      </c>
      <c r="G31" s="61">
        <f>'Tabel 9'!G31+'Tabel 10'!G30</f>
        <v>83.374511050999999</v>
      </c>
      <c r="H31" s="61">
        <f>'Tabel 9'!H31+'Tabel 10'!H30</f>
        <v>85.693834559999999</v>
      </c>
      <c r="I31" s="61">
        <f>'Tabel 9'!I31+'Tabel 10'!I30</f>
        <v>87.562653308998421</v>
      </c>
      <c r="J31" s="61">
        <f>'Tabel 9'!J31+'Tabel 10'!J30</f>
        <v>87.954217317003327</v>
      </c>
      <c r="K31" s="61">
        <f>'Tabel 9'!K31+'Tabel 10'!K30</f>
        <v>91.096238657995485</v>
      </c>
      <c r="L31" s="61">
        <f>'Tabel 9'!L31+'Tabel 10'!L30</f>
        <v>87.221173974999701</v>
      </c>
      <c r="M31" s="61">
        <f>'Tabel 9'!M31+'Tabel 10'!M30</f>
        <v>89.489724486992856</v>
      </c>
      <c r="N31" s="61">
        <f>'Tabel 9'!N31+'Tabel 10'!N30</f>
        <v>92.864391443995899</v>
      </c>
      <c r="O31" s="61">
        <f>'Tabel 9'!O31+'Tabel 10'!O30</f>
        <v>94.298586039</v>
      </c>
      <c r="P31" s="105"/>
      <c r="Q31" s="105"/>
    </row>
    <row r="32" spans="1:18">
      <c r="A32" s="13">
        <v>29</v>
      </c>
      <c r="B32" s="14" t="s">
        <v>165</v>
      </c>
      <c r="C32" s="61">
        <f>'Tabel 9'!C32+'Tabel 10'!C31+'Tabel 11'!C27</f>
        <v>449.9211596177409</v>
      </c>
      <c r="D32" s="61">
        <f>'Tabel 9'!D32+'Tabel 10'!D31+'Tabel 11'!D27</f>
        <v>437.32211536699094</v>
      </c>
      <c r="E32" s="61">
        <f>'Tabel 9'!E32+'Tabel 10'!E31+'Tabel 11'!E27</f>
        <v>442.79948781716104</v>
      </c>
      <c r="F32" s="61">
        <f>'Tabel 9'!F32+'Tabel 10'!F31+'Tabel 11'!F27</f>
        <v>481.71206577442695</v>
      </c>
      <c r="G32" s="61">
        <f>'Tabel 9'!G32+'Tabel 10'!G31+'Tabel 11'!G27</f>
        <v>442.82927753430096</v>
      </c>
      <c r="H32" s="61">
        <f>'Tabel 9'!H32+'Tabel 10'!H31+'Tabel 11'!H27</f>
        <v>425.81934124815399</v>
      </c>
      <c r="I32" s="61">
        <f>'Tabel 9'!I32+'Tabel 10'!I31+'Tabel 11'!I27</f>
        <v>457.28472174192399</v>
      </c>
      <c r="J32" s="61">
        <f>'Tabel 9'!J32+'Tabel 10'!J31+'Tabel 11'!J27</f>
        <v>451.25076019627409</v>
      </c>
      <c r="K32" s="61">
        <f>'Tabel 9'!K32+'Tabel 10'!K31+'Tabel 11'!K27</f>
        <v>460.93534295419397</v>
      </c>
      <c r="L32" s="61">
        <f>'Tabel 9'!L32+'Tabel 10'!L31+'Tabel 11'!L27</f>
        <v>434.73171150799402</v>
      </c>
      <c r="M32" s="61">
        <f>'Tabel 9'!M32+'Tabel 10'!M31+'Tabel 11'!M27</f>
        <v>430.00678364200405</v>
      </c>
      <c r="N32" s="61">
        <f>'Tabel 9'!N32+'Tabel 10'!N31+'Tabel 11'!N27</f>
        <v>319.25526948671398</v>
      </c>
      <c r="O32" s="61">
        <f>'Tabel 9'!O32+'Tabel 10'!O31+'Tabel 11'!O27</f>
        <v>301.32246396353401</v>
      </c>
      <c r="P32" s="105"/>
      <c r="Q32" s="105"/>
      <c r="R32" s="105"/>
    </row>
    <row r="33" spans="1:18">
      <c r="A33" s="13">
        <v>30</v>
      </c>
      <c r="B33" s="14" t="s">
        <v>166</v>
      </c>
      <c r="C33" s="61">
        <f>'Tabel 9'!C33+'Tabel 10'!C32+'Tabel 11'!C28</f>
        <v>443.91905596347806</v>
      </c>
      <c r="D33" s="61">
        <f>'Tabel 9'!D33+'Tabel 10'!D32+'Tabel 11'!D28</f>
        <v>996.89525370963804</v>
      </c>
      <c r="E33" s="61">
        <f>'Tabel 9'!E33+'Tabel 10'!E32+'Tabel 11'!E28</f>
        <v>431.40153197863799</v>
      </c>
      <c r="F33" s="61">
        <f>'Tabel 9'!F33+'Tabel 10'!F32+'Tabel 11'!F28</f>
        <v>635.39666234063804</v>
      </c>
      <c r="G33" s="61">
        <f>'Tabel 9'!G33+'Tabel 10'!G32+'Tabel 11'!G28</f>
        <v>563.517546048638</v>
      </c>
      <c r="H33" s="61">
        <f>'Tabel 9'!H33+'Tabel 10'!H32+'Tabel 11'!H28</f>
        <v>436.36342307376799</v>
      </c>
      <c r="I33" s="61">
        <f>'Tabel 9'!I33+'Tabel 10'!I32+'Tabel 11'!I28</f>
        <v>836.21015884805797</v>
      </c>
      <c r="J33" s="61">
        <f>'Tabel 9'!J33+'Tabel 10'!J32+'Tabel 11'!J28</f>
        <v>568.75123596175797</v>
      </c>
      <c r="K33" s="61">
        <f>'Tabel 9'!K33+'Tabel 10'!K32+'Tabel 11'!K28</f>
        <v>614.53954156363807</v>
      </c>
      <c r="L33" s="61">
        <f>'Tabel 9'!L33+'Tabel 10'!L32+'Tabel 11'!L28</f>
        <v>457.19382945063796</v>
      </c>
      <c r="M33" s="61">
        <f>'Tabel 9'!M33+'Tabel 10'!M32+'Tabel 11'!M28</f>
        <v>625.643910868538</v>
      </c>
      <c r="N33" s="61">
        <f>'Tabel 9'!N33+'Tabel 10'!N32+'Tabel 11'!N28</f>
        <v>317.22551553763304</v>
      </c>
      <c r="O33" s="61">
        <f>'Tabel 9'!O33+'Tabel 10'!O32+'Tabel 11'!O28</f>
        <v>537.17041421644808</v>
      </c>
      <c r="P33" s="105"/>
      <c r="Q33" s="105"/>
      <c r="R33" s="105"/>
    </row>
    <row r="34" spans="1:18">
      <c r="A34" s="13">
        <v>31</v>
      </c>
      <c r="B34" s="14" t="s">
        <v>167</v>
      </c>
      <c r="C34" s="61">
        <f>'Tabel 9'!C34+'Tabel 10'!C33+'Tabel 11'!C29</f>
        <v>3099.2665110166131</v>
      </c>
      <c r="D34" s="61">
        <f>'Tabel 9'!D34+'Tabel 10'!D33+'Tabel 11'!D29</f>
        <v>3340.1324514715143</v>
      </c>
      <c r="E34" s="61">
        <f>'Tabel 9'!E34+'Tabel 10'!E33+'Tabel 11'!E29</f>
        <v>3274.6432161764919</v>
      </c>
      <c r="F34" s="61">
        <f>'Tabel 9'!F34+'Tabel 10'!F33+'Tabel 11'!F29</f>
        <v>3288.7574801966134</v>
      </c>
      <c r="G34" s="61">
        <f>'Tabel 9'!G34+'Tabel 10'!G33+'Tabel 11'!G29</f>
        <v>2717.6455485305378</v>
      </c>
      <c r="H34" s="61">
        <f>'Tabel 9'!H34+'Tabel 10'!H33+'Tabel 11'!H29</f>
        <v>2939.103427466946</v>
      </c>
      <c r="I34" s="61">
        <f>'Tabel 9'!I34+'Tabel 10'!I33+'Tabel 11'!I29</f>
        <v>3415.4097604918352</v>
      </c>
      <c r="J34" s="61">
        <f>'Tabel 9'!J34+'Tabel 10'!J33+'Tabel 11'!J29</f>
        <v>3329.270026775368</v>
      </c>
      <c r="K34" s="61">
        <f>'Tabel 9'!K34+'Tabel 10'!K33+'Tabel 11'!K29</f>
        <v>3254.0010103016821</v>
      </c>
      <c r="L34" s="61">
        <f>'Tabel 9'!L34+'Tabel 10'!L33+'Tabel 11'!L29</f>
        <v>3338.206433823867</v>
      </c>
      <c r="M34" s="61">
        <f>'Tabel 9'!M34+'Tabel 10'!M33+'Tabel 11'!M29</f>
        <v>2673.1654636062408</v>
      </c>
      <c r="N34" s="61">
        <f>'Tabel 9'!N34+'Tabel 10'!N33+'Tabel 11'!N29</f>
        <v>2806.3090880597952</v>
      </c>
      <c r="O34" s="61">
        <f>'Tabel 9'!O34+'Tabel 10'!O33+'Tabel 11'!O29</f>
        <v>3315.9417256414804</v>
      </c>
      <c r="P34" s="105"/>
      <c r="Q34" s="105"/>
      <c r="R34" s="105"/>
    </row>
    <row r="35" spans="1:18">
      <c r="A35" s="13">
        <v>32</v>
      </c>
      <c r="B35" s="14" t="s">
        <v>168</v>
      </c>
      <c r="C35" s="61">
        <f>'Tabel 9'!C35+'Tabel 10'!C34+'Tabel 11'!C30</f>
        <v>159.88907562705413</v>
      </c>
      <c r="D35" s="61">
        <f>'Tabel 9'!D35+'Tabel 10'!D34+'Tabel 11'!D30</f>
        <v>137.97730019350399</v>
      </c>
      <c r="E35" s="61">
        <f>'Tabel 9'!E35+'Tabel 10'!E34+'Tabel 11'!E30</f>
        <v>217.62109745056409</v>
      </c>
      <c r="F35" s="61">
        <f>'Tabel 9'!F35+'Tabel 10'!F34+'Tabel 11'!F30</f>
        <v>251.74337887299401</v>
      </c>
      <c r="G35" s="61">
        <f>'Tabel 9'!G35+'Tabel 10'!G34+'Tabel 11'!G30</f>
        <v>150.42470923348409</v>
      </c>
      <c r="H35" s="61">
        <f>'Tabel 9'!H35+'Tabel 10'!H34+'Tabel 11'!H30</f>
        <v>139.91930127838481</v>
      </c>
      <c r="I35" s="61">
        <f>'Tabel 9'!I35+'Tabel 10'!I34+'Tabel 11'!I30</f>
        <v>151.63778770357411</v>
      </c>
      <c r="J35" s="61">
        <f>'Tabel 9'!J35+'Tabel 10'!J34+'Tabel 11'!J30</f>
        <v>534.25863642479408</v>
      </c>
      <c r="K35" s="61">
        <f>'Tabel 9'!K35+'Tabel 10'!K34+'Tabel 11'!K30</f>
        <v>77.372291592904077</v>
      </c>
      <c r="L35" s="61">
        <f>'Tabel 9'!L35+'Tabel 10'!L34+'Tabel 11'!L30</f>
        <v>128.31958875508411</v>
      </c>
      <c r="M35" s="61">
        <f>'Tabel 9'!M35+'Tabel 10'!M34+'Tabel 11'!M30</f>
        <v>86.761942969914102</v>
      </c>
      <c r="N35" s="61">
        <f>'Tabel 9'!N35+'Tabel 10'!N34+'Tabel 11'!N30</f>
        <v>78.311189248324084</v>
      </c>
      <c r="O35" s="61">
        <f>'Tabel 9'!O35+'Tabel 10'!O34+'Tabel 11'!O30</f>
        <v>262.64231477839405</v>
      </c>
      <c r="P35" s="105"/>
      <c r="Q35" s="105"/>
      <c r="R35" s="105"/>
    </row>
    <row r="36" spans="1:18" ht="21">
      <c r="A36" s="13">
        <v>33</v>
      </c>
      <c r="B36" s="59" t="s">
        <v>169</v>
      </c>
      <c r="C36" s="63">
        <f>'Tabel 9'!C36+'Tabel 10'!C35+'Tabel 11'!C31</f>
        <v>11042.680008127401</v>
      </c>
      <c r="D36" s="63">
        <f>'Tabel 9'!D36+'Tabel 10'!D35+'Tabel 11'!D31</f>
        <v>10943.449079935472</v>
      </c>
      <c r="E36" s="63">
        <f>'Tabel 9'!E36+'Tabel 10'!E35+'Tabel 11'!E31</f>
        <v>9789.7933878984022</v>
      </c>
      <c r="F36" s="63">
        <f>'Tabel 9'!F36+'Tabel 10'!F35+'Tabel 11'!F31</f>
        <v>9899.4960178158108</v>
      </c>
      <c r="G36" s="63">
        <f>'Tabel 9'!G36+'Tabel 10'!G35+'Tabel 11'!G31</f>
        <v>10211.848587807153</v>
      </c>
      <c r="H36" s="63">
        <f>'Tabel 9'!H36+'Tabel 10'!H35+'Tabel 11'!H31</f>
        <v>9970.3739145567743</v>
      </c>
      <c r="I36" s="63">
        <f>'Tabel 9'!I36+'Tabel 10'!I35+'Tabel 11'!I31</f>
        <v>10614.521463880068</v>
      </c>
      <c r="J36" s="63">
        <f>'Tabel 9'!J36+'Tabel 10'!J35+'Tabel 11'!J31</f>
        <v>10301.991079781859</v>
      </c>
      <c r="K36" s="63">
        <f>'Tabel 9'!K36+'Tabel 10'!K35+'Tabel 11'!K31</f>
        <v>9455.4104522052749</v>
      </c>
      <c r="L36" s="63">
        <f>'Tabel 9'!L36+'Tabel 10'!L35+'Tabel 11'!L31</f>
        <v>9726.232421486513</v>
      </c>
      <c r="M36" s="63">
        <f>'Tabel 9'!M36+'Tabel 10'!M35+'Tabel 11'!M31</f>
        <v>8831.2121623636795</v>
      </c>
      <c r="N36" s="63">
        <f>'Tabel 9'!N36+'Tabel 10'!N35+'Tabel 11'!N31</f>
        <v>8176.1639885025979</v>
      </c>
      <c r="O36" s="63">
        <f>'Tabel 9'!O36+'Tabel 10'!O35+'Tabel 11'!O31</f>
        <v>9619.2864193831483</v>
      </c>
      <c r="P36" s="105"/>
      <c r="Q36" s="105"/>
      <c r="R36" s="105"/>
    </row>
    <row r="37" spans="1:18">
      <c r="A37" s="13">
        <v>34</v>
      </c>
      <c r="B37" s="14" t="s">
        <v>170</v>
      </c>
      <c r="C37" s="61">
        <f>'Tabel 9'!C37+'Tabel 10'!C36</f>
        <v>351.56978067991668</v>
      </c>
      <c r="D37" s="61">
        <f>'Tabel 9'!D37+'Tabel 10'!D36</f>
        <v>350.8417311638334</v>
      </c>
      <c r="E37" s="61">
        <f>'Tabel 9'!E37+'Tabel 10'!E36</f>
        <v>351.75392958883339</v>
      </c>
      <c r="F37" s="61">
        <f>'Tabel 9'!F37+'Tabel 10'!F36</f>
        <v>351.42411308366667</v>
      </c>
      <c r="G37" s="61">
        <f>'Tabel 9'!G37+'Tabel 10'!G36</f>
        <v>350.09528989658338</v>
      </c>
      <c r="H37" s="61">
        <f>'Tabel 9'!H37+'Tabel 10'!H36</f>
        <v>347.24723917249844</v>
      </c>
      <c r="I37" s="61">
        <f>'Tabel 9'!I37+'Tabel 10'!I36</f>
        <v>351.20309405750004</v>
      </c>
      <c r="J37" s="61">
        <f>'Tabel 9'!J37+'Tabel 10'!J36</f>
        <v>350.89312568741673</v>
      </c>
      <c r="K37" s="61">
        <f>'Tabel 9'!K37+'Tabel 10'!K36</f>
        <v>355.65666324025</v>
      </c>
      <c r="L37" s="61">
        <f>'Tabel 9'!L37+'Tabel 10'!L36</f>
        <v>354.29076089316669</v>
      </c>
      <c r="M37" s="61">
        <f>'Tabel 9'!M37+'Tabel 10'!M36</f>
        <v>354.10248580208338</v>
      </c>
      <c r="N37" s="61">
        <f>'Tabel 9'!N37+'Tabel 10'!N36</f>
        <v>342.44199702600378</v>
      </c>
      <c r="O37" s="61">
        <f>'Tabel 9'!O37+'Tabel 10'!O36</f>
        <v>349.50352004599995</v>
      </c>
      <c r="P37" s="105"/>
      <c r="Q37" s="105"/>
    </row>
    <row r="38" spans="1:18">
      <c r="A38" s="13">
        <v>35</v>
      </c>
      <c r="B38" s="14" t="s">
        <v>171</v>
      </c>
      <c r="C38" s="61">
        <f>'Tabel 9'!C38+'Tabel 10'!C37</f>
        <v>16.360750614111122</v>
      </c>
      <c r="D38" s="61">
        <f>'Tabel 9'!D38+'Tabel 10'!D37</f>
        <v>16.266898651000002</v>
      </c>
      <c r="E38" s="61">
        <f>'Tabel 9'!E38+'Tabel 10'!E37</f>
        <v>16.377062054488881</v>
      </c>
      <c r="F38" s="61">
        <f>'Tabel 9'!F38+'Tabel 10'!F37</f>
        <v>16.720791124777783</v>
      </c>
      <c r="G38" s="61">
        <f>'Tabel 9'!G38+'Tabel 10'!G37</f>
        <v>16.127801059666666</v>
      </c>
      <c r="H38" s="61">
        <f>'Tabel 9'!H38+'Tabel 10'!H37</f>
        <v>15.939169031555554</v>
      </c>
      <c r="I38" s="61">
        <f>'Tabel 9'!I38+'Tabel 10'!I37</f>
        <v>15.728844714444444</v>
      </c>
      <c r="J38" s="61">
        <f>'Tabel 9'!J38+'Tabel 10'!J37</f>
        <v>15.562803616333333</v>
      </c>
      <c r="K38" s="61">
        <f>'Tabel 9'!K38+'Tabel 10'!K37</f>
        <v>16.731349836055543</v>
      </c>
      <c r="L38" s="61">
        <f>'Tabel 9'!L38+'Tabel 10'!L37</f>
        <v>16.426395159777794</v>
      </c>
      <c r="M38" s="61">
        <f>'Tabel 9'!M38+'Tabel 10'!M37</f>
        <v>15.955052201500003</v>
      </c>
      <c r="N38" s="61">
        <f>'Tabel 9'!N38+'Tabel 10'!N37</f>
        <v>15.552466092222215</v>
      </c>
      <c r="O38" s="61">
        <f>'Tabel 9'!O38+'Tabel 10'!O37</f>
        <v>15.712961358749993</v>
      </c>
      <c r="P38" s="105"/>
      <c r="Q38" s="105"/>
    </row>
    <row r="39" spans="1:18">
      <c r="A39" s="13">
        <v>36</v>
      </c>
      <c r="B39" s="14" t="s">
        <v>172</v>
      </c>
      <c r="C39" s="61">
        <f>'Tabel 9'!C39+'Tabel 10'!C38</f>
        <v>29.671103209750019</v>
      </c>
      <c r="D39" s="61">
        <f>'Tabel 9'!D39+'Tabel 10'!D38</f>
        <v>29.518629244798305</v>
      </c>
      <c r="E39" s="61">
        <f>'Tabel 9'!E39+'Tabel 10'!E38</f>
        <v>29.010487160672774</v>
      </c>
      <c r="F39" s="61">
        <f>'Tabel 9'!F39+'Tabel 10'!F38</f>
        <v>28.293494162222196</v>
      </c>
      <c r="G39" s="61">
        <f>'Tabel 9'!G39+'Tabel 10'!G38</f>
        <v>27.555867705896706</v>
      </c>
      <c r="H39" s="61">
        <f>'Tabel 9'!H39+'Tabel 10'!H38</f>
        <v>27.301328592999976</v>
      </c>
      <c r="I39" s="61">
        <f>'Tabel 9'!I39+'Tabel 10'!I38</f>
        <v>26.135199441972208</v>
      </c>
      <c r="J39" s="61">
        <f>'Tabel 9'!J39+'Tabel 10'!J38</f>
        <v>24.473840255194407</v>
      </c>
      <c r="K39" s="61">
        <f>'Tabel 9'!K39+'Tabel 10'!K38</f>
        <v>24.568213436830824</v>
      </c>
      <c r="L39" s="61">
        <f>'Tabel 9'!L39+'Tabel 10'!L38</f>
        <v>24.424371082282132</v>
      </c>
      <c r="M39" s="61">
        <f>'Tabel 9'!M39+'Tabel 10'!M38</f>
        <v>23.862050190903325</v>
      </c>
      <c r="N39" s="61">
        <f>'Tabel 9'!N39+'Tabel 10'!N38</f>
        <v>24.922332476872164</v>
      </c>
      <c r="O39" s="61">
        <f>'Tabel 9'!O39+'Tabel 10'!O38</f>
        <v>24.753380243117768</v>
      </c>
      <c r="P39" s="105"/>
      <c r="Q39" s="105"/>
    </row>
    <row r="40" spans="1:18">
      <c r="A40" s="13">
        <v>37</v>
      </c>
      <c r="B40" s="14" t="s">
        <v>173</v>
      </c>
      <c r="C40" s="61">
        <f>'Tabel 9'!C40+'Tabel 10'!C39</f>
        <v>19.31546466830952</v>
      </c>
      <c r="D40" s="61">
        <f>'Tabel 9'!D40+'Tabel 10'!D39</f>
        <v>18.860055060927728</v>
      </c>
      <c r="E40" s="61">
        <f>'Tabel 9'!E40+'Tabel 10'!E39</f>
        <v>18.551845406497296</v>
      </c>
      <c r="F40" s="61">
        <f>'Tabel 9'!F40+'Tabel 10'!F39</f>
        <v>18.289114549549534</v>
      </c>
      <c r="G40" s="61">
        <f>'Tabel 9'!G40+'Tabel 10'!G39</f>
        <v>17.806861117188429</v>
      </c>
      <c r="H40" s="61">
        <f>'Tabel 9'!H40+'Tabel 10'!H39</f>
        <v>21.36768851003939</v>
      </c>
      <c r="I40" s="61">
        <f>'Tabel 9'!I40+'Tabel 10'!I39</f>
        <v>21.05891958475825</v>
      </c>
      <c r="J40" s="61">
        <f>'Tabel 9'!J40+'Tabel 10'!J39</f>
        <v>20.797188863977162</v>
      </c>
      <c r="K40" s="61">
        <f>'Tabel 9'!K40+'Tabel 10'!K39</f>
        <v>21.596524204786316</v>
      </c>
      <c r="L40" s="61">
        <f>'Tabel 9'!L40+'Tabel 10'!L39</f>
        <v>21.069426716174902</v>
      </c>
      <c r="M40" s="61">
        <f>'Tabel 9'!M40+'Tabel 10'!M39</f>
        <v>20.746195148008418</v>
      </c>
      <c r="N40" s="61">
        <f>'Tabel 9'!N40+'Tabel 10'!N39</f>
        <v>21.863436020735083</v>
      </c>
      <c r="O40" s="61">
        <f>'Tabel 9'!O40+'Tabel 10'!O39</f>
        <v>20.676917993076753</v>
      </c>
      <c r="P40" s="105"/>
      <c r="Q40" s="105"/>
    </row>
    <row r="41" spans="1:18">
      <c r="A41" s="13">
        <v>38</v>
      </c>
      <c r="B41" s="14" t="s">
        <v>174</v>
      </c>
      <c r="C41" s="61">
        <f>'Tabel 9'!C41+'Tabel 10'!C40</f>
        <v>6.9668827719999999</v>
      </c>
      <c r="D41" s="61">
        <f>'Tabel 9'!D41+'Tabel 10'!D40</f>
        <v>5.6253929139999999</v>
      </c>
      <c r="E41" s="61">
        <f>'Tabel 9'!E41+'Tabel 10'!E40</f>
        <v>5.6818967139999996</v>
      </c>
      <c r="F41" s="61">
        <f>'Tabel 9'!F41+'Tabel 10'!F40</f>
        <v>5.521759329</v>
      </c>
      <c r="G41" s="61">
        <f>'Tabel 9'!G41+'Tabel 10'!G40</f>
        <v>5.750109438</v>
      </c>
      <c r="H41" s="61">
        <f>'Tabel 9'!H41+'Tabel 10'!H40</f>
        <v>5.5499425979999994</v>
      </c>
      <c r="I41" s="61">
        <f>'Tabel 9'!I41+'Tabel 10'!I40</f>
        <v>5.3874959880000004</v>
      </c>
      <c r="J41" s="61">
        <f>'Tabel 9'!J41+'Tabel 10'!J40</f>
        <v>5.1996688410000003</v>
      </c>
      <c r="K41" s="61">
        <f>'Tabel 9'!K41+'Tabel 10'!K40</f>
        <v>5.932672062</v>
      </c>
      <c r="L41" s="61">
        <f>'Tabel 9'!L41+'Tabel 10'!L40</f>
        <v>5.5939663470000003</v>
      </c>
      <c r="M41" s="61">
        <f>'Tabel 9'!M41+'Tabel 10'!M40</f>
        <v>5.6743844440000002</v>
      </c>
      <c r="N41" s="61">
        <f>'Tabel 9'!N41+'Tabel 10'!N40</f>
        <v>4.9751709800000006</v>
      </c>
      <c r="O41" s="61">
        <f>'Tabel 9'!O41+'Tabel 10'!O40</f>
        <v>3.8622635080000003</v>
      </c>
      <c r="P41" s="105"/>
      <c r="Q41" s="105"/>
    </row>
    <row r="42" spans="1:18">
      <c r="A42" s="13">
        <v>39</v>
      </c>
      <c r="B42" s="59" t="s">
        <v>175</v>
      </c>
      <c r="C42" s="62">
        <f>'Tabel 9'!C42+'Tabel 10'!C41</f>
        <v>423.8839819440874</v>
      </c>
      <c r="D42" s="62">
        <f>'Tabel 9'!D42+'Tabel 10'!D41</f>
        <v>421.11270703455938</v>
      </c>
      <c r="E42" s="62">
        <f>'Tabel 9'!E42+'Tabel 10'!E41</f>
        <v>421.37522092449228</v>
      </c>
      <c r="F42" s="62">
        <f>'Tabel 9'!F42+'Tabel 10'!F41</f>
        <v>420.24927224921623</v>
      </c>
      <c r="G42" s="62">
        <f>'Tabel 9'!G42+'Tabel 10'!G41</f>
        <v>417.33592921733515</v>
      </c>
      <c r="H42" s="62">
        <f>'Tabel 9'!H42+'Tabel 10'!H41</f>
        <v>417.40536790509327</v>
      </c>
      <c r="I42" s="62">
        <f>'Tabel 9'!I42+'Tabel 10'!I41</f>
        <v>419.51355378667495</v>
      </c>
      <c r="J42" s="62">
        <f>'Tabel 9'!J42+'Tabel 10'!J41</f>
        <v>416.92662726392166</v>
      </c>
      <c r="K42" s="62">
        <f>'Tabel 9'!K42+'Tabel 10'!K41</f>
        <v>424.48542277992277</v>
      </c>
      <c r="L42" s="62">
        <f>'Tabel 9'!L42+'Tabel 10'!L41</f>
        <v>421.80492019840153</v>
      </c>
      <c r="M42" s="62">
        <f>'Tabel 9'!M42+'Tabel 10'!M41</f>
        <v>420.3401677864951</v>
      </c>
      <c r="N42" s="62">
        <f>'Tabel 9'!N42+'Tabel 10'!N41</f>
        <v>409.75540259583323</v>
      </c>
      <c r="O42" s="62">
        <f>'Tabel 9'!O42+'Tabel 10'!O41</f>
        <v>414.5090431489445</v>
      </c>
      <c r="P42" s="105"/>
      <c r="Q42" s="105"/>
    </row>
    <row r="43" spans="1:18">
      <c r="A43" s="13">
        <v>40</v>
      </c>
      <c r="B43" s="59" t="s">
        <v>176</v>
      </c>
      <c r="C43" s="62">
        <f>'Tabel 9'!C43+'Tabel 10'!C42</f>
        <v>518.29434724100008</v>
      </c>
      <c r="D43" s="62">
        <f>'Tabel 9'!D43+'Tabel 10'!D42</f>
        <v>503.64773395100002</v>
      </c>
      <c r="E43" s="62">
        <f>'Tabel 9'!E43+'Tabel 10'!E42</f>
        <v>528.67473503399992</v>
      </c>
      <c r="F43" s="62">
        <f>'Tabel 9'!F43+'Tabel 10'!F42</f>
        <v>525.01755010700003</v>
      </c>
      <c r="G43" s="62">
        <f>'Tabel 9'!G43+'Tabel 10'!G42</f>
        <v>536.32075708299999</v>
      </c>
      <c r="H43" s="62">
        <f>'Tabel 9'!H43+'Tabel 10'!H42</f>
        <v>532.91765744999998</v>
      </c>
      <c r="I43" s="62">
        <f>'Tabel 9'!I43+'Tabel 10'!I42</f>
        <v>516.23752424899999</v>
      </c>
      <c r="J43" s="62">
        <f>'Tabel 9'!J43+'Tabel 10'!J42</f>
        <v>524.25978513399991</v>
      </c>
      <c r="K43" s="62">
        <f>'Tabel 9'!K43+'Tabel 10'!K42</f>
        <v>516.78296527399993</v>
      </c>
      <c r="L43" s="62">
        <f>'Tabel 9'!L43+'Tabel 10'!L42</f>
        <v>503.90961441400003</v>
      </c>
      <c r="M43" s="62">
        <f>'Tabel 9'!M43+'Tabel 10'!M42</f>
        <v>526.99389702000008</v>
      </c>
      <c r="N43" s="62">
        <f>'Tabel 9'!N43+'Tabel 10'!N42</f>
        <v>648.13684082999998</v>
      </c>
      <c r="O43" s="62">
        <f>'Tabel 9'!O43+'Tabel 10'!O42</f>
        <v>654.53541968600007</v>
      </c>
      <c r="P43" s="105"/>
      <c r="Q43" s="105"/>
    </row>
    <row r="44" spans="1:18">
      <c r="A44" s="13">
        <v>41</v>
      </c>
      <c r="B44" s="59" t="s">
        <v>177</v>
      </c>
      <c r="C44" s="62">
        <f>'Tabel 9'!C44+'Tabel 10'!C43+'Tabel 11'!C32</f>
        <v>328843.35288472666</v>
      </c>
      <c r="D44" s="62">
        <f>'Tabel 9'!D44+'Tabel 10'!D43+'Tabel 11'!D32</f>
        <v>332599.37431505986</v>
      </c>
      <c r="E44" s="62">
        <f>'Tabel 9'!E44+'Tabel 10'!E43+'Tabel 11'!E32</f>
        <v>334238.32514580287</v>
      </c>
      <c r="F44" s="62">
        <f>'Tabel 9'!F44+'Tabel 10'!F43+'Tabel 11'!F32</f>
        <v>335961.12758492853</v>
      </c>
      <c r="G44" s="62">
        <f>'Tabel 9'!G44+'Tabel 10'!G43+'Tabel 11'!G32</f>
        <v>336842.63875217573</v>
      </c>
      <c r="H44" s="62">
        <f>'Tabel 9'!H44+'Tabel 10'!H43+'Tabel 11'!H32</f>
        <v>334506.27519512351</v>
      </c>
      <c r="I44" s="62">
        <f>'Tabel 9'!I44+'Tabel 10'!I43+'Tabel 11'!I32</f>
        <v>336136.30371852929</v>
      </c>
      <c r="J44" s="62">
        <f>'Tabel 9'!J44+'Tabel 10'!J43+'Tabel 11'!J32</f>
        <v>338205.21413016919</v>
      </c>
      <c r="K44" s="62">
        <f>'Tabel 9'!K44+'Tabel 10'!K43+'Tabel 11'!K32</f>
        <v>337495.96257114573</v>
      </c>
      <c r="L44" s="62">
        <f>'Tabel 9'!L44+'Tabel 10'!L43+'Tabel 11'!L32</f>
        <v>338713.56852279091</v>
      </c>
      <c r="M44" s="62">
        <f>'Tabel 9'!M44+'Tabel 10'!M43+'Tabel 11'!M32</f>
        <v>341874.25742115197</v>
      </c>
      <c r="N44" s="62">
        <f>'Tabel 9'!N44+'Tabel 10'!N43+'Tabel 11'!N32</f>
        <v>344885.24040341628</v>
      </c>
      <c r="O44" s="62">
        <f>'Tabel 9'!O44+'Tabel 10'!O43+'Tabel 11'!O32</f>
        <v>346861.62377309904</v>
      </c>
      <c r="P44" s="105"/>
      <c r="Q44" s="105"/>
      <c r="R44" s="105"/>
    </row>
    <row r="45" spans="1:18">
      <c r="A45" s="13">
        <v>42</v>
      </c>
      <c r="B45" s="14" t="s">
        <v>178</v>
      </c>
      <c r="C45" s="61">
        <f>'Tabel 9'!C45+'Tabel 10'!C44+'Tabel 11'!C33</f>
        <v>220.34948534585459</v>
      </c>
      <c r="D45" s="61">
        <f>'Tabel 9'!D45+'Tabel 10'!D44+'Tabel 11'!D33</f>
        <v>278.35304505573936</v>
      </c>
      <c r="E45" s="61">
        <f>'Tabel 9'!E45+'Tabel 10'!E44+'Tabel 11'!E33</f>
        <v>235.12822203735413</v>
      </c>
      <c r="F45" s="61">
        <f>'Tabel 9'!F45+'Tabel 10'!F44+'Tabel 11'!F33</f>
        <v>198.96153994112854</v>
      </c>
      <c r="G45" s="61">
        <f>'Tabel 9'!G45+'Tabel 10'!G44+'Tabel 11'!G33</f>
        <v>210.7396615398136</v>
      </c>
      <c r="H45" s="61">
        <f>'Tabel 9'!H45+'Tabel 10'!H44+'Tabel 11'!H33</f>
        <v>219.34585981184239</v>
      </c>
      <c r="I45" s="61">
        <f>'Tabel 9'!I45+'Tabel 10'!I44+'Tabel 11'!I33</f>
        <v>303.44787628987757</v>
      </c>
      <c r="J45" s="61">
        <f>'Tabel 9'!J45+'Tabel 10'!J44+'Tabel 11'!J33</f>
        <v>294.53664017134031</v>
      </c>
      <c r="K45" s="61">
        <f>'Tabel 9'!K45+'Tabel 10'!K44+'Tabel 11'!K33</f>
        <v>278.26753040116449</v>
      </c>
      <c r="L45" s="61">
        <f>'Tabel 9'!L45+'Tabel 10'!L44+'Tabel 11'!L33</f>
        <v>314.38459640405182</v>
      </c>
      <c r="M45" s="61">
        <f>'Tabel 9'!M45+'Tabel 10'!M44+'Tabel 11'!M33</f>
        <v>263.6492088288407</v>
      </c>
      <c r="N45" s="61">
        <f>'Tabel 9'!N45+'Tabel 10'!N44+'Tabel 11'!N33</f>
        <v>194.54955720005205</v>
      </c>
      <c r="O45" s="61">
        <f>'Tabel 9'!O45+'Tabel 10'!O44+'Tabel 11'!O33</f>
        <v>257.58226292580082</v>
      </c>
      <c r="P45" s="105"/>
      <c r="Q45" s="105"/>
      <c r="R45" s="105"/>
    </row>
    <row r="46" spans="1:18">
      <c r="A46" s="13">
        <v>43</v>
      </c>
      <c r="B46" s="14" t="s">
        <v>179</v>
      </c>
      <c r="C46" s="61">
        <f>'Tabel 9'!C46+'Tabel 10'!C45+'Tabel 11'!C34</f>
        <v>1.376693E-3</v>
      </c>
      <c r="D46" s="61">
        <f>'Tabel 9'!D46+'Tabel 10'!D45+'Tabel 11'!D34</f>
        <v>1.376693E-3</v>
      </c>
      <c r="E46" s="61">
        <f>'Tabel 9'!E46+'Tabel 10'!E45+'Tabel 11'!E34</f>
        <v>1.376693E-3</v>
      </c>
      <c r="F46" s="61">
        <f>'Tabel 9'!F46+'Tabel 10'!F45+'Tabel 11'!F34</f>
        <v>9.2914130000000001E-3</v>
      </c>
      <c r="G46" s="61">
        <f>'Tabel 9'!G46+'Tabel 10'!G45+'Tabel 11'!G34</f>
        <v>1.0668106E-2</v>
      </c>
      <c r="H46" s="61">
        <f>'Tabel 9'!H46+'Tabel 10'!H45+'Tabel 11'!H34</f>
        <v>1.2044799E-2</v>
      </c>
      <c r="I46" s="61">
        <f>'Tabel 9'!I46+'Tabel 10'!I45+'Tabel 11'!I34</f>
        <v>1.2044799E-2</v>
      </c>
      <c r="J46" s="61">
        <f>'Tabel 9'!J46+'Tabel 10'!J45+'Tabel 11'!J34</f>
        <v>1.376693000000015E-3</v>
      </c>
      <c r="K46" s="61">
        <f>'Tabel 9'!K46+'Tabel 10'!K45+'Tabel 11'!K34</f>
        <v>0</v>
      </c>
      <c r="L46" s="61">
        <f>'Tabel 9'!L46+'Tabel 10'!L45+'Tabel 11'!L34</f>
        <v>0</v>
      </c>
      <c r="M46" s="61">
        <f>'Tabel 9'!M46+'Tabel 10'!M45+'Tabel 11'!M34</f>
        <v>0</v>
      </c>
      <c r="N46" s="61">
        <f>'Tabel 9'!N46+'Tabel 10'!N45+'Tabel 11'!N34</f>
        <v>0</v>
      </c>
      <c r="O46" s="61">
        <f>'Tabel 9'!O46+'Tabel 10'!O45+'Tabel 11'!O34</f>
        <v>0</v>
      </c>
      <c r="P46" s="105"/>
      <c r="Q46" s="105"/>
      <c r="R46" s="105"/>
    </row>
    <row r="47" spans="1:18">
      <c r="A47" s="13">
        <v>44</v>
      </c>
      <c r="B47" s="14" t="s">
        <v>181</v>
      </c>
      <c r="C47" s="61">
        <f>'Tabel 9'!C47+'Tabel 10'!C46+'Tabel 11'!C35</f>
        <v>315.61287210938445</v>
      </c>
      <c r="D47" s="61">
        <f>'Tabel 9'!D47+'Tabel 10'!D46+'Tabel 11'!D35</f>
        <v>504.43126030858446</v>
      </c>
      <c r="E47" s="61">
        <f>'Tabel 9'!E47+'Tabel 10'!E46+'Tabel 11'!E35</f>
        <v>462.17541685276444</v>
      </c>
      <c r="F47" s="61">
        <f>'Tabel 9'!F47+'Tabel 10'!F46+'Tabel 11'!F35</f>
        <v>343.30507092676447</v>
      </c>
      <c r="G47" s="61">
        <f>'Tabel 9'!G47+'Tabel 10'!G46+'Tabel 11'!G35</f>
        <v>575.16273380117445</v>
      </c>
      <c r="H47" s="61">
        <f>'Tabel 9'!H47+'Tabel 10'!H46+'Tabel 11'!H35</f>
        <v>298.72114347068447</v>
      </c>
      <c r="I47" s="61">
        <f>'Tabel 9'!I47+'Tabel 10'!I46+'Tabel 11'!I35</f>
        <v>401.93400829998444</v>
      </c>
      <c r="J47" s="61">
        <f>'Tabel 9'!J47+'Tabel 10'!J46+'Tabel 11'!J35</f>
        <v>369.29237624069447</v>
      </c>
      <c r="K47" s="61">
        <f>'Tabel 9'!K47+'Tabel 10'!K46+'Tabel 11'!K35</f>
        <v>393.8960888907045</v>
      </c>
      <c r="L47" s="61">
        <f>'Tabel 9'!L47+'Tabel 10'!L46+'Tabel 11'!L35</f>
        <v>249.92327426224443</v>
      </c>
      <c r="M47" s="61">
        <f>'Tabel 9'!M47+'Tabel 10'!M46+'Tabel 11'!M35</f>
        <v>629.37621391350444</v>
      </c>
      <c r="N47" s="61">
        <f>'Tabel 9'!N47+'Tabel 10'!N46+'Tabel 11'!N35</f>
        <v>314.67973058608442</v>
      </c>
      <c r="O47" s="61">
        <f>'Tabel 9'!O47+'Tabel 10'!O46+'Tabel 11'!O35</f>
        <v>315.00746871643446</v>
      </c>
      <c r="P47" s="105"/>
      <c r="Q47" s="105"/>
      <c r="R47" s="105"/>
    </row>
    <row r="48" spans="1:18">
      <c r="A48" s="13">
        <v>45</v>
      </c>
      <c r="B48" s="14" t="s">
        <v>180</v>
      </c>
      <c r="C48" s="61">
        <f>'Tabel 9'!C48+'Tabel 10'!C47</f>
        <v>2.0670000000000001E-4</v>
      </c>
      <c r="D48" s="61">
        <f>'Tabel 9'!D48+'Tabel 10'!D47</f>
        <v>4.1340000000000002E-4</v>
      </c>
      <c r="E48" s="61">
        <f>'Tabel 9'!E48+'Tabel 10'!E47</f>
        <v>4.1340000000000002E-4</v>
      </c>
      <c r="F48" s="61">
        <f>'Tabel 9'!F48+'Tabel 10'!F47</f>
        <v>8.3100000000000003E-4</v>
      </c>
      <c r="G48" s="61">
        <f>'Tabel 9'!G48+'Tabel 10'!G47</f>
        <v>1.0418999999999999E-3</v>
      </c>
      <c r="H48" s="61">
        <f>'Tabel 9'!H48+'Tabel 10'!H47</f>
        <v>1.2528000000000001E-3</v>
      </c>
      <c r="I48" s="61">
        <f>'Tabel 9'!I48+'Tabel 10'!I47</f>
        <v>1.2528000000000001E-3</v>
      </c>
      <c r="J48" s="61">
        <f>'Tabel 9'!J48+'Tabel 10'!J47</f>
        <v>1.4637000000000001E-3</v>
      </c>
      <c r="K48" s="61">
        <f>'Tabel 9'!K48+'Tabel 10'!K47</f>
        <v>1.8855E-3</v>
      </c>
      <c r="L48" s="61">
        <f>'Tabel 9'!L48+'Tabel 10'!L47</f>
        <v>2.0964E-3</v>
      </c>
      <c r="M48" s="61">
        <f>'Tabel 9'!M48+'Tabel 10'!M47</f>
        <v>2.3073E-3</v>
      </c>
      <c r="N48" s="61">
        <f>'Tabel 9'!N48+'Tabel 10'!N47</f>
        <v>0</v>
      </c>
      <c r="O48" s="61">
        <f>'Tabel 9'!O48+'Tabel 10'!O47</f>
        <v>0</v>
      </c>
      <c r="P48" s="105"/>
      <c r="Q48" s="105"/>
    </row>
    <row r="49" spans="1:18">
      <c r="A49" s="13">
        <v>46</v>
      </c>
      <c r="B49" s="14" t="s">
        <v>182</v>
      </c>
      <c r="C49" s="61">
        <f>'Tabel 9'!C49+'Tabel 10'!C48+'Tabel 11'!C36</f>
        <v>343.64336595933003</v>
      </c>
      <c r="D49" s="61">
        <f>'Tabel 9'!D49+'Tabel 10'!D48+'Tabel 11'!D36</f>
        <v>377.82200417290005</v>
      </c>
      <c r="E49" s="61">
        <f>'Tabel 9'!E49+'Tabel 10'!E48+'Tabel 11'!E36</f>
        <v>406.68191279556999</v>
      </c>
      <c r="F49" s="61">
        <f>'Tabel 9'!F49+'Tabel 10'!F48+'Tabel 11'!F36</f>
        <v>494.56335359198999</v>
      </c>
      <c r="G49" s="61">
        <f>'Tabel 9'!G49+'Tabel 10'!G48+'Tabel 11'!G36</f>
        <v>452.37966195717996</v>
      </c>
      <c r="H49" s="61">
        <f>'Tabel 9'!H49+'Tabel 10'!H48+'Tabel 11'!H36</f>
        <v>455.74791491917995</v>
      </c>
      <c r="I49" s="61">
        <f>'Tabel 9'!I49+'Tabel 10'!I48+'Tabel 11'!I36</f>
        <v>435.03178465201006</v>
      </c>
      <c r="J49" s="61">
        <f>'Tabel 9'!J49+'Tabel 10'!J48+'Tabel 11'!J36</f>
        <v>432.24628564617001</v>
      </c>
      <c r="K49" s="61">
        <f>'Tabel 9'!K49+'Tabel 10'!K48+'Tabel 11'!K36</f>
        <v>402.52567657288</v>
      </c>
      <c r="L49" s="61">
        <f>'Tabel 9'!L49+'Tabel 10'!L48+'Tabel 11'!L36</f>
        <v>393.42188754028007</v>
      </c>
      <c r="M49" s="61">
        <f>'Tabel 9'!M49+'Tabel 10'!M48+'Tabel 11'!M36</f>
        <v>367.69369503181002</v>
      </c>
      <c r="N49" s="61">
        <f>'Tabel 9'!N49+'Tabel 10'!N48+'Tabel 11'!N36</f>
        <v>361.89690215715001</v>
      </c>
      <c r="O49" s="61">
        <f>'Tabel 9'!O49+'Tabel 10'!O48+'Tabel 11'!O36</f>
        <v>375.82412294514</v>
      </c>
      <c r="P49" s="105"/>
      <c r="Q49" s="105"/>
      <c r="R49" s="105"/>
    </row>
    <row r="50" spans="1:18">
      <c r="A50" s="13">
        <v>47</v>
      </c>
      <c r="B50" s="14" t="s">
        <v>183</v>
      </c>
      <c r="C50" s="61">
        <f>'Tabel 9'!C50+'Tabel 10'!C49+'Tabel 11'!C37</f>
        <v>317.09361803243343</v>
      </c>
      <c r="D50" s="61">
        <f>'Tabel 9'!D50+'Tabel 10'!D49+'Tabel 11'!D37</f>
        <v>318.01554063125275</v>
      </c>
      <c r="E50" s="61">
        <f>'Tabel 9'!E50+'Tabel 10'!E49+'Tabel 11'!E37</f>
        <v>310.8932969030289</v>
      </c>
      <c r="F50" s="61">
        <f>'Tabel 9'!F50+'Tabel 10'!F49+'Tabel 11'!F37</f>
        <v>255.57445720160592</v>
      </c>
      <c r="G50" s="61">
        <f>'Tabel 9'!G50+'Tabel 10'!G49+'Tabel 11'!G37</f>
        <v>261.26194625647304</v>
      </c>
      <c r="H50" s="61">
        <f>'Tabel 9'!H50+'Tabel 10'!H49+'Tabel 11'!H37</f>
        <v>263.05051788177377</v>
      </c>
      <c r="I50" s="61">
        <f>'Tabel 9'!I50+'Tabel 10'!I49+'Tabel 11'!I37</f>
        <v>236.4066426219712</v>
      </c>
      <c r="J50" s="61">
        <f>'Tabel 9'!J50+'Tabel 10'!J49+'Tabel 11'!J37</f>
        <v>247.1063498076243</v>
      </c>
      <c r="K50" s="61">
        <f>'Tabel 9'!K50+'Tabel 10'!K49+'Tabel 11'!K37</f>
        <v>259.79919597556096</v>
      </c>
      <c r="L50" s="61">
        <f>'Tabel 9'!L50+'Tabel 10'!L49+'Tabel 11'!L37</f>
        <v>249.57161130269321</v>
      </c>
      <c r="M50" s="61">
        <f>'Tabel 9'!M50+'Tabel 10'!M49+'Tabel 11'!M37</f>
        <v>278.92058462555337</v>
      </c>
      <c r="N50" s="61">
        <f>'Tabel 9'!N50+'Tabel 10'!N49+'Tabel 11'!N37</f>
        <v>351.78583565482558</v>
      </c>
      <c r="O50" s="61">
        <f>'Tabel 9'!O50+'Tabel 10'!O49+'Tabel 11'!O37</f>
        <v>343.11556227961665</v>
      </c>
      <c r="P50" s="105"/>
      <c r="Q50" s="105"/>
      <c r="R50" s="105"/>
    </row>
    <row r="51" spans="1:18">
      <c r="A51" s="13">
        <v>48</v>
      </c>
      <c r="B51" s="14" t="s">
        <v>184</v>
      </c>
      <c r="C51" s="61">
        <f>'Tabel 9'!C51+'Tabel 10'!C50+'Tabel 11'!C38</f>
        <v>838.50662324049335</v>
      </c>
      <c r="D51" s="61">
        <f>'Tabel 9'!D51+'Tabel 10'!D50+'Tabel 11'!D38</f>
        <v>878.29301927378629</v>
      </c>
      <c r="E51" s="61">
        <f>'Tabel 9'!E51+'Tabel 10'!E50+'Tabel 11'!E38</f>
        <v>875.47094662886525</v>
      </c>
      <c r="F51" s="61">
        <f>'Tabel 9'!F51+'Tabel 10'!F50+'Tabel 11'!F38</f>
        <v>876.62001371123233</v>
      </c>
      <c r="G51" s="61">
        <f>'Tabel 9'!G51+'Tabel 10'!G50+'Tabel 11'!G38</f>
        <v>958.79894904982325</v>
      </c>
      <c r="H51" s="61">
        <f>'Tabel 9'!H51+'Tabel 10'!H50+'Tabel 11'!H38</f>
        <v>1033.7304489196026</v>
      </c>
      <c r="I51" s="61">
        <f>'Tabel 9'!I51+'Tabel 10'!I50+'Tabel 11'!I38</f>
        <v>867.30633362116691</v>
      </c>
      <c r="J51" s="61">
        <f>'Tabel 9'!J51+'Tabel 10'!J50+'Tabel 11'!J38</f>
        <v>977.99116880041981</v>
      </c>
      <c r="K51" s="61">
        <f>'Tabel 9'!K51+'Tabel 10'!K50+'Tabel 11'!K38</f>
        <v>728.63109992776208</v>
      </c>
      <c r="L51" s="61">
        <f>'Tabel 9'!L51+'Tabel 10'!L50+'Tabel 11'!L38</f>
        <v>882.6416268023047</v>
      </c>
      <c r="M51" s="61">
        <f>'Tabel 9'!M51+'Tabel 10'!M50+'Tabel 11'!M38</f>
        <v>823.2862080855549</v>
      </c>
      <c r="N51" s="61">
        <f>'Tabel 9'!N51+'Tabel 10'!N50+'Tabel 11'!N38</f>
        <v>713.05222638875409</v>
      </c>
      <c r="O51" s="61">
        <f>'Tabel 9'!O51+'Tabel 10'!O50+'Tabel 11'!O38</f>
        <v>820.60957530101234</v>
      </c>
      <c r="P51" s="105"/>
      <c r="Q51" s="105"/>
      <c r="R51" s="105"/>
    </row>
    <row r="52" spans="1:18" ht="31.5">
      <c r="A52" s="13">
        <v>49</v>
      </c>
      <c r="B52" s="59" t="s">
        <v>185</v>
      </c>
      <c r="C52" s="62">
        <f>'Tabel 9'!C52+'Tabel 10'!C51+'Tabel 11'!C39</f>
        <v>2035.2075480804947</v>
      </c>
      <c r="D52" s="62">
        <f>'Tabel 9'!D52+'Tabel 10'!D51+'Tabel 11'!D39</f>
        <v>2356.9166595352626</v>
      </c>
      <c r="E52" s="62">
        <f>'Tabel 9'!E52+'Tabel 10'!E51+'Tabel 11'!E39</f>
        <v>2290.3515853105832</v>
      </c>
      <c r="F52" s="62">
        <f>'Tabel 9'!F52+'Tabel 10'!F51+'Tabel 11'!F39</f>
        <v>2169.0345577857215</v>
      </c>
      <c r="G52" s="62">
        <f>'Tabel 9'!G52+'Tabel 10'!G51+'Tabel 11'!G39</f>
        <v>2458.3546626104639</v>
      </c>
      <c r="H52" s="62">
        <f>'Tabel 9'!H52+'Tabel 10'!H51+'Tabel 11'!H39</f>
        <v>2270.6091826020829</v>
      </c>
      <c r="I52" s="62">
        <f>'Tabel 9'!I52+'Tabel 10'!I51+'Tabel 11'!I39</f>
        <v>2244.1399430840111</v>
      </c>
      <c r="J52" s="62">
        <f>'Tabel 9'!J52+'Tabel 10'!J51+'Tabel 11'!J39</f>
        <v>2321.1756610592493</v>
      </c>
      <c r="K52" s="62">
        <f>'Tabel 9'!K52+'Tabel 10'!K51+'Tabel 11'!K39</f>
        <v>2063.1214772680714</v>
      </c>
      <c r="L52" s="62">
        <f>'Tabel 9'!L52+'Tabel 10'!L51+'Tabel 11'!L39</f>
        <v>2089.9450927115749</v>
      </c>
      <c r="M52" s="62">
        <f>'Tabel 9'!M52+'Tabel 10'!M51+'Tabel 11'!M39</f>
        <v>2362.9282177852633</v>
      </c>
      <c r="N52" s="62">
        <f>'Tabel 9'!N52+'Tabel 10'!N51+'Tabel 11'!N39</f>
        <v>1935.9642519868662</v>
      </c>
      <c r="O52" s="62">
        <f>'Tabel 9'!O52+'Tabel 10'!O51+'Tabel 11'!O39</f>
        <v>2112.1389921680043</v>
      </c>
      <c r="P52" s="105"/>
      <c r="Q52" s="105"/>
      <c r="R52" s="105"/>
    </row>
    <row r="53" spans="1:18">
      <c r="A53" s="13">
        <v>50</v>
      </c>
      <c r="B53" s="59" t="s">
        <v>186</v>
      </c>
      <c r="C53" s="62">
        <f>'Tabel 9'!C53+'Tabel 10'!C52+'Tabel 11'!C40</f>
        <v>326808.14533664606</v>
      </c>
      <c r="D53" s="62">
        <f>'Tabel 9'!D53+'Tabel 10'!D52+'Tabel 11'!D40</f>
        <v>330242.45765552472</v>
      </c>
      <c r="E53" s="62">
        <f>'Tabel 9'!E53+'Tabel 10'!E52+'Tabel 11'!E40</f>
        <v>331947.97356049216</v>
      </c>
      <c r="F53" s="62">
        <f>'Tabel 9'!F53+'Tabel 10'!F52+'Tabel 11'!F40</f>
        <v>333792.09302714292</v>
      </c>
      <c r="G53" s="62">
        <f>'Tabel 9'!G53+'Tabel 10'!G52+'Tabel 11'!G40</f>
        <v>334384.28408956539</v>
      </c>
      <c r="H53" s="62">
        <f>'Tabel 9'!H53+'Tabel 10'!H52+'Tabel 11'!H40</f>
        <v>332235.66601252148</v>
      </c>
      <c r="I53" s="62">
        <f>'Tabel 9'!I53+'Tabel 10'!I52+'Tabel 11'!I40</f>
        <v>333892.16377544519</v>
      </c>
      <c r="J53" s="62">
        <f>'Tabel 9'!J53+'Tabel 10'!J52+'Tabel 11'!J40</f>
        <v>335884.03846910992</v>
      </c>
      <c r="K53" s="62">
        <f>'Tabel 9'!K53+'Tabel 10'!K52+'Tabel 11'!K40</f>
        <v>335432.8410938778</v>
      </c>
      <c r="L53" s="62">
        <f>'Tabel 9'!L53+'Tabel 10'!L52+'Tabel 11'!L40</f>
        <v>336623.62343007937</v>
      </c>
      <c r="M53" s="62">
        <f>'Tabel 9'!M53+'Tabel 10'!M52+'Tabel 11'!M40</f>
        <v>339511.32920336677</v>
      </c>
      <c r="N53" s="62">
        <f>'Tabel 9'!N53+'Tabel 10'!N52+'Tabel 11'!N40</f>
        <v>342949.27615142934</v>
      </c>
      <c r="O53" s="62">
        <f>'Tabel 9'!O53+'Tabel 10'!O52+'Tabel 11'!O40</f>
        <v>344749.48478093097</v>
      </c>
      <c r="P53" s="105"/>
      <c r="Q53" s="105"/>
      <c r="R53" s="105"/>
    </row>
    <row r="54" spans="1:18">
      <c r="B54" s="66"/>
    </row>
    <row r="55" spans="1:18">
      <c r="O55" s="76" t="s">
        <v>57</v>
      </c>
    </row>
    <row r="56" spans="1:18">
      <c r="B56" s="123" t="s">
        <v>187</v>
      </c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</row>
    <row r="57" spans="1:18">
      <c r="A57" s="12" t="s">
        <v>156</v>
      </c>
      <c r="B57" s="12" t="s">
        <v>157</v>
      </c>
      <c r="C57" s="50">
        <v>44592</v>
      </c>
      <c r="D57" s="50">
        <v>44620</v>
      </c>
      <c r="E57" s="50">
        <v>44651</v>
      </c>
      <c r="F57" s="50">
        <v>44681</v>
      </c>
      <c r="G57" s="50">
        <v>44712</v>
      </c>
      <c r="H57" s="50">
        <v>44742</v>
      </c>
      <c r="I57" s="50">
        <v>44773</v>
      </c>
      <c r="J57" s="50">
        <v>44804</v>
      </c>
      <c r="K57" s="50">
        <v>44834</v>
      </c>
      <c r="L57" s="50">
        <v>44865</v>
      </c>
      <c r="M57" s="50">
        <v>44895</v>
      </c>
      <c r="N57" s="50">
        <v>44926</v>
      </c>
      <c r="O57" s="50">
        <v>44957</v>
      </c>
    </row>
    <row r="58" spans="1:18">
      <c r="A58" s="13">
        <v>1</v>
      </c>
      <c r="B58" s="14" t="s">
        <v>63</v>
      </c>
      <c r="C58" s="60">
        <f>'Tabel 9'!C58+'Tabel 10'!C57+'Tabel 11'!C45</f>
        <v>1133.34243496556</v>
      </c>
      <c r="D58" s="60">
        <f>'Tabel 9'!D58+'Tabel 10'!D57+'Tabel 11'!D45</f>
        <v>1267.6680797035601</v>
      </c>
      <c r="E58" s="60">
        <f>'Tabel 9'!E58+'Tabel 10'!E57+'Tabel 11'!E45</f>
        <v>1211.7838656808999</v>
      </c>
      <c r="F58" s="60">
        <f>'Tabel 9'!F58+'Tabel 10'!F57+'Tabel 11'!F45</f>
        <v>852.04903024780003</v>
      </c>
      <c r="G58" s="60">
        <f>'Tabel 9'!G58+'Tabel 10'!G57+'Tabel 11'!G45</f>
        <v>955.36134881280009</v>
      </c>
      <c r="H58" s="60">
        <f>'Tabel 9'!H58+'Tabel 10'!H57+'Tabel 11'!H45</f>
        <v>1037.9168425447799</v>
      </c>
      <c r="I58" s="60">
        <f>'Tabel 9'!I58+'Tabel 10'!I57+'Tabel 11'!I45</f>
        <v>966.99332019027008</v>
      </c>
      <c r="J58" s="60">
        <f>'Tabel 9'!J58+'Tabel 10'!J57+'Tabel 11'!J45</f>
        <v>779.62654576524994</v>
      </c>
      <c r="K58" s="60">
        <f>'Tabel 9'!K58+'Tabel 10'!K57+'Tabel 11'!K45</f>
        <v>713.88306782960001</v>
      </c>
      <c r="L58" s="60">
        <f>'Tabel 9'!L58+'Tabel 10'!L57+'Tabel 11'!L45</f>
        <v>610.81701784875997</v>
      </c>
      <c r="M58" s="60">
        <f>'Tabel 9'!M58+'Tabel 10'!M57+'Tabel 11'!M45</f>
        <v>571.42939095263</v>
      </c>
      <c r="N58" s="60">
        <f>'Tabel 9'!N58+'Tabel 10'!N57+'Tabel 11'!N45</f>
        <v>295.53390595895996</v>
      </c>
      <c r="O58" s="60">
        <f>'Tabel 9'!O58+'Tabel 10'!O57+'Tabel 11'!O45</f>
        <v>582.15248725692004</v>
      </c>
      <c r="P58" s="105"/>
      <c r="Q58" s="105"/>
      <c r="R58" s="105"/>
    </row>
    <row r="59" spans="1:18">
      <c r="A59" s="13">
        <v>2</v>
      </c>
      <c r="B59" s="14" t="s">
        <v>64</v>
      </c>
      <c r="C59" s="60">
        <f>'Tabel 9'!C59+'Tabel 10'!C58+'Tabel 11'!C46</f>
        <v>1737.4513854070001</v>
      </c>
      <c r="D59" s="60">
        <f>'Tabel 9'!D59+'Tabel 10'!D58+'Tabel 11'!D46</f>
        <v>1584.982231705</v>
      </c>
      <c r="E59" s="60">
        <f>'Tabel 9'!E59+'Tabel 10'!E58+'Tabel 11'!E46</f>
        <v>1527.1141697109999</v>
      </c>
      <c r="F59" s="60">
        <f>'Tabel 9'!F59+'Tabel 10'!F58+'Tabel 11'!F46</f>
        <v>1368.39857815</v>
      </c>
      <c r="G59" s="60">
        <f>'Tabel 9'!G59+'Tabel 10'!G58+'Tabel 11'!G46</f>
        <v>1789.8567936470001</v>
      </c>
      <c r="H59" s="60">
        <f>'Tabel 9'!H59+'Tabel 10'!H58+'Tabel 11'!H46</f>
        <v>2961.9872722280002</v>
      </c>
      <c r="I59" s="60">
        <f>'Tabel 9'!I59+'Tabel 10'!I58+'Tabel 11'!I46</f>
        <v>2112.1255152959998</v>
      </c>
      <c r="J59" s="60">
        <f>'Tabel 9'!J59+'Tabel 10'!J58+'Tabel 11'!J46</f>
        <v>1681.8811851099999</v>
      </c>
      <c r="K59" s="60">
        <f>'Tabel 9'!K59+'Tabel 10'!K58+'Tabel 11'!K46</f>
        <v>1727.0297108699999</v>
      </c>
      <c r="L59" s="60">
        <f>'Tabel 9'!L59+'Tabel 10'!L58+'Tabel 11'!L46</f>
        <v>2012.9927994710001</v>
      </c>
      <c r="M59" s="60">
        <f>'Tabel 9'!M59+'Tabel 10'!M58+'Tabel 11'!M46</f>
        <v>2268.2722556210001</v>
      </c>
      <c r="N59" s="60">
        <f>'Tabel 9'!N59+'Tabel 10'!N58+'Tabel 11'!N46</f>
        <v>1435.720831698</v>
      </c>
      <c r="O59" s="60">
        <f>'Tabel 9'!O59+'Tabel 10'!O58+'Tabel 11'!O46</f>
        <v>3291.8806257219999</v>
      </c>
      <c r="P59" s="105"/>
      <c r="Q59" s="105"/>
      <c r="R59" s="105"/>
    </row>
    <row r="60" spans="1:18">
      <c r="A60" s="13">
        <v>3</v>
      </c>
      <c r="B60" s="14" t="s">
        <v>65</v>
      </c>
      <c r="C60" s="60">
        <f>'Tabel 9'!C60+'Tabel 10'!C59+'Tabel 11'!C47</f>
        <v>81477.281573822998</v>
      </c>
      <c r="D60" s="60">
        <f>'Tabel 9'!D60+'Tabel 10'!D59+'Tabel 11'!D47</f>
        <v>82509.271118302</v>
      </c>
      <c r="E60" s="60">
        <f>'Tabel 9'!E60+'Tabel 10'!E59+'Tabel 11'!E47</f>
        <v>84040.590344056007</v>
      </c>
      <c r="F60" s="60">
        <f>'Tabel 9'!F60+'Tabel 10'!F59+'Tabel 11'!F47</f>
        <v>85569.131450389003</v>
      </c>
      <c r="G60" s="60">
        <f>'Tabel 9'!G60+'Tabel 10'!G59+'Tabel 11'!G47</f>
        <v>84012.701043861001</v>
      </c>
      <c r="H60" s="60">
        <f>'Tabel 9'!H60+'Tabel 10'!H59+'Tabel 11'!H47</f>
        <v>84387.221304911</v>
      </c>
      <c r="I60" s="60">
        <f>'Tabel 9'!I60+'Tabel 10'!I59+'Tabel 11'!I47</f>
        <v>84936.940171102993</v>
      </c>
      <c r="J60" s="60">
        <f>'Tabel 9'!J60+'Tabel 10'!J59+'Tabel 11'!J47</f>
        <v>82995.654968896008</v>
      </c>
      <c r="K60" s="60">
        <f>'Tabel 9'!K60+'Tabel 10'!K59+'Tabel 11'!K47</f>
        <v>81344.599619933811</v>
      </c>
      <c r="L60" s="60">
        <f>'Tabel 9'!L60+'Tabel 10'!L59+'Tabel 11'!L47</f>
        <v>80314.004254436819</v>
      </c>
      <c r="M60" s="60">
        <f>'Tabel 9'!M60+'Tabel 10'!M59+'Tabel 11'!M47</f>
        <v>82326.511297367819</v>
      </c>
      <c r="N60" s="60">
        <f>'Tabel 9'!N60+'Tabel 10'!N59+'Tabel 11'!N47</f>
        <v>87744.109569902823</v>
      </c>
      <c r="O60" s="60">
        <f>'Tabel 9'!O60+'Tabel 10'!O59+'Tabel 11'!O47</f>
        <v>84420.742523841822</v>
      </c>
      <c r="P60" s="105"/>
      <c r="Q60" s="105"/>
      <c r="R60" s="105"/>
    </row>
    <row r="61" spans="1:18">
      <c r="A61" s="13">
        <v>4</v>
      </c>
      <c r="B61" s="14" t="s">
        <v>66</v>
      </c>
      <c r="C61" s="60">
        <f>'Tabel 9'!C61+'Tabel 10'!C60+'Tabel 11'!C48</f>
        <v>38.733027172999996</v>
      </c>
      <c r="D61" s="60">
        <f>'Tabel 9'!D61+'Tabel 10'!D60+'Tabel 11'!D48</f>
        <v>38.836654940999999</v>
      </c>
      <c r="E61" s="60">
        <f>'Tabel 9'!E61+'Tabel 10'!E60+'Tabel 11'!E48</f>
        <v>38.951385682999998</v>
      </c>
      <c r="F61" s="60">
        <f>'Tabel 9'!F61+'Tabel 10'!F60+'Tabel 11'!F48</f>
        <v>39.062415434000002</v>
      </c>
      <c r="G61" s="60">
        <f>'Tabel 9'!G61+'Tabel 10'!G60+'Tabel 11'!G48</f>
        <v>39.177146176999997</v>
      </c>
      <c r="H61" s="60">
        <f>'Tabel 9'!H61+'Tabel 10'!H60+'Tabel 11'!H48</f>
        <v>39.288175928000001</v>
      </c>
      <c r="I61" s="60">
        <f>'Tabel 9'!I61+'Tabel 10'!I60+'Tabel 11'!I48</f>
        <v>39.402906670999997</v>
      </c>
      <c r="J61" s="60">
        <f>'Tabel 9'!J61+'Tabel 10'!J60+'Tabel 11'!J48</f>
        <v>39.517637413000003</v>
      </c>
      <c r="K61" s="60">
        <f>'Tabel 9'!K61+'Tabel 10'!K60+'Tabel 11'!K48</f>
        <v>0</v>
      </c>
      <c r="L61" s="60">
        <f>'Tabel 9'!L61+'Tabel 10'!L60+'Tabel 11'!L48</f>
        <v>0</v>
      </c>
      <c r="M61" s="60">
        <f>'Tabel 9'!M61+'Tabel 10'!M60+'Tabel 11'!M48</f>
        <v>0</v>
      </c>
      <c r="N61" s="60">
        <f>'Tabel 9'!N61+'Tabel 10'!N60+'Tabel 11'!N48</f>
        <v>165.16260800499998</v>
      </c>
      <c r="O61" s="60">
        <f>'Tabel 9'!O61+'Tabel 10'!O60+'Tabel 11'!O48</f>
        <v>165.99727816899997</v>
      </c>
      <c r="P61" s="105"/>
      <c r="Q61" s="105"/>
      <c r="R61" s="105"/>
    </row>
    <row r="62" spans="1:18">
      <c r="A62" s="13">
        <v>5</v>
      </c>
      <c r="B62" s="14" t="s">
        <v>67</v>
      </c>
      <c r="C62" s="60">
        <f>'Tabel 9'!C62+'Tabel 10'!C61+'Tabel 11'!C49</f>
        <v>0</v>
      </c>
      <c r="D62" s="60">
        <f>'Tabel 9'!D62+'Tabel 10'!D61+'Tabel 11'!D49</f>
        <v>0</v>
      </c>
      <c r="E62" s="60">
        <f>'Tabel 9'!E62+'Tabel 10'!E61+'Tabel 11'!E49</f>
        <v>0</v>
      </c>
      <c r="F62" s="60">
        <f>'Tabel 9'!F62+'Tabel 10'!F61+'Tabel 11'!F49</f>
        <v>0</v>
      </c>
      <c r="G62" s="60">
        <f>'Tabel 9'!G62+'Tabel 10'!G61+'Tabel 11'!G49</f>
        <v>0</v>
      </c>
      <c r="H62" s="60">
        <f>'Tabel 9'!H62+'Tabel 10'!H61+'Tabel 11'!H49</f>
        <v>0</v>
      </c>
      <c r="I62" s="60">
        <f>'Tabel 9'!I62+'Tabel 10'!I61+'Tabel 11'!I49</f>
        <v>0</v>
      </c>
      <c r="J62" s="60">
        <f>'Tabel 9'!J62+'Tabel 10'!J61+'Tabel 11'!J49</f>
        <v>0</v>
      </c>
      <c r="K62" s="60">
        <f>'Tabel 9'!K62+'Tabel 10'!K61+'Tabel 11'!K49</f>
        <v>0</v>
      </c>
      <c r="L62" s="60">
        <f>'Tabel 9'!L62+'Tabel 10'!L61+'Tabel 11'!L49</f>
        <v>0</v>
      </c>
      <c r="M62" s="60">
        <f>'Tabel 9'!M62+'Tabel 10'!M61+'Tabel 11'!M49</f>
        <v>0</v>
      </c>
      <c r="N62" s="60">
        <f>'Tabel 9'!N62+'Tabel 10'!N61+'Tabel 11'!N49</f>
        <v>0</v>
      </c>
      <c r="O62" s="60">
        <f>'Tabel 9'!O62+'Tabel 10'!O61+'Tabel 11'!O49</f>
        <v>0</v>
      </c>
      <c r="P62" s="105"/>
      <c r="Q62" s="105"/>
      <c r="R62" s="105"/>
    </row>
    <row r="63" spans="1:18">
      <c r="A63" s="13">
        <v>6</v>
      </c>
      <c r="B63" s="14" t="s">
        <v>68</v>
      </c>
      <c r="C63" s="60">
        <f>'Tabel 9'!C63+'Tabel 10'!C62+'Tabel 11'!C50</f>
        <v>92505.345777816648</v>
      </c>
      <c r="D63" s="60">
        <f>'Tabel 9'!D63+'Tabel 10'!D62+'Tabel 11'!D50</f>
        <v>93013.65010223267</v>
      </c>
      <c r="E63" s="60">
        <f>'Tabel 9'!E63+'Tabel 10'!E62+'Tabel 11'!E50</f>
        <v>93745.464930042246</v>
      </c>
      <c r="F63" s="60">
        <f>'Tabel 9'!F63+'Tabel 10'!F62+'Tabel 11'!F50</f>
        <v>93645.996592576965</v>
      </c>
      <c r="G63" s="60">
        <f>'Tabel 9'!G63+'Tabel 10'!G62+'Tabel 11'!G50</f>
        <v>94469.334609275742</v>
      </c>
      <c r="H63" s="60">
        <f>'Tabel 9'!H63+'Tabel 10'!H62+'Tabel 11'!H50</f>
        <v>95512.840854632057</v>
      </c>
      <c r="I63" s="60">
        <f>'Tabel 9'!I63+'Tabel 10'!I62+'Tabel 11'!I50</f>
        <v>97781.267732184468</v>
      </c>
      <c r="J63" s="60">
        <f>'Tabel 9'!J63+'Tabel 10'!J62+'Tabel 11'!J50</f>
        <v>101101.28308997926</v>
      </c>
      <c r="K63" s="60">
        <f>'Tabel 9'!K63+'Tabel 10'!K62+'Tabel 11'!K50</f>
        <v>103648.76590149681</v>
      </c>
      <c r="L63" s="60">
        <f>'Tabel 9'!L63+'Tabel 10'!L62+'Tabel 11'!L50</f>
        <v>105194.84573494362</v>
      </c>
      <c r="M63" s="60">
        <f>'Tabel 9'!M63+'Tabel 10'!M62+'Tabel 11'!M50</f>
        <v>107816.41382616751</v>
      </c>
      <c r="N63" s="60">
        <f>'Tabel 9'!N63+'Tabel 10'!N62+'Tabel 11'!N50</f>
        <v>108913.48401702018</v>
      </c>
      <c r="O63" s="60">
        <f>'Tabel 9'!O63+'Tabel 10'!O62+'Tabel 11'!O50</f>
        <v>108901.74194473494</v>
      </c>
      <c r="P63" s="105"/>
      <c r="Q63" s="105"/>
      <c r="R63" s="105"/>
    </row>
    <row r="64" spans="1:18">
      <c r="A64" s="13">
        <v>7</v>
      </c>
      <c r="B64" s="14" t="s">
        <v>69</v>
      </c>
      <c r="C64" s="60">
        <f>'Tabel 9'!C64+'Tabel 10'!C63+'Tabel 11'!C51</f>
        <v>30222.549648597174</v>
      </c>
      <c r="D64" s="60">
        <f>'Tabel 9'!D64+'Tabel 10'!D63+'Tabel 11'!D51</f>
        <v>31245.703959941373</v>
      </c>
      <c r="E64" s="60">
        <f>'Tabel 9'!E64+'Tabel 10'!E63+'Tabel 11'!E51</f>
        <v>31609.65310063363</v>
      </c>
      <c r="F64" s="60">
        <f>'Tabel 9'!F64+'Tabel 10'!F63+'Tabel 11'!F51</f>
        <v>32744.698345170276</v>
      </c>
      <c r="G64" s="60">
        <f>'Tabel 9'!G64+'Tabel 10'!G63+'Tabel 11'!G51</f>
        <v>32464.101015650427</v>
      </c>
      <c r="H64" s="60">
        <f>'Tabel 9'!H64+'Tabel 10'!H63+'Tabel 11'!H51</f>
        <v>30245.500498600602</v>
      </c>
      <c r="I64" s="60">
        <f>'Tabel 9'!I64+'Tabel 10'!I63+'Tabel 11'!I51</f>
        <v>30570.22548152845</v>
      </c>
      <c r="J64" s="60">
        <f>'Tabel 9'!J64+'Tabel 10'!J63+'Tabel 11'!J51</f>
        <v>30339.251748686529</v>
      </c>
      <c r="K64" s="60">
        <f>'Tabel 9'!K64+'Tabel 10'!K63+'Tabel 11'!K51</f>
        <v>30013.802207940324</v>
      </c>
      <c r="L64" s="60">
        <f>'Tabel 9'!L64+'Tabel 10'!L63+'Tabel 11'!L51</f>
        <v>30738.858696902553</v>
      </c>
      <c r="M64" s="60">
        <f>'Tabel 9'!M64+'Tabel 10'!M63+'Tabel 11'!M51</f>
        <v>29723.781238320451</v>
      </c>
      <c r="N64" s="60">
        <f>'Tabel 9'!N64+'Tabel 10'!N63+'Tabel 11'!N51</f>
        <v>28670.407505649851</v>
      </c>
      <c r="O64" s="60">
        <f>'Tabel 9'!O64+'Tabel 10'!O63+'Tabel 11'!O51</f>
        <v>28884.351273999913</v>
      </c>
      <c r="P64" s="105"/>
      <c r="Q64" s="105"/>
      <c r="R64" s="105"/>
    </row>
    <row r="65" spans="1:18">
      <c r="A65" s="13">
        <v>8</v>
      </c>
      <c r="B65" s="14" t="s">
        <v>70</v>
      </c>
      <c r="C65" s="60">
        <f>'Tabel 9'!C65+'Tabel 10'!C64+'Tabel 11'!C52</f>
        <v>60347.997175380508</v>
      </c>
      <c r="D65" s="60">
        <f>'Tabel 9'!D65+'Tabel 10'!D64+'Tabel 11'!D52</f>
        <v>60536.551757120491</v>
      </c>
      <c r="E65" s="60">
        <f>'Tabel 9'!E65+'Tabel 10'!E64+'Tabel 11'!E52</f>
        <v>60688.051263548834</v>
      </c>
      <c r="F65" s="60">
        <f>'Tabel 9'!F65+'Tabel 10'!F64+'Tabel 11'!F52</f>
        <v>59875.817957257939</v>
      </c>
      <c r="G65" s="60">
        <f>'Tabel 9'!G65+'Tabel 10'!G64+'Tabel 11'!G52</f>
        <v>60749.463633699554</v>
      </c>
      <c r="H65" s="60">
        <f>'Tabel 9'!H65+'Tabel 10'!H64+'Tabel 11'!H52</f>
        <v>59115.364197264047</v>
      </c>
      <c r="I65" s="60">
        <f>'Tabel 9'!I65+'Tabel 10'!I64+'Tabel 11'!I52</f>
        <v>57999.729580846033</v>
      </c>
      <c r="J65" s="60">
        <f>'Tabel 9'!J65+'Tabel 10'!J64+'Tabel 11'!J52</f>
        <v>59818.828222429227</v>
      </c>
      <c r="K65" s="60">
        <f>'Tabel 9'!K65+'Tabel 10'!K64+'Tabel 11'!K52</f>
        <v>60179.551432104265</v>
      </c>
      <c r="L65" s="60">
        <f>'Tabel 9'!L65+'Tabel 10'!L64+'Tabel 11'!L52</f>
        <v>59524.529325893542</v>
      </c>
      <c r="M65" s="60">
        <f>'Tabel 9'!M65+'Tabel 10'!M64+'Tabel 11'!M52</f>
        <v>59769.588046758268</v>
      </c>
      <c r="N65" s="60">
        <f>'Tabel 9'!N65+'Tabel 10'!N64+'Tabel 11'!N52</f>
        <v>59353.672872208044</v>
      </c>
      <c r="O65" s="60">
        <f>'Tabel 9'!O65+'Tabel 10'!O64+'Tabel 11'!O52</f>
        <v>59381.940941456793</v>
      </c>
      <c r="P65" s="105"/>
      <c r="Q65" s="105"/>
      <c r="R65" s="105"/>
    </row>
    <row r="66" spans="1:18">
      <c r="A66" s="13">
        <v>9</v>
      </c>
      <c r="B66" s="14" t="s">
        <v>71</v>
      </c>
      <c r="C66" s="60">
        <f>'Tabel 9'!C66+'Tabel 10'!C65+'Tabel 11'!C53</f>
        <v>4925.9964502073999</v>
      </c>
      <c r="D66" s="60">
        <f>'Tabel 9'!D66+'Tabel 10'!D65+'Tabel 11'!D53</f>
        <v>5019.5019347621555</v>
      </c>
      <c r="E66" s="60">
        <f>'Tabel 9'!E66+'Tabel 10'!E65+'Tabel 11'!E53</f>
        <v>4942.7259538978997</v>
      </c>
      <c r="F66" s="60">
        <f>'Tabel 9'!F66+'Tabel 10'!F65+'Tabel 11'!F53</f>
        <v>4978.3433471456501</v>
      </c>
      <c r="G66" s="60">
        <f>'Tabel 9'!G66+'Tabel 10'!G65+'Tabel 11'!G53</f>
        <v>5045.1311618793907</v>
      </c>
      <c r="H66" s="60">
        <f>'Tabel 9'!H66+'Tabel 10'!H65+'Tabel 11'!H53</f>
        <v>4996.7241932371298</v>
      </c>
      <c r="I66" s="60">
        <f>'Tabel 9'!I66+'Tabel 10'!I65+'Tabel 11'!I53</f>
        <v>4924.9289719288699</v>
      </c>
      <c r="J66" s="60">
        <f>'Tabel 9'!J66+'Tabel 10'!J65+'Tabel 11'!J53</f>
        <v>5210.5665551396096</v>
      </c>
      <c r="K66" s="60">
        <f>'Tabel 9'!K66+'Tabel 10'!K65+'Tabel 11'!K53</f>
        <v>5316.0042236737199</v>
      </c>
      <c r="L66" s="60">
        <f>'Tabel 9'!L66+'Tabel 10'!L65+'Tabel 11'!L53</f>
        <v>5467.5091558185695</v>
      </c>
      <c r="M66" s="60">
        <f>'Tabel 9'!M66+'Tabel 10'!M65+'Tabel 11'!M53</f>
        <v>5600.9537599945797</v>
      </c>
      <c r="N66" s="60">
        <f>'Tabel 9'!N66+'Tabel 10'!N65+'Tabel 11'!N53</f>
        <v>5585.81041754543</v>
      </c>
      <c r="O66" s="60">
        <f>'Tabel 9'!O66+'Tabel 10'!O65+'Tabel 11'!O53</f>
        <v>6029.8039763482902</v>
      </c>
      <c r="P66" s="105"/>
      <c r="Q66" s="105"/>
      <c r="R66" s="105"/>
    </row>
    <row r="67" spans="1:18">
      <c r="A67" s="13">
        <v>10</v>
      </c>
      <c r="B67" s="14" t="s">
        <v>72</v>
      </c>
      <c r="C67" s="60">
        <f>'Tabel 9'!C67+'Tabel 10'!C66+'Tabel 11'!C54</f>
        <v>0</v>
      </c>
      <c r="D67" s="60">
        <f>'Tabel 9'!D67+'Tabel 10'!D66+'Tabel 11'!D54</f>
        <v>0</v>
      </c>
      <c r="E67" s="60">
        <f>'Tabel 9'!E67+'Tabel 10'!E66+'Tabel 11'!E54</f>
        <v>0</v>
      </c>
      <c r="F67" s="60">
        <f>'Tabel 9'!F67+'Tabel 10'!F66+'Tabel 11'!F54</f>
        <v>0</v>
      </c>
      <c r="G67" s="60">
        <f>'Tabel 9'!G67+'Tabel 10'!G66+'Tabel 11'!G54</f>
        <v>0</v>
      </c>
      <c r="H67" s="60">
        <f>'Tabel 9'!H67+'Tabel 10'!H66+'Tabel 11'!H54</f>
        <v>0</v>
      </c>
      <c r="I67" s="60">
        <f>'Tabel 9'!I67+'Tabel 10'!I66+'Tabel 11'!I54</f>
        <v>0</v>
      </c>
      <c r="J67" s="60">
        <f>'Tabel 9'!J67+'Tabel 10'!J66+'Tabel 11'!J54</f>
        <v>0</v>
      </c>
      <c r="K67" s="60">
        <f>'Tabel 9'!K67+'Tabel 10'!K66+'Tabel 11'!K54</f>
        <v>0</v>
      </c>
      <c r="L67" s="60">
        <f>'Tabel 9'!L67+'Tabel 10'!L66+'Tabel 11'!L54</f>
        <v>0</v>
      </c>
      <c r="M67" s="60">
        <f>'Tabel 9'!M67+'Tabel 10'!M66+'Tabel 11'!M54</f>
        <v>0</v>
      </c>
      <c r="N67" s="60">
        <f>'Tabel 9'!N67+'Tabel 10'!N66+'Tabel 11'!N54</f>
        <v>0</v>
      </c>
      <c r="O67" s="60">
        <f>'Tabel 9'!O67+'Tabel 10'!O66+'Tabel 11'!O54</f>
        <v>0</v>
      </c>
      <c r="P67" s="105"/>
      <c r="Q67" s="105"/>
      <c r="R67" s="105"/>
    </row>
    <row r="68" spans="1:18">
      <c r="A68" s="13">
        <v>11</v>
      </c>
      <c r="B68" s="14" t="s">
        <v>73</v>
      </c>
      <c r="C68" s="60">
        <f>'Tabel 9'!C68+'Tabel 10'!C67+'Tabel 11'!C55</f>
        <v>16431.2416481566</v>
      </c>
      <c r="D68" s="60">
        <f>'Tabel 9'!D68+'Tabel 10'!D67+'Tabel 11'!D55</f>
        <v>16630.519354412434</v>
      </c>
      <c r="E68" s="60">
        <f>'Tabel 9'!E68+'Tabel 10'!E67+'Tabel 11'!E55</f>
        <v>16719.223981511863</v>
      </c>
      <c r="F68" s="60">
        <f>'Tabel 9'!F68+'Tabel 10'!F67+'Tabel 11'!F55</f>
        <v>16961.160590261021</v>
      </c>
      <c r="G68" s="60">
        <f>'Tabel 9'!G68+'Tabel 10'!G67+'Tabel 11'!G55</f>
        <v>16963.182714307539</v>
      </c>
      <c r="H68" s="60">
        <f>'Tabel 9'!H68+'Tabel 10'!H67+'Tabel 11'!H55</f>
        <v>16097.830334665756</v>
      </c>
      <c r="I68" s="60">
        <f>'Tabel 9'!I68+'Tabel 10'!I67+'Tabel 11'!I55</f>
        <v>16045.214239030905</v>
      </c>
      <c r="J68" s="60">
        <f>'Tabel 9'!J68+'Tabel 10'!J67+'Tabel 11'!J55</f>
        <v>15805.979253789017</v>
      </c>
      <c r="K68" s="60">
        <f>'Tabel 9'!K68+'Tabel 10'!K67+'Tabel 11'!K55</f>
        <v>14886.635824111392</v>
      </c>
      <c r="L68" s="60">
        <f>'Tabel 9'!L68+'Tabel 10'!L67+'Tabel 11'!L55</f>
        <v>14825.462929116995</v>
      </c>
      <c r="M68" s="60">
        <f>'Tabel 9'!M68+'Tabel 10'!M67+'Tabel 11'!M55</f>
        <v>14635.801936943531</v>
      </c>
      <c r="N68" s="60">
        <f>'Tabel 9'!N68+'Tabel 10'!N67+'Tabel 11'!N55</f>
        <v>13689.247830555943</v>
      </c>
      <c r="O68" s="60">
        <f>'Tabel 9'!O68+'Tabel 10'!O67+'Tabel 11'!O55</f>
        <v>13924.443209066932</v>
      </c>
      <c r="P68" s="105"/>
      <c r="Q68" s="105"/>
      <c r="R68" s="105"/>
    </row>
    <row r="69" spans="1:18">
      <c r="A69" s="13">
        <v>12</v>
      </c>
      <c r="B69" s="14" t="s">
        <v>74</v>
      </c>
      <c r="C69" s="60">
        <f>'Tabel 9'!C69+'Tabel 10'!C68+'Tabel 11'!C56</f>
        <v>122.44098699999999</v>
      </c>
      <c r="D69" s="60">
        <f>'Tabel 9'!D69+'Tabel 10'!D68+'Tabel 11'!D56</f>
        <v>122.79616299999999</v>
      </c>
      <c r="E69" s="60">
        <f>'Tabel 9'!E69+'Tabel 10'!E68+'Tabel 11'!E56</f>
        <v>122.54952249999999</v>
      </c>
      <c r="F69" s="60">
        <f>'Tabel 9'!F69+'Tabel 10'!F68+'Tabel 11'!F56</f>
        <v>122.38664700000001</v>
      </c>
      <c r="G69" s="60">
        <f>'Tabel 9'!G69+'Tabel 10'!G68+'Tabel 11'!G56</f>
        <v>121.8974485</v>
      </c>
      <c r="H69" s="60">
        <f>'Tabel 9'!H69+'Tabel 10'!H68+'Tabel 11'!H56</f>
        <v>141.419984</v>
      </c>
      <c r="I69" s="60">
        <f>'Tabel 9'!I69+'Tabel 10'!I68+'Tabel 11'!I56</f>
        <v>137.805791</v>
      </c>
      <c r="J69" s="60">
        <f>'Tabel 9'!J69+'Tabel 10'!J68+'Tabel 11'!J56</f>
        <v>137.46370100000001</v>
      </c>
      <c r="K69" s="60">
        <f>'Tabel 9'!K69+'Tabel 10'!K68+'Tabel 11'!K56</f>
        <v>136.89843400000001</v>
      </c>
      <c r="L69" s="60">
        <f>'Tabel 9'!L69+'Tabel 10'!L68+'Tabel 11'!L56</f>
        <v>236.730729</v>
      </c>
      <c r="M69" s="60">
        <f>'Tabel 9'!M69+'Tabel 10'!M68+'Tabel 11'!M56</f>
        <v>236.559639</v>
      </c>
      <c r="N69" s="60">
        <f>'Tabel 9'!N69+'Tabel 10'!N68+'Tabel 11'!N56</f>
        <v>188</v>
      </c>
      <c r="O69" s="60">
        <f>'Tabel 9'!O69+'Tabel 10'!O68+'Tabel 11'!O56</f>
        <v>188</v>
      </c>
      <c r="P69" s="105"/>
      <c r="Q69" s="105"/>
      <c r="R69" s="105"/>
    </row>
    <row r="70" spans="1:18">
      <c r="A70" s="13">
        <v>13</v>
      </c>
      <c r="B70" s="14" t="s">
        <v>75</v>
      </c>
      <c r="C70" s="60">
        <f>'Tabel 9'!C70+'Tabel 10'!C69+'Tabel 11'!C57</f>
        <v>617.02819854613244</v>
      </c>
      <c r="D70" s="60">
        <f>'Tabel 9'!D70+'Tabel 10'!D69+'Tabel 11'!D57</f>
        <v>614.54601904041783</v>
      </c>
      <c r="E70" s="60">
        <f>'Tabel 9'!E70+'Tabel 10'!E69+'Tabel 11'!E57</f>
        <v>555.92092324717612</v>
      </c>
      <c r="F70" s="60">
        <f>'Tabel 9'!F70+'Tabel 10'!F69+'Tabel 11'!F57</f>
        <v>549.47488148616799</v>
      </c>
      <c r="G70" s="60">
        <f>'Tabel 9'!G70+'Tabel 10'!G69+'Tabel 11'!G57</f>
        <v>528.9562583318891</v>
      </c>
      <c r="H70" s="60">
        <f>'Tabel 9'!H70+'Tabel 10'!H69+'Tabel 11'!H57</f>
        <v>492.13759239692683</v>
      </c>
      <c r="I70" s="60">
        <f>'Tabel 9'!I70+'Tabel 10'!I69+'Tabel 11'!I57</f>
        <v>487.76273797710166</v>
      </c>
      <c r="J70" s="60">
        <f>'Tabel 9'!J70+'Tabel 10'!J69+'Tabel 11'!J57</f>
        <v>416.68764513213944</v>
      </c>
      <c r="K70" s="60">
        <f>'Tabel 9'!K70+'Tabel 10'!K69+'Tabel 11'!K57</f>
        <v>374.03450915352698</v>
      </c>
      <c r="L70" s="60">
        <f>'Tabel 9'!L70+'Tabel 10'!L69+'Tabel 11'!L57</f>
        <v>366.85835681495575</v>
      </c>
      <c r="M70" s="60">
        <f>'Tabel 9'!M70+'Tabel 10'!M69+'Tabel 11'!M57</f>
        <v>349.85856097728299</v>
      </c>
      <c r="N70" s="60">
        <f>'Tabel 9'!N70+'Tabel 10'!N69+'Tabel 11'!N57</f>
        <v>551.19429404340519</v>
      </c>
      <c r="O70" s="60">
        <f>'Tabel 9'!O70+'Tabel 10'!O69+'Tabel 11'!O57</f>
        <v>540.11965981452659</v>
      </c>
      <c r="P70" s="105"/>
      <c r="Q70" s="105"/>
      <c r="R70" s="105"/>
    </row>
    <row r="71" spans="1:18">
      <c r="A71" s="13">
        <v>14</v>
      </c>
      <c r="B71" s="14" t="s">
        <v>76</v>
      </c>
      <c r="C71" s="60">
        <f>'Tabel 9'!C71+'Tabel 10'!C70+'Tabel 11'!C58</f>
        <v>26.097861612359999</v>
      </c>
      <c r="D71" s="60">
        <f>'Tabel 9'!D71+'Tabel 10'!D70+'Tabel 11'!D58</f>
        <v>25.80462721236</v>
      </c>
      <c r="E71" s="60">
        <f>'Tabel 9'!E71+'Tabel 10'!E70+'Tabel 11'!E58</f>
        <v>26.684330412360001</v>
      </c>
      <c r="F71" s="60">
        <f>'Tabel 9'!F71+'Tabel 10'!F70+'Tabel 11'!F58</f>
        <v>32.842252815359998</v>
      </c>
      <c r="G71" s="60">
        <f>'Tabel 9'!G71+'Tabel 10'!G70+'Tabel 11'!G58</f>
        <v>29.323439867360001</v>
      </c>
      <c r="H71" s="60">
        <f>'Tabel 9'!H71+'Tabel 10'!H70+'Tabel 11'!H58</f>
        <v>24.338455065359998</v>
      </c>
      <c r="I71" s="60">
        <f>'Tabel 9'!I71+'Tabel 10'!I70+'Tabel 11'!I58</f>
        <v>28.44373666736</v>
      </c>
      <c r="J71" s="60">
        <f>'Tabel 9'!J71+'Tabel 10'!J70+'Tabel 11'!J58</f>
        <v>27.943123366359998</v>
      </c>
      <c r="K71" s="60">
        <f>'Tabel 9'!K71+'Tabel 10'!K70+'Tabel 11'!K58</f>
        <v>28.150502414000002</v>
      </c>
      <c r="L71" s="60">
        <f>'Tabel 9'!L71+'Tabel 10'!L70+'Tabel 11'!L58</f>
        <v>27.270799066359999</v>
      </c>
      <c r="M71" s="60">
        <f>'Tabel 9'!M71+'Tabel 10'!M70+'Tabel 11'!M58</f>
        <v>27.270799066380128</v>
      </c>
      <c r="N71" s="60">
        <f>'Tabel 9'!N71+'Tabel 10'!N70+'Tabel 11'!N58</f>
        <v>4.09891916636</v>
      </c>
      <c r="O71" s="60">
        <f>'Tabel 9'!O71+'Tabel 10'!O70+'Tabel 11'!O58</f>
        <v>3.4228089110000002</v>
      </c>
      <c r="P71" s="105"/>
      <c r="Q71" s="105"/>
      <c r="R71" s="105"/>
    </row>
    <row r="72" spans="1:18">
      <c r="A72" s="13">
        <v>15</v>
      </c>
      <c r="B72" s="14" t="s">
        <v>77</v>
      </c>
      <c r="C72" s="60">
        <f>'Tabel 9'!C72+'Tabel 10'!C71+'Tabel 11'!C59</f>
        <v>80.064017231999998</v>
      </c>
      <c r="D72" s="60">
        <f>'Tabel 9'!D72+'Tabel 10'!D71+'Tabel 11'!D59</f>
        <v>80.081817194999999</v>
      </c>
      <c r="E72" s="60">
        <f>'Tabel 9'!E72+'Tabel 10'!E71+'Tabel 11'!E59</f>
        <v>80.105977142</v>
      </c>
      <c r="F72" s="60">
        <f>'Tabel 9'!F72+'Tabel 10'!F71+'Tabel 11'!F59</f>
        <v>80.376301100000006</v>
      </c>
      <c r="G72" s="60">
        <f>'Tabel 9'!G72+'Tabel 10'!G71+'Tabel 11'!G59</f>
        <v>78.106821053000004</v>
      </c>
      <c r="H72" s="60">
        <f>'Tabel 9'!H72+'Tabel 10'!H71+'Tabel 11'!H59</f>
        <v>77.967601125000002</v>
      </c>
      <c r="I72" s="60">
        <f>'Tabel 9'!I72+'Tabel 10'!I71+'Tabel 11'!I59</f>
        <v>77.825987432000005</v>
      </c>
      <c r="J72" s="60">
        <f>'Tabel 9'!J72+'Tabel 10'!J71+'Tabel 11'!J59</f>
        <v>77.846697385999988</v>
      </c>
      <c r="K72" s="60">
        <f>'Tabel 9'!K72+'Tabel 10'!K71+'Tabel 11'!K59</f>
        <v>77.807287454999994</v>
      </c>
      <c r="L72" s="60">
        <f>'Tabel 9'!L72+'Tabel 10'!L71+'Tabel 11'!L59</f>
        <v>77.76759106099999</v>
      </c>
      <c r="M72" s="60">
        <f>'Tabel 9'!M72+'Tabel 10'!M71+'Tabel 11'!M59</f>
        <v>77.790351015999988</v>
      </c>
      <c r="N72" s="60">
        <f>'Tabel 9'!N72+'Tabel 10'!N71+'Tabel 11'!N59</f>
        <v>74.471151085000002</v>
      </c>
      <c r="O72" s="60">
        <f>'Tabel 9'!O72+'Tabel 10'!O71+'Tabel 11'!O59</f>
        <v>74.493361041</v>
      </c>
      <c r="P72" s="105"/>
      <c r="Q72" s="105"/>
      <c r="R72" s="105"/>
    </row>
    <row r="73" spans="1:18">
      <c r="A73" s="13">
        <v>16</v>
      </c>
      <c r="B73" s="14" t="s">
        <v>78</v>
      </c>
      <c r="C73" s="60">
        <f>'Tabel 9'!C73+'Tabel 10'!C72+'Tabel 11'!C60</f>
        <v>0</v>
      </c>
      <c r="D73" s="60">
        <f>'Tabel 9'!D73+'Tabel 10'!D72+'Tabel 11'!D60</f>
        <v>0</v>
      </c>
      <c r="E73" s="60">
        <f>'Tabel 9'!E73+'Tabel 10'!E72+'Tabel 11'!E60</f>
        <v>0</v>
      </c>
      <c r="F73" s="60">
        <f>'Tabel 9'!F73+'Tabel 10'!F72+'Tabel 11'!F60</f>
        <v>0</v>
      </c>
      <c r="G73" s="60">
        <f>'Tabel 9'!G73+'Tabel 10'!G72+'Tabel 11'!G60</f>
        <v>0</v>
      </c>
      <c r="H73" s="60">
        <f>'Tabel 9'!H73+'Tabel 10'!H72+'Tabel 11'!H60</f>
        <v>0</v>
      </c>
      <c r="I73" s="60">
        <f>'Tabel 9'!I73+'Tabel 10'!I72+'Tabel 11'!I60</f>
        <v>0</v>
      </c>
      <c r="J73" s="60">
        <f>'Tabel 9'!J73+'Tabel 10'!J72+'Tabel 11'!J60</f>
        <v>0</v>
      </c>
      <c r="K73" s="60">
        <f>'Tabel 9'!K73+'Tabel 10'!K72+'Tabel 11'!K60</f>
        <v>0</v>
      </c>
      <c r="L73" s="60">
        <f>'Tabel 9'!L73+'Tabel 10'!L72+'Tabel 11'!L60</f>
        <v>0</v>
      </c>
      <c r="M73" s="60">
        <f>'Tabel 9'!M73+'Tabel 10'!M72+'Tabel 11'!M60</f>
        <v>0</v>
      </c>
      <c r="N73" s="60">
        <f>'Tabel 9'!N73+'Tabel 10'!N72+'Tabel 11'!N60</f>
        <v>0</v>
      </c>
      <c r="O73" s="60">
        <f>'Tabel 9'!O73+'Tabel 10'!O72+'Tabel 11'!O60</f>
        <v>0</v>
      </c>
      <c r="P73" s="105"/>
      <c r="Q73" s="105"/>
      <c r="R73" s="105"/>
    </row>
    <row r="74" spans="1:18">
      <c r="A74" s="13">
        <v>17</v>
      </c>
      <c r="B74" s="14" t="s">
        <v>79</v>
      </c>
      <c r="C74" s="60">
        <f>'Tabel 9'!C74+'Tabel 10'!C73+'Tabel 11'!C61</f>
        <v>0</v>
      </c>
      <c r="D74" s="60">
        <f>'Tabel 9'!D74+'Tabel 10'!D73+'Tabel 11'!D61</f>
        <v>0</v>
      </c>
      <c r="E74" s="60">
        <f>'Tabel 9'!E74+'Tabel 10'!E73+'Tabel 11'!E61</f>
        <v>0</v>
      </c>
      <c r="F74" s="60">
        <f>'Tabel 9'!F74+'Tabel 10'!F73+'Tabel 11'!F61</f>
        <v>0</v>
      </c>
      <c r="G74" s="60">
        <f>'Tabel 9'!G74+'Tabel 10'!G73+'Tabel 11'!G61</f>
        <v>0</v>
      </c>
      <c r="H74" s="60">
        <f>'Tabel 9'!H74+'Tabel 10'!H73+'Tabel 11'!H61</f>
        <v>0</v>
      </c>
      <c r="I74" s="60">
        <f>'Tabel 9'!I74+'Tabel 10'!I73+'Tabel 11'!I61</f>
        <v>0</v>
      </c>
      <c r="J74" s="60">
        <f>'Tabel 9'!J74+'Tabel 10'!J73+'Tabel 11'!J61</f>
        <v>0</v>
      </c>
      <c r="K74" s="60">
        <f>'Tabel 9'!K74+'Tabel 10'!K73+'Tabel 11'!K61</f>
        <v>0</v>
      </c>
      <c r="L74" s="60">
        <f>'Tabel 9'!L74+'Tabel 10'!L73+'Tabel 11'!L61</f>
        <v>0</v>
      </c>
      <c r="M74" s="60">
        <f>'Tabel 9'!M74+'Tabel 10'!M73+'Tabel 11'!M61</f>
        <v>0</v>
      </c>
      <c r="N74" s="60">
        <f>'Tabel 9'!N74+'Tabel 10'!N73+'Tabel 11'!N61</f>
        <v>0</v>
      </c>
      <c r="O74" s="60">
        <f>'Tabel 9'!O74+'Tabel 10'!O73+'Tabel 11'!O61</f>
        <v>0</v>
      </c>
      <c r="P74" s="105"/>
      <c r="Q74" s="105"/>
      <c r="R74" s="105"/>
    </row>
    <row r="75" spans="1:18">
      <c r="A75" s="13">
        <v>18</v>
      </c>
      <c r="B75" s="14" t="s">
        <v>80</v>
      </c>
      <c r="C75" s="60">
        <f>'Tabel 9'!C75+'Tabel 10'!C74+'Tabel 11'!C62</f>
        <v>10733.622634855999</v>
      </c>
      <c r="D75" s="60">
        <f>'Tabel 9'!D75+'Tabel 10'!D74+'Tabel 11'!D62</f>
        <v>10785.94838421</v>
      </c>
      <c r="E75" s="60">
        <f>'Tabel 9'!E75+'Tabel 10'!E74+'Tabel 11'!E62</f>
        <v>10790.342283512</v>
      </c>
      <c r="F75" s="60">
        <f>'Tabel 9'!F75+'Tabel 10'!F74+'Tabel 11'!F62</f>
        <v>10870.589952944001</v>
      </c>
      <c r="G75" s="60">
        <f>'Tabel 9'!G75+'Tabel 10'!G74+'Tabel 11'!G62</f>
        <v>10977.091787526999</v>
      </c>
      <c r="H75" s="60">
        <f>'Tabel 9'!H75+'Tabel 10'!H74+'Tabel 11'!H62</f>
        <v>10979.674924671019</v>
      </c>
      <c r="I75" s="60">
        <f>'Tabel 9'!I75+'Tabel 10'!I74+'Tabel 11'!I62</f>
        <v>11012.46702404202</v>
      </c>
      <c r="J75" s="60">
        <f>'Tabel 9'!J75+'Tabel 10'!J74+'Tabel 11'!J62</f>
        <v>11051.44532278202</v>
      </c>
      <c r="K75" s="60">
        <f>'Tabel 9'!K75+'Tabel 10'!K74+'Tabel 11'!K62</f>
        <v>11123.772620503019</v>
      </c>
      <c r="L75" s="60">
        <f>'Tabel 9'!L75+'Tabel 10'!L74+'Tabel 11'!L62</f>
        <v>11107.721264354001</v>
      </c>
      <c r="M75" s="60">
        <f>'Tabel 9'!M75+'Tabel 10'!M74+'Tabel 11'!M62</f>
        <v>11095.558485129</v>
      </c>
      <c r="N75" s="60">
        <f>'Tabel 9'!N75+'Tabel 10'!N74+'Tabel 11'!N62</f>
        <v>11261.004911251999</v>
      </c>
      <c r="O75" s="60">
        <f>'Tabel 9'!O75+'Tabel 10'!O74+'Tabel 11'!O62</f>
        <v>11273.967423623</v>
      </c>
      <c r="P75" s="105"/>
      <c r="Q75" s="105"/>
      <c r="R75" s="105"/>
    </row>
    <row r="76" spans="1:18">
      <c r="A76" s="13">
        <v>19</v>
      </c>
      <c r="B76" s="14" t="s">
        <v>81</v>
      </c>
      <c r="C76" s="60">
        <f>'Tabel 9'!C76+'Tabel 10'!C75+'Tabel 11'!C63</f>
        <v>5078.8107414650003</v>
      </c>
      <c r="D76" s="60">
        <f>'Tabel 9'!D76+'Tabel 10'!D75+'Tabel 11'!D63</f>
        <v>3288.8756912395002</v>
      </c>
      <c r="E76" s="60">
        <f>'Tabel 9'!E76+'Tabel 10'!E75+'Tabel 11'!E63</f>
        <v>3169.4620318869997</v>
      </c>
      <c r="F76" s="60">
        <f>'Tabel 9'!F76+'Tabel 10'!F75+'Tabel 11'!F63</f>
        <v>3180.580736763</v>
      </c>
      <c r="G76" s="60">
        <f>'Tabel 9'!G76+'Tabel 10'!G75+'Tabel 11'!G63</f>
        <v>3189.5656391089997</v>
      </c>
      <c r="H76" s="60">
        <f>'Tabel 9'!H76+'Tabel 10'!H75+'Tabel 11'!H63</f>
        <v>3176.6770336729996</v>
      </c>
      <c r="I76" s="60">
        <f>'Tabel 9'!I76+'Tabel 10'!I75+'Tabel 11'!I63</f>
        <v>3178.60042905</v>
      </c>
      <c r="J76" s="60">
        <f>'Tabel 9'!J76+'Tabel 10'!J75+'Tabel 11'!J63</f>
        <v>3178.410938857</v>
      </c>
      <c r="K76" s="60">
        <f>'Tabel 9'!K76+'Tabel 10'!K75+'Tabel 11'!K63</f>
        <v>3252.263207554</v>
      </c>
      <c r="L76" s="60">
        <f>'Tabel 9'!L76+'Tabel 10'!L75+'Tabel 11'!L63</f>
        <v>3263.235688153</v>
      </c>
      <c r="M76" s="60">
        <f>'Tabel 9'!M76+'Tabel 10'!M75+'Tabel 11'!M63</f>
        <v>3269.2448675249998</v>
      </c>
      <c r="N76" s="60">
        <f>'Tabel 9'!N76+'Tabel 10'!N75+'Tabel 11'!N63</f>
        <v>3361.0260883619999</v>
      </c>
      <c r="O76" s="60">
        <f>'Tabel 9'!O76+'Tabel 10'!O75+'Tabel 11'!O63</f>
        <v>3363.2787646759998</v>
      </c>
      <c r="P76" s="105"/>
      <c r="Q76" s="105"/>
      <c r="R76" s="105"/>
    </row>
    <row r="77" spans="1:18">
      <c r="A77" s="13">
        <v>20</v>
      </c>
      <c r="B77" s="14" t="s">
        <v>82</v>
      </c>
      <c r="C77" s="60">
        <f>'Tabel 9'!C77+'Tabel 10'!C76+'Tabel 11'!C64</f>
        <v>1748.5148688649999</v>
      </c>
      <c r="D77" s="60">
        <f>'Tabel 9'!D77+'Tabel 10'!D76+'Tabel 11'!D64</f>
        <v>1722.2564814990001</v>
      </c>
      <c r="E77" s="60">
        <f>'Tabel 9'!E77+'Tabel 10'!E76+'Tabel 11'!E64</f>
        <v>1734.1201060779999</v>
      </c>
      <c r="F77" s="60">
        <f>'Tabel 9'!F77+'Tabel 10'!F76+'Tabel 11'!F64</f>
        <v>1728.5010595239999</v>
      </c>
      <c r="G77" s="60">
        <f>'Tabel 9'!G77+'Tabel 10'!G76+'Tabel 11'!G64</f>
        <v>1738.180567202</v>
      </c>
      <c r="H77" s="60">
        <f>'Tabel 9'!H77+'Tabel 10'!H76+'Tabel 11'!H64</f>
        <v>1738.1927177399998</v>
      </c>
      <c r="I77" s="60">
        <f>'Tabel 9'!I77+'Tabel 10'!I76+'Tabel 11'!I64</f>
        <v>1735.4293426170002</v>
      </c>
      <c r="J77" s="60">
        <f>'Tabel 9'!J77+'Tabel 10'!J76+'Tabel 11'!J64</f>
        <v>1735.991385994</v>
      </c>
      <c r="K77" s="60">
        <f>'Tabel 9'!K77+'Tabel 10'!K76+'Tabel 11'!K64</f>
        <v>1682.7888969750002</v>
      </c>
      <c r="L77" s="60">
        <f>'Tabel 9'!L77+'Tabel 10'!L76+'Tabel 11'!L64</f>
        <v>1682.5872913870001</v>
      </c>
      <c r="M77" s="60">
        <f>'Tabel 9'!M77+'Tabel 10'!M76+'Tabel 11'!M64</f>
        <v>1679.3864456600002</v>
      </c>
      <c r="N77" s="60">
        <f>'Tabel 9'!N77+'Tabel 10'!N76+'Tabel 11'!N64</f>
        <v>1645.071758522</v>
      </c>
      <c r="O77" s="60">
        <f>'Tabel 9'!O77+'Tabel 10'!O76+'Tabel 11'!O64</f>
        <v>1645.480008432</v>
      </c>
      <c r="P77" s="105"/>
      <c r="Q77" s="105"/>
      <c r="R77" s="105"/>
    </row>
    <row r="78" spans="1:18">
      <c r="A78" s="13">
        <v>21</v>
      </c>
      <c r="B78" s="14" t="s">
        <v>83</v>
      </c>
      <c r="C78" s="60">
        <f>'Tabel 9'!C78+'Tabel 10'!C77+'Tabel 11'!C65</f>
        <v>7597.5309369879997</v>
      </c>
      <c r="D78" s="60">
        <f>'Tabel 9'!D78+'Tabel 10'!D77+'Tabel 11'!D65</f>
        <v>10194.012670377</v>
      </c>
      <c r="E78" s="60">
        <f>'Tabel 9'!E78+'Tabel 10'!E77+'Tabel 11'!E65</f>
        <v>10450.932868427</v>
      </c>
      <c r="F78" s="60">
        <f>'Tabel 9'!F78+'Tabel 10'!F77+'Tabel 11'!F65</f>
        <v>10454.101977089</v>
      </c>
      <c r="G78" s="60">
        <f>'Tabel 9'!G78+'Tabel 10'!G77+'Tabel 11'!G65</f>
        <v>10455.794849900001</v>
      </c>
      <c r="H78" s="60">
        <f>'Tabel 9'!H78+'Tabel 10'!H77+'Tabel 11'!H65</f>
        <v>10479.910019408999</v>
      </c>
      <c r="I78" s="60">
        <f>'Tabel 9'!I78+'Tabel 10'!I77+'Tabel 11'!I65</f>
        <v>10479.132790187003</v>
      </c>
      <c r="J78" s="60">
        <f>'Tabel 9'!J78+'Tabel 10'!J77+'Tabel 11'!J65</f>
        <v>10471.367392951997</v>
      </c>
      <c r="K78" s="60">
        <f>'Tabel 9'!K78+'Tabel 10'!K77+'Tabel 11'!K65</f>
        <v>10486.051180472999</v>
      </c>
      <c r="L78" s="60">
        <f>'Tabel 9'!L78+'Tabel 10'!L77+'Tabel 11'!L65</f>
        <v>10494.141915294002</v>
      </c>
      <c r="M78" s="60">
        <f>'Tabel 9'!M78+'Tabel 10'!M77+'Tabel 11'!M65</f>
        <v>10508.098141913</v>
      </c>
      <c r="N78" s="60">
        <f>'Tabel 9'!N78+'Tabel 10'!N77+'Tabel 11'!N65</f>
        <v>10554.339460492001</v>
      </c>
      <c r="O78" s="60">
        <f>'Tabel 9'!O78+'Tabel 10'!O77+'Tabel 11'!O65</f>
        <v>10564.542086019001</v>
      </c>
      <c r="P78" s="105"/>
      <c r="Q78" s="105"/>
      <c r="R78" s="105"/>
    </row>
    <row r="79" spans="1:18">
      <c r="A79" s="13">
        <v>22</v>
      </c>
      <c r="B79" s="59" t="s">
        <v>84</v>
      </c>
      <c r="C79" s="62">
        <f>'Tabel 9'!C79+'Tabel 10'!C78+'Tabel 11'!C66</f>
        <v>314824.04936809139</v>
      </c>
      <c r="D79" s="62">
        <f>'Tabel 9'!D79+'Tabel 10'!D78+'Tabel 11'!D66</f>
        <v>318681.007046894</v>
      </c>
      <c r="E79" s="62">
        <f>'Tabel 9'!E79+'Tabel 10'!E78+'Tabel 11'!E66</f>
        <v>321453.67703797086</v>
      </c>
      <c r="F79" s="62">
        <f>'Tabel 9'!F79+'Tabel 10'!F78+'Tabel 11'!F66</f>
        <v>323053.51211535418</v>
      </c>
      <c r="G79" s="62">
        <f>'Tabel 9'!G79+'Tabel 10'!G78+'Tabel 11'!G66</f>
        <v>323607.22627880081</v>
      </c>
      <c r="H79" s="62">
        <f>'Tabel 9'!H79+'Tabel 10'!H78+'Tabel 11'!H66</f>
        <v>321504.99200209166</v>
      </c>
      <c r="I79" s="62">
        <f>'Tabel 9'!I79+'Tabel 10'!I78+'Tabel 11'!I66</f>
        <v>322514.29575775145</v>
      </c>
      <c r="J79" s="62">
        <f>'Tabel 9'!J79+'Tabel 10'!J78+'Tabel 11'!J66</f>
        <v>324869.74541467737</v>
      </c>
      <c r="K79" s="62">
        <f>'Tabel 9'!K79+'Tabel 10'!K78+'Tabel 11'!K66</f>
        <v>324992.03862648754</v>
      </c>
      <c r="L79" s="62">
        <f>'Tabel 9'!L79+'Tabel 10'!L78+'Tabel 11'!L66</f>
        <v>325945.3335495622</v>
      </c>
      <c r="M79" s="62">
        <f>'Tabel 9'!M79+'Tabel 10'!M78+'Tabel 11'!M66</f>
        <v>329956.5190424124</v>
      </c>
      <c r="N79" s="62">
        <f>'Tabel 9'!N79+'Tabel 10'!N78+'Tabel 11'!N66</f>
        <v>333492.356141467</v>
      </c>
      <c r="O79" s="62">
        <f>'Tabel 9'!O79+'Tabel 10'!O78+'Tabel 11'!O66</f>
        <v>333236.35837311321</v>
      </c>
      <c r="P79" s="105"/>
      <c r="Q79" s="105"/>
      <c r="R79" s="105"/>
    </row>
    <row r="80" spans="1:18">
      <c r="A80" s="13">
        <v>23</v>
      </c>
      <c r="B80" s="14" t="s">
        <v>159</v>
      </c>
      <c r="C80" s="61">
        <f>'Tabel 9'!C80+'Tabel 10'!C79+'Tabel 11'!C67</f>
        <v>3551.971829541737</v>
      </c>
      <c r="D80" s="61">
        <f>'Tabel 9'!D80+'Tabel 10'!D79+'Tabel 11'!D67</f>
        <v>2538.756667931686</v>
      </c>
      <c r="E80" s="61">
        <f>'Tabel 9'!E80+'Tabel 10'!E79+'Tabel 11'!E67</f>
        <v>1931.6853280660068</v>
      </c>
      <c r="F80" s="61">
        <f>'Tabel 9'!F80+'Tabel 10'!F79+'Tabel 11'!F67</f>
        <v>1698.0518042000135</v>
      </c>
      <c r="G80" s="61">
        <f>'Tabel 9'!G80+'Tabel 10'!G79+'Tabel 11'!G67</f>
        <v>2614.1648494522569</v>
      </c>
      <c r="H80" s="61">
        <f>'Tabel 9'!H80+'Tabel 10'!H79+'Tabel 11'!H67</f>
        <v>2362.4008728608983</v>
      </c>
      <c r="I80" s="61">
        <f>'Tabel 9'!I80+'Tabel 10'!I79+'Tabel 11'!I67</f>
        <v>2073.8372785492556</v>
      </c>
      <c r="J80" s="61">
        <f>'Tabel 9'!J80+'Tabel 10'!J79+'Tabel 11'!J67</f>
        <v>2099.6095881560236</v>
      </c>
      <c r="K80" s="61">
        <f>'Tabel 9'!K80+'Tabel 10'!K79+'Tabel 11'!K67</f>
        <v>1865.4226675202819</v>
      </c>
      <c r="L80" s="61">
        <f>'Tabel 9'!L80+'Tabel 10'!L79+'Tabel 11'!L67</f>
        <v>2311.9717267137089</v>
      </c>
      <c r="M80" s="61">
        <f>'Tabel 9'!M80+'Tabel 10'!M79+'Tabel 11'!M67</f>
        <v>1977.6360492099279</v>
      </c>
      <c r="N80" s="61">
        <f>'Tabel 9'!N80+'Tabel 10'!N79+'Tabel 11'!N67</f>
        <v>1361.7463752018066</v>
      </c>
      <c r="O80" s="61">
        <f>'Tabel 9'!O80+'Tabel 10'!O79+'Tabel 11'!O67</f>
        <v>1975.782251494104</v>
      </c>
      <c r="P80" s="105"/>
      <c r="Q80" s="105"/>
      <c r="R80" s="105"/>
    </row>
    <row r="81" spans="1:18">
      <c r="A81" s="13">
        <v>24</v>
      </c>
      <c r="B81" s="15" t="s">
        <v>160</v>
      </c>
      <c r="C81" s="61">
        <f>'Tabel 9'!C81+'Tabel 10'!C80</f>
        <v>226.24045837781</v>
      </c>
      <c r="D81" s="61">
        <f>'Tabel 9'!D81+'Tabel 10'!D80</f>
        <v>281.95464559993002</v>
      </c>
      <c r="E81" s="61">
        <f>'Tabel 9'!E81+'Tabel 10'!E80</f>
        <v>220.66244517506999</v>
      </c>
      <c r="F81" s="61">
        <f>'Tabel 9'!F81+'Tabel 10'!F80</f>
        <v>220.53254485643001</v>
      </c>
      <c r="G81" s="61">
        <f>'Tabel 9'!G81+'Tabel 10'!G80</f>
        <v>233.57158743874277</v>
      </c>
      <c r="H81" s="61">
        <f>'Tabel 9'!H81+'Tabel 10'!H80</f>
        <v>222.78264388990999</v>
      </c>
      <c r="I81" s="61">
        <f>'Tabel 9'!I81+'Tabel 10'!I80</f>
        <v>212.51340176933002</v>
      </c>
      <c r="J81" s="61">
        <f>'Tabel 9'!J81+'Tabel 10'!J80</f>
        <v>194.81137783412001</v>
      </c>
      <c r="K81" s="61">
        <f>'Tabel 9'!K81+'Tabel 10'!K80</f>
        <v>168.907232878885</v>
      </c>
      <c r="L81" s="61">
        <f>'Tabel 9'!L81+'Tabel 10'!L80</f>
        <v>177.72156277651581</v>
      </c>
      <c r="M81" s="61">
        <f>'Tabel 9'!M81+'Tabel 10'!M80</f>
        <v>179.83868688210998</v>
      </c>
      <c r="N81" s="61">
        <f>'Tabel 9'!N81+'Tabel 10'!N80</f>
        <v>117.02616644406609</v>
      </c>
      <c r="O81" s="61">
        <f>'Tabel 9'!O81+'Tabel 10'!O80</f>
        <v>149.69777814281662</v>
      </c>
      <c r="P81" s="105"/>
      <c r="Q81" s="105"/>
    </row>
    <row r="82" spans="1:18">
      <c r="A82" s="13">
        <v>25</v>
      </c>
      <c r="B82" s="15" t="s">
        <v>161</v>
      </c>
      <c r="C82" s="61">
        <f>'Tabel 9'!C82+'Tabel 10'!C81</f>
        <v>41.537863059000003</v>
      </c>
      <c r="D82" s="61">
        <f>'Tabel 9'!D82+'Tabel 10'!D81</f>
        <v>68.356670882999993</v>
      </c>
      <c r="E82" s="61">
        <f>'Tabel 9'!E82+'Tabel 10'!E81</f>
        <v>45.670332092989995</v>
      </c>
      <c r="F82" s="61">
        <f>'Tabel 9'!F82+'Tabel 10'!F81</f>
        <v>44.36849167914</v>
      </c>
      <c r="G82" s="61">
        <f>'Tabel 9'!G82+'Tabel 10'!G81</f>
        <v>48.396287941970002</v>
      </c>
      <c r="H82" s="61">
        <f>'Tabel 9'!H82+'Tabel 10'!H81</f>
        <v>47.851239841770003</v>
      </c>
      <c r="I82" s="61">
        <f>'Tabel 9'!I82+'Tabel 10'!I81</f>
        <v>45.800590173300002</v>
      </c>
      <c r="J82" s="61">
        <f>'Tabel 9'!J82+'Tabel 10'!J81</f>
        <v>46.306464273099998</v>
      </c>
      <c r="K82" s="61">
        <f>'Tabel 9'!K82+'Tabel 10'!K81</f>
        <v>44.085203338100001</v>
      </c>
      <c r="L82" s="61">
        <f>'Tabel 9'!L82+'Tabel 10'!L81</f>
        <v>45.592215636459997</v>
      </c>
      <c r="M82" s="61">
        <f>'Tabel 9'!M82+'Tabel 10'!M81</f>
        <v>45.84649255739167</v>
      </c>
      <c r="N82" s="61">
        <f>'Tabel 9'!N82+'Tabel 10'!N81</f>
        <v>38.28274971698</v>
      </c>
      <c r="O82" s="61">
        <f>'Tabel 9'!O82+'Tabel 10'!O81</f>
        <v>49.303962835809998</v>
      </c>
      <c r="P82" s="105"/>
      <c r="Q82" s="105"/>
    </row>
    <row r="83" spans="1:18">
      <c r="A83" s="13">
        <v>26</v>
      </c>
      <c r="B83" s="15" t="s">
        <v>162</v>
      </c>
      <c r="C83" s="61">
        <f>'Tabel 9'!C83+'Tabel 10'!C82</f>
        <v>9.1272575999999994E-2</v>
      </c>
      <c r="D83" s="61">
        <f>'Tabel 9'!D83+'Tabel 10'!D82</f>
        <v>3.0027569730000002E-2</v>
      </c>
      <c r="E83" s="61">
        <f>'Tabel 9'!E83+'Tabel 10'!E82</f>
        <v>0.10376674800000001</v>
      </c>
      <c r="F83" s="61">
        <f>'Tabel 9'!F83+'Tabel 10'!F82</f>
        <v>8.850356761E-2</v>
      </c>
      <c r="G83" s="61">
        <f>'Tabel 9'!G83+'Tabel 10'!G82</f>
        <v>8.8361117160000002E-2</v>
      </c>
      <c r="H83" s="61">
        <f>'Tabel 9'!H83+'Tabel 10'!H82</f>
        <v>8.9194181169999998E-2</v>
      </c>
      <c r="I83" s="61">
        <f>'Tabel 9'!I83+'Tabel 10'!I82</f>
        <v>9.4141426020000002E-2</v>
      </c>
      <c r="J83" s="61">
        <f>'Tabel 9'!J83+'Tabel 10'!J82</f>
        <v>0.11369884002</v>
      </c>
      <c r="K83" s="61">
        <f>'Tabel 9'!K83+'Tabel 10'!K82</f>
        <v>9.3561638719999993E-2</v>
      </c>
      <c r="L83" s="61">
        <f>'Tabel 9'!L83+'Tabel 10'!L82</f>
        <v>9.8043396079999998E-2</v>
      </c>
      <c r="M83" s="61">
        <f>'Tabel 9'!M83+'Tabel 10'!M82</f>
        <v>9.8744249059999997E-2</v>
      </c>
      <c r="N83" s="61">
        <f>'Tabel 9'!N83+'Tabel 10'!N82</f>
        <v>9.4033735680000008E-2</v>
      </c>
      <c r="O83" s="61">
        <f>'Tabel 9'!O83+'Tabel 10'!O82</f>
        <v>0.10238364545999999</v>
      </c>
      <c r="P83" s="105"/>
      <c r="Q83" s="105"/>
    </row>
    <row r="84" spans="1:18">
      <c r="A84" s="13">
        <v>27</v>
      </c>
      <c r="B84" s="15" t="s">
        <v>163</v>
      </c>
      <c r="C84" s="61">
        <f>'Tabel 9'!C84</f>
        <v>2929.4637441099999</v>
      </c>
      <c r="D84" s="61">
        <f>'Tabel 9'!D84</f>
        <v>3017.0557496800002</v>
      </c>
      <c r="E84" s="61">
        <f>'Tabel 9'!E84</f>
        <v>3100.29595844</v>
      </c>
      <c r="F84" s="61">
        <f>'Tabel 9'!F84</f>
        <v>3156.5883688590002</v>
      </c>
      <c r="G84" s="61">
        <f>'Tabel 9'!G84</f>
        <v>3308.8016759809998</v>
      </c>
      <c r="H84" s="61">
        <f>'Tabel 9'!H84</f>
        <v>3265.906716171</v>
      </c>
      <c r="I84" s="61">
        <f>'Tabel 9'!I84</f>
        <v>3290.4366738099989</v>
      </c>
      <c r="J84" s="61">
        <f>'Tabel 9'!J84</f>
        <v>2939.8052227380399</v>
      </c>
      <c r="K84" s="61">
        <f>'Tabel 9'!K84</f>
        <v>2837.6131599070009</v>
      </c>
      <c r="L84" s="61">
        <f>'Tabel 9'!L84</f>
        <v>2703.7754737989999</v>
      </c>
      <c r="M84" s="61">
        <f>'Tabel 9'!M84</f>
        <v>2682.7031271599999</v>
      </c>
      <c r="N84" s="61">
        <f>'Tabel 9'!N84</f>
        <v>3011.1376584190002</v>
      </c>
      <c r="O84" s="61">
        <f>'Tabel 9'!O84</f>
        <v>2893.9209664535001</v>
      </c>
      <c r="P84" s="105"/>
    </row>
    <row r="85" spans="1:18">
      <c r="A85" s="13">
        <v>28</v>
      </c>
      <c r="B85" s="14" t="s">
        <v>164</v>
      </c>
      <c r="C85" s="61">
        <f>'Tabel 9'!C85+'Tabel 10'!C83</f>
        <v>87.005085170000001</v>
      </c>
      <c r="D85" s="61">
        <f>'Tabel 9'!D85+'Tabel 10'!D83</f>
        <v>81.363729084001918</v>
      </c>
      <c r="E85" s="61">
        <f>'Tabel 9'!E85+'Tabel 10'!E83</f>
        <v>73.836071616002926</v>
      </c>
      <c r="F85" s="61">
        <f>'Tabel 9'!F85+'Tabel 10'!F83</f>
        <v>75.021854181001373</v>
      </c>
      <c r="G85" s="61">
        <f>'Tabel 9'!G85+'Tabel 10'!G83</f>
        <v>83.374511050999999</v>
      </c>
      <c r="H85" s="61">
        <f>'Tabel 9'!H85+'Tabel 10'!H83</f>
        <v>85.693834559999999</v>
      </c>
      <c r="I85" s="61">
        <f>'Tabel 9'!I85+'Tabel 10'!I83</f>
        <v>87.562653308998421</v>
      </c>
      <c r="J85" s="61">
        <f>'Tabel 9'!J85+'Tabel 10'!J83</f>
        <v>87.954217317003327</v>
      </c>
      <c r="K85" s="61">
        <f>'Tabel 9'!K85+'Tabel 10'!K83</f>
        <v>91.096238657995485</v>
      </c>
      <c r="L85" s="61">
        <f>'Tabel 9'!L85+'Tabel 10'!L83</f>
        <v>87.221173974999701</v>
      </c>
      <c r="M85" s="61">
        <f>'Tabel 9'!M85+'Tabel 10'!M83</f>
        <v>89.489724486992856</v>
      </c>
      <c r="N85" s="61">
        <f>'Tabel 9'!N85+'Tabel 10'!N83</f>
        <v>92.864391443995899</v>
      </c>
      <c r="O85" s="61">
        <f>'Tabel 9'!O85+'Tabel 10'!O83</f>
        <v>94.298586039</v>
      </c>
      <c r="P85" s="105"/>
      <c r="Q85" s="105"/>
    </row>
    <row r="86" spans="1:18">
      <c r="A86" s="13">
        <v>29</v>
      </c>
      <c r="B86" s="14" t="s">
        <v>165</v>
      </c>
      <c r="C86" s="61">
        <f>'Tabel 9'!C86+'Tabel 10'!C84+'Tabel 11'!C68</f>
        <v>423.58099825174088</v>
      </c>
      <c r="D86" s="61">
        <f>'Tabel 9'!D86+'Tabel 10'!D84+'Tabel 11'!D68</f>
        <v>410.99050260299094</v>
      </c>
      <c r="E86" s="61">
        <f>'Tabel 9'!E86+'Tabel 10'!E84+'Tabel 11'!E68</f>
        <v>416.46787505316104</v>
      </c>
      <c r="F86" s="61">
        <f>'Tabel 9'!F86+'Tabel 10'!F84+'Tabel 11'!F68</f>
        <v>455.19363942242694</v>
      </c>
      <c r="G86" s="61">
        <f>'Tabel 9'!G86+'Tabel 10'!G84+'Tabel 11'!G68</f>
        <v>416.78808656030094</v>
      </c>
      <c r="H86" s="61">
        <f>'Tabel 9'!H86+'Tabel 10'!H84+'Tabel 11'!H68</f>
        <v>399.71515027415398</v>
      </c>
      <c r="I86" s="61">
        <f>'Tabel 9'!I86+'Tabel 10'!I84+'Tabel 11'!I68</f>
        <v>431.18053076792398</v>
      </c>
      <c r="J86" s="61">
        <f>'Tabel 9'!J86+'Tabel 10'!J84+'Tabel 11'!J68</f>
        <v>425.14656922227408</v>
      </c>
      <c r="K86" s="61">
        <f>'Tabel 9'!K86+'Tabel 10'!K84+'Tabel 11'!K68</f>
        <v>433.32104463219395</v>
      </c>
      <c r="L86" s="61">
        <f>'Tabel 9'!L86+'Tabel 10'!L84+'Tabel 11'!L68</f>
        <v>411.36201196899401</v>
      </c>
      <c r="M86" s="61">
        <f>'Tabel 9'!M86+'Tabel 10'!M84+'Tabel 11'!M68</f>
        <v>406.27073266300403</v>
      </c>
      <c r="N86" s="61">
        <f>'Tabel 9'!N86+'Tabel 10'!N84+'Tabel 11'!N68</f>
        <v>301.29108648671399</v>
      </c>
      <c r="O86" s="61">
        <f>'Tabel 9'!O86+'Tabel 10'!O84+'Tabel 11'!O68</f>
        <v>283.35828096353401</v>
      </c>
      <c r="P86" s="105"/>
      <c r="Q86" s="105"/>
      <c r="R86" s="105"/>
    </row>
    <row r="87" spans="1:18">
      <c r="A87" s="13">
        <v>30</v>
      </c>
      <c r="B87" s="14" t="s">
        <v>166</v>
      </c>
      <c r="C87" s="61">
        <f>'Tabel 9'!C87+'Tabel 10'!C85+'Tabel 11'!C69</f>
        <v>433.98635596547803</v>
      </c>
      <c r="D87" s="61">
        <f>'Tabel 9'!D87+'Tabel 10'!D85+'Tabel 11'!D69</f>
        <v>986.96255371163807</v>
      </c>
      <c r="E87" s="61">
        <f>'Tabel 9'!E87+'Tabel 10'!E85+'Tabel 11'!E69</f>
        <v>421.46883198063802</v>
      </c>
      <c r="F87" s="61">
        <f>'Tabel 9'!F87+'Tabel 10'!F85+'Tabel 11'!F69</f>
        <v>625.46396234263807</v>
      </c>
      <c r="G87" s="61">
        <f>'Tabel 9'!G87+'Tabel 10'!G85+'Tabel 11'!G69</f>
        <v>553.63484605063798</v>
      </c>
      <c r="H87" s="61">
        <f>'Tabel 9'!H87+'Tabel 10'!H85+'Tabel 11'!H69</f>
        <v>426.58072307576799</v>
      </c>
      <c r="I87" s="61">
        <f>'Tabel 9'!I87+'Tabel 10'!I85+'Tabel 11'!I69</f>
        <v>826.42745885005797</v>
      </c>
      <c r="J87" s="61">
        <f>'Tabel 9'!J87+'Tabel 10'!J85+'Tabel 11'!J69</f>
        <v>568.06853596375799</v>
      </c>
      <c r="K87" s="61">
        <f>'Tabel 9'!K87+'Tabel 10'!K85+'Tabel 11'!K69</f>
        <v>613.88184156563807</v>
      </c>
      <c r="L87" s="61">
        <f>'Tabel 9'!L87+'Tabel 10'!L85+'Tabel 11'!L69</f>
        <v>456.43912945263799</v>
      </c>
      <c r="M87" s="61">
        <f>'Tabel 9'!M87+'Tabel 10'!M85+'Tabel 11'!M69</f>
        <v>625.03621087053796</v>
      </c>
      <c r="N87" s="61">
        <f>'Tabel 9'!N87+'Tabel 10'!N85+'Tabel 11'!N69</f>
        <v>315.41284093963299</v>
      </c>
      <c r="O87" s="61">
        <f>'Tabel 9'!O87+'Tabel 10'!O85+'Tabel 11'!O69</f>
        <v>535.35773961844802</v>
      </c>
      <c r="P87" s="105"/>
      <c r="Q87" s="105"/>
      <c r="R87" s="105"/>
    </row>
    <row r="88" spans="1:18">
      <c r="A88" s="13">
        <v>31</v>
      </c>
      <c r="B88" s="14" t="s">
        <v>167</v>
      </c>
      <c r="C88" s="61">
        <f>'Tabel 9'!C88+'Tabel 10'!C86+'Tabel 11'!C70</f>
        <v>3081.2331493950451</v>
      </c>
      <c r="D88" s="61">
        <f>'Tabel 9'!D88+'Tabel 10'!D86+'Tabel 11'!D70</f>
        <v>3322.3120523424841</v>
      </c>
      <c r="E88" s="61">
        <f>'Tabel 9'!E88+'Tabel 10'!E86+'Tabel 11'!E70</f>
        <v>3254.9224642524619</v>
      </c>
      <c r="F88" s="61">
        <f>'Tabel 9'!F88+'Tabel 10'!F86+'Tabel 11'!F70</f>
        <v>3269.8636630996134</v>
      </c>
      <c r="G88" s="61">
        <f>'Tabel 9'!G88+'Tabel 10'!G86+'Tabel 11'!G70</f>
        <v>2702.4599030155377</v>
      </c>
      <c r="H88" s="61">
        <f>'Tabel 9'!H88+'Tabel 10'!H86+'Tabel 11'!H70</f>
        <v>2921.991564668946</v>
      </c>
      <c r="I88" s="61">
        <f>'Tabel 9'!I88+'Tabel 10'!I86+'Tabel 11'!I70</f>
        <v>3397.7536753648346</v>
      </c>
      <c r="J88" s="61">
        <f>'Tabel 9'!J88+'Tabel 10'!J86+'Tabel 11'!J70</f>
        <v>3309.848556840368</v>
      </c>
      <c r="K88" s="61">
        <f>'Tabel 9'!K88+'Tabel 10'!K86+'Tabel 11'!K70</f>
        <v>3234.1407057376819</v>
      </c>
      <c r="L88" s="61">
        <f>'Tabel 9'!L88+'Tabel 10'!L86+'Tabel 11'!L70</f>
        <v>3317.0308005998668</v>
      </c>
      <c r="M88" s="61">
        <f>'Tabel 9'!M88+'Tabel 10'!M86+'Tabel 11'!M70</f>
        <v>2653.9844093352408</v>
      </c>
      <c r="N88" s="61">
        <f>'Tabel 9'!N88+'Tabel 10'!N86+'Tabel 11'!N70</f>
        <v>2783.6416674037951</v>
      </c>
      <c r="O88" s="61">
        <f>'Tabel 9'!O88+'Tabel 10'!O86+'Tabel 11'!O70</f>
        <v>3286.9691557394804</v>
      </c>
      <c r="P88" s="105"/>
      <c r="Q88" s="105"/>
      <c r="R88" s="105"/>
    </row>
    <row r="89" spans="1:18">
      <c r="A89" s="13">
        <v>32</v>
      </c>
      <c r="B89" s="14" t="s">
        <v>168</v>
      </c>
      <c r="C89" s="61">
        <f>'Tabel 9'!C89+'Tabel 10'!C87+'Tabel 11'!C71</f>
        <v>159.88907562705413</v>
      </c>
      <c r="D89" s="61">
        <f>'Tabel 9'!D89+'Tabel 10'!D87+'Tabel 11'!D71</f>
        <v>137.97730019350399</v>
      </c>
      <c r="E89" s="61">
        <f>'Tabel 9'!E89+'Tabel 10'!E87+'Tabel 11'!E71</f>
        <v>217.47329745056408</v>
      </c>
      <c r="F89" s="61">
        <f>'Tabel 9'!F89+'Tabel 10'!F87+'Tabel 11'!F71</f>
        <v>251.74337887299401</v>
      </c>
      <c r="G89" s="61">
        <f>'Tabel 9'!G89+'Tabel 10'!G87+'Tabel 11'!G71</f>
        <v>150.42470923348409</v>
      </c>
      <c r="H89" s="61">
        <f>'Tabel 9'!H89+'Tabel 10'!H87+'Tabel 11'!H71</f>
        <v>139.91930127838481</v>
      </c>
      <c r="I89" s="61">
        <f>'Tabel 9'!I89+'Tabel 10'!I87+'Tabel 11'!I71</f>
        <v>151.63778770357411</v>
      </c>
      <c r="J89" s="61">
        <f>'Tabel 9'!J89+'Tabel 10'!J87+'Tabel 11'!J71</f>
        <v>534.25863642479408</v>
      </c>
      <c r="K89" s="61">
        <f>'Tabel 9'!K89+'Tabel 10'!K87+'Tabel 11'!K71</f>
        <v>77.372291592904077</v>
      </c>
      <c r="L89" s="61">
        <f>'Tabel 9'!L89+'Tabel 10'!L87+'Tabel 11'!L71</f>
        <v>128.31958875508411</v>
      </c>
      <c r="M89" s="61">
        <f>'Tabel 9'!M89+'Tabel 10'!M87+'Tabel 11'!M71</f>
        <v>86.761942969914102</v>
      </c>
      <c r="N89" s="61">
        <f>'Tabel 9'!N89+'Tabel 10'!N87+'Tabel 11'!N71</f>
        <v>78.311189248324084</v>
      </c>
      <c r="O89" s="61">
        <f>'Tabel 9'!O89+'Tabel 10'!O87+'Tabel 11'!O71</f>
        <v>262.64231477839405</v>
      </c>
      <c r="P89" s="105"/>
      <c r="Q89" s="105"/>
      <c r="R89" s="105"/>
    </row>
    <row r="90" spans="1:18" ht="21">
      <c r="A90" s="13">
        <v>33</v>
      </c>
      <c r="B90" s="59" t="s">
        <v>169</v>
      </c>
      <c r="C90" s="63">
        <f>'Tabel 9'!C90+'Tabel 10'!C88+'Tabel 11'!C72</f>
        <v>10934.999832073867</v>
      </c>
      <c r="D90" s="63">
        <f>'Tabel 9'!D90+'Tabel 10'!D88+'Tabel 11'!D72</f>
        <v>10845.759899598965</v>
      </c>
      <c r="E90" s="63">
        <f>'Tabel 9'!E90+'Tabel 10'!E88+'Tabel 11'!E72</f>
        <v>9682.5863708748966</v>
      </c>
      <c r="F90" s="63">
        <f>'Tabel 9'!F90+'Tabel 10'!F88+'Tabel 11'!F72</f>
        <v>9796.9162110808647</v>
      </c>
      <c r="G90" s="63">
        <f>'Tabel 9'!G90+'Tabel 10'!G88+'Tabel 11'!G72</f>
        <v>10111.704817842092</v>
      </c>
      <c r="H90" s="63">
        <f>'Tabel 9'!H90+'Tabel 10'!H88+'Tabel 11'!H72</f>
        <v>9872.9312408019996</v>
      </c>
      <c r="I90" s="63">
        <f>'Tabel 9'!I90+'Tabel 10'!I88+'Tabel 11'!I72</f>
        <v>10517.244191723292</v>
      </c>
      <c r="J90" s="63">
        <f>'Tabel 9'!J90+'Tabel 10'!J88+'Tabel 11'!J72</f>
        <v>10205.922867609501</v>
      </c>
      <c r="K90" s="63">
        <f>'Tabel 9'!K90+'Tabel 10'!K88+'Tabel 11'!K72</f>
        <v>9365.9339474694025</v>
      </c>
      <c r="L90" s="63">
        <f>'Tabel 9'!L90+'Tabel 10'!L88+'Tabel 11'!L72</f>
        <v>9639.5317270733485</v>
      </c>
      <c r="M90" s="63">
        <f>'Tabel 9'!M90+'Tabel 10'!M88+'Tabel 11'!M72</f>
        <v>8747.6661203841795</v>
      </c>
      <c r="N90" s="63">
        <f>'Tabel 9'!N90+'Tabel 10'!N88+'Tabel 11'!N72</f>
        <v>8099.8081590399943</v>
      </c>
      <c r="O90" s="63">
        <f>'Tabel 9'!O90+'Tabel 10'!O88+'Tabel 11'!O72</f>
        <v>9531.4334197105454</v>
      </c>
      <c r="P90" s="105"/>
      <c r="Q90" s="105"/>
      <c r="R90" s="105"/>
    </row>
    <row r="91" spans="1:18">
      <c r="A91" s="13">
        <v>34</v>
      </c>
      <c r="B91" s="14" t="s">
        <v>170</v>
      </c>
      <c r="C91" s="61">
        <f>'Tabel 9'!C91+'Tabel 10'!C89</f>
        <v>341.59132413899999</v>
      </c>
      <c r="D91" s="61">
        <f>'Tabel 9'!D91+'Tabel 10'!D89</f>
        <v>340.87365372500005</v>
      </c>
      <c r="E91" s="61">
        <f>'Tabel 9'!E91+'Tabel 10'!E89</f>
        <v>341.78585214999998</v>
      </c>
      <c r="F91" s="61">
        <f>'Tabel 9'!F91+'Tabel 10'!F89</f>
        <v>341.47679384899999</v>
      </c>
      <c r="G91" s="61">
        <f>'Tabel 9'!G91+'Tabel 10'!G89</f>
        <v>340.18148754400005</v>
      </c>
      <c r="H91" s="61">
        <f>'Tabel 9'!H91+'Tabel 10'!H89</f>
        <v>337.34844347799839</v>
      </c>
      <c r="I91" s="61">
        <f>'Tabel 9'!I91+'Tabel 10'!I89</f>
        <v>341.30892591899999</v>
      </c>
      <c r="J91" s="61">
        <f>'Tabel 9'!J91+'Tabel 10'!J89</f>
        <v>341.01396420700001</v>
      </c>
      <c r="K91" s="61">
        <f>'Tabel 9'!K91+'Tabel 10'!K89</f>
        <v>345.80288752000001</v>
      </c>
      <c r="L91" s="61">
        <f>'Tabel 9'!L91+'Tabel 10'!L89</f>
        <v>344.45199183099999</v>
      </c>
      <c r="M91" s="61">
        <f>'Tabel 9'!M91+'Tabel 10'!M89</f>
        <v>344.27872339800001</v>
      </c>
      <c r="N91" s="61">
        <f>'Tabel 9'!N91+'Tabel 10'!N89</f>
        <v>332.58842878000377</v>
      </c>
      <c r="O91" s="61">
        <f>'Tabel 9'!O91+'Tabel 10'!O89</f>
        <v>339.654579356</v>
      </c>
      <c r="P91" s="105"/>
      <c r="Q91" s="105"/>
    </row>
    <row r="92" spans="1:18">
      <c r="A92" s="13">
        <v>35</v>
      </c>
      <c r="B92" s="14" t="s">
        <v>171</v>
      </c>
      <c r="C92" s="61">
        <f>'Tabel 9'!C92+'Tabel 10'!C90</f>
        <v>15.78869402577779</v>
      </c>
      <c r="D92" s="61">
        <f>'Tabel 9'!D92+'Tabel 10'!D90</f>
        <v>15.706422270666669</v>
      </c>
      <c r="E92" s="61">
        <f>'Tabel 9'!E92+'Tabel 10'!E90</f>
        <v>15.81885650715555</v>
      </c>
      <c r="F92" s="61">
        <f>'Tabel 9'!F92+'Tabel 10'!F90</f>
        <v>16.183475160444452</v>
      </c>
      <c r="G92" s="61">
        <f>'Tabel 9'!G92+'Tabel 10'!G90</f>
        <v>15.609658445333331</v>
      </c>
      <c r="H92" s="61">
        <f>'Tabel 9'!H92+'Tabel 10'!H90</f>
        <v>15.43260662522222</v>
      </c>
      <c r="I92" s="61">
        <f>'Tabel 9'!I92+'Tabel 10'!I90</f>
        <v>15.224553141111111</v>
      </c>
      <c r="J92" s="61">
        <f>'Tabel 9'!J92+'Tabel 10'!J90</f>
        <v>15.070092251</v>
      </c>
      <c r="K92" s="61">
        <f>'Tabel 9'!K92+'Tabel 10'!K90</f>
        <v>16.25952805372221</v>
      </c>
      <c r="L92" s="61">
        <f>'Tabel 9'!L92+'Tabel 10'!L90</f>
        <v>15.966153585444459</v>
      </c>
      <c r="M92" s="61">
        <f>'Tabel 9'!M92+'Tabel 10'!M90</f>
        <v>15.50639083516667</v>
      </c>
      <c r="N92" s="61">
        <f>'Tabel 9'!N92+'Tabel 10'!N90</f>
        <v>15.11538493288888</v>
      </c>
      <c r="O92" s="61">
        <f>'Tabel 9'!O92+'Tabel 10'!O90</f>
        <v>15.275880199416658</v>
      </c>
      <c r="P92" s="105"/>
      <c r="Q92" s="105"/>
    </row>
    <row r="93" spans="1:18">
      <c r="A93" s="13">
        <v>36</v>
      </c>
      <c r="B93" s="14" t="s">
        <v>172</v>
      </c>
      <c r="C93" s="61">
        <f>'Tabel 9'!C93+'Tabel 10'!C91</f>
        <v>29.58528003208335</v>
      </c>
      <c r="D93" s="61">
        <f>'Tabel 9'!D93+'Tabel 10'!D91</f>
        <v>29.433625615631641</v>
      </c>
      <c r="E93" s="61">
        <f>'Tabel 9'!E93+'Tabel 10'!E91</f>
        <v>28.92548353150611</v>
      </c>
      <c r="F93" s="61">
        <f>'Tabel 9'!F93+'Tabel 10'!F91</f>
        <v>28.212058658055529</v>
      </c>
      <c r="G93" s="61">
        <f>'Tabel 9'!G93+'Tabel 10'!G91</f>
        <v>27.476851645230038</v>
      </c>
      <c r="H93" s="61">
        <f>'Tabel 9'!H93+'Tabel 10'!H91</f>
        <v>27.224096594833309</v>
      </c>
      <c r="I93" s="61">
        <f>'Tabel 9'!I93+'Tabel 10'!I91</f>
        <v>26.057967443805541</v>
      </c>
      <c r="J93" s="61">
        <f>'Tabel 9'!J93+'Tabel 10'!J91</f>
        <v>24.398392319527741</v>
      </c>
      <c r="K93" s="61">
        <f>'Tabel 9'!K93+'Tabel 10'!K91</f>
        <v>24.496333626164159</v>
      </c>
      <c r="L93" s="61">
        <f>'Tabel 9'!L93+'Tabel 10'!L91</f>
        <v>24.354275334115464</v>
      </c>
      <c r="M93" s="61">
        <f>'Tabel 9'!M93+'Tabel 10'!M91</f>
        <v>23.793738505236657</v>
      </c>
      <c r="N93" s="61">
        <f>'Tabel 9'!N93+'Tabel 10'!N91</f>
        <v>24.850079847705501</v>
      </c>
      <c r="O93" s="61">
        <f>'Tabel 9'!O93+'Tabel 10'!O91</f>
        <v>24.6490043659511</v>
      </c>
      <c r="P93" s="105"/>
      <c r="Q93" s="105"/>
    </row>
    <row r="94" spans="1:18">
      <c r="A94" s="13">
        <v>37</v>
      </c>
      <c r="B94" s="14" t="s">
        <v>173</v>
      </c>
      <c r="C94" s="61">
        <f>'Tabel 9'!C94+'Tabel 10'!C92</f>
        <v>18.999440891226186</v>
      </c>
      <c r="D94" s="61">
        <f>'Tabel 9'!D94+'Tabel 10'!D92</f>
        <v>18.549729524761059</v>
      </c>
      <c r="E94" s="61">
        <f>'Tabel 9'!E94+'Tabel 10'!E92</f>
        <v>18.241519870330631</v>
      </c>
      <c r="F94" s="61">
        <f>'Tabel 9'!F94+'Tabel 10'!F92</f>
        <v>17.993627159216203</v>
      </c>
      <c r="G94" s="61">
        <f>'Tabel 9'!G94+'Tabel 10'!G92</f>
        <v>17.519653215771761</v>
      </c>
      <c r="H94" s="61">
        <f>'Tabel 9'!H94+'Tabel 10'!H92</f>
        <v>21.08789968153939</v>
      </c>
      <c r="I94" s="61">
        <f>'Tabel 9'!I94+'Tabel 10'!I92</f>
        <v>20.779130756258251</v>
      </c>
      <c r="J94" s="61">
        <f>'Tabel 9'!J94+'Tabel 10'!J92</f>
        <v>20.52122873839383</v>
      </c>
      <c r="K94" s="61">
        <f>'Tabel 9'!K94+'Tabel 10'!K92</f>
        <v>21.331811855036317</v>
      </c>
      <c r="L94" s="61">
        <f>'Tabel 9'!L94+'Tabel 10'!L92</f>
        <v>20.812209829341565</v>
      </c>
      <c r="M94" s="61">
        <f>'Tabel 9'!M94+'Tabel 10'!M92</f>
        <v>20.49647372409175</v>
      </c>
      <c r="N94" s="61">
        <f>'Tabel 9'!N94+'Tabel 10'!N92</f>
        <v>21.601214054735085</v>
      </c>
      <c r="O94" s="61">
        <f>'Tabel 9'!O94+'Tabel 10'!O92</f>
        <v>20.403450251076752</v>
      </c>
      <c r="P94" s="105"/>
      <c r="Q94" s="105"/>
    </row>
    <row r="95" spans="1:18">
      <c r="A95" s="13">
        <v>38</v>
      </c>
      <c r="B95" s="14" t="s">
        <v>174</v>
      </c>
      <c r="C95" s="61">
        <f>'Tabel 9'!C95+'Tabel 10'!C93</f>
        <v>6.9650837770000003</v>
      </c>
      <c r="D95" s="61">
        <f>'Tabel 9'!D95+'Tabel 10'!D93</f>
        <v>5.6235939190000002</v>
      </c>
      <c r="E95" s="61">
        <f>'Tabel 9'!E95+'Tabel 10'!E93</f>
        <v>5.6800977189999999</v>
      </c>
      <c r="F95" s="61">
        <f>'Tabel 9'!F95+'Tabel 10'!F93</f>
        <v>5.5199603340000003</v>
      </c>
      <c r="G95" s="61">
        <f>'Tabel 9'!G95+'Tabel 10'!G93</f>
        <v>5.7487601909999997</v>
      </c>
      <c r="H95" s="61">
        <f>'Tabel 9'!H95+'Tabel 10'!H93</f>
        <v>5.5485933510000001</v>
      </c>
      <c r="I95" s="61">
        <f>'Tabel 9'!I95+'Tabel 10'!I93</f>
        <v>5.3861467410000001</v>
      </c>
      <c r="J95" s="61">
        <f>'Tabel 9'!J95+'Tabel 10'!J93</f>
        <v>5.198319594</v>
      </c>
      <c r="K95" s="61">
        <f>'Tabel 9'!K95+'Tabel 10'!K93</f>
        <v>5.9313228149999997</v>
      </c>
      <c r="L95" s="61">
        <f>'Tabel 9'!L95+'Tabel 10'!L93</f>
        <v>5.5926171</v>
      </c>
      <c r="M95" s="61">
        <f>'Tabel 9'!M95+'Tabel 10'!M93</f>
        <v>5.6730351969999999</v>
      </c>
      <c r="N95" s="61">
        <f>'Tabel 9'!N95+'Tabel 10'!N93</f>
        <v>4.9751709800000006</v>
      </c>
      <c r="O95" s="61">
        <f>'Tabel 9'!O95+'Tabel 10'!O93</f>
        <v>3.8622635080000003</v>
      </c>
      <c r="P95" s="105"/>
      <c r="Q95" s="105"/>
    </row>
    <row r="96" spans="1:18">
      <c r="A96" s="13">
        <v>39</v>
      </c>
      <c r="B96" s="59" t="s">
        <v>175</v>
      </c>
      <c r="C96" s="62">
        <f>'Tabel 9'!C96+'Tabel 10'!C94</f>
        <v>412.92982286508743</v>
      </c>
      <c r="D96" s="62">
        <f>'Tabel 9'!D96+'Tabel 10'!D94</f>
        <v>410.18702505505934</v>
      </c>
      <c r="E96" s="62">
        <f>'Tabel 9'!E96+'Tabel 10'!E94</f>
        <v>410.45180977799231</v>
      </c>
      <c r="F96" s="62">
        <f>'Tabel 9'!F96+'Tabel 10'!F94</f>
        <v>409.38591516071619</v>
      </c>
      <c r="G96" s="62">
        <f>'Tabel 9'!G96+'Tabel 10'!G94</f>
        <v>406.5364110413351</v>
      </c>
      <c r="H96" s="62">
        <f>'Tabel 9'!H96+'Tabel 10'!H94</f>
        <v>406.64163973059328</v>
      </c>
      <c r="I96" s="62">
        <f>'Tabel 9'!I96+'Tabel 10'!I94</f>
        <v>408.75672400117497</v>
      </c>
      <c r="J96" s="62">
        <f>'Tabel 9'!J96+'Tabel 10'!J94</f>
        <v>406.20199710992165</v>
      </c>
      <c r="K96" s="62">
        <f>'Tabel 9'!K96+'Tabel 10'!K94</f>
        <v>413.82188386992277</v>
      </c>
      <c r="L96" s="62">
        <f>'Tabel 9'!L96+'Tabel 10'!L94</f>
        <v>411.17724767990154</v>
      </c>
      <c r="M96" s="62">
        <f>'Tabel 9'!M96+'Tabel 10'!M94</f>
        <v>409.74836165949512</v>
      </c>
      <c r="N96" s="62">
        <f>'Tabel 9'!N96+'Tabel 10'!N94</f>
        <v>399.13027859533321</v>
      </c>
      <c r="O96" s="62">
        <f>'Tabel 9'!O96+'Tabel 10'!O94</f>
        <v>403.84517768044452</v>
      </c>
      <c r="P96" s="105"/>
      <c r="Q96" s="105"/>
    </row>
    <row r="97" spans="1:18">
      <c r="A97" s="13">
        <v>40</v>
      </c>
      <c r="B97" s="59" t="s">
        <v>176</v>
      </c>
      <c r="C97" s="62">
        <f>'Tabel 9'!C97+'Tabel 10'!C95</f>
        <v>506.14654724100001</v>
      </c>
      <c r="D97" s="62">
        <f>'Tabel 9'!D97+'Tabel 10'!D95</f>
        <v>491.499933951</v>
      </c>
      <c r="E97" s="62">
        <f>'Tabel 9'!E97+'Tabel 10'!E95</f>
        <v>528.67473503399992</v>
      </c>
      <c r="F97" s="62">
        <f>'Tabel 9'!F97+'Tabel 10'!F95</f>
        <v>521.18547586700004</v>
      </c>
      <c r="G97" s="62">
        <f>'Tabel 9'!G97+'Tabel 10'!G95</f>
        <v>532.48868284299999</v>
      </c>
      <c r="H97" s="62">
        <f>'Tabel 9'!H97+'Tabel 10'!H95</f>
        <v>529.08558320999998</v>
      </c>
      <c r="I97" s="62">
        <f>'Tabel 9'!I97+'Tabel 10'!I95</f>
        <v>512.40545000899999</v>
      </c>
      <c r="J97" s="62">
        <f>'Tabel 9'!J97+'Tabel 10'!J95</f>
        <v>520.42771089400003</v>
      </c>
      <c r="K97" s="62">
        <f>'Tabel 9'!K97+'Tabel 10'!K95</f>
        <v>512.95089103399994</v>
      </c>
      <c r="L97" s="62">
        <f>'Tabel 9'!L97+'Tabel 10'!L95</f>
        <v>500.07754017400003</v>
      </c>
      <c r="M97" s="62">
        <f>'Tabel 9'!M97+'Tabel 10'!M95</f>
        <v>523.16182277999997</v>
      </c>
      <c r="N97" s="62">
        <f>'Tabel 9'!N97+'Tabel 10'!N95</f>
        <v>644.30476658999999</v>
      </c>
      <c r="O97" s="62">
        <f>'Tabel 9'!O97+'Tabel 10'!O95</f>
        <v>646.16297544600002</v>
      </c>
      <c r="P97" s="105"/>
      <c r="Q97" s="105"/>
    </row>
    <row r="98" spans="1:18">
      <c r="A98" s="13">
        <v>41</v>
      </c>
      <c r="B98" s="59" t="s">
        <v>177</v>
      </c>
      <c r="C98" s="62">
        <f>'Tabel 9'!C98+'Tabel 10'!C96+'Tabel 11'!C73</f>
        <v>326678.12557027134</v>
      </c>
      <c r="D98" s="62">
        <f>'Tabel 9'!D98+'Tabel 10'!D96+'Tabel 11'!D73</f>
        <v>330428.4539054989</v>
      </c>
      <c r="E98" s="62">
        <f>'Tabel 9'!E98+'Tabel 10'!E96+'Tabel 11'!E73</f>
        <v>332075.38995365781</v>
      </c>
      <c r="F98" s="62">
        <f>'Tabel 9'!F98+'Tabel 10'!F96+'Tabel 11'!F73</f>
        <v>333780.99971746269</v>
      </c>
      <c r="G98" s="62">
        <f>'Tabel 9'!G98+'Tabel 10'!G96+'Tabel 11'!G73</f>
        <v>334657.95619052707</v>
      </c>
      <c r="H98" s="62">
        <f>'Tabel 9'!H98+'Tabel 10'!H96+'Tabel 11'!H73</f>
        <v>332313.6504658343</v>
      </c>
      <c r="I98" s="62">
        <f>'Tabel 9'!I98+'Tabel 10'!I96+'Tabel 11'!I73</f>
        <v>333952.70212348504</v>
      </c>
      <c r="J98" s="62">
        <f>'Tabel 9'!J98+'Tabel 10'!J96+'Tabel 11'!J73</f>
        <v>336002.29799029086</v>
      </c>
      <c r="K98" s="62">
        <f>'Tabel 9'!K98+'Tabel 10'!K96+'Tabel 11'!K73</f>
        <v>335284.74534886086</v>
      </c>
      <c r="L98" s="62">
        <f>'Tabel 9'!L98+'Tabel 10'!L96+'Tabel 11'!L73</f>
        <v>336496.12006448943</v>
      </c>
      <c r="M98" s="62">
        <f>'Tabel 9'!M98+'Tabel 10'!M96+'Tabel 11'!M73</f>
        <v>339637.09534723609</v>
      </c>
      <c r="N98" s="62">
        <f>'Tabel 9'!N98+'Tabel 10'!N96+'Tabel 11'!N73</f>
        <v>342635.59934569238</v>
      </c>
      <c r="O98" s="62">
        <f>'Tabel 9'!O98+'Tabel 10'!O96+'Tabel 11'!O73</f>
        <v>343817.79994595022</v>
      </c>
      <c r="P98" s="105"/>
      <c r="Q98" s="105"/>
      <c r="R98" s="105"/>
    </row>
    <row r="99" spans="1:18">
      <c r="A99" s="13">
        <v>42</v>
      </c>
      <c r="B99" s="14" t="s">
        <v>178</v>
      </c>
      <c r="C99" s="61">
        <f>'Tabel 9'!C99+'Tabel 10'!C97+'Tabel 11'!C74</f>
        <v>219.37710214085462</v>
      </c>
      <c r="D99" s="61">
        <f>'Tabel 9'!D99+'Tabel 10'!D97+'Tabel 11'!D74</f>
        <v>277.38066185073939</v>
      </c>
      <c r="E99" s="61">
        <f>'Tabel 9'!E99+'Tabel 10'!E97+'Tabel 11'!E74</f>
        <v>234.15583883235411</v>
      </c>
      <c r="F99" s="61">
        <f>'Tabel 9'!F99+'Tabel 10'!F97+'Tabel 11'!F74</f>
        <v>197.98915673612854</v>
      </c>
      <c r="G99" s="61">
        <f>'Tabel 9'!G99+'Tabel 10'!G97+'Tabel 11'!G74</f>
        <v>209.7672783348136</v>
      </c>
      <c r="H99" s="61">
        <f>'Tabel 9'!H99+'Tabel 10'!H97+'Tabel 11'!H74</f>
        <v>218.37347660684236</v>
      </c>
      <c r="I99" s="61">
        <f>'Tabel 9'!I99+'Tabel 10'!I97+'Tabel 11'!I74</f>
        <v>303.44538801687759</v>
      </c>
      <c r="J99" s="61">
        <f>'Tabel 9'!J99+'Tabel 10'!J97+'Tabel 11'!J74</f>
        <v>294.53415189834027</v>
      </c>
      <c r="K99" s="61">
        <f>'Tabel 9'!K99+'Tabel 10'!K97+'Tabel 11'!K74</f>
        <v>278.26504212816445</v>
      </c>
      <c r="L99" s="61">
        <f>'Tabel 9'!L99+'Tabel 10'!L97+'Tabel 11'!L74</f>
        <v>314.38210813105184</v>
      </c>
      <c r="M99" s="61">
        <f>'Tabel 9'!M99+'Tabel 10'!M97+'Tabel 11'!M74</f>
        <v>263.64672055584072</v>
      </c>
      <c r="N99" s="61">
        <f>'Tabel 9'!N99+'Tabel 10'!N97+'Tabel 11'!N74</f>
        <v>194.54706892705204</v>
      </c>
      <c r="O99" s="61">
        <f>'Tabel 9'!O99+'Tabel 10'!O97+'Tabel 11'!O74</f>
        <v>257.57977465280084</v>
      </c>
      <c r="P99" s="105"/>
      <c r="Q99" s="105"/>
      <c r="R99" s="105"/>
    </row>
    <row r="100" spans="1:18">
      <c r="A100" s="13">
        <v>43</v>
      </c>
      <c r="B100" s="14" t="s">
        <v>179</v>
      </c>
      <c r="C100" s="61">
        <f>'Tabel 9'!C100+'Tabel 10'!C98+'Tabel 11'!C75</f>
        <v>0</v>
      </c>
      <c r="D100" s="61">
        <f>'Tabel 9'!D100+'Tabel 10'!D98+'Tabel 11'!D75</f>
        <v>0</v>
      </c>
      <c r="E100" s="61">
        <f>'Tabel 9'!E100+'Tabel 10'!E98+'Tabel 11'!E75</f>
        <v>0</v>
      </c>
      <c r="F100" s="61">
        <f>'Tabel 9'!F100+'Tabel 10'!F98+'Tabel 11'!F75</f>
        <v>0</v>
      </c>
      <c r="G100" s="61">
        <f>'Tabel 9'!G100+'Tabel 10'!G98+'Tabel 11'!G75</f>
        <v>0</v>
      </c>
      <c r="H100" s="61">
        <f>'Tabel 9'!H100+'Tabel 10'!H98+'Tabel 11'!H75</f>
        <v>0</v>
      </c>
      <c r="I100" s="61">
        <f>'Tabel 9'!I100+'Tabel 10'!I98+'Tabel 11'!I75</f>
        <v>0</v>
      </c>
      <c r="J100" s="61">
        <f>'Tabel 9'!J100+'Tabel 10'!J98+'Tabel 11'!J75</f>
        <v>0</v>
      </c>
      <c r="K100" s="61">
        <f>'Tabel 9'!K100+'Tabel 10'!K98+'Tabel 11'!K75</f>
        <v>0</v>
      </c>
      <c r="L100" s="61">
        <f>'Tabel 9'!L100+'Tabel 10'!L98+'Tabel 11'!L75</f>
        <v>0</v>
      </c>
      <c r="M100" s="61">
        <f>'Tabel 9'!M100+'Tabel 10'!M98+'Tabel 11'!M75</f>
        <v>0</v>
      </c>
      <c r="N100" s="61">
        <f>'Tabel 9'!N100+'Tabel 10'!N98+'Tabel 11'!N75</f>
        <v>0</v>
      </c>
      <c r="O100" s="61">
        <f>'Tabel 9'!O100+'Tabel 10'!O98+'Tabel 11'!O75</f>
        <v>0</v>
      </c>
      <c r="P100" s="105"/>
      <c r="Q100" s="105"/>
      <c r="R100" s="105"/>
    </row>
    <row r="101" spans="1:18">
      <c r="A101" s="13">
        <v>44</v>
      </c>
      <c r="B101" s="14" t="s">
        <v>181</v>
      </c>
      <c r="C101" s="61">
        <f>'Tabel 9'!C101+'Tabel 10'!C99+'Tabel 11'!C76</f>
        <v>315.61287210938445</v>
      </c>
      <c r="D101" s="61">
        <f>'Tabel 9'!D101+'Tabel 10'!D99+'Tabel 11'!D76</f>
        <v>504.43126030858446</v>
      </c>
      <c r="E101" s="61">
        <f>'Tabel 9'!E101+'Tabel 10'!E99+'Tabel 11'!E76</f>
        <v>462.17541685276444</v>
      </c>
      <c r="F101" s="61">
        <f>'Tabel 9'!F101+'Tabel 10'!F99+'Tabel 11'!F76</f>
        <v>343.30507092676447</v>
      </c>
      <c r="G101" s="61">
        <f>'Tabel 9'!G101+'Tabel 10'!G99+'Tabel 11'!G76</f>
        <v>575.16273380117445</v>
      </c>
      <c r="H101" s="61">
        <f>'Tabel 9'!H101+'Tabel 10'!H99+'Tabel 11'!H76</f>
        <v>298.38579797068445</v>
      </c>
      <c r="I101" s="61">
        <f>'Tabel 9'!I101+'Tabel 10'!I99+'Tabel 11'!I76</f>
        <v>401.59866279998448</v>
      </c>
      <c r="J101" s="61">
        <f>'Tabel 9'!J101+'Tabel 10'!J99+'Tabel 11'!J76</f>
        <v>369.29237624069447</v>
      </c>
      <c r="K101" s="61">
        <f>'Tabel 9'!K101+'Tabel 10'!K99+'Tabel 11'!K76</f>
        <v>393.60523889070447</v>
      </c>
      <c r="L101" s="61">
        <f>'Tabel 9'!L101+'Tabel 10'!L99+'Tabel 11'!L76</f>
        <v>249.92327426224443</v>
      </c>
      <c r="M101" s="61">
        <f>'Tabel 9'!M101+'Tabel 10'!M99+'Tabel 11'!M76</f>
        <v>629.37621391350444</v>
      </c>
      <c r="N101" s="61">
        <f>'Tabel 9'!N101+'Tabel 10'!N99+'Tabel 11'!N76</f>
        <v>314.67973058608442</v>
      </c>
      <c r="O101" s="61">
        <f>'Tabel 9'!O101+'Tabel 10'!O99+'Tabel 11'!O76</f>
        <v>315.00746871643446</v>
      </c>
      <c r="P101" s="105"/>
      <c r="Q101" s="105"/>
      <c r="R101" s="105"/>
    </row>
    <row r="102" spans="1:18">
      <c r="A102" s="13">
        <v>45</v>
      </c>
      <c r="B102" s="14" t="s">
        <v>182</v>
      </c>
      <c r="C102" s="61">
        <f>'Tabel 9'!C102+'Tabel 10'!C100+'Tabel 11'!C77</f>
        <v>343.45715383833004</v>
      </c>
      <c r="D102" s="61">
        <f>'Tabel 9'!D102+'Tabel 10'!D100+'Tabel 11'!D77</f>
        <v>377.68776174890007</v>
      </c>
      <c r="E102" s="61">
        <f>'Tabel 9'!E102+'Tabel 10'!E100+'Tabel 11'!E77</f>
        <v>406.54767037156995</v>
      </c>
      <c r="F102" s="61">
        <f>'Tabel 9'!F102+'Tabel 10'!F100+'Tabel 11'!F77</f>
        <v>494.53305056198997</v>
      </c>
      <c r="G102" s="61">
        <f>'Tabel 9'!G102+'Tabel 10'!G100+'Tabel 11'!G77</f>
        <v>452.35882862417998</v>
      </c>
      <c r="H102" s="61">
        <f>'Tabel 9'!H102+'Tabel 10'!H100+'Tabel 11'!H77</f>
        <v>455.73655128318001</v>
      </c>
      <c r="I102" s="61">
        <f>'Tabel 9'!I102+'Tabel 10'!I100+'Tabel 11'!I77</f>
        <v>435.02042101601006</v>
      </c>
      <c r="J102" s="61">
        <f>'Tabel 9'!J102+'Tabel 10'!J100+'Tabel 11'!J77</f>
        <v>432.24628564617001</v>
      </c>
      <c r="K102" s="61">
        <f>'Tabel 9'!K102+'Tabel 10'!K100+'Tabel 11'!K77</f>
        <v>402.52567657288</v>
      </c>
      <c r="L102" s="61">
        <f>'Tabel 9'!L102+'Tabel 10'!L100+'Tabel 11'!L77</f>
        <v>393.42188754028007</v>
      </c>
      <c r="M102" s="61">
        <f>'Tabel 9'!M102+'Tabel 10'!M100+'Tabel 11'!M77</f>
        <v>367.69369503181002</v>
      </c>
      <c r="N102" s="61">
        <f>'Tabel 9'!N102+'Tabel 10'!N100+'Tabel 11'!N77</f>
        <v>361.89690215715001</v>
      </c>
      <c r="O102" s="61">
        <f>'Tabel 9'!O102+'Tabel 10'!O100+'Tabel 11'!O77</f>
        <v>374.99287293814001</v>
      </c>
      <c r="P102" s="105"/>
      <c r="Q102" s="105"/>
      <c r="R102" s="105"/>
    </row>
    <row r="103" spans="1:18">
      <c r="A103" s="13">
        <v>46</v>
      </c>
      <c r="B103" s="14" t="s">
        <v>183</v>
      </c>
      <c r="C103" s="61">
        <f>'Tabel 9'!C103+'Tabel 10'!C101+'Tabel 11'!C78</f>
        <v>313.32220603843342</v>
      </c>
      <c r="D103" s="61">
        <f>'Tabel 9'!D103+'Tabel 10'!D101+'Tabel 11'!D78</f>
        <v>316.19753505125277</v>
      </c>
      <c r="E103" s="61">
        <f>'Tabel 9'!E103+'Tabel 10'!E101+'Tabel 11'!E78</f>
        <v>308.59386385502893</v>
      </c>
      <c r="F103" s="61">
        <f>'Tabel 9'!F103+'Tabel 10'!F101+'Tabel 11'!F78</f>
        <v>254.07935120860591</v>
      </c>
      <c r="G103" s="61">
        <f>'Tabel 9'!G103+'Tabel 10'!G101+'Tabel 11'!G78</f>
        <v>259.52472774247303</v>
      </c>
      <c r="H103" s="61">
        <f>'Tabel 9'!H103+'Tabel 10'!H101+'Tabel 11'!H78</f>
        <v>261.49618523177378</v>
      </c>
      <c r="I103" s="61">
        <f>'Tabel 9'!I103+'Tabel 10'!I101+'Tabel 11'!I78</f>
        <v>234.8338470669712</v>
      </c>
      <c r="J103" s="61">
        <f>'Tabel 9'!J103+'Tabel 10'!J101+'Tabel 11'!J78</f>
        <v>244.9693017246243</v>
      </c>
      <c r="K103" s="61">
        <f>'Tabel 9'!K103+'Tabel 10'!K101+'Tabel 11'!K78</f>
        <v>257.72235616156098</v>
      </c>
      <c r="L103" s="61">
        <f>'Tabel 9'!L103+'Tabel 10'!L101+'Tabel 11'!L78</f>
        <v>247.48751473969321</v>
      </c>
      <c r="M103" s="61">
        <f>'Tabel 9'!M103+'Tabel 10'!M101+'Tabel 11'!M78</f>
        <v>276.54794305455334</v>
      </c>
      <c r="N103" s="61">
        <f>'Tabel 9'!N103+'Tabel 10'!N101+'Tabel 11'!N78</f>
        <v>349.90709212382558</v>
      </c>
      <c r="O103" s="61">
        <f>'Tabel 9'!O103+'Tabel 10'!O101+'Tabel 11'!O78</f>
        <v>340.54432740361665</v>
      </c>
      <c r="P103" s="105"/>
      <c r="Q103" s="105"/>
      <c r="R103" s="105"/>
    </row>
    <row r="104" spans="1:18">
      <c r="A104" s="13">
        <v>47</v>
      </c>
      <c r="B104" s="14" t="s">
        <v>184</v>
      </c>
      <c r="C104" s="61">
        <f>'Tabel 9'!C104+'Tabel 10'!C102+'Tabel 11'!C79</f>
        <v>829.00479654796743</v>
      </c>
      <c r="D104" s="61">
        <f>'Tabel 9'!D104+'Tabel 10'!D102+'Tabel 11'!D79</f>
        <v>869.4093918044216</v>
      </c>
      <c r="E104" s="61">
        <f>'Tabel 9'!E104+'Tabel 10'!E102+'Tabel 11'!E79</f>
        <v>866.59574814450048</v>
      </c>
      <c r="F104" s="61">
        <f>'Tabel 9'!F104+'Tabel 10'!F102+'Tabel 11'!F79</f>
        <v>867.75226329842758</v>
      </c>
      <c r="G104" s="61">
        <f>'Tabel 9'!G104+'Tabel 10'!G102+'Tabel 11'!G79</f>
        <v>950.08495678170198</v>
      </c>
      <c r="H104" s="61">
        <f>'Tabel 9'!H104+'Tabel 10'!H102+'Tabel 11'!H79</f>
        <v>1024.9739925832368</v>
      </c>
      <c r="I104" s="61">
        <f>'Tabel 9'!I104+'Tabel 10'!I102+'Tabel 11'!I79</f>
        <v>857.67008788580097</v>
      </c>
      <c r="J104" s="61">
        <f>'Tabel 9'!J104+'Tabel 10'!J102+'Tabel 11'!J79</f>
        <v>968.85359535105499</v>
      </c>
      <c r="K104" s="61">
        <f>'Tabel 9'!K104+'Tabel 10'!K102+'Tabel 11'!K79</f>
        <v>715.39430223223985</v>
      </c>
      <c r="L104" s="61">
        <f>'Tabel 9'!L104+'Tabel 10'!L102+'Tabel 11'!L79</f>
        <v>870.13925616905794</v>
      </c>
      <c r="M104" s="61">
        <f>'Tabel 9'!M104+'Tabel 10'!M102+'Tabel 11'!M79</f>
        <v>811.16144121039247</v>
      </c>
      <c r="N104" s="61">
        <f>'Tabel 9'!N104+'Tabel 10'!N102+'Tabel 11'!N79</f>
        <v>707.76083171979167</v>
      </c>
      <c r="O104" s="61">
        <f>'Tabel 9'!O104+'Tabel 10'!O102+'Tabel 11'!O79</f>
        <v>815.12483194604988</v>
      </c>
      <c r="P104" s="105"/>
      <c r="Q104" s="105"/>
      <c r="R104" s="105"/>
    </row>
    <row r="105" spans="1:18" ht="31.5">
      <c r="A105" s="13">
        <v>48</v>
      </c>
      <c r="B105" s="59" t="s">
        <v>185</v>
      </c>
      <c r="C105" s="62">
        <f>'Tabel 9'!C105+'Tabel 10'!C103+'Tabel 11'!C80</f>
        <v>2020.774130674969</v>
      </c>
      <c r="D105" s="62">
        <f>'Tabel 9'!D105+'Tabel 10'!D103+'Tabel 11'!D80</f>
        <v>2345.1066107638976</v>
      </c>
      <c r="E105" s="62">
        <f>'Tabel 9'!E105+'Tabel 10'!E103+'Tabel 11'!E80</f>
        <v>2278.0685380562181</v>
      </c>
      <c r="F105" s="62">
        <f>'Tabel 9'!F105+'Tabel 10'!F103+'Tabel 11'!F80</f>
        <v>2157.6588927319171</v>
      </c>
      <c r="G105" s="62">
        <f>'Tabel 9'!G105+'Tabel 10'!G103+'Tabel 11'!G80</f>
        <v>2446.8985252843422</v>
      </c>
      <c r="H105" s="62">
        <f>'Tabel 9'!H105+'Tabel 10'!H103+'Tabel 11'!H80</f>
        <v>2258.9660036757177</v>
      </c>
      <c r="I105" s="62">
        <f>'Tabel 9'!I105+'Tabel 10'!I103+'Tabel 11'!I80</f>
        <v>2232.5684067856455</v>
      </c>
      <c r="J105" s="62">
        <f>'Tabel 9'!J105+'Tabel 10'!J103+'Tabel 11'!J80</f>
        <v>2309.8957108608847</v>
      </c>
      <c r="K105" s="62">
        <f>'Tabel 9'!K105+'Tabel 10'!K103+'Tabel 11'!K80</f>
        <v>2047.512615985549</v>
      </c>
      <c r="L105" s="62">
        <f>'Tabel 9'!L105+'Tabel 10'!L103+'Tabel 11'!L80</f>
        <v>2075.3540408423282</v>
      </c>
      <c r="M105" s="62">
        <f>'Tabel 9'!M105+'Tabel 10'!M103+'Tabel 11'!M80</f>
        <v>2348.4260137661013</v>
      </c>
      <c r="N105" s="62">
        <f>'Tabel 9'!N105+'Tabel 10'!N103+'Tabel 11'!N80</f>
        <v>1928.7916255139039</v>
      </c>
      <c r="O105" s="62">
        <f>'Tabel 9'!O105+'Tabel 10'!O103+'Tabel 11'!O80</f>
        <v>2103.2492756570418</v>
      </c>
      <c r="P105" s="105"/>
      <c r="Q105" s="105"/>
      <c r="R105" s="105"/>
    </row>
    <row r="106" spans="1:18">
      <c r="A106" s="13">
        <v>49</v>
      </c>
      <c r="B106" s="59" t="s">
        <v>186</v>
      </c>
      <c r="C106" s="62">
        <f>'Tabel 9'!C106+'Tabel 10'!C104+'Tabel 11'!C81</f>
        <v>324657.35143959627</v>
      </c>
      <c r="D106" s="62">
        <f>'Tabel 9'!D106+'Tabel 10'!D104+'Tabel 11'!D81</f>
        <v>328083.34729473508</v>
      </c>
      <c r="E106" s="62">
        <f>'Tabel 9'!E106+'Tabel 10'!E104+'Tabel 11'!E81</f>
        <v>329797.32141560147</v>
      </c>
      <c r="F106" s="62">
        <f>'Tabel 9'!F106+'Tabel 10'!F104+'Tabel 11'!F81</f>
        <v>331623.34082473087</v>
      </c>
      <c r="G106" s="62">
        <f>'Tabel 9'!G106+'Tabel 10'!G104+'Tabel 11'!G81</f>
        <v>332211.05766524281</v>
      </c>
      <c r="H106" s="62">
        <f>'Tabel 9'!H106+'Tabel 10'!H104+'Tabel 11'!H81</f>
        <v>330054.68446215859</v>
      </c>
      <c r="I106" s="62">
        <f>'Tabel 9'!I106+'Tabel 10'!I104+'Tabel 11'!I81</f>
        <v>331720.13371669926</v>
      </c>
      <c r="J106" s="62">
        <f>'Tabel 9'!J106+'Tabel 10'!J104+'Tabel 11'!J81</f>
        <v>333692.40227942995</v>
      </c>
      <c r="K106" s="62">
        <f>'Tabel 9'!K106+'Tabel 10'!K104+'Tabel 11'!K81</f>
        <v>333237.23273287539</v>
      </c>
      <c r="L106" s="62">
        <f>'Tabel 9'!L106+'Tabel 10'!L104+'Tabel 11'!L81</f>
        <v>334420.76602364716</v>
      </c>
      <c r="M106" s="62">
        <f>'Tabel 9'!M106+'Tabel 10'!M104+'Tabel 11'!M81</f>
        <v>337288.66933347005</v>
      </c>
      <c r="N106" s="62">
        <f>'Tabel 9'!N106+'Tabel 10'!N104+'Tabel 11'!N81</f>
        <v>340706.80772017845</v>
      </c>
      <c r="O106" s="62">
        <f>'Tabel 9'!O106+'Tabel 10'!O104+'Tabel 11'!O81</f>
        <v>341714.55067029304</v>
      </c>
      <c r="P106" s="105"/>
      <c r="Q106" s="105"/>
      <c r="R106" s="105"/>
    </row>
    <row r="108" spans="1:18">
      <c r="O108" s="76" t="s">
        <v>57</v>
      </c>
    </row>
    <row r="109" spans="1:18">
      <c r="B109" s="123" t="s">
        <v>188</v>
      </c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</row>
    <row r="110" spans="1:18">
      <c r="A110" s="12" t="s">
        <v>156</v>
      </c>
      <c r="B110" s="12" t="s">
        <v>157</v>
      </c>
      <c r="C110" s="50">
        <v>44592</v>
      </c>
      <c r="D110" s="50">
        <v>44620</v>
      </c>
      <c r="E110" s="50">
        <v>44651</v>
      </c>
      <c r="F110" s="50">
        <v>44681</v>
      </c>
      <c r="G110" s="50">
        <v>44712</v>
      </c>
      <c r="H110" s="50">
        <v>44742</v>
      </c>
      <c r="I110" s="50">
        <v>44773</v>
      </c>
      <c r="J110" s="50">
        <v>44804</v>
      </c>
      <c r="K110" s="50">
        <v>44834</v>
      </c>
      <c r="L110" s="50">
        <v>44865</v>
      </c>
      <c r="M110" s="50">
        <v>44895</v>
      </c>
      <c r="N110" s="50">
        <v>44926</v>
      </c>
      <c r="O110" s="50">
        <v>44957</v>
      </c>
    </row>
    <row r="111" spans="1:18">
      <c r="A111" s="13">
        <v>1</v>
      </c>
      <c r="B111" s="14" t="s">
        <v>63</v>
      </c>
      <c r="C111" s="60">
        <f>'Tabel 9'!C111+'Tabel 10'!C109+'Tabel 11'!C86</f>
        <v>0</v>
      </c>
      <c r="D111" s="60">
        <f>'Tabel 9'!D111+'Tabel 10'!D109+'Tabel 11'!D86</f>
        <v>0</v>
      </c>
      <c r="E111" s="60">
        <f>'Tabel 9'!E111+'Tabel 10'!E109+'Tabel 11'!E86</f>
        <v>0</v>
      </c>
      <c r="F111" s="60">
        <f>'Tabel 9'!F111+'Tabel 10'!F109+'Tabel 11'!F86</f>
        <v>0</v>
      </c>
      <c r="G111" s="60">
        <f>'Tabel 9'!G111+'Tabel 10'!G109+'Tabel 11'!G86</f>
        <v>0</v>
      </c>
      <c r="H111" s="60">
        <f>'Tabel 9'!H111+'Tabel 10'!H109+'Tabel 11'!H86</f>
        <v>0</v>
      </c>
      <c r="I111" s="60">
        <f>'Tabel 9'!I111+'Tabel 10'!I109+'Tabel 11'!I86</f>
        <v>0</v>
      </c>
      <c r="J111" s="60">
        <f>'Tabel 9'!J111+'Tabel 10'!J109+'Tabel 11'!J86</f>
        <v>1.6</v>
      </c>
      <c r="K111" s="60">
        <f>'Tabel 9'!K111+'Tabel 10'!K109+'Tabel 11'!K86</f>
        <v>1.6</v>
      </c>
      <c r="L111" s="60">
        <f>'Tabel 9'!L111+'Tabel 10'!L109+'Tabel 11'!L86</f>
        <v>1.6</v>
      </c>
      <c r="M111" s="60">
        <f>'Tabel 9'!M111+'Tabel 10'!M109+'Tabel 11'!M86</f>
        <v>2</v>
      </c>
      <c r="N111" s="60">
        <f>'Tabel 9'!N111+'Tabel 10'!N109+'Tabel 11'!N86</f>
        <v>2.75</v>
      </c>
      <c r="O111" s="60">
        <f>'Tabel 9'!O111+'Tabel 10'!O109+'Tabel 11'!O86</f>
        <v>2.75</v>
      </c>
      <c r="P111" s="105"/>
      <c r="Q111" s="105"/>
      <c r="R111" s="105"/>
    </row>
    <row r="112" spans="1:18">
      <c r="A112" s="13">
        <v>2</v>
      </c>
      <c r="B112" s="14" t="s">
        <v>64</v>
      </c>
      <c r="C112" s="60">
        <f>'Tabel 9'!C112+'Tabel 10'!C110+'Tabel 11'!C87</f>
        <v>2</v>
      </c>
      <c r="D112" s="60">
        <f>'Tabel 9'!D112+'Tabel 10'!D110+'Tabel 11'!D87</f>
        <v>14</v>
      </c>
      <c r="E112" s="60">
        <f>'Tabel 9'!E112+'Tabel 10'!E110+'Tabel 11'!E87</f>
        <v>10</v>
      </c>
      <c r="F112" s="60">
        <f>'Tabel 9'!F112+'Tabel 10'!F110+'Tabel 11'!F87</f>
        <v>8.6999999999999993</v>
      </c>
      <c r="G112" s="60">
        <f>'Tabel 9'!G112+'Tabel 10'!G110+'Tabel 11'!G87</f>
        <v>5</v>
      </c>
      <c r="H112" s="60">
        <f>'Tabel 9'!H112+'Tabel 10'!H110+'Tabel 11'!H87</f>
        <v>21</v>
      </c>
      <c r="I112" s="60">
        <f>'Tabel 9'!I112+'Tabel 10'!I110+'Tabel 11'!I87</f>
        <v>3</v>
      </c>
      <c r="J112" s="60">
        <f>'Tabel 9'!J112+'Tabel 10'!J110+'Tabel 11'!J87</f>
        <v>6</v>
      </c>
      <c r="K112" s="60">
        <f>'Tabel 9'!K112+'Tabel 10'!K110+'Tabel 11'!K87</f>
        <v>4.5</v>
      </c>
      <c r="L112" s="60">
        <f>'Tabel 9'!L112+'Tabel 10'!L110+'Tabel 11'!L87</f>
        <v>9.5</v>
      </c>
      <c r="M112" s="60">
        <f>'Tabel 9'!M112+'Tabel 10'!M110+'Tabel 11'!M87</f>
        <v>2</v>
      </c>
      <c r="N112" s="60">
        <f>'Tabel 9'!N112+'Tabel 10'!N110+'Tabel 11'!N87</f>
        <v>7</v>
      </c>
      <c r="O112" s="60">
        <f>'Tabel 9'!O112+'Tabel 10'!O110+'Tabel 11'!O87</f>
        <v>10.85</v>
      </c>
      <c r="P112" s="105"/>
      <c r="Q112" s="105"/>
      <c r="R112" s="105"/>
    </row>
    <row r="113" spans="1:18">
      <c r="A113" s="13">
        <v>3</v>
      </c>
      <c r="B113" s="14" t="s">
        <v>65</v>
      </c>
      <c r="C113" s="60">
        <f>'Tabel 9'!C113+'Tabel 10'!C111+'Tabel 11'!C88</f>
        <v>1204.786426639</v>
      </c>
      <c r="D113" s="60">
        <f>'Tabel 9'!D113+'Tabel 10'!D111+'Tabel 11'!D88</f>
        <v>1201.786426639</v>
      </c>
      <c r="E113" s="60">
        <f>'Tabel 9'!E113+'Tabel 10'!E111+'Tabel 11'!E88</f>
        <v>1170.786426639</v>
      </c>
      <c r="F113" s="60">
        <f>'Tabel 9'!F113+'Tabel 10'!F111+'Tabel 11'!F88</f>
        <v>1191.0864266389999</v>
      </c>
      <c r="G113" s="60">
        <f>'Tabel 9'!G113+'Tabel 10'!G111+'Tabel 11'!G88</f>
        <v>1214.0864266389999</v>
      </c>
      <c r="H113" s="60">
        <f>'Tabel 9'!H113+'Tabel 10'!H111+'Tabel 11'!H88</f>
        <v>1202.5864266389999</v>
      </c>
      <c r="I113" s="60">
        <f>'Tabel 9'!I113+'Tabel 10'!I111+'Tabel 11'!I88</f>
        <v>1216.5864266389999</v>
      </c>
      <c r="J113" s="60">
        <f>'Tabel 9'!J113+'Tabel 10'!J111+'Tabel 11'!J88</f>
        <v>1200.786426639</v>
      </c>
      <c r="K113" s="60">
        <f>'Tabel 9'!K113+'Tabel 10'!K111+'Tabel 11'!K88</f>
        <v>1209.186426639</v>
      </c>
      <c r="L113" s="60">
        <f>'Tabel 9'!L113+'Tabel 10'!L111+'Tabel 11'!L88</f>
        <v>1121.8864266390001</v>
      </c>
      <c r="M113" s="60">
        <f>'Tabel 9'!M113+'Tabel 10'!M111+'Tabel 11'!M88</f>
        <v>1125.3864266390001</v>
      </c>
      <c r="N113" s="60">
        <f>'Tabel 9'!N113+'Tabel 10'!N111+'Tabel 11'!N88</f>
        <v>1148.8864266390001</v>
      </c>
      <c r="O113" s="60">
        <f>'Tabel 9'!O113+'Tabel 10'!O111+'Tabel 11'!O88</f>
        <v>1451.686426639</v>
      </c>
      <c r="P113" s="105"/>
      <c r="Q113" s="105"/>
      <c r="R113" s="105"/>
    </row>
    <row r="114" spans="1:18">
      <c r="A114" s="13">
        <v>4</v>
      </c>
      <c r="B114" s="14" t="s">
        <v>66</v>
      </c>
      <c r="C114" s="60">
        <f>'Tabel 9'!C114+'Tabel 10'!C112+'Tabel 11'!C89</f>
        <v>0</v>
      </c>
      <c r="D114" s="60">
        <f>'Tabel 9'!D114+'Tabel 10'!D112+'Tabel 11'!D89</f>
        <v>0</v>
      </c>
      <c r="E114" s="60">
        <f>'Tabel 9'!E114+'Tabel 10'!E112+'Tabel 11'!E89</f>
        <v>0</v>
      </c>
      <c r="F114" s="60">
        <f>'Tabel 9'!F114+'Tabel 10'!F112+'Tabel 11'!F89</f>
        <v>0</v>
      </c>
      <c r="G114" s="60">
        <f>'Tabel 9'!G114+'Tabel 10'!G112+'Tabel 11'!G89</f>
        <v>0</v>
      </c>
      <c r="H114" s="60">
        <f>'Tabel 9'!H114+'Tabel 10'!H112+'Tabel 11'!H89</f>
        <v>0</v>
      </c>
      <c r="I114" s="60">
        <f>'Tabel 9'!I114+'Tabel 10'!I112+'Tabel 11'!I89</f>
        <v>0</v>
      </c>
      <c r="J114" s="60">
        <f>'Tabel 9'!J114+'Tabel 10'!J112+'Tabel 11'!J89</f>
        <v>0</v>
      </c>
      <c r="K114" s="60">
        <f>'Tabel 9'!K114+'Tabel 10'!K112+'Tabel 11'!K89</f>
        <v>0</v>
      </c>
      <c r="L114" s="60">
        <f>'Tabel 9'!L114+'Tabel 10'!L112+'Tabel 11'!L89</f>
        <v>0</v>
      </c>
      <c r="M114" s="60">
        <f>'Tabel 9'!M114+'Tabel 10'!M112+'Tabel 11'!M89</f>
        <v>0</v>
      </c>
      <c r="N114" s="60">
        <f>'Tabel 9'!N114+'Tabel 10'!N112+'Tabel 11'!N89</f>
        <v>0</v>
      </c>
      <c r="O114" s="60">
        <f>'Tabel 9'!O114+'Tabel 10'!O112+'Tabel 11'!O89</f>
        <v>0</v>
      </c>
      <c r="P114" s="105"/>
      <c r="Q114" s="105"/>
      <c r="R114" s="105"/>
    </row>
    <row r="115" spans="1:18">
      <c r="A115" s="13">
        <v>5</v>
      </c>
      <c r="B115" s="14" t="s">
        <v>67</v>
      </c>
      <c r="C115" s="60">
        <f>'Tabel 9'!C115+'Tabel 10'!C113+'Tabel 11'!C90</f>
        <v>0</v>
      </c>
      <c r="D115" s="60">
        <f>'Tabel 9'!D115+'Tabel 10'!D113+'Tabel 11'!D90</f>
        <v>0</v>
      </c>
      <c r="E115" s="60">
        <f>'Tabel 9'!E115+'Tabel 10'!E113+'Tabel 11'!E90</f>
        <v>0</v>
      </c>
      <c r="F115" s="60">
        <f>'Tabel 9'!F115+'Tabel 10'!F113+'Tabel 11'!F90</f>
        <v>0</v>
      </c>
      <c r="G115" s="60">
        <f>'Tabel 9'!G115+'Tabel 10'!G113+'Tabel 11'!G90</f>
        <v>0</v>
      </c>
      <c r="H115" s="60">
        <f>'Tabel 9'!H115+'Tabel 10'!H113+'Tabel 11'!H90</f>
        <v>0</v>
      </c>
      <c r="I115" s="60">
        <f>'Tabel 9'!I115+'Tabel 10'!I113+'Tabel 11'!I90</f>
        <v>0</v>
      </c>
      <c r="J115" s="60">
        <f>'Tabel 9'!J115+'Tabel 10'!J113+'Tabel 11'!J90</f>
        <v>0</v>
      </c>
      <c r="K115" s="60">
        <f>'Tabel 9'!K115+'Tabel 10'!K113+'Tabel 11'!K90</f>
        <v>0</v>
      </c>
      <c r="L115" s="60">
        <f>'Tabel 9'!L115+'Tabel 10'!L113+'Tabel 11'!L90</f>
        <v>0</v>
      </c>
      <c r="M115" s="60">
        <f>'Tabel 9'!M115+'Tabel 10'!M113+'Tabel 11'!M90</f>
        <v>0</v>
      </c>
      <c r="N115" s="60">
        <f>'Tabel 9'!N115+'Tabel 10'!N113+'Tabel 11'!N90</f>
        <v>0</v>
      </c>
      <c r="O115" s="60">
        <f>'Tabel 9'!O115+'Tabel 10'!O113+'Tabel 11'!O90</f>
        <v>0</v>
      </c>
      <c r="P115" s="105"/>
      <c r="Q115" s="105"/>
      <c r="R115" s="105"/>
    </row>
    <row r="116" spans="1:18">
      <c r="A116" s="13">
        <v>6</v>
      </c>
      <c r="B116" s="14" t="s">
        <v>68</v>
      </c>
      <c r="C116" s="60">
        <f>'Tabel 9'!C116+'Tabel 10'!C114+'Tabel 11'!C91</f>
        <v>436.88857929899996</v>
      </c>
      <c r="D116" s="60">
        <f>'Tabel 9'!D116+'Tabel 10'!D114+'Tabel 11'!D91</f>
        <v>440.48571186100003</v>
      </c>
      <c r="E116" s="60">
        <f>'Tabel 9'!E116+'Tabel 10'!E114+'Tabel 11'!E91</f>
        <v>470.445161429</v>
      </c>
      <c r="F116" s="60">
        <f>'Tabel 9'!F116+'Tabel 10'!F114+'Tabel 11'!F91</f>
        <v>471.30277828300007</v>
      </c>
      <c r="G116" s="60">
        <f>'Tabel 9'!G116+'Tabel 10'!G114+'Tabel 11'!G91</f>
        <v>459.56015528</v>
      </c>
      <c r="H116" s="60">
        <f>'Tabel 9'!H116+'Tabel 10'!H114+'Tabel 11'!H91</f>
        <v>469.90226537900003</v>
      </c>
      <c r="I116" s="60">
        <f>'Tabel 9'!I116+'Tabel 10'!I114+'Tabel 11'!I91</f>
        <v>480.313445532</v>
      </c>
      <c r="J116" s="60">
        <f>'Tabel 9'!J116+'Tabel 10'!J114+'Tabel 11'!J91</f>
        <v>486.11451338899997</v>
      </c>
      <c r="K116" s="60">
        <f>'Tabel 9'!K116+'Tabel 10'!K114+'Tabel 11'!K91</f>
        <v>509.06856225299998</v>
      </c>
      <c r="L116" s="60">
        <f>'Tabel 9'!L116+'Tabel 10'!L114+'Tabel 11'!L91</f>
        <v>597.29851930899997</v>
      </c>
      <c r="M116" s="60">
        <f>'Tabel 9'!M116+'Tabel 10'!M114+'Tabel 11'!M91</f>
        <v>621.17806148199998</v>
      </c>
      <c r="N116" s="60">
        <f>'Tabel 9'!N116+'Tabel 10'!N114+'Tabel 11'!N91</f>
        <v>618.38366002199996</v>
      </c>
      <c r="O116" s="60">
        <f>'Tabel 9'!O116+'Tabel 10'!O114+'Tabel 11'!O91</f>
        <v>995.82747747299993</v>
      </c>
      <c r="P116" s="105"/>
      <c r="Q116" s="105"/>
      <c r="R116" s="105"/>
    </row>
    <row r="117" spans="1:18">
      <c r="A117" s="13">
        <v>7</v>
      </c>
      <c r="B117" s="14" t="s">
        <v>69</v>
      </c>
      <c r="C117" s="60">
        <f>'Tabel 9'!C117+'Tabel 10'!C115+'Tabel 11'!C92</f>
        <v>17.923417454999999</v>
      </c>
      <c r="D117" s="60">
        <f>'Tabel 9'!D117+'Tabel 10'!D115+'Tabel 11'!D92</f>
        <v>18.374932891</v>
      </c>
      <c r="E117" s="60">
        <f>'Tabel 9'!E117+'Tabel 10'!E115+'Tabel 11'!E92</f>
        <v>18.813869992000001</v>
      </c>
      <c r="F117" s="60">
        <f>'Tabel 9'!F117+'Tabel 10'!F115+'Tabel 11'!F92</f>
        <v>18.668017322000001</v>
      </c>
      <c r="G117" s="60">
        <f>'Tabel 9'!G117+'Tabel 10'!G115+'Tabel 11'!G92</f>
        <v>19.002109685999997</v>
      </c>
      <c r="H117" s="60">
        <f>'Tabel 9'!H117+'Tabel 10'!H115+'Tabel 11'!H92</f>
        <v>19.400164546999999</v>
      </c>
      <c r="I117" s="60">
        <f>'Tabel 9'!I117+'Tabel 10'!I115+'Tabel 11'!I92</f>
        <v>19.687041985</v>
      </c>
      <c r="J117" s="60">
        <f>'Tabel 9'!J117+'Tabel 10'!J115+'Tabel 11'!J92</f>
        <v>20.867477487000002</v>
      </c>
      <c r="K117" s="60">
        <f>'Tabel 9'!K117+'Tabel 10'!K115+'Tabel 11'!K92</f>
        <v>20.439880539000001</v>
      </c>
      <c r="L117" s="60">
        <f>'Tabel 9'!L117+'Tabel 10'!L115+'Tabel 11'!L92</f>
        <v>20.380510245</v>
      </c>
      <c r="M117" s="60">
        <f>'Tabel 9'!M117+'Tabel 10'!M115+'Tabel 11'!M92</f>
        <v>21.303803449</v>
      </c>
      <c r="N117" s="60">
        <f>'Tabel 9'!N117+'Tabel 10'!N115+'Tabel 11'!N92</f>
        <v>21.10851014</v>
      </c>
      <c r="O117" s="60">
        <f>'Tabel 9'!O117+'Tabel 10'!O115+'Tabel 11'!O92</f>
        <v>21.243428454</v>
      </c>
      <c r="P117" s="105"/>
      <c r="Q117" s="105"/>
      <c r="R117" s="105"/>
    </row>
    <row r="118" spans="1:18">
      <c r="A118" s="13">
        <v>8</v>
      </c>
      <c r="B118" s="14" t="s">
        <v>71</v>
      </c>
      <c r="C118" s="60">
        <f>'Tabel 9'!C118+'Tabel 10'!C116+'Tabel 11'!C93</f>
        <v>126.051478</v>
      </c>
      <c r="D118" s="60">
        <f>'Tabel 9'!D118+'Tabel 10'!D116+'Tabel 11'!D93</f>
        <v>126.45121</v>
      </c>
      <c r="E118" s="60">
        <f>'Tabel 9'!E118+'Tabel 10'!E116+'Tabel 11'!E93</f>
        <v>125.381597</v>
      </c>
      <c r="F118" s="60">
        <f>'Tabel 9'!F118+'Tabel 10'!F116+'Tabel 11'!F93</f>
        <v>124.20600400000001</v>
      </c>
      <c r="G118" s="60">
        <f>'Tabel 9'!G118+'Tabel 10'!G116+'Tabel 11'!G93</f>
        <v>125.18797499999999</v>
      </c>
      <c r="H118" s="60">
        <f>'Tabel 9'!H118+'Tabel 10'!H116+'Tabel 11'!H93</f>
        <v>125.119112</v>
      </c>
      <c r="I118" s="60">
        <f>'Tabel 9'!I118+'Tabel 10'!I116+'Tabel 11'!I93</f>
        <v>123.41850600000001</v>
      </c>
      <c r="J118" s="60">
        <f>'Tabel 9'!J118+'Tabel 10'!J116+'Tabel 11'!J93</f>
        <v>132.53457700000001</v>
      </c>
      <c r="K118" s="60">
        <f>'Tabel 9'!K118+'Tabel 10'!K116+'Tabel 11'!K93</f>
        <v>139.5136</v>
      </c>
      <c r="L118" s="60">
        <f>'Tabel 9'!L118+'Tabel 10'!L116+'Tabel 11'!L93</f>
        <v>138.352656</v>
      </c>
      <c r="M118" s="60">
        <f>'Tabel 9'!M118+'Tabel 10'!M116+'Tabel 11'!M93</f>
        <v>140.04791499999999</v>
      </c>
      <c r="N118" s="60">
        <f>'Tabel 9'!N118+'Tabel 10'!N116+'Tabel 11'!N93</f>
        <v>130.29997400000002</v>
      </c>
      <c r="O118" s="60">
        <f>'Tabel 9'!O118+'Tabel 10'!O116+'Tabel 11'!O93</f>
        <v>288.11943515000002</v>
      </c>
      <c r="P118" s="105"/>
      <c r="Q118" s="105"/>
      <c r="R118" s="105"/>
    </row>
    <row r="119" spans="1:18">
      <c r="A119" s="13">
        <v>9</v>
      </c>
      <c r="B119" s="14" t="s">
        <v>72</v>
      </c>
      <c r="C119" s="60">
        <f>'Tabel 9'!C119+'Tabel 10'!C117+'Tabel 11'!C94</f>
        <v>0</v>
      </c>
      <c r="D119" s="60">
        <f>'Tabel 9'!D119+'Tabel 10'!D117+'Tabel 11'!D94</f>
        <v>0</v>
      </c>
      <c r="E119" s="60">
        <f>'Tabel 9'!E119+'Tabel 10'!E117+'Tabel 11'!E94</f>
        <v>0</v>
      </c>
      <c r="F119" s="60">
        <f>'Tabel 9'!F119+'Tabel 10'!F117+'Tabel 11'!F94</f>
        <v>0</v>
      </c>
      <c r="G119" s="60">
        <f>'Tabel 9'!G119+'Tabel 10'!G117+'Tabel 11'!G94</f>
        <v>0</v>
      </c>
      <c r="H119" s="60">
        <f>'Tabel 9'!H119+'Tabel 10'!H117+'Tabel 11'!H94</f>
        <v>0</v>
      </c>
      <c r="I119" s="60">
        <f>'Tabel 9'!I119+'Tabel 10'!I117+'Tabel 11'!I94</f>
        <v>0</v>
      </c>
      <c r="J119" s="60">
        <f>'Tabel 9'!J119+'Tabel 10'!J117+'Tabel 11'!J94</f>
        <v>0</v>
      </c>
      <c r="K119" s="60">
        <f>'Tabel 9'!K119+'Tabel 10'!K117+'Tabel 11'!K94</f>
        <v>0</v>
      </c>
      <c r="L119" s="60">
        <f>'Tabel 9'!L119+'Tabel 10'!L117+'Tabel 11'!L94</f>
        <v>0</v>
      </c>
      <c r="M119" s="60">
        <f>'Tabel 9'!M119+'Tabel 10'!M117+'Tabel 11'!M94</f>
        <v>0</v>
      </c>
      <c r="N119" s="60">
        <f>'Tabel 9'!N119+'Tabel 10'!N117+'Tabel 11'!N94</f>
        <v>0</v>
      </c>
      <c r="O119" s="60">
        <f>'Tabel 9'!O119+'Tabel 10'!O117+'Tabel 11'!O94</f>
        <v>0</v>
      </c>
      <c r="P119" s="105"/>
      <c r="Q119" s="105"/>
      <c r="R119" s="105"/>
    </row>
    <row r="120" spans="1:18">
      <c r="A120" s="13">
        <v>10</v>
      </c>
      <c r="B120" s="14" t="s">
        <v>73</v>
      </c>
      <c r="C120" s="60">
        <f>'Tabel 9'!C120+'Tabel 10'!C118+'Tabel 11'!C95</f>
        <v>136.91076395484208</v>
      </c>
      <c r="D120" s="60">
        <f>'Tabel 9'!D120+'Tabel 10'!D118+'Tabel 11'!D95</f>
        <v>139.18231027901382</v>
      </c>
      <c r="E120" s="60">
        <f>'Tabel 9'!E120+'Tabel 10'!E118+'Tabel 11'!E95</f>
        <v>139.50055334001382</v>
      </c>
      <c r="F120" s="60">
        <f>'Tabel 9'!F120+'Tabel 10'!F118+'Tabel 11'!F95</f>
        <v>146.20567666338667</v>
      </c>
      <c r="G120" s="60">
        <f>'Tabel 9'!G120+'Tabel 10'!G118+'Tabel 11'!G95</f>
        <v>144.39784376760895</v>
      </c>
      <c r="H120" s="60">
        <f>'Tabel 9'!H120+'Tabel 10'!H118+'Tabel 11'!H95</f>
        <v>135.90927485998583</v>
      </c>
      <c r="I120" s="60">
        <f>'Tabel 9'!I120+'Tabel 10'!I118+'Tabel 11'!I95</f>
        <v>121.76766821098582</v>
      </c>
      <c r="J120" s="60">
        <f>'Tabel 9'!J120+'Tabel 10'!J118+'Tabel 11'!J95</f>
        <v>137.42957750195734</v>
      </c>
      <c r="K120" s="60">
        <f>'Tabel 9'!K120+'Tabel 10'!K118+'Tabel 11'!K95</f>
        <v>115.98166287307154</v>
      </c>
      <c r="L120" s="60">
        <f>'Tabel 9'!L120+'Tabel 10'!L118+'Tabel 11'!L95</f>
        <v>115.28005295981448</v>
      </c>
      <c r="M120" s="60">
        <f>'Tabel 9'!M120+'Tabel 10'!M118+'Tabel 11'!M95</f>
        <v>115.28977222237639</v>
      </c>
      <c r="N120" s="60">
        <f>'Tabel 9'!N120+'Tabel 10'!N118+'Tabel 11'!N95</f>
        <v>115.13921667176376</v>
      </c>
      <c r="O120" s="60">
        <f>'Tabel 9'!O120+'Tabel 10'!O118+'Tabel 11'!O95</f>
        <v>44.229186703763766</v>
      </c>
      <c r="P120" s="105"/>
      <c r="Q120" s="105"/>
      <c r="R120" s="105"/>
    </row>
    <row r="121" spans="1:18">
      <c r="A121" s="13">
        <v>11</v>
      </c>
      <c r="B121" s="14" t="s">
        <v>74</v>
      </c>
      <c r="C121" s="60">
        <f>'Tabel 9'!C121+'Tabel 10'!C119+'Tabel 11'!C96</f>
        <v>0</v>
      </c>
      <c r="D121" s="60">
        <f>'Tabel 9'!D121+'Tabel 10'!D119+'Tabel 11'!D96</f>
        <v>0</v>
      </c>
      <c r="E121" s="60">
        <f>'Tabel 9'!E121+'Tabel 10'!E119+'Tabel 11'!E96</f>
        <v>0</v>
      </c>
      <c r="F121" s="60">
        <f>'Tabel 9'!F121+'Tabel 10'!F119+'Tabel 11'!F96</f>
        <v>0</v>
      </c>
      <c r="G121" s="60">
        <f>'Tabel 9'!G121+'Tabel 10'!G119+'Tabel 11'!G96</f>
        <v>0</v>
      </c>
      <c r="H121" s="60">
        <f>'Tabel 9'!H121+'Tabel 10'!H119+'Tabel 11'!H96</f>
        <v>0</v>
      </c>
      <c r="I121" s="60">
        <f>'Tabel 9'!I121+'Tabel 10'!I119+'Tabel 11'!I96</f>
        <v>0</v>
      </c>
      <c r="J121" s="60">
        <f>'Tabel 9'!J121+'Tabel 10'!J119+'Tabel 11'!J96</f>
        <v>0</v>
      </c>
      <c r="K121" s="60">
        <f>'Tabel 9'!K121+'Tabel 10'!K119+'Tabel 11'!K96</f>
        <v>0</v>
      </c>
      <c r="L121" s="60">
        <f>'Tabel 9'!L121+'Tabel 10'!L119+'Tabel 11'!L96</f>
        <v>0</v>
      </c>
      <c r="M121" s="60">
        <f>'Tabel 9'!M121+'Tabel 10'!M119+'Tabel 11'!M96</f>
        <v>0</v>
      </c>
      <c r="N121" s="60">
        <f>'Tabel 9'!N121+'Tabel 10'!N119+'Tabel 11'!N96</f>
        <v>0</v>
      </c>
      <c r="O121" s="60">
        <f>'Tabel 9'!O121+'Tabel 10'!O119+'Tabel 11'!O96</f>
        <v>0</v>
      </c>
      <c r="P121" s="105"/>
      <c r="Q121" s="105"/>
      <c r="R121" s="105"/>
    </row>
    <row r="122" spans="1:18">
      <c r="A122" s="13">
        <v>12</v>
      </c>
      <c r="B122" s="14" t="s">
        <v>75</v>
      </c>
      <c r="C122" s="60">
        <f>'Tabel 9'!C122+'Tabel 10'!C120+'Tabel 11'!C97</f>
        <v>0</v>
      </c>
      <c r="D122" s="60">
        <f>'Tabel 9'!D122+'Tabel 10'!D120+'Tabel 11'!D97</f>
        <v>0</v>
      </c>
      <c r="E122" s="60">
        <f>'Tabel 9'!E122+'Tabel 10'!E120+'Tabel 11'!E97</f>
        <v>0</v>
      </c>
      <c r="F122" s="60">
        <f>'Tabel 9'!F122+'Tabel 10'!F120+'Tabel 11'!F97</f>
        <v>0</v>
      </c>
      <c r="G122" s="60">
        <f>'Tabel 9'!G122+'Tabel 10'!G120+'Tabel 11'!G97</f>
        <v>0</v>
      </c>
      <c r="H122" s="60">
        <f>'Tabel 9'!H122+'Tabel 10'!H120+'Tabel 11'!H97</f>
        <v>0</v>
      </c>
      <c r="I122" s="60">
        <f>'Tabel 9'!I122+'Tabel 10'!I120+'Tabel 11'!I97</f>
        <v>0</v>
      </c>
      <c r="J122" s="60">
        <f>'Tabel 9'!J122+'Tabel 10'!J120+'Tabel 11'!J97</f>
        <v>0</v>
      </c>
      <c r="K122" s="60">
        <f>'Tabel 9'!K122+'Tabel 10'!K120+'Tabel 11'!K97</f>
        <v>0</v>
      </c>
      <c r="L122" s="60">
        <f>'Tabel 9'!L122+'Tabel 10'!L120+'Tabel 11'!L97</f>
        <v>0</v>
      </c>
      <c r="M122" s="60">
        <f>'Tabel 9'!M122+'Tabel 10'!M120+'Tabel 11'!M97</f>
        <v>0</v>
      </c>
      <c r="N122" s="60">
        <f>'Tabel 9'!N122+'Tabel 10'!N120+'Tabel 11'!N97</f>
        <v>0</v>
      </c>
      <c r="O122" s="60">
        <f>'Tabel 9'!O122+'Tabel 10'!O120+'Tabel 11'!O97</f>
        <v>0</v>
      </c>
      <c r="P122" s="105"/>
      <c r="Q122" s="105"/>
      <c r="R122" s="105"/>
    </row>
    <row r="123" spans="1:18">
      <c r="A123" s="13">
        <v>13</v>
      </c>
      <c r="B123" s="14" t="s">
        <v>76</v>
      </c>
      <c r="C123" s="60">
        <f>'Tabel 9'!C123+'Tabel 10'!C121+'Tabel 11'!C98</f>
        <v>0</v>
      </c>
      <c r="D123" s="60">
        <f>'Tabel 9'!D123+'Tabel 10'!D121+'Tabel 11'!D98</f>
        <v>0</v>
      </c>
      <c r="E123" s="60">
        <f>'Tabel 9'!E123+'Tabel 10'!E121+'Tabel 11'!E98</f>
        <v>0</v>
      </c>
      <c r="F123" s="60">
        <f>'Tabel 9'!F123+'Tabel 10'!F121+'Tabel 11'!F98</f>
        <v>0</v>
      </c>
      <c r="G123" s="60">
        <f>'Tabel 9'!G123+'Tabel 10'!G121+'Tabel 11'!G98</f>
        <v>0</v>
      </c>
      <c r="H123" s="60">
        <f>'Tabel 9'!H123+'Tabel 10'!H121+'Tabel 11'!H98</f>
        <v>0</v>
      </c>
      <c r="I123" s="60">
        <f>'Tabel 9'!I123+'Tabel 10'!I121+'Tabel 11'!I98</f>
        <v>0</v>
      </c>
      <c r="J123" s="60">
        <f>'Tabel 9'!J123+'Tabel 10'!J121+'Tabel 11'!J98</f>
        <v>0</v>
      </c>
      <c r="K123" s="60">
        <f>'Tabel 9'!K123+'Tabel 10'!K121+'Tabel 11'!K98</f>
        <v>0</v>
      </c>
      <c r="L123" s="60">
        <f>'Tabel 9'!L123+'Tabel 10'!L121+'Tabel 11'!L98</f>
        <v>0</v>
      </c>
      <c r="M123" s="60">
        <f>'Tabel 9'!M123+'Tabel 10'!M121+'Tabel 11'!M98</f>
        <v>0</v>
      </c>
      <c r="N123" s="60">
        <f>'Tabel 9'!N123+'Tabel 10'!N121+'Tabel 11'!N98</f>
        <v>0</v>
      </c>
      <c r="O123" s="60">
        <f>'Tabel 9'!O123+'Tabel 10'!O121+'Tabel 11'!O98</f>
        <v>0</v>
      </c>
      <c r="P123" s="105"/>
      <c r="Q123" s="105"/>
      <c r="R123" s="105"/>
    </row>
    <row r="124" spans="1:18">
      <c r="A124" s="13">
        <v>14</v>
      </c>
      <c r="B124" s="14" t="s">
        <v>77</v>
      </c>
      <c r="C124" s="60">
        <f>'Tabel 9'!C124+'Tabel 10'!C122+'Tabel 11'!C99</f>
        <v>0</v>
      </c>
      <c r="D124" s="60">
        <f>'Tabel 9'!D124+'Tabel 10'!D122+'Tabel 11'!D99</f>
        <v>0</v>
      </c>
      <c r="E124" s="60">
        <f>'Tabel 9'!E124+'Tabel 10'!E122+'Tabel 11'!E99</f>
        <v>0</v>
      </c>
      <c r="F124" s="60">
        <f>'Tabel 9'!F124+'Tabel 10'!F122+'Tabel 11'!F99</f>
        <v>0</v>
      </c>
      <c r="G124" s="60">
        <f>'Tabel 9'!G124+'Tabel 10'!G122+'Tabel 11'!G99</f>
        <v>0</v>
      </c>
      <c r="H124" s="60">
        <f>'Tabel 9'!H124+'Tabel 10'!H122+'Tabel 11'!H99</f>
        <v>0</v>
      </c>
      <c r="I124" s="60">
        <f>'Tabel 9'!I124+'Tabel 10'!I122+'Tabel 11'!I99</f>
        <v>0</v>
      </c>
      <c r="J124" s="60">
        <f>'Tabel 9'!J124+'Tabel 10'!J122+'Tabel 11'!J99</f>
        <v>0</v>
      </c>
      <c r="K124" s="60">
        <f>'Tabel 9'!K124+'Tabel 10'!K122+'Tabel 11'!K99</f>
        <v>0</v>
      </c>
      <c r="L124" s="60">
        <f>'Tabel 9'!L124+'Tabel 10'!L122+'Tabel 11'!L99</f>
        <v>0</v>
      </c>
      <c r="M124" s="60">
        <f>'Tabel 9'!M124+'Tabel 10'!M122+'Tabel 11'!M99</f>
        <v>0</v>
      </c>
      <c r="N124" s="60">
        <f>'Tabel 9'!N124+'Tabel 10'!N122+'Tabel 11'!N99</f>
        <v>0</v>
      </c>
      <c r="O124" s="60">
        <f>'Tabel 9'!O124+'Tabel 10'!O122+'Tabel 11'!O99</f>
        <v>0</v>
      </c>
      <c r="P124" s="105"/>
      <c r="Q124" s="105"/>
      <c r="R124" s="105"/>
    </row>
    <row r="125" spans="1:18">
      <c r="A125" s="13">
        <v>15</v>
      </c>
      <c r="B125" s="14" t="s">
        <v>78</v>
      </c>
      <c r="C125" s="60">
        <f>'Tabel 9'!C125+'Tabel 10'!C123+'Tabel 11'!C100</f>
        <v>0</v>
      </c>
      <c r="D125" s="60">
        <f>'Tabel 9'!D125+'Tabel 10'!D123+'Tabel 11'!D100</f>
        <v>0</v>
      </c>
      <c r="E125" s="60">
        <f>'Tabel 9'!E125+'Tabel 10'!E123+'Tabel 11'!E100</f>
        <v>0</v>
      </c>
      <c r="F125" s="60">
        <f>'Tabel 9'!F125+'Tabel 10'!F123+'Tabel 11'!F100</f>
        <v>0</v>
      </c>
      <c r="G125" s="60">
        <f>'Tabel 9'!G125+'Tabel 10'!G123+'Tabel 11'!G100</f>
        <v>0</v>
      </c>
      <c r="H125" s="60">
        <f>'Tabel 9'!H125+'Tabel 10'!H123+'Tabel 11'!H100</f>
        <v>0</v>
      </c>
      <c r="I125" s="60">
        <f>'Tabel 9'!I125+'Tabel 10'!I123+'Tabel 11'!I100</f>
        <v>0</v>
      </c>
      <c r="J125" s="60">
        <f>'Tabel 9'!J125+'Tabel 10'!J123+'Tabel 11'!J100</f>
        <v>0</v>
      </c>
      <c r="K125" s="60">
        <f>'Tabel 9'!K125+'Tabel 10'!K123+'Tabel 11'!K100</f>
        <v>0</v>
      </c>
      <c r="L125" s="60">
        <f>'Tabel 9'!L125+'Tabel 10'!L123+'Tabel 11'!L100</f>
        <v>0</v>
      </c>
      <c r="M125" s="60">
        <f>'Tabel 9'!M125+'Tabel 10'!M123+'Tabel 11'!M100</f>
        <v>0</v>
      </c>
      <c r="N125" s="60">
        <f>'Tabel 9'!N125+'Tabel 10'!N123+'Tabel 11'!N100</f>
        <v>0</v>
      </c>
      <c r="O125" s="60">
        <f>'Tabel 9'!O125+'Tabel 10'!O123+'Tabel 11'!O100</f>
        <v>0</v>
      </c>
      <c r="P125" s="105"/>
      <c r="Q125" s="105"/>
      <c r="R125" s="105"/>
    </row>
    <row r="126" spans="1:18">
      <c r="A126" s="13">
        <v>16</v>
      </c>
      <c r="B126" s="14" t="s">
        <v>79</v>
      </c>
      <c r="C126" s="60">
        <f>'Tabel 9'!C126+'Tabel 10'!C124+'Tabel 11'!C101</f>
        <v>0</v>
      </c>
      <c r="D126" s="60">
        <f>'Tabel 9'!D126+'Tabel 10'!D124+'Tabel 11'!D101</f>
        <v>0</v>
      </c>
      <c r="E126" s="60">
        <f>'Tabel 9'!E126+'Tabel 10'!E124+'Tabel 11'!E101</f>
        <v>0</v>
      </c>
      <c r="F126" s="60">
        <f>'Tabel 9'!F126+'Tabel 10'!F124+'Tabel 11'!F101</f>
        <v>0</v>
      </c>
      <c r="G126" s="60">
        <f>'Tabel 9'!G126+'Tabel 10'!G124+'Tabel 11'!G101</f>
        <v>0</v>
      </c>
      <c r="H126" s="60">
        <f>'Tabel 9'!H126+'Tabel 10'!H124+'Tabel 11'!H101</f>
        <v>0</v>
      </c>
      <c r="I126" s="60">
        <f>'Tabel 9'!I126+'Tabel 10'!I124+'Tabel 11'!I101</f>
        <v>0</v>
      </c>
      <c r="J126" s="60">
        <f>'Tabel 9'!J126+'Tabel 10'!J124+'Tabel 11'!J101</f>
        <v>0</v>
      </c>
      <c r="K126" s="60">
        <f>'Tabel 9'!K126+'Tabel 10'!K124+'Tabel 11'!K101</f>
        <v>0</v>
      </c>
      <c r="L126" s="60">
        <f>'Tabel 9'!L126+'Tabel 10'!L124+'Tabel 11'!L101</f>
        <v>0</v>
      </c>
      <c r="M126" s="60">
        <f>'Tabel 9'!M126+'Tabel 10'!M124+'Tabel 11'!M101</f>
        <v>0</v>
      </c>
      <c r="N126" s="60">
        <f>'Tabel 9'!N126+'Tabel 10'!N124+'Tabel 11'!N101</f>
        <v>0</v>
      </c>
      <c r="O126" s="60">
        <f>'Tabel 9'!O126+'Tabel 10'!O124+'Tabel 11'!O101</f>
        <v>0</v>
      </c>
      <c r="P126" s="105"/>
      <c r="Q126" s="105"/>
      <c r="R126" s="105"/>
    </row>
    <row r="127" spans="1:18">
      <c r="A127" s="13">
        <v>17</v>
      </c>
      <c r="B127" s="14" t="s">
        <v>80</v>
      </c>
      <c r="C127" s="60">
        <f>'Tabel 9'!C127+'Tabel 10'!C125+'Tabel 11'!C102</f>
        <v>48.485962913999998</v>
      </c>
      <c r="D127" s="60">
        <f>'Tabel 9'!D127+'Tabel 10'!D125+'Tabel 11'!D102</f>
        <v>48.485962913999998</v>
      </c>
      <c r="E127" s="60">
        <f>'Tabel 9'!E127+'Tabel 10'!E125+'Tabel 11'!E102</f>
        <v>48.485962913999998</v>
      </c>
      <c r="F127" s="60">
        <f>'Tabel 9'!F127+'Tabel 10'!F125+'Tabel 11'!F102</f>
        <v>45.124608074000001</v>
      </c>
      <c r="G127" s="60">
        <f>'Tabel 9'!G127+'Tabel 10'!G125+'Tabel 11'!G102</f>
        <v>45.124608074000001</v>
      </c>
      <c r="H127" s="60">
        <f>'Tabel 9'!H127+'Tabel 10'!H125+'Tabel 11'!H102</f>
        <v>49.124608074000001</v>
      </c>
      <c r="I127" s="60">
        <f>'Tabel 9'!I127+'Tabel 10'!I125+'Tabel 11'!I102</f>
        <v>49.421608073999998</v>
      </c>
      <c r="J127" s="60">
        <f>'Tabel 9'!J127+'Tabel 10'!J125+'Tabel 11'!J102</f>
        <v>49.421608073999998</v>
      </c>
      <c r="K127" s="60">
        <f>'Tabel 9'!K127+'Tabel 10'!K125+'Tabel 11'!K102</f>
        <v>49.421608073999998</v>
      </c>
      <c r="L127" s="60">
        <f>'Tabel 9'!L127+'Tabel 10'!L125+'Tabel 11'!L102</f>
        <v>49.421608073999998</v>
      </c>
      <c r="M127" s="60">
        <f>'Tabel 9'!M127+'Tabel 10'!M125+'Tabel 11'!M102</f>
        <v>49.421608073999998</v>
      </c>
      <c r="N127" s="60">
        <f>'Tabel 9'!N127+'Tabel 10'!N125+'Tabel 11'!N102</f>
        <v>49.421608073999998</v>
      </c>
      <c r="O127" s="60">
        <f>'Tabel 9'!O127+'Tabel 10'!O125+'Tabel 11'!O102</f>
        <v>49.421608073999998</v>
      </c>
      <c r="P127" s="105"/>
      <c r="Q127" s="105"/>
      <c r="R127" s="105"/>
    </row>
    <row r="128" spans="1:18">
      <c r="A128" s="13">
        <v>18</v>
      </c>
      <c r="B128" s="14" t="s">
        <v>81</v>
      </c>
      <c r="C128" s="60">
        <f>'Tabel 9'!C128+'Tabel 10'!C126+'Tabel 11'!C103</f>
        <v>20.374796181000001</v>
      </c>
      <c r="D128" s="60">
        <f>'Tabel 9'!D128+'Tabel 10'!D126+'Tabel 11'!D103</f>
        <v>20.374796181000001</v>
      </c>
      <c r="E128" s="60">
        <f>'Tabel 9'!E128+'Tabel 10'!E126+'Tabel 11'!E103</f>
        <v>20.374796181000001</v>
      </c>
      <c r="F128" s="60">
        <f>'Tabel 9'!F128+'Tabel 10'!F126+'Tabel 11'!F103</f>
        <v>20.374796181000001</v>
      </c>
      <c r="G128" s="60">
        <f>'Tabel 9'!G128+'Tabel 10'!G126+'Tabel 11'!G103</f>
        <v>20.374796181000001</v>
      </c>
      <c r="H128" s="60">
        <f>'Tabel 9'!H128+'Tabel 10'!H126+'Tabel 11'!H103</f>
        <v>20.374796181000001</v>
      </c>
      <c r="I128" s="60">
        <f>'Tabel 9'!I128+'Tabel 10'!I126+'Tabel 11'!I103</f>
        <v>20.374796181000001</v>
      </c>
      <c r="J128" s="60">
        <f>'Tabel 9'!J128+'Tabel 10'!J126+'Tabel 11'!J103</f>
        <v>20.374796181000001</v>
      </c>
      <c r="K128" s="60">
        <f>'Tabel 9'!K128+'Tabel 10'!K126+'Tabel 11'!K103</f>
        <v>20.374796181000001</v>
      </c>
      <c r="L128" s="60">
        <f>'Tabel 9'!L128+'Tabel 10'!L126+'Tabel 11'!L103</f>
        <v>25.413355263</v>
      </c>
      <c r="M128" s="60">
        <f>'Tabel 9'!M128+'Tabel 10'!M126+'Tabel 11'!M103</f>
        <v>25.413355263</v>
      </c>
      <c r="N128" s="60">
        <f>'Tabel 9'!N128+'Tabel 10'!N126+'Tabel 11'!N103</f>
        <v>25.413355263</v>
      </c>
      <c r="O128" s="60">
        <f>'Tabel 9'!O128+'Tabel 10'!O126+'Tabel 11'!O103</f>
        <v>25.413355263</v>
      </c>
      <c r="P128" s="105"/>
      <c r="Q128" s="105"/>
      <c r="R128" s="105"/>
    </row>
    <row r="129" spans="1:18">
      <c r="A129" s="13">
        <v>19</v>
      </c>
      <c r="B129" s="14" t="s">
        <v>82</v>
      </c>
      <c r="C129" s="60">
        <f>'Tabel 9'!C129+'Tabel 10'!C127+'Tabel 11'!C104</f>
        <v>20.736084966</v>
      </c>
      <c r="D129" s="60">
        <f>'Tabel 9'!D129+'Tabel 10'!D127+'Tabel 11'!D104</f>
        <v>20.736084966</v>
      </c>
      <c r="E129" s="60">
        <f>'Tabel 9'!E129+'Tabel 10'!E127+'Tabel 11'!E104</f>
        <v>20.736084966</v>
      </c>
      <c r="F129" s="60">
        <f>'Tabel 9'!F129+'Tabel 10'!F127+'Tabel 11'!F104</f>
        <v>16.904010725999999</v>
      </c>
      <c r="G129" s="60">
        <f>'Tabel 9'!G129+'Tabel 10'!G127+'Tabel 11'!G104</f>
        <v>16.904010725999999</v>
      </c>
      <c r="H129" s="60">
        <f>'Tabel 9'!H129+'Tabel 10'!H127+'Tabel 11'!H104</f>
        <v>16.904010725999999</v>
      </c>
      <c r="I129" s="60">
        <f>'Tabel 9'!I129+'Tabel 10'!I127+'Tabel 11'!I104</f>
        <v>16.904010725999999</v>
      </c>
      <c r="J129" s="60">
        <f>'Tabel 9'!J129+'Tabel 10'!J127+'Tabel 11'!J104</f>
        <v>16.904010725999999</v>
      </c>
      <c r="K129" s="60">
        <f>'Tabel 9'!K129+'Tabel 10'!K127+'Tabel 11'!K104</f>
        <v>16.904010725999999</v>
      </c>
      <c r="L129" s="60">
        <f>'Tabel 9'!L129+'Tabel 10'!L127+'Tabel 11'!L104</f>
        <v>16.904010725999999</v>
      </c>
      <c r="M129" s="60">
        <f>'Tabel 9'!M129+'Tabel 10'!M127+'Tabel 11'!M104</f>
        <v>16.904010725999999</v>
      </c>
      <c r="N129" s="60">
        <f>'Tabel 9'!N129+'Tabel 10'!N127+'Tabel 11'!N104</f>
        <v>16.904010725999999</v>
      </c>
      <c r="O129" s="60">
        <f>'Tabel 9'!O129+'Tabel 10'!O127+'Tabel 11'!O104</f>
        <v>16.904010725999999</v>
      </c>
      <c r="P129" s="105"/>
      <c r="Q129" s="105"/>
      <c r="R129" s="105"/>
    </row>
    <row r="130" spans="1:18">
      <c r="A130" s="13">
        <v>20</v>
      </c>
      <c r="B130" s="14" t="s">
        <v>83</v>
      </c>
      <c r="C130" s="60">
        <f>'Tabel 9'!C130+'Tabel 10'!C128+'Tabel 11'!C105</f>
        <v>20.287669913910001</v>
      </c>
      <c r="D130" s="60">
        <f>'Tabel 9'!D130+'Tabel 10'!D128+'Tabel 11'!D105</f>
        <v>20.280311513999997</v>
      </c>
      <c r="E130" s="60">
        <f>'Tabel 9'!E130+'Tabel 10'!E128+'Tabel 11'!E105</f>
        <v>20.280311513999997</v>
      </c>
      <c r="F130" s="60">
        <f>'Tabel 9'!F130+'Tabel 10'!F128+'Tabel 11'!F105</f>
        <v>20.280311513999997</v>
      </c>
      <c r="G130" s="60">
        <f>'Tabel 9'!G130+'Tabel 10'!G128+'Tabel 11'!G105</f>
        <v>20.269273913999999</v>
      </c>
      <c r="H130" s="60">
        <f>'Tabel 9'!H130+'Tabel 10'!H128+'Tabel 11'!H105</f>
        <v>20.265594713999999</v>
      </c>
      <c r="I130" s="60">
        <f>'Tabel 9'!I130+'Tabel 10'!I128+'Tabel 11'!I105</f>
        <v>20.261915513999998</v>
      </c>
      <c r="J130" s="60">
        <f>'Tabel 9'!J130+'Tabel 10'!J128+'Tabel 11'!J105</f>
        <v>20.258236314000001</v>
      </c>
      <c r="K130" s="60">
        <f>'Tabel 9'!K130+'Tabel 10'!K128+'Tabel 11'!K105</f>
        <v>20.254557114000001</v>
      </c>
      <c r="L130" s="60">
        <f>'Tabel 9'!L130+'Tabel 10'!L128+'Tabel 11'!L105</f>
        <v>20.250877914</v>
      </c>
      <c r="M130" s="60">
        <f>'Tabel 9'!M130+'Tabel 10'!M128+'Tabel 11'!M105</f>
        <v>20.247198714</v>
      </c>
      <c r="N130" s="60">
        <f>'Tabel 9'!N130+'Tabel 10'!N128+'Tabel 11'!N105</f>
        <v>23.521268485</v>
      </c>
      <c r="O130" s="60">
        <f>'Tabel 9'!O130+'Tabel 10'!O128+'Tabel 11'!O105</f>
        <v>30.489589285000001</v>
      </c>
      <c r="P130" s="105"/>
      <c r="Q130" s="105"/>
      <c r="R130" s="105"/>
    </row>
    <row r="131" spans="1:18">
      <c r="A131" s="13">
        <v>21</v>
      </c>
      <c r="B131" s="59" t="s">
        <v>84</v>
      </c>
      <c r="C131" s="62">
        <f>'Tabel 9'!C131+'Tabel 10'!C129+'Tabel 11'!C106</f>
        <v>2034.4451793227522</v>
      </c>
      <c r="D131" s="62">
        <f>'Tabel 9'!D131+'Tabel 10'!D129+'Tabel 11'!D106</f>
        <v>2050.1577472450135</v>
      </c>
      <c r="E131" s="62">
        <f>'Tabel 9'!E131+'Tabel 10'!E129+'Tabel 11'!E106</f>
        <v>2044.8047639750139</v>
      </c>
      <c r="F131" s="62">
        <f>'Tabel 9'!F131+'Tabel 10'!F129+'Tabel 11'!F106</f>
        <v>2062.8526294023868</v>
      </c>
      <c r="G131" s="62">
        <f>'Tabel 9'!G131+'Tabel 10'!G129+'Tabel 11'!G106</f>
        <v>2069.907199267609</v>
      </c>
      <c r="H131" s="62">
        <f>'Tabel 9'!H131+'Tabel 10'!H129+'Tabel 11'!H106</f>
        <v>2080.5862531199859</v>
      </c>
      <c r="I131" s="62">
        <f>'Tabel 9'!I131+'Tabel 10'!I129+'Tabel 11'!I106</f>
        <v>2071.7354188619856</v>
      </c>
      <c r="J131" s="62">
        <f>'Tabel 9'!J131+'Tabel 10'!J129+'Tabel 11'!J106</f>
        <v>2092.2912233119573</v>
      </c>
      <c r="K131" s="62">
        <f>'Tabel 9'!K131+'Tabel 10'!K129+'Tabel 11'!K106</f>
        <v>2107.2451043990714</v>
      </c>
      <c r="L131" s="62">
        <f>'Tabel 9'!L131+'Tabel 10'!L129+'Tabel 11'!L106</f>
        <v>2116.2880171298148</v>
      </c>
      <c r="M131" s="62">
        <f>'Tabel 9'!M131+'Tabel 10'!M129+'Tabel 11'!M106</f>
        <v>2139.1921515693766</v>
      </c>
      <c r="N131" s="62">
        <f>'Tabel 9'!N131+'Tabel 10'!N129+'Tabel 11'!N106</f>
        <v>2158.8280300207639</v>
      </c>
      <c r="O131" s="62">
        <f>'Tabel 9'!O131+'Tabel 10'!O129+'Tabel 11'!O106</f>
        <v>2936.9345177677642</v>
      </c>
      <c r="P131" s="105"/>
      <c r="Q131" s="105"/>
      <c r="R131" s="105"/>
    </row>
    <row r="132" spans="1:18">
      <c r="A132" s="13">
        <v>22</v>
      </c>
      <c r="B132" s="14" t="s">
        <v>159</v>
      </c>
      <c r="C132" s="60">
        <f>'Tabel 9'!C132+'Tabel 10'!C130+'Tabel 11'!C107</f>
        <v>37.320305564114634</v>
      </c>
      <c r="D132" s="60">
        <f>'Tabel 9'!D132+'Tabel 10'!D130+'Tabel 11'!D107</f>
        <v>26.090789345624703</v>
      </c>
      <c r="E132" s="60">
        <f>'Tabel 9'!E132+'Tabel 10'!E130+'Tabel 11'!E107</f>
        <v>33.560473237624706</v>
      </c>
      <c r="F132" s="60">
        <f>'Tabel 9'!F132+'Tabel 10'!F130+'Tabel 11'!F107</f>
        <v>28.326908376654906</v>
      </c>
      <c r="G132" s="60">
        <f>'Tabel 9'!G132+'Tabel 10'!G130+'Tabel 11'!G107</f>
        <v>29.69823301689496</v>
      </c>
      <c r="H132" s="60">
        <f>'Tabel 9'!H132+'Tabel 10'!H130+'Tabel 11'!H107</f>
        <v>26.138858909614939</v>
      </c>
      <c r="I132" s="60">
        <f>'Tabel 9'!I132+'Tabel 10'!I130+'Tabel 11'!I107</f>
        <v>25.448527635614937</v>
      </c>
      <c r="J132" s="60">
        <f>'Tabel 9'!J132+'Tabel 10'!J130+'Tabel 11'!J107</f>
        <v>31.655760883924902</v>
      </c>
      <c r="K132" s="60">
        <f>'Tabel 9'!K132+'Tabel 10'!K130+'Tabel 11'!K107</f>
        <v>23.282402364214903</v>
      </c>
      <c r="L132" s="60">
        <f>'Tabel 9'!L132+'Tabel 10'!L130+'Tabel 11'!L107</f>
        <v>22.64626567050496</v>
      </c>
      <c r="M132" s="60">
        <f>'Tabel 9'!M132+'Tabel 10'!M130+'Tabel 11'!M107</f>
        <v>21.406749157924907</v>
      </c>
      <c r="N132" s="60">
        <f>'Tabel 9'!N132+'Tabel 10'!N130+'Tabel 11'!N107</f>
        <v>16.616608772875008</v>
      </c>
      <c r="O132" s="60">
        <f>'Tabel 9'!O132+'Tabel 10'!O130+'Tabel 11'!O107</f>
        <v>18.180736325875007</v>
      </c>
      <c r="P132" s="105"/>
      <c r="Q132" s="105"/>
      <c r="R132" s="105"/>
    </row>
    <row r="133" spans="1:18">
      <c r="A133" s="13">
        <v>23</v>
      </c>
      <c r="B133" s="15" t="s">
        <v>160</v>
      </c>
      <c r="C133" s="60">
        <f>'Tabel 9'!C133+'Tabel 10'!C131</f>
        <v>0.9050151969743998</v>
      </c>
      <c r="D133" s="60">
        <f>'Tabel 9'!D133+'Tabel 10'!D131</f>
        <v>1.8267903412501001</v>
      </c>
      <c r="E133" s="60">
        <f>'Tabel 9'!E133+'Tabel 10'!E131</f>
        <v>1.8267903412501001</v>
      </c>
      <c r="F133" s="60">
        <f>'Tabel 9'!F133+'Tabel 10'!F131</f>
        <v>2.3498903026901004</v>
      </c>
      <c r="G133" s="60">
        <f>'Tabel 9'!G133+'Tabel 10'!G131</f>
        <v>2.5343218882456999</v>
      </c>
      <c r="H133" s="60">
        <f>'Tabel 9'!H133+'Tabel 10'!H131</f>
        <v>2.148550924543466</v>
      </c>
      <c r="I133" s="60">
        <f>'Tabel 9'!I133+'Tabel 10'!I131</f>
        <v>2.0592064205434659</v>
      </c>
      <c r="J133" s="60">
        <f>'Tabel 9'!J133+'Tabel 10'!J131</f>
        <v>2.2006671073191661</v>
      </c>
      <c r="K133" s="60">
        <f>'Tabel 9'!K133+'Tabel 10'!K131</f>
        <v>1.7974624666594656</v>
      </c>
      <c r="L133" s="60">
        <f>'Tabel 9'!L133+'Tabel 10'!L131</f>
        <v>2.1694519486594652</v>
      </c>
      <c r="M133" s="60">
        <f>'Tabel 9'!M133+'Tabel 10'!M131</f>
        <v>2.2467943425751655</v>
      </c>
      <c r="N133" s="60">
        <f>'Tabel 9'!N133+'Tabel 10'!N131</f>
        <v>1.4880411537279996</v>
      </c>
      <c r="O133" s="60">
        <f>'Tabel 9'!O133+'Tabel 10'!O131</f>
        <v>3.0645015067279995</v>
      </c>
      <c r="P133" s="105"/>
      <c r="Q133" s="105"/>
    </row>
    <row r="134" spans="1:18">
      <c r="A134" s="13">
        <v>24</v>
      </c>
      <c r="B134" s="15" t="s">
        <v>161</v>
      </c>
      <c r="C134" s="60">
        <f>'Tabel 9'!C134+'Tabel 10'!C132</f>
        <v>0.32443817476146575</v>
      </c>
      <c r="D134" s="60">
        <f>'Tabel 9'!D134+'Tabel 10'!D132</f>
        <v>0.77431229876046592</v>
      </c>
      <c r="E134" s="60">
        <f>'Tabel 9'!E134+'Tabel 10'!E132</f>
        <v>0.77431229876046592</v>
      </c>
      <c r="F134" s="60">
        <f>'Tabel 9'!F134+'Tabel 10'!F132</f>
        <v>1.1293581917604658</v>
      </c>
      <c r="G134" s="60">
        <f>'Tabel 9'!G134+'Tabel 10'!G132</f>
        <v>1.0674426010814657</v>
      </c>
      <c r="H134" s="60">
        <f>'Tabel 9'!H134+'Tabel 10'!H132</f>
        <v>0.79483058550000008</v>
      </c>
      <c r="I134" s="60">
        <f>'Tabel 9'!I134+'Tabel 10'!I132</f>
        <v>0.86488243650000007</v>
      </c>
      <c r="J134" s="60">
        <f>'Tabel 9'!J134+'Tabel 10'!J132</f>
        <v>0.81941588199999993</v>
      </c>
      <c r="K134" s="60">
        <f>'Tabel 9'!K134+'Tabel 10'!K132</f>
        <v>0.67793038499999947</v>
      </c>
      <c r="L134" s="60">
        <f>'Tabel 9'!L134+'Tabel 10'!L132</f>
        <v>0.79373043800000032</v>
      </c>
      <c r="M134" s="60">
        <f>'Tabel 9'!M134+'Tabel 10'!M132</f>
        <v>0.87990447500000024</v>
      </c>
      <c r="N134" s="60">
        <f>'Tabel 9'!N134+'Tabel 10'!N132</f>
        <v>0.52151985099999998</v>
      </c>
      <c r="O134" s="60">
        <f>'Tabel 9'!O134+'Tabel 10'!O132</f>
        <v>0.55665094500000001</v>
      </c>
      <c r="P134" s="105"/>
      <c r="Q134" s="105"/>
    </row>
    <row r="135" spans="1:18">
      <c r="A135" s="13">
        <v>25</v>
      </c>
      <c r="B135" s="15" t="s">
        <v>162</v>
      </c>
      <c r="C135" s="60">
        <f>'Tabel 9'!C135+'Tabel 10'!C133</f>
        <v>0</v>
      </c>
      <c r="D135" s="60">
        <f>'Tabel 9'!D135+'Tabel 10'!D133</f>
        <v>0</v>
      </c>
      <c r="E135" s="60">
        <f>'Tabel 9'!E135+'Tabel 10'!E133</f>
        <v>0</v>
      </c>
      <c r="F135" s="60">
        <f>'Tabel 9'!F135+'Tabel 10'!F133</f>
        <v>0</v>
      </c>
      <c r="G135" s="60">
        <f>'Tabel 9'!G135+'Tabel 10'!G133</f>
        <v>0</v>
      </c>
      <c r="H135" s="60">
        <f>'Tabel 9'!H135+'Tabel 10'!H133</f>
        <v>0</v>
      </c>
      <c r="I135" s="60">
        <f>'Tabel 9'!I135+'Tabel 10'!I133</f>
        <v>0</v>
      </c>
      <c r="J135" s="60">
        <f>'Tabel 9'!J135+'Tabel 10'!J133</f>
        <v>0</v>
      </c>
      <c r="K135" s="60">
        <f>'Tabel 9'!K135+'Tabel 10'!K133</f>
        <v>0</v>
      </c>
      <c r="L135" s="60">
        <f>'Tabel 9'!L135+'Tabel 10'!L133</f>
        <v>0</v>
      </c>
      <c r="M135" s="60">
        <f>'Tabel 9'!M135+'Tabel 10'!M133</f>
        <v>0</v>
      </c>
      <c r="N135" s="60">
        <f>'Tabel 9'!N135+'Tabel 10'!N133</f>
        <v>0</v>
      </c>
      <c r="O135" s="60">
        <f>'Tabel 9'!O135+'Tabel 10'!O133</f>
        <v>0</v>
      </c>
      <c r="P135" s="105"/>
      <c r="Q135" s="105"/>
    </row>
    <row r="136" spans="1:18">
      <c r="A136" s="13">
        <v>26</v>
      </c>
      <c r="B136" s="15" t="s">
        <v>163</v>
      </c>
      <c r="C136" s="60">
        <f>'Tabel 9'!C136</f>
        <v>14.8241941321157</v>
      </c>
      <c r="D136" s="60">
        <f>'Tabel 9'!D136</f>
        <v>14.91257645984</v>
      </c>
      <c r="E136" s="60">
        <f>'Tabel 9'!E136</f>
        <v>14.91257645984</v>
      </c>
      <c r="F136" s="60">
        <f>'Tabel 9'!F136</f>
        <v>15.428706416840001</v>
      </c>
      <c r="G136" s="60">
        <f>'Tabel 9'!G136</f>
        <v>15.73423597184</v>
      </c>
      <c r="H136" s="60">
        <f>'Tabel 9'!H136</f>
        <v>15.361679565115701</v>
      </c>
      <c r="I136" s="60">
        <f>'Tabel 9'!I136</f>
        <v>15.361679565115701</v>
      </c>
      <c r="J136" s="60">
        <f>'Tabel 9'!J136</f>
        <v>15.184007392115699</v>
      </c>
      <c r="K136" s="60">
        <f>'Tabel 9'!K136</f>
        <v>15.586406636</v>
      </c>
      <c r="L136" s="60">
        <f>'Tabel 9'!L136</f>
        <v>15.791213595</v>
      </c>
      <c r="M136" s="60">
        <f>'Tabel 9'!M136</f>
        <v>15.487788756</v>
      </c>
      <c r="N136" s="60">
        <f>'Tabel 9'!N136</f>
        <v>15.285381430999999</v>
      </c>
      <c r="O136" s="60">
        <f>'Tabel 9'!O136</f>
        <v>17.301683395000001</v>
      </c>
      <c r="P136" s="105"/>
    </row>
    <row r="137" spans="1:18">
      <c r="A137" s="13">
        <v>27</v>
      </c>
      <c r="B137" s="14" t="s">
        <v>165</v>
      </c>
      <c r="C137" s="60">
        <f>'Tabel 9'!C137+'Tabel 10'!C134+'Tabel 11'!C108</f>
        <v>26.340161366</v>
      </c>
      <c r="D137" s="60">
        <f>'Tabel 9'!D137+'Tabel 10'!D134+'Tabel 11'!D108</f>
        <v>26.331612763999999</v>
      </c>
      <c r="E137" s="60">
        <f>'Tabel 9'!E137+'Tabel 10'!E134+'Tabel 11'!E108</f>
        <v>26.331612763999999</v>
      </c>
      <c r="F137" s="60">
        <f>'Tabel 9'!F137+'Tabel 10'!F134+'Tabel 11'!F108</f>
        <v>26.518426351999999</v>
      </c>
      <c r="G137" s="60">
        <f>'Tabel 9'!G137+'Tabel 10'!G134+'Tabel 11'!G108</f>
        <v>26.041190973999999</v>
      </c>
      <c r="H137" s="60">
        <f>'Tabel 9'!H137+'Tabel 10'!H134+'Tabel 11'!H108</f>
        <v>26.104190974000002</v>
      </c>
      <c r="I137" s="60">
        <f>'Tabel 9'!I137+'Tabel 10'!I134+'Tabel 11'!I108</f>
        <v>26.104190974000002</v>
      </c>
      <c r="J137" s="60">
        <f>'Tabel 9'!J137+'Tabel 10'!J134+'Tabel 11'!J108</f>
        <v>26.104190974000002</v>
      </c>
      <c r="K137" s="60">
        <f>'Tabel 9'!K137+'Tabel 10'!K134+'Tabel 11'!K108</f>
        <v>27.614298322</v>
      </c>
      <c r="L137" s="60">
        <f>'Tabel 9'!L137+'Tabel 10'!L134+'Tabel 11'!L108</f>
        <v>23.369699538999999</v>
      </c>
      <c r="M137" s="60">
        <f>'Tabel 9'!M137+'Tabel 10'!M134+'Tabel 11'!M108</f>
        <v>23.736050979000002</v>
      </c>
      <c r="N137" s="60">
        <f>'Tabel 9'!N137+'Tabel 10'!N134+'Tabel 11'!N108</f>
        <v>17.964182999999998</v>
      </c>
      <c r="O137" s="60">
        <f>'Tabel 9'!O137+'Tabel 10'!O134+'Tabel 11'!O108</f>
        <v>17.964182999999998</v>
      </c>
      <c r="P137" s="105"/>
      <c r="Q137" s="105"/>
      <c r="R137" s="105"/>
    </row>
    <row r="138" spans="1:18">
      <c r="A138" s="13">
        <v>28</v>
      </c>
      <c r="B138" s="14" t="s">
        <v>166</v>
      </c>
      <c r="C138" s="60">
        <f>'Tabel 9'!C138+'Tabel 10'!C135+'Tabel 11'!C109</f>
        <v>9.9326999980000004</v>
      </c>
      <c r="D138" s="60">
        <f>'Tabel 9'!D138+'Tabel 10'!D135+'Tabel 11'!D109</f>
        <v>9.9326999980000004</v>
      </c>
      <c r="E138" s="60">
        <f>'Tabel 9'!E138+'Tabel 10'!E135+'Tabel 11'!E109</f>
        <v>9.9326999980000004</v>
      </c>
      <c r="F138" s="60">
        <f>'Tabel 9'!F138+'Tabel 10'!F135+'Tabel 11'!F109</f>
        <v>9.9326999980000004</v>
      </c>
      <c r="G138" s="60">
        <f>'Tabel 9'!G138+'Tabel 10'!G135+'Tabel 11'!G109</f>
        <v>9.8826999979999997</v>
      </c>
      <c r="H138" s="60">
        <f>'Tabel 9'!H138+'Tabel 10'!H135+'Tabel 11'!H109</f>
        <v>9.782699998</v>
      </c>
      <c r="I138" s="60">
        <f>'Tabel 9'!I138+'Tabel 10'!I135+'Tabel 11'!I109</f>
        <v>9.782699998</v>
      </c>
      <c r="J138" s="60">
        <f>'Tabel 9'!J138+'Tabel 10'!J135+'Tabel 11'!J109</f>
        <v>0.68269999800000003</v>
      </c>
      <c r="K138" s="60">
        <f>'Tabel 9'!K138+'Tabel 10'!K135+'Tabel 11'!K109</f>
        <v>0.65769999800000001</v>
      </c>
      <c r="L138" s="60">
        <f>'Tabel 9'!L138+'Tabel 10'!L135+'Tabel 11'!L109</f>
        <v>0.75469999799999998</v>
      </c>
      <c r="M138" s="60">
        <f>'Tabel 9'!M138+'Tabel 10'!M135+'Tabel 11'!M109</f>
        <v>0.60769999799999996</v>
      </c>
      <c r="N138" s="60">
        <f>'Tabel 9'!N138+'Tabel 10'!N135+'Tabel 11'!N109</f>
        <v>1.8126745979999999</v>
      </c>
      <c r="O138" s="60">
        <f>'Tabel 9'!O138+'Tabel 10'!O135+'Tabel 11'!O109</f>
        <v>1.8126745979999999</v>
      </c>
      <c r="P138" s="105"/>
      <c r="Q138" s="105"/>
      <c r="R138" s="105"/>
    </row>
    <row r="139" spans="1:18">
      <c r="A139" s="13">
        <v>29</v>
      </c>
      <c r="B139" s="14" t="s">
        <v>167</v>
      </c>
      <c r="C139" s="60">
        <f>'Tabel 9'!C139+'Tabel 10'!C136+'Tabel 11'!C110</f>
        <v>18.033361621568751</v>
      </c>
      <c r="D139" s="60">
        <f>'Tabel 9'!D139+'Tabel 10'!D136+'Tabel 11'!D110</f>
        <v>17.820399129030001</v>
      </c>
      <c r="E139" s="60">
        <f>'Tabel 9'!E139+'Tabel 10'!E136+'Tabel 11'!E110</f>
        <v>19.720751924029997</v>
      </c>
      <c r="F139" s="60">
        <f>'Tabel 9'!F139+'Tabel 10'!F136+'Tabel 11'!F110</f>
        <v>18.893817096999999</v>
      </c>
      <c r="G139" s="60">
        <f>'Tabel 9'!G139+'Tabel 10'!G136+'Tabel 11'!G110</f>
        <v>15.185645515000001</v>
      </c>
      <c r="H139" s="60">
        <f>'Tabel 9'!H139+'Tabel 10'!H136+'Tabel 11'!H110</f>
        <v>17.111862798000001</v>
      </c>
      <c r="I139" s="60">
        <f>'Tabel 9'!I139+'Tabel 10'!I136+'Tabel 11'!I110</f>
        <v>17.656085127000001</v>
      </c>
      <c r="J139" s="60">
        <f>'Tabel 9'!J139+'Tabel 10'!J136+'Tabel 11'!J110</f>
        <v>19.421469934999998</v>
      </c>
      <c r="K139" s="60">
        <f>'Tabel 9'!K139+'Tabel 10'!K136+'Tabel 11'!K110</f>
        <v>19.860304564000003</v>
      </c>
      <c r="L139" s="60">
        <f>'Tabel 9'!L139+'Tabel 10'!L136+'Tabel 11'!L110</f>
        <v>21.175633224000002</v>
      </c>
      <c r="M139" s="60">
        <f>'Tabel 9'!M139+'Tabel 10'!M136+'Tabel 11'!M110</f>
        <v>19.181054271000001</v>
      </c>
      <c r="N139" s="60">
        <f>'Tabel 9'!N139+'Tabel 10'!N136+'Tabel 11'!N110</f>
        <v>22.667420656000001</v>
      </c>
      <c r="O139" s="60">
        <f>'Tabel 9'!O139+'Tabel 10'!O136+'Tabel 11'!O110</f>
        <v>28.972569902</v>
      </c>
      <c r="P139" s="105"/>
      <c r="Q139" s="105"/>
      <c r="R139" s="105"/>
    </row>
    <row r="140" spans="1:18">
      <c r="A140" s="13">
        <v>30</v>
      </c>
      <c r="B140" s="14" t="s">
        <v>168</v>
      </c>
      <c r="C140" s="60">
        <f>'Tabel 9'!C140+'Tabel 10'!C137+'Tabel 11'!C111</f>
        <v>0</v>
      </c>
      <c r="D140" s="60">
        <f>'Tabel 9'!D140+'Tabel 10'!D137+'Tabel 11'!D111</f>
        <v>0</v>
      </c>
      <c r="E140" s="60">
        <f>'Tabel 9'!E140+'Tabel 10'!E137+'Tabel 11'!E111</f>
        <v>0.14779999999999999</v>
      </c>
      <c r="F140" s="60">
        <f>'Tabel 9'!F140+'Tabel 10'!F137+'Tabel 11'!F111</f>
        <v>0</v>
      </c>
      <c r="G140" s="60">
        <f>'Tabel 9'!G140+'Tabel 10'!G137+'Tabel 11'!G111</f>
        <v>0</v>
      </c>
      <c r="H140" s="60">
        <f>'Tabel 9'!H140+'Tabel 10'!H137+'Tabel 11'!H111</f>
        <v>0</v>
      </c>
      <c r="I140" s="60">
        <f>'Tabel 9'!I140+'Tabel 10'!I137+'Tabel 11'!I111</f>
        <v>0</v>
      </c>
      <c r="J140" s="60">
        <f>'Tabel 9'!J140+'Tabel 10'!J137+'Tabel 11'!J111</f>
        <v>0</v>
      </c>
      <c r="K140" s="60">
        <f>'Tabel 9'!K140+'Tabel 10'!K137+'Tabel 11'!K111</f>
        <v>0</v>
      </c>
      <c r="L140" s="60">
        <f>'Tabel 9'!L140+'Tabel 10'!L137+'Tabel 11'!L111</f>
        <v>0</v>
      </c>
      <c r="M140" s="60">
        <f>'Tabel 9'!M140+'Tabel 10'!M137+'Tabel 11'!M111</f>
        <v>0</v>
      </c>
      <c r="N140" s="60">
        <f>'Tabel 9'!N140+'Tabel 10'!N137+'Tabel 11'!N111</f>
        <v>0</v>
      </c>
      <c r="O140" s="60">
        <f>'Tabel 9'!O140+'Tabel 10'!O137+'Tabel 11'!O111</f>
        <v>0</v>
      </c>
      <c r="P140" s="105"/>
      <c r="Q140" s="105"/>
      <c r="R140" s="105"/>
    </row>
    <row r="141" spans="1:18" ht="21">
      <c r="A141" s="13">
        <v>31</v>
      </c>
      <c r="B141" s="59" t="s">
        <v>169</v>
      </c>
      <c r="C141" s="63">
        <f>'Tabel 9'!C141+'Tabel 10'!C138+'Tabel 11'!C112</f>
        <v>107.68017605353495</v>
      </c>
      <c r="D141" s="63">
        <f>'Tabel 9'!D141+'Tabel 10'!D138+'Tabel 11'!D112</f>
        <v>97.689180336505274</v>
      </c>
      <c r="E141" s="63">
        <f>'Tabel 9'!E141+'Tabel 10'!E138+'Tabel 11'!E112</f>
        <v>107.20701702350527</v>
      </c>
      <c r="F141" s="63">
        <f>'Tabel 9'!F141+'Tabel 10'!F138+'Tabel 11'!F112</f>
        <v>102.57980673494548</v>
      </c>
      <c r="G141" s="63">
        <f>'Tabel 9'!G141+'Tabel 10'!G138+'Tabel 11'!G112</f>
        <v>100.14376996506213</v>
      </c>
      <c r="H141" s="63">
        <f>'Tabel 9'!H141+'Tabel 10'!H138+'Tabel 11'!H112</f>
        <v>97.442673754774106</v>
      </c>
      <c r="I141" s="63">
        <f>'Tabel 9'!I141+'Tabel 10'!I138+'Tabel 11'!I112</f>
        <v>97.277272156774103</v>
      </c>
      <c r="J141" s="63">
        <f>'Tabel 9'!J141+'Tabel 10'!J138+'Tabel 11'!J112</f>
        <v>96.068212172359779</v>
      </c>
      <c r="K141" s="63">
        <f>'Tabel 9'!K141+'Tabel 10'!K138+'Tabel 11'!K112</f>
        <v>89.476504735874371</v>
      </c>
      <c r="L141" s="63">
        <f>'Tabel 9'!L141+'Tabel 10'!L138+'Tabel 11'!L112</f>
        <v>86.700694413164427</v>
      </c>
      <c r="M141" s="63">
        <f>'Tabel 9'!M141+'Tabel 10'!M138+'Tabel 11'!M112</f>
        <v>83.54604197950006</v>
      </c>
      <c r="N141" s="63">
        <f>'Tabel 9'!N141+'Tabel 10'!N138+'Tabel 11'!N112</f>
        <v>76.355829462603012</v>
      </c>
      <c r="O141" s="63">
        <f>'Tabel 9'!O141+'Tabel 10'!O138+'Tabel 11'!O112</f>
        <v>87.852999672603019</v>
      </c>
      <c r="P141" s="105"/>
      <c r="Q141" s="105"/>
      <c r="R141" s="105"/>
    </row>
    <row r="142" spans="1:18">
      <c r="A142" s="13">
        <v>32</v>
      </c>
      <c r="B142" s="14" t="s">
        <v>170</v>
      </c>
      <c r="C142" s="60">
        <f>'Tabel 9'!C142+'Tabel 10'!C139</f>
        <v>9.9784565409166657</v>
      </c>
      <c r="D142" s="60">
        <f>'Tabel 9'!D142+'Tabel 10'!D139</f>
        <v>9.9680774388333333</v>
      </c>
      <c r="E142" s="60">
        <f>'Tabel 9'!E142+'Tabel 10'!E139</f>
        <v>9.9680774388333333</v>
      </c>
      <c r="F142" s="60">
        <f>'Tabel 9'!F142+'Tabel 10'!F139</f>
        <v>9.947319234666665</v>
      </c>
      <c r="G142" s="60">
        <f>'Tabel 9'!G142+'Tabel 10'!G139</f>
        <v>9.9138023525833336</v>
      </c>
      <c r="H142" s="60">
        <f>'Tabel 9'!H142+'Tabel 10'!H139</f>
        <v>9.8987956945000004</v>
      </c>
      <c r="I142" s="60">
        <f>'Tabel 9'!I142+'Tabel 10'!I139</f>
        <v>9.8941681385000013</v>
      </c>
      <c r="J142" s="60">
        <f>'Tabel 9'!J142+'Tabel 10'!J139</f>
        <v>9.8791614804166663</v>
      </c>
      <c r="K142" s="60">
        <f>'Tabel 9'!K142+'Tabel 10'!K139</f>
        <v>9.8537757202500007</v>
      </c>
      <c r="L142" s="60">
        <f>'Tabel 9'!L142+'Tabel 10'!L139</f>
        <v>9.8387690621666657</v>
      </c>
      <c r="M142" s="60">
        <f>'Tabel 9'!M142+'Tabel 10'!M139</f>
        <v>9.8237624040833342</v>
      </c>
      <c r="N142" s="60">
        <f>'Tabel 9'!N142+'Tabel 10'!N139</f>
        <v>9.853568246</v>
      </c>
      <c r="O142" s="60">
        <f>'Tabel 9'!O142+'Tabel 10'!O139</f>
        <v>9.8489406900000009</v>
      </c>
      <c r="P142" s="105"/>
      <c r="Q142" s="105"/>
    </row>
    <row r="143" spans="1:18">
      <c r="A143" s="13">
        <v>33</v>
      </c>
      <c r="B143" s="14" t="s">
        <v>171</v>
      </c>
      <c r="C143" s="60">
        <f>'Tabel 9'!C143+'Tabel 10'!C140</f>
        <v>0.57205658833333306</v>
      </c>
      <c r="D143" s="60">
        <f>'Tabel 9'!D143+'Tabel 10'!D140</f>
        <v>0.56047638033333302</v>
      </c>
      <c r="E143" s="60">
        <f>'Tabel 9'!E143+'Tabel 10'!E140</f>
        <v>0.55820554733333305</v>
      </c>
      <c r="F143" s="60">
        <f>'Tabel 9'!F143+'Tabel 10'!F140</f>
        <v>0.53731596433333306</v>
      </c>
      <c r="G143" s="60">
        <f>'Tabel 9'!G143+'Tabel 10'!G140</f>
        <v>0.51814261433333297</v>
      </c>
      <c r="H143" s="60">
        <f>'Tabel 9'!H143+'Tabel 10'!H140</f>
        <v>0.50656240633333305</v>
      </c>
      <c r="I143" s="60">
        <f>'Tabel 9'!I143+'Tabel 10'!I140</f>
        <v>0.50429157333333297</v>
      </c>
      <c r="J143" s="60">
        <f>'Tabel 9'!J143+'Tabel 10'!J140</f>
        <v>0.49271136533333304</v>
      </c>
      <c r="K143" s="60">
        <f>'Tabel 9'!K143+'Tabel 10'!K140</f>
        <v>0.471821782333333</v>
      </c>
      <c r="L143" s="60">
        <f>'Tabel 9'!L143+'Tabel 10'!L140</f>
        <v>0.46024157433333296</v>
      </c>
      <c r="M143" s="60">
        <f>'Tabel 9'!M143+'Tabel 10'!M140</f>
        <v>0.44866136633333292</v>
      </c>
      <c r="N143" s="60">
        <f>'Tabel 9'!N143+'Tabel 10'!N140</f>
        <v>0.43708115933333291</v>
      </c>
      <c r="O143" s="60">
        <f>'Tabel 9'!O143+'Tabel 10'!O140</f>
        <v>0.43708115933333291</v>
      </c>
      <c r="P143" s="105"/>
      <c r="Q143" s="105"/>
    </row>
    <row r="144" spans="1:18">
      <c r="A144" s="13">
        <v>34</v>
      </c>
      <c r="B144" s="14" t="s">
        <v>172</v>
      </c>
      <c r="C144" s="60">
        <f>'Tabel 9'!C144+'Tabel 10'!C141</f>
        <v>8.5823177666666653E-2</v>
      </c>
      <c r="D144" s="60">
        <f>'Tabel 9'!D144+'Tabel 10'!D141</f>
        <v>8.5003629166666664E-2</v>
      </c>
      <c r="E144" s="60">
        <f>'Tabel 9'!E144+'Tabel 10'!E141</f>
        <v>8.5003629166666664E-2</v>
      </c>
      <c r="F144" s="60">
        <f>'Tabel 9'!F144+'Tabel 10'!F141</f>
        <v>8.1435504166666658E-2</v>
      </c>
      <c r="G144" s="60">
        <f>'Tabel 9'!G144+'Tabel 10'!G141</f>
        <v>7.9016060666666638E-2</v>
      </c>
      <c r="H144" s="60">
        <f>'Tabel 9'!H144+'Tabel 10'!H141</f>
        <v>7.7231998166666663E-2</v>
      </c>
      <c r="I144" s="60">
        <f>'Tabel 9'!I144+'Tabel 10'!I141</f>
        <v>7.7231998166666663E-2</v>
      </c>
      <c r="J144" s="60">
        <f>'Tabel 9'!J144+'Tabel 10'!J141</f>
        <v>7.544793566666666E-2</v>
      </c>
      <c r="K144" s="60">
        <f>'Tabel 9'!K144+'Tabel 10'!K141</f>
        <v>7.1879810666666655E-2</v>
      </c>
      <c r="L144" s="60">
        <f>'Tabel 9'!L144+'Tabel 10'!L141</f>
        <v>7.0095748166666652E-2</v>
      </c>
      <c r="M144" s="60">
        <f>'Tabel 9'!M144+'Tabel 10'!M141</f>
        <v>6.8311685666666663E-2</v>
      </c>
      <c r="N144" s="60">
        <f>'Tabel 9'!N144+'Tabel 10'!N141</f>
        <v>7.2252629166666651E-2</v>
      </c>
      <c r="O144" s="60">
        <f>'Tabel 9'!O144+'Tabel 10'!O141</f>
        <v>0.10437587716666666</v>
      </c>
      <c r="P144" s="105"/>
      <c r="Q144" s="105"/>
    </row>
    <row r="145" spans="1:18">
      <c r="A145" s="13">
        <v>35</v>
      </c>
      <c r="B145" s="14" t="s">
        <v>173</v>
      </c>
      <c r="C145" s="60">
        <f>'Tabel 9'!C145+'Tabel 10'!C142</f>
        <v>0.3160237770833334</v>
      </c>
      <c r="D145" s="60">
        <f>'Tabel 9'!D145+'Tabel 10'!D142</f>
        <v>0.31032553616666669</v>
      </c>
      <c r="E145" s="60">
        <f>'Tabel 9'!E145+'Tabel 10'!E142</f>
        <v>0.31032553616666669</v>
      </c>
      <c r="F145" s="60">
        <f>'Tabel 9'!F145+'Tabel 10'!F142</f>
        <v>0.29548739033333332</v>
      </c>
      <c r="G145" s="60">
        <f>'Tabel 9'!G145+'Tabel 10'!G142</f>
        <v>0.28720790141666674</v>
      </c>
      <c r="H145" s="60">
        <f>'Tabel 9'!H145+'Tabel 10'!H142</f>
        <v>0.27978882850000009</v>
      </c>
      <c r="I145" s="60">
        <f>'Tabel 9'!I145+'Tabel 10'!I142</f>
        <v>0.27978882850000009</v>
      </c>
      <c r="J145" s="60">
        <f>'Tabel 9'!J145+'Tabel 10'!J142</f>
        <v>0.27596012558333338</v>
      </c>
      <c r="K145" s="60">
        <f>'Tabel 9'!K145+'Tabel 10'!K142</f>
        <v>0.26471234975000008</v>
      </c>
      <c r="L145" s="60">
        <f>'Tabel 9'!L145+'Tabel 10'!L142</f>
        <v>0.25721688683333338</v>
      </c>
      <c r="M145" s="60">
        <f>'Tabel 9'!M145+'Tabel 10'!M142</f>
        <v>0.24972142391666671</v>
      </c>
      <c r="N145" s="60">
        <f>'Tabel 9'!N145+'Tabel 10'!N142</f>
        <v>0.26222196600000003</v>
      </c>
      <c r="O145" s="60">
        <f>'Tabel 9'!O145+'Tabel 10'!O142</f>
        <v>0.27346774200000001</v>
      </c>
      <c r="P145" s="105"/>
      <c r="Q145" s="105"/>
    </row>
    <row r="146" spans="1:18">
      <c r="A146" s="13">
        <v>36</v>
      </c>
      <c r="B146" s="14" t="s">
        <v>174</v>
      </c>
      <c r="C146" s="60">
        <f>'Tabel 9'!C146+'Tabel 10'!C143</f>
        <v>1.7989950000000001E-3</v>
      </c>
      <c r="D146" s="60">
        <f>'Tabel 9'!D146+'Tabel 10'!D143</f>
        <v>1.7989950000000001E-3</v>
      </c>
      <c r="E146" s="60">
        <f>'Tabel 9'!E146+'Tabel 10'!E143</f>
        <v>1.7989950000000001E-3</v>
      </c>
      <c r="F146" s="60">
        <f>'Tabel 9'!F146+'Tabel 10'!F143</f>
        <v>1.7989950000000001E-3</v>
      </c>
      <c r="G146" s="60">
        <f>'Tabel 9'!G146+'Tabel 10'!G143</f>
        <v>1.349247E-3</v>
      </c>
      <c r="H146" s="60">
        <f>'Tabel 9'!H146+'Tabel 10'!H143</f>
        <v>1.349247E-3</v>
      </c>
      <c r="I146" s="60">
        <f>'Tabel 9'!I146+'Tabel 10'!I143</f>
        <v>1.349247E-3</v>
      </c>
      <c r="J146" s="60">
        <f>'Tabel 9'!J146+'Tabel 10'!J143</f>
        <v>1.349247E-3</v>
      </c>
      <c r="K146" s="60">
        <f>'Tabel 9'!K146+'Tabel 10'!K143</f>
        <v>1.349247E-3</v>
      </c>
      <c r="L146" s="60">
        <f>'Tabel 9'!L146+'Tabel 10'!L143</f>
        <v>1.349247E-3</v>
      </c>
      <c r="M146" s="60">
        <f>'Tabel 9'!M146+'Tabel 10'!M143</f>
        <v>1.349247E-3</v>
      </c>
      <c r="N146" s="60">
        <f>'Tabel 9'!N146+'Tabel 10'!N143</f>
        <v>0</v>
      </c>
      <c r="O146" s="60">
        <f>'Tabel 9'!O146+'Tabel 10'!O143</f>
        <v>0</v>
      </c>
      <c r="P146" s="105"/>
      <c r="Q146" s="105"/>
    </row>
    <row r="147" spans="1:18">
      <c r="A147" s="13">
        <v>37</v>
      </c>
      <c r="B147" s="59" t="s">
        <v>175</v>
      </c>
      <c r="C147" s="62">
        <f>'Tabel 9'!C147+'Tabel 10'!C144</f>
        <v>10.954159079</v>
      </c>
      <c r="D147" s="62">
        <f>'Tabel 9'!D147+'Tabel 10'!D144</f>
        <v>10.925681979499998</v>
      </c>
      <c r="E147" s="62">
        <f>'Tabel 9'!E147+'Tabel 10'!E144</f>
        <v>10.923411146499999</v>
      </c>
      <c r="F147" s="62">
        <f>'Tabel 9'!F147+'Tabel 10'!F144</f>
        <v>10.863357088500001</v>
      </c>
      <c r="G147" s="62">
        <f>'Tabel 9'!G147+'Tabel 10'!G144</f>
        <v>10.799518175999999</v>
      </c>
      <c r="H147" s="62">
        <f>'Tabel 9'!H147+'Tabel 10'!H144</f>
        <v>10.763728174499999</v>
      </c>
      <c r="I147" s="62">
        <f>'Tabel 9'!I147+'Tabel 10'!I144</f>
        <v>10.756829785499999</v>
      </c>
      <c r="J147" s="62">
        <f>'Tabel 9'!J147+'Tabel 10'!J144</f>
        <v>10.724630154</v>
      </c>
      <c r="K147" s="62">
        <f>'Tabel 9'!K147+'Tabel 10'!K144</f>
        <v>10.663538909999998</v>
      </c>
      <c r="L147" s="62">
        <f>'Tabel 9'!L147+'Tabel 10'!L144</f>
        <v>10.627672518499999</v>
      </c>
      <c r="M147" s="62">
        <f>'Tabel 9'!M147+'Tabel 10'!M144</f>
        <v>10.591806126999998</v>
      </c>
      <c r="N147" s="62">
        <f>'Tabel 9'!N147+'Tabel 10'!N144</f>
        <v>10.625124000499998</v>
      </c>
      <c r="O147" s="62">
        <f>'Tabel 9'!O147+'Tabel 10'!O144</f>
        <v>10.663865468499999</v>
      </c>
      <c r="P147" s="105"/>
      <c r="Q147" s="105"/>
    </row>
    <row r="148" spans="1:18">
      <c r="A148" s="13">
        <v>38</v>
      </c>
      <c r="B148" s="59" t="s">
        <v>176</v>
      </c>
      <c r="C148" s="62">
        <f>'Tabel 9'!C148+'Tabel 10'!C145</f>
        <v>12.1478</v>
      </c>
      <c r="D148" s="62">
        <f>'Tabel 9'!D148+'Tabel 10'!D145</f>
        <v>12.1478</v>
      </c>
      <c r="E148" s="62">
        <f>'Tabel 9'!E148+'Tabel 10'!E145</f>
        <v>0</v>
      </c>
      <c r="F148" s="62">
        <f>'Tabel 9'!F148+'Tabel 10'!F145</f>
        <v>3.8320742399999999</v>
      </c>
      <c r="G148" s="62">
        <f>'Tabel 9'!G148+'Tabel 10'!G145</f>
        <v>3.8320742399999999</v>
      </c>
      <c r="H148" s="62">
        <f>'Tabel 9'!H148+'Tabel 10'!H145</f>
        <v>3.8320742399999999</v>
      </c>
      <c r="I148" s="62">
        <f>'Tabel 9'!I148+'Tabel 10'!I145</f>
        <v>3.8320742399999999</v>
      </c>
      <c r="J148" s="62">
        <f>'Tabel 9'!J148+'Tabel 10'!J145</f>
        <v>3.8320742399999999</v>
      </c>
      <c r="K148" s="62">
        <f>'Tabel 9'!K148+'Tabel 10'!K145</f>
        <v>3.8320742399999999</v>
      </c>
      <c r="L148" s="62">
        <f>'Tabel 9'!L148+'Tabel 10'!L145</f>
        <v>3.8320742399999999</v>
      </c>
      <c r="M148" s="62">
        <f>'Tabel 9'!M148+'Tabel 10'!M145</f>
        <v>3.8320742399999999</v>
      </c>
      <c r="N148" s="62">
        <f>'Tabel 9'!N148+'Tabel 10'!N145</f>
        <v>3.8320742399999999</v>
      </c>
      <c r="O148" s="62">
        <f>'Tabel 9'!O148+'Tabel 10'!O145</f>
        <v>8.3724442400000001</v>
      </c>
      <c r="P148" s="105"/>
      <c r="Q148" s="105"/>
    </row>
    <row r="149" spans="1:18">
      <c r="A149" s="13">
        <v>39</v>
      </c>
      <c r="B149" s="59" t="s">
        <v>177</v>
      </c>
      <c r="C149" s="62">
        <f>'Tabel 9'!C149+'Tabel 10'!C146+'Tabel 11'!C113</f>
        <v>2165.2273144552869</v>
      </c>
      <c r="D149" s="62">
        <f>'Tabel 9'!D149+'Tabel 10'!D146+'Tabel 11'!D113</f>
        <v>2170.9204095610194</v>
      </c>
      <c r="E149" s="62">
        <f>'Tabel 9'!E149+'Tabel 10'!E146+'Tabel 11'!E113</f>
        <v>2162.9351921450188</v>
      </c>
      <c r="F149" s="62">
        <f>'Tabel 9'!F149+'Tabel 10'!F146+'Tabel 11'!F113</f>
        <v>2180.127867465832</v>
      </c>
      <c r="G149" s="62">
        <f>'Tabel 9'!G149+'Tabel 10'!G146+'Tabel 11'!G113</f>
        <v>2184.6825616486713</v>
      </c>
      <c r="H149" s="62">
        <f>'Tabel 9'!H149+'Tabel 10'!H146+'Tabel 11'!H113</f>
        <v>2192.6247292892599</v>
      </c>
      <c r="I149" s="62">
        <f>'Tabel 9'!I149+'Tabel 10'!I146+'Tabel 11'!I113</f>
        <v>2183.6015950442597</v>
      </c>
      <c r="J149" s="62">
        <f>'Tabel 9'!J149+'Tabel 10'!J146+'Tabel 11'!J113</f>
        <v>2202.9161398783172</v>
      </c>
      <c r="K149" s="62">
        <f>'Tabel 9'!K149+'Tabel 10'!K146+'Tabel 11'!K113</f>
        <v>2211.2172222849458</v>
      </c>
      <c r="L149" s="62">
        <f>'Tabel 9'!L149+'Tabel 10'!L146+'Tabel 11'!L113</f>
        <v>2217.4484583014791</v>
      </c>
      <c r="M149" s="62">
        <f>'Tabel 9'!M149+'Tabel 10'!M146+'Tabel 11'!M113</f>
        <v>2237.1620739158761</v>
      </c>
      <c r="N149" s="62">
        <f>'Tabel 9'!N149+'Tabel 10'!N146+'Tabel 11'!N113</f>
        <v>2249.6410577238667</v>
      </c>
      <c r="O149" s="62">
        <f>'Tabel 9'!O149+'Tabel 10'!O146+'Tabel 11'!O113</f>
        <v>3043.8238271488667</v>
      </c>
      <c r="P149" s="105"/>
      <c r="Q149" s="105"/>
      <c r="R149" s="105"/>
    </row>
    <row r="150" spans="1:18">
      <c r="A150" s="13">
        <v>40</v>
      </c>
      <c r="B150" s="14" t="s">
        <v>178</v>
      </c>
      <c r="C150" s="60">
        <f>'Tabel 9'!C150+'Tabel 10'!C147+'Tabel 11'!C114</f>
        <v>0.97238320499999997</v>
      </c>
      <c r="D150" s="60">
        <f>'Tabel 9'!D150+'Tabel 10'!D147+'Tabel 11'!D114</f>
        <v>0.97238320499999997</v>
      </c>
      <c r="E150" s="60">
        <f>'Tabel 9'!E150+'Tabel 10'!E147+'Tabel 11'!E114</f>
        <v>0.97238320499999997</v>
      </c>
      <c r="F150" s="60">
        <f>'Tabel 9'!F150+'Tabel 10'!F147+'Tabel 11'!F114</f>
        <v>0.97238320499999997</v>
      </c>
      <c r="G150" s="60">
        <f>'Tabel 9'!G150+'Tabel 10'!G147+'Tabel 11'!G114</f>
        <v>0.97238320499999997</v>
      </c>
      <c r="H150" s="60">
        <f>'Tabel 9'!H150+'Tabel 10'!H147+'Tabel 11'!H114</f>
        <v>0.97238320499999997</v>
      </c>
      <c r="I150" s="60">
        <f>'Tabel 9'!I150+'Tabel 10'!I147+'Tabel 11'!I114</f>
        <v>2.488273E-3</v>
      </c>
      <c r="J150" s="60">
        <f>'Tabel 9'!J150+'Tabel 10'!J147+'Tabel 11'!J114</f>
        <v>2.488273E-3</v>
      </c>
      <c r="K150" s="60">
        <f>'Tabel 9'!K150+'Tabel 10'!K147+'Tabel 11'!K114</f>
        <v>2.488273E-3</v>
      </c>
      <c r="L150" s="60">
        <f>'Tabel 9'!L150+'Tabel 10'!L147+'Tabel 11'!L114</f>
        <v>2.488273E-3</v>
      </c>
      <c r="M150" s="60">
        <f>'Tabel 9'!M150+'Tabel 10'!M147+'Tabel 11'!M114</f>
        <v>2.488273E-3</v>
      </c>
      <c r="N150" s="60">
        <f>'Tabel 9'!N150+'Tabel 10'!N147+'Tabel 11'!N114</f>
        <v>2.488273E-3</v>
      </c>
      <c r="O150" s="60">
        <f>'Tabel 9'!O150+'Tabel 10'!O147+'Tabel 11'!O114</f>
        <v>2.488273E-3</v>
      </c>
      <c r="P150" s="105"/>
      <c r="Q150" s="105"/>
      <c r="R150" s="105"/>
    </row>
    <row r="151" spans="1:18">
      <c r="A151" s="13">
        <v>41</v>
      </c>
      <c r="B151" s="14" t="s">
        <v>179</v>
      </c>
      <c r="C151" s="60">
        <f>'Tabel 9'!C151+'Tabel 10'!C148+'Tabel 11'!C115</f>
        <v>1.376693E-3</v>
      </c>
      <c r="D151" s="60">
        <f>'Tabel 9'!D151+'Tabel 10'!D148+'Tabel 11'!D115</f>
        <v>1.376693E-3</v>
      </c>
      <c r="E151" s="60">
        <f>'Tabel 9'!E151+'Tabel 10'!E148+'Tabel 11'!E115</f>
        <v>1.376693E-3</v>
      </c>
      <c r="F151" s="60">
        <f>'Tabel 9'!F151+'Tabel 10'!F148+'Tabel 11'!F115</f>
        <v>9.2914130000000001E-3</v>
      </c>
      <c r="G151" s="60">
        <f>'Tabel 9'!G151+'Tabel 10'!G148+'Tabel 11'!G115</f>
        <v>1.0668106E-2</v>
      </c>
      <c r="H151" s="60">
        <f>'Tabel 9'!H151+'Tabel 10'!H148+'Tabel 11'!H115</f>
        <v>1.2044799E-2</v>
      </c>
      <c r="I151" s="60">
        <f>'Tabel 9'!I151+'Tabel 10'!I148+'Tabel 11'!I115</f>
        <v>1.2044799E-2</v>
      </c>
      <c r="J151" s="60">
        <f>'Tabel 9'!J151+'Tabel 10'!J148+'Tabel 11'!J115</f>
        <v>1.376693000000015E-3</v>
      </c>
      <c r="K151" s="60">
        <f>'Tabel 9'!K151+'Tabel 10'!K148+'Tabel 11'!K115</f>
        <v>0</v>
      </c>
      <c r="L151" s="60">
        <f>'Tabel 9'!L151+'Tabel 10'!L148+'Tabel 11'!L115</f>
        <v>0</v>
      </c>
      <c r="M151" s="60">
        <f>'Tabel 9'!M151+'Tabel 10'!M148+'Tabel 11'!M115</f>
        <v>0</v>
      </c>
      <c r="N151" s="60">
        <f>'Tabel 9'!N151+'Tabel 10'!N148+'Tabel 11'!N115</f>
        <v>0</v>
      </c>
      <c r="O151" s="60">
        <f>'Tabel 9'!O151+'Tabel 10'!O148+'Tabel 11'!O115</f>
        <v>0</v>
      </c>
      <c r="P151" s="105"/>
      <c r="Q151" s="105"/>
      <c r="R151" s="105"/>
    </row>
    <row r="152" spans="1:18">
      <c r="A152" s="13">
        <v>42</v>
      </c>
      <c r="B152" s="14" t="s">
        <v>181</v>
      </c>
      <c r="C152" s="60">
        <f>'Tabel 9'!C152+'Tabel 10'!C149+'Tabel 11'!C116</f>
        <v>0</v>
      </c>
      <c r="D152" s="60">
        <f>'Tabel 9'!D152+'Tabel 10'!D149+'Tabel 11'!D116</f>
        <v>0</v>
      </c>
      <c r="E152" s="60">
        <f>'Tabel 9'!E152+'Tabel 10'!E149+'Tabel 11'!E116</f>
        <v>0</v>
      </c>
      <c r="F152" s="60">
        <f>'Tabel 9'!F152+'Tabel 10'!F149+'Tabel 11'!F116</f>
        <v>0</v>
      </c>
      <c r="G152" s="60">
        <f>'Tabel 9'!G152+'Tabel 10'!G149+'Tabel 11'!G116</f>
        <v>0</v>
      </c>
      <c r="H152" s="60">
        <f>'Tabel 9'!H152+'Tabel 10'!H149+'Tabel 11'!H116</f>
        <v>0.33534550000000002</v>
      </c>
      <c r="I152" s="60">
        <f>'Tabel 9'!I152+'Tabel 10'!I149+'Tabel 11'!I116</f>
        <v>0.33534550000000002</v>
      </c>
      <c r="J152" s="60">
        <f>'Tabel 9'!J152+'Tabel 10'!J149+'Tabel 11'!J116</f>
        <v>0</v>
      </c>
      <c r="K152" s="60">
        <f>'Tabel 9'!K152+'Tabel 10'!K149+'Tabel 11'!K116</f>
        <v>0.29085</v>
      </c>
      <c r="L152" s="60">
        <f>'Tabel 9'!L152+'Tabel 10'!L149+'Tabel 11'!L116</f>
        <v>0</v>
      </c>
      <c r="M152" s="60">
        <f>'Tabel 9'!M152+'Tabel 10'!M149+'Tabel 11'!M116</f>
        <v>0</v>
      </c>
      <c r="N152" s="60">
        <f>'Tabel 9'!N152+'Tabel 10'!N149+'Tabel 11'!N116</f>
        <v>0</v>
      </c>
      <c r="O152" s="60">
        <f>'Tabel 9'!O152+'Tabel 10'!O149+'Tabel 11'!O116</f>
        <v>0</v>
      </c>
      <c r="P152" s="105"/>
      <c r="Q152" s="105"/>
      <c r="R152" s="105"/>
    </row>
    <row r="153" spans="1:18">
      <c r="A153" s="13">
        <v>43</v>
      </c>
      <c r="B153" s="14" t="s">
        <v>180</v>
      </c>
      <c r="C153" s="60">
        <f>'Tabel 9'!C153+'Tabel 10'!C150</f>
        <v>2.0670000000000001E-4</v>
      </c>
      <c r="D153" s="60">
        <f>'Tabel 9'!D153+'Tabel 10'!D150</f>
        <v>4.1340000000000002E-4</v>
      </c>
      <c r="E153" s="60">
        <f>'Tabel 9'!E153+'Tabel 10'!E150</f>
        <v>4.1340000000000002E-4</v>
      </c>
      <c r="F153" s="60">
        <f>'Tabel 9'!F153+'Tabel 10'!F150</f>
        <v>8.3100000000000003E-4</v>
      </c>
      <c r="G153" s="60">
        <f>'Tabel 9'!G153+'Tabel 10'!G150</f>
        <v>1.0418999999999999E-3</v>
      </c>
      <c r="H153" s="60">
        <f>'Tabel 9'!H153+'Tabel 10'!H150</f>
        <v>1.2528000000000001E-3</v>
      </c>
      <c r="I153" s="60">
        <f>'Tabel 9'!I153+'Tabel 10'!I150</f>
        <v>1.2528000000000001E-3</v>
      </c>
      <c r="J153" s="60">
        <f>'Tabel 9'!J153+'Tabel 10'!J150</f>
        <v>1.4637000000000001E-3</v>
      </c>
      <c r="K153" s="60">
        <f>'Tabel 9'!K153+'Tabel 10'!K150</f>
        <v>1.8855E-3</v>
      </c>
      <c r="L153" s="60">
        <f>'Tabel 9'!L153+'Tabel 10'!L150</f>
        <v>2.0964E-3</v>
      </c>
      <c r="M153" s="60">
        <f>'Tabel 9'!M153+'Tabel 10'!M150</f>
        <v>2.3073E-3</v>
      </c>
      <c r="N153" s="60">
        <f>'Tabel 9'!N153+'Tabel 10'!N150</f>
        <v>0</v>
      </c>
      <c r="O153" s="60">
        <f>'Tabel 9'!O153+'Tabel 10'!O150</f>
        <v>0</v>
      </c>
      <c r="P153" s="105"/>
      <c r="Q153" s="105"/>
    </row>
    <row r="154" spans="1:18">
      <c r="A154" s="13">
        <v>44</v>
      </c>
      <c r="B154" s="14" t="s">
        <v>182</v>
      </c>
      <c r="C154" s="60">
        <f>'Tabel 9'!C154+'Tabel 10'!C151+'Tabel 11'!C117</f>
        <v>0.18621212100000001</v>
      </c>
      <c r="D154" s="60">
        <f>'Tabel 9'!D154+'Tabel 10'!D151+'Tabel 11'!D117</f>
        <v>0.134242424</v>
      </c>
      <c r="E154" s="60">
        <f>'Tabel 9'!E154+'Tabel 10'!E151+'Tabel 11'!E117</f>
        <v>0.134242424</v>
      </c>
      <c r="F154" s="60">
        <f>'Tabel 9'!F154+'Tabel 10'!F151+'Tabel 11'!F117</f>
        <v>3.0303030000000002E-2</v>
      </c>
      <c r="G154" s="60">
        <f>'Tabel 9'!G154+'Tabel 10'!G151+'Tabel 11'!G117</f>
        <v>2.0833332999999999E-2</v>
      </c>
      <c r="H154" s="60">
        <f>'Tabel 9'!H154+'Tabel 10'!H151+'Tabel 11'!H117</f>
        <v>1.1363636E-2</v>
      </c>
      <c r="I154" s="60">
        <f>'Tabel 9'!I154+'Tabel 10'!I151+'Tabel 11'!I117</f>
        <v>1.1363636E-2</v>
      </c>
      <c r="J154" s="60">
        <f>'Tabel 9'!J154+'Tabel 10'!J151+'Tabel 11'!J117</f>
        <v>0</v>
      </c>
      <c r="K154" s="60">
        <f>'Tabel 9'!K154+'Tabel 10'!K151+'Tabel 11'!K117</f>
        <v>0</v>
      </c>
      <c r="L154" s="60">
        <f>'Tabel 9'!L154+'Tabel 10'!L151+'Tabel 11'!L117</f>
        <v>0</v>
      </c>
      <c r="M154" s="60">
        <f>'Tabel 9'!M154+'Tabel 10'!M151+'Tabel 11'!M117</f>
        <v>0</v>
      </c>
      <c r="N154" s="60">
        <f>'Tabel 9'!N154+'Tabel 10'!N151+'Tabel 11'!N117</f>
        <v>0</v>
      </c>
      <c r="O154" s="60">
        <f>'Tabel 9'!O154+'Tabel 10'!O151+'Tabel 11'!O117</f>
        <v>0.83125000699999996</v>
      </c>
      <c r="P154" s="105"/>
      <c r="Q154" s="105"/>
      <c r="R154" s="105"/>
    </row>
    <row r="155" spans="1:18">
      <c r="A155" s="13">
        <v>45</v>
      </c>
      <c r="B155" s="14" t="s">
        <v>183</v>
      </c>
      <c r="C155" s="60">
        <f>'Tabel 9'!C155+'Tabel 10'!C152+'Tabel 11'!C118</f>
        <v>3.7714119939999997</v>
      </c>
      <c r="D155" s="60">
        <f>'Tabel 9'!D155+'Tabel 10'!D152+'Tabel 11'!D118</f>
        <v>1.8180055799999999</v>
      </c>
      <c r="E155" s="60">
        <f>'Tabel 9'!E155+'Tabel 10'!E152+'Tabel 11'!E118</f>
        <v>2.299433048</v>
      </c>
      <c r="F155" s="60">
        <f>'Tabel 9'!F155+'Tabel 10'!F152+'Tabel 11'!F118</f>
        <v>1.4951059929999999</v>
      </c>
      <c r="G155" s="60">
        <f>'Tabel 9'!G155+'Tabel 10'!G152+'Tabel 11'!G118</f>
        <v>1.737218514</v>
      </c>
      <c r="H155" s="60">
        <f>'Tabel 9'!H155+'Tabel 10'!H152+'Tabel 11'!H118</f>
        <v>1.5543326499999999</v>
      </c>
      <c r="I155" s="60">
        <f>'Tabel 9'!I155+'Tabel 10'!I152+'Tabel 11'!I118</f>
        <v>1.5727955549999999</v>
      </c>
      <c r="J155" s="60">
        <f>'Tabel 9'!J155+'Tabel 10'!J152+'Tabel 11'!J118</f>
        <v>2.1370480830000003</v>
      </c>
      <c r="K155" s="60">
        <f>'Tabel 9'!K155+'Tabel 10'!K152+'Tabel 11'!K118</f>
        <v>2.076839814</v>
      </c>
      <c r="L155" s="60">
        <f>'Tabel 9'!L155+'Tabel 10'!L152+'Tabel 11'!L118</f>
        <v>2.0840965630000001</v>
      </c>
      <c r="M155" s="60">
        <f>'Tabel 9'!M155+'Tabel 10'!M152+'Tabel 11'!M118</f>
        <v>2.3726415709999999</v>
      </c>
      <c r="N155" s="60">
        <f>'Tabel 9'!N155+'Tabel 10'!N152+'Tabel 11'!N118</f>
        <v>1.878743531</v>
      </c>
      <c r="O155" s="60">
        <f>'Tabel 9'!O155+'Tabel 10'!O152+'Tabel 11'!O118</f>
        <v>2.5712348760000001</v>
      </c>
      <c r="P155" s="105"/>
      <c r="Q155" s="105"/>
      <c r="R155" s="105"/>
    </row>
    <row r="156" spans="1:18">
      <c r="A156" s="13">
        <v>46</v>
      </c>
      <c r="B156" s="14" t="s">
        <v>184</v>
      </c>
      <c r="C156" s="60">
        <f>'Tabel 9'!C156+'Tabel 10'!C153+'Tabel 11'!C119</f>
        <v>9.5018266925257997</v>
      </c>
      <c r="D156" s="60">
        <f>'Tabel 9'!D156+'Tabel 10'!D153+'Tabel 11'!D119</f>
        <v>8.8836274693647983</v>
      </c>
      <c r="E156" s="60">
        <f>'Tabel 9'!E156+'Tabel 10'!E153+'Tabel 11'!E119</f>
        <v>8.8751984843647982</v>
      </c>
      <c r="F156" s="60">
        <f>'Tabel 9'!F156+'Tabel 10'!F153+'Tabel 11'!F119</f>
        <v>8.8677504128047975</v>
      </c>
      <c r="G156" s="60">
        <f>'Tabel 9'!G156+'Tabel 10'!G153+'Tabel 11'!G119</f>
        <v>8.7139922681213964</v>
      </c>
      <c r="H156" s="60">
        <f>'Tabel 9'!H156+'Tabel 10'!H153+'Tabel 11'!H119</f>
        <v>8.7564563363657975</v>
      </c>
      <c r="I156" s="60">
        <f>'Tabel 9'!I156+'Tabel 10'!I153+'Tabel 11'!I119</f>
        <v>9.6362457353657973</v>
      </c>
      <c r="J156" s="60">
        <f>'Tabel 9'!J156+'Tabel 10'!J153+'Tabel 11'!J119</f>
        <v>9.1375734493647975</v>
      </c>
      <c r="K156" s="60">
        <f>'Tabel 9'!K156+'Tabel 10'!K153+'Tabel 11'!K119</f>
        <v>13.2367976955224</v>
      </c>
      <c r="L156" s="60">
        <f>'Tabel 9'!L156+'Tabel 10'!L153+'Tabel 11'!L119</f>
        <v>12.5023706332467</v>
      </c>
      <c r="M156" s="60">
        <f>'Tabel 9'!M156+'Tabel 10'!M153+'Tabel 11'!M119</f>
        <v>12.124766875162399</v>
      </c>
      <c r="N156" s="60">
        <f>'Tabel 9'!N156+'Tabel 10'!N153+'Tabel 11'!N119</f>
        <v>5.2913946689624005</v>
      </c>
      <c r="O156" s="60">
        <f>'Tabel 9'!O156+'Tabel 10'!O153+'Tabel 11'!O119</f>
        <v>5.4847433549623998</v>
      </c>
      <c r="P156" s="105"/>
      <c r="Q156" s="105"/>
      <c r="R156" s="105"/>
    </row>
    <row r="157" spans="1:18" ht="31.5">
      <c r="A157" s="13">
        <v>47</v>
      </c>
      <c r="B157" s="59" t="s">
        <v>185</v>
      </c>
      <c r="C157" s="62">
        <f>'Tabel 9'!C157+'Tabel 10'!C154+'Tabel 11'!C120</f>
        <v>14.4334174055258</v>
      </c>
      <c r="D157" s="62">
        <f>'Tabel 9'!D157+'Tabel 10'!D154+'Tabel 11'!D120</f>
        <v>11.810048771364796</v>
      </c>
      <c r="E157" s="62">
        <f>'Tabel 9'!E157+'Tabel 10'!E154+'Tabel 11'!E120</f>
        <v>12.283047254364796</v>
      </c>
      <c r="F157" s="62">
        <f>'Tabel 9'!F157+'Tabel 10'!F154+'Tabel 11'!F120</f>
        <v>11.375665053804795</v>
      </c>
      <c r="G157" s="62">
        <f>'Tabel 9'!G157+'Tabel 10'!G154+'Tabel 11'!G120</f>
        <v>11.456137326121397</v>
      </c>
      <c r="H157" s="62">
        <f>'Tabel 9'!H157+'Tabel 10'!H154+'Tabel 11'!H120</f>
        <v>11.643178926365797</v>
      </c>
      <c r="I157" s="62">
        <f>'Tabel 9'!I157+'Tabel 10'!I154+'Tabel 11'!I120</f>
        <v>11.571536298365798</v>
      </c>
      <c r="J157" s="62">
        <f>'Tabel 9'!J157+'Tabel 10'!J154+'Tabel 11'!J120</f>
        <v>11.279950198364798</v>
      </c>
      <c r="K157" s="62">
        <f>'Tabel 9'!K157+'Tabel 10'!K154+'Tabel 11'!K120</f>
        <v>15.608861282522401</v>
      </c>
      <c r="L157" s="62">
        <f>'Tabel 9'!L157+'Tabel 10'!L154+'Tabel 11'!L120</f>
        <v>14.591051869246702</v>
      </c>
      <c r="M157" s="62">
        <f>'Tabel 9'!M157+'Tabel 10'!M154+'Tabel 11'!M120</f>
        <v>14.502204019162399</v>
      </c>
      <c r="N157" s="62">
        <f>'Tabel 9'!N157+'Tabel 10'!N154+'Tabel 11'!N120</f>
        <v>7.1726264729624001</v>
      </c>
      <c r="O157" s="62">
        <f>'Tabel 9'!O157+'Tabel 10'!O154+'Tabel 11'!O120</f>
        <v>8.8897165109624012</v>
      </c>
      <c r="P157" s="105"/>
      <c r="Q157" s="105"/>
      <c r="R157" s="105"/>
    </row>
    <row r="158" spans="1:18">
      <c r="A158" s="13">
        <v>48</v>
      </c>
      <c r="B158" s="59" t="s">
        <v>186</v>
      </c>
      <c r="C158" s="62">
        <f>'Tabel 9'!C158+'Tabel 10'!C155+'Tabel 11'!C121</f>
        <v>2150.7938970497612</v>
      </c>
      <c r="D158" s="62">
        <f>'Tabel 9'!D158+'Tabel 10'!D155+'Tabel 11'!D121</f>
        <v>2159.1103607896544</v>
      </c>
      <c r="E158" s="62">
        <f>'Tabel 9'!E158+'Tabel 10'!E155+'Tabel 11'!E121</f>
        <v>2150.6521448906542</v>
      </c>
      <c r="F158" s="62">
        <f>'Tabel 9'!F158+'Tabel 10'!F155+'Tabel 11'!F121</f>
        <v>2168.7522024120276</v>
      </c>
      <c r="G158" s="62">
        <f>'Tabel 9'!G158+'Tabel 10'!G155+'Tabel 11'!G121</f>
        <v>2173.22642432255</v>
      </c>
      <c r="H158" s="62">
        <f>'Tabel 9'!H158+'Tabel 10'!H155+'Tabel 11'!H121</f>
        <v>2180.9815503628943</v>
      </c>
      <c r="I158" s="62">
        <f>'Tabel 9'!I158+'Tabel 10'!I155+'Tabel 11'!I121</f>
        <v>2172.0300587458942</v>
      </c>
      <c r="J158" s="62">
        <f>'Tabel 9'!J158+'Tabel 10'!J155+'Tabel 11'!J121</f>
        <v>2191.6361896799526</v>
      </c>
      <c r="K158" s="62">
        <f>'Tabel 9'!K158+'Tabel 10'!K155+'Tabel 11'!K121</f>
        <v>2195.6083610024234</v>
      </c>
      <c r="L158" s="62">
        <f>'Tabel 9'!L158+'Tabel 10'!L155+'Tabel 11'!L121</f>
        <v>2202.857406432232</v>
      </c>
      <c r="M158" s="62">
        <f>'Tabel 9'!M158+'Tabel 10'!M155+'Tabel 11'!M121</f>
        <v>2222.6598698967141</v>
      </c>
      <c r="N158" s="62">
        <f>'Tabel 9'!N158+'Tabel 10'!N155+'Tabel 11'!N121</f>
        <v>2242.4684312509044</v>
      </c>
      <c r="O158" s="62">
        <f>'Tabel 9'!O158+'Tabel 10'!O155+'Tabel 11'!O121</f>
        <v>3034.9341106379043</v>
      </c>
      <c r="P158" s="105"/>
      <c r="Q158" s="105"/>
      <c r="R158" s="105"/>
    </row>
  </sheetData>
  <mergeCells count="3">
    <mergeCell ref="B2:O2"/>
    <mergeCell ref="B56:O56"/>
    <mergeCell ref="B109:O10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>
    <tabColor rgb="FF002060"/>
  </sheetPr>
  <dimension ref="A1:O100"/>
  <sheetViews>
    <sheetView showGridLines="0" zoomScale="80" zoomScaleNormal="80" workbookViewId="0">
      <pane xSplit="2" ySplit="3" topLeftCell="C4" activePane="bottomRight" state="frozen"/>
      <selection pane="topRight" activeCell="B12" sqref="B12"/>
      <selection pane="bottomLeft" activeCell="B12" sqref="B12"/>
      <selection pane="bottomRight" activeCell="M10" sqref="M10"/>
    </sheetView>
  </sheetViews>
  <sheetFormatPr defaultColWidth="8.85546875" defaultRowHeight="15"/>
  <cols>
    <col min="1" max="1" width="3.85546875" bestFit="1" customWidth="1"/>
    <col min="2" max="2" width="47.85546875" bestFit="1" customWidth="1"/>
    <col min="3" max="15" width="13.5703125" customWidth="1"/>
    <col min="16" max="18" width="23.85546875" customWidth="1"/>
  </cols>
  <sheetData>
    <row r="1" spans="1:15">
      <c r="O1" s="76" t="s">
        <v>57</v>
      </c>
    </row>
    <row r="2" spans="1:15">
      <c r="B2" s="123" t="s">
        <v>189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15">
      <c r="A3" s="12" t="s">
        <v>156</v>
      </c>
      <c r="B3" s="12" t="s">
        <v>190</v>
      </c>
      <c r="C3" s="50">
        <f>'Tabel 1'!C10</f>
        <v>44592</v>
      </c>
      <c r="D3" s="50">
        <f>'Tabel 1'!D10</f>
        <v>44620</v>
      </c>
      <c r="E3" s="50">
        <f>'Tabel 1'!E10</f>
        <v>44651</v>
      </c>
      <c r="F3" s="50">
        <f>'Tabel 1'!F10</f>
        <v>44681</v>
      </c>
      <c r="G3" s="50">
        <f>'Tabel 1'!G10</f>
        <v>44712</v>
      </c>
      <c r="H3" s="50">
        <f>'Tabel 1'!H10</f>
        <v>44742</v>
      </c>
      <c r="I3" s="50">
        <f>'Tabel 1'!I10</f>
        <v>44773</v>
      </c>
      <c r="J3" s="50">
        <f>'Tabel 1'!J10</f>
        <v>44804</v>
      </c>
      <c r="K3" s="50">
        <f>'Tabel 1'!K10</f>
        <v>44834</v>
      </c>
      <c r="L3" s="50">
        <f>'Tabel 1'!L10</f>
        <v>44865</v>
      </c>
      <c r="M3" s="50">
        <f>'Tabel 1'!M10</f>
        <v>44895</v>
      </c>
      <c r="N3" s="50">
        <f>'Tabel 1'!N10</f>
        <v>44926</v>
      </c>
      <c r="O3" s="50">
        <f>'Tabel 1'!O10</f>
        <v>44957</v>
      </c>
    </row>
    <row r="4" spans="1:15">
      <c r="A4" s="13">
        <v>1</v>
      </c>
      <c r="B4" s="14" t="s">
        <v>191</v>
      </c>
      <c r="C4" s="61">
        <f>+'Tabel 12'!C4+'Tabel 13'!C4+'Tabel 14'!C4</f>
        <v>1293.2039028669203</v>
      </c>
      <c r="D4" s="61">
        <f>+'Tabel 12'!D4+'Tabel 13'!D4+'Tabel 14'!D4</f>
        <v>2441.7257433954937</v>
      </c>
      <c r="E4" s="61">
        <f>+'Tabel 12'!E4+'Tabel 13'!E4+'Tabel 14'!E4</f>
        <v>3777.0800634809948</v>
      </c>
      <c r="F4" s="61">
        <f>+'Tabel 12'!F4+'Tabel 13'!F4+'Tabel 14'!F4</f>
        <v>4915.0098055523204</v>
      </c>
      <c r="G4" s="61">
        <f>+'Tabel 12'!G4+'Tabel 13'!G4+'Tabel 14'!G4</f>
        <v>6288.1099828134738</v>
      </c>
      <c r="H4" s="61">
        <f>+'Tabel 12'!H4+'Tabel 13'!H4+'Tabel 14'!H4</f>
        <v>7607.1327362699667</v>
      </c>
      <c r="I4" s="61">
        <f>+'Tabel 12'!I4+'Tabel 13'!I4+'Tabel 14'!I4</f>
        <v>8880.3753264188235</v>
      </c>
      <c r="J4" s="61">
        <f>+'Tabel 12'!J4+'Tabel 13'!J4+'Tabel 14'!J4</f>
        <v>10177.32835466968</v>
      </c>
      <c r="K4" s="61">
        <f>+'Tabel 12'!K4+'Tabel 13'!K4+'Tabel 14'!K4</f>
        <v>11469.943383244816</v>
      </c>
      <c r="L4" s="61">
        <f>+'Tabel 12'!L4+'Tabel 13'!L4+'Tabel 14'!L4</f>
        <v>12836.008928197898</v>
      </c>
      <c r="M4" s="61">
        <f>+'Tabel 12'!M4+'Tabel 13'!M4+'Tabel 14'!M4</f>
        <v>14236.602649758854</v>
      </c>
      <c r="N4" s="61">
        <f>+'Tabel 12'!N4+'Tabel 13'!N4+'Tabel 14'!N4</f>
        <v>15751.303581526414</v>
      </c>
      <c r="O4" s="61">
        <f>+'Tabel 12'!O4+'Tabel 13'!O4+'Tabel 14'!O4</f>
        <v>1544.2041534829161</v>
      </c>
    </row>
    <row r="5" spans="1:15">
      <c r="A5" s="13">
        <v>2</v>
      </c>
      <c r="B5" s="14" t="s">
        <v>192</v>
      </c>
      <c r="C5" s="61">
        <f>+'Tabel 12'!C5+'Tabel 13'!C5+'Tabel 14'!C5</f>
        <v>35.258565393950001</v>
      </c>
      <c r="D5" s="61">
        <f>+'Tabel 12'!D5+'Tabel 13'!D5+'Tabel 14'!D5</f>
        <v>58.685184734660005</v>
      </c>
      <c r="E5" s="61">
        <f>+'Tabel 12'!E5+'Tabel 13'!E5+'Tabel 14'!E5</f>
        <v>329.7490381353922</v>
      </c>
      <c r="F5" s="61">
        <f>+'Tabel 12'!F5+'Tabel 13'!F5+'Tabel 14'!F5</f>
        <v>559.68962240965323</v>
      </c>
      <c r="G5" s="61">
        <f>+'Tabel 12'!G5+'Tabel 13'!G5+'Tabel 14'!G5</f>
        <v>745.52849337593307</v>
      </c>
      <c r="H5" s="61">
        <f>+'Tabel 12'!H5+'Tabel 13'!H5+'Tabel 14'!H5</f>
        <v>1246.6992342135209</v>
      </c>
      <c r="I5" s="61">
        <f>+'Tabel 12'!I5+'Tabel 13'!I5+'Tabel 14'!I5</f>
        <v>1342.650886203221</v>
      </c>
      <c r="J5" s="61">
        <f>+'Tabel 12'!J5+'Tabel 13'!J5+'Tabel 14'!J5</f>
        <v>1445.7427239109077</v>
      </c>
      <c r="K5" s="61">
        <f>+'Tabel 12'!K5+'Tabel 13'!K5+'Tabel 14'!K5</f>
        <v>1481.335591371268</v>
      </c>
      <c r="L5" s="61">
        <f>+'Tabel 12'!L5+'Tabel 13'!L5+'Tabel 14'!L5</f>
        <v>1529.510175600768</v>
      </c>
      <c r="M5" s="61">
        <f>+'Tabel 12'!M5+'Tabel 13'!M5+'Tabel 14'!M5</f>
        <v>1585.836077673888</v>
      </c>
      <c r="N5" s="61">
        <f>+'Tabel 12'!N5+'Tabel 13'!N5+'Tabel 14'!N5</f>
        <v>1690.7073973696611</v>
      </c>
      <c r="O5" s="61">
        <f>+'Tabel 12'!O5+'Tabel 13'!O5+'Tabel 14'!O5</f>
        <v>75.36265736351001</v>
      </c>
    </row>
    <row r="6" spans="1:15">
      <c r="A6" s="13">
        <v>3</v>
      </c>
      <c r="B6" s="14" t="s">
        <v>193</v>
      </c>
      <c r="C6" s="61">
        <f>+'Tabel 12'!C6+'Tabel 13'!C6+'Tabel 14'!C6</f>
        <v>48.256261514280006</v>
      </c>
      <c r="D6" s="61">
        <f>+'Tabel 12'!D6+'Tabel 13'!D6+'Tabel 14'!D6</f>
        <v>97.201241190589997</v>
      </c>
      <c r="E6" s="61">
        <f>+'Tabel 12'!E6+'Tabel 13'!E6+'Tabel 14'!E6</f>
        <v>175.91574557786001</v>
      </c>
      <c r="F6" s="61">
        <f>+'Tabel 12'!F6+'Tabel 13'!F6+'Tabel 14'!F6</f>
        <v>221.17016533251999</v>
      </c>
      <c r="G6" s="61">
        <f>+'Tabel 12'!G6+'Tabel 13'!G6+'Tabel 14'!G6</f>
        <v>281.63280577013001</v>
      </c>
      <c r="H6" s="61">
        <f>+'Tabel 12'!H6+'Tabel 13'!H6+'Tabel 14'!H6</f>
        <v>331.83611915054007</v>
      </c>
      <c r="I6" s="61">
        <f>+'Tabel 12'!I6+'Tabel 13'!I6+'Tabel 14'!I6</f>
        <v>370.44164082261</v>
      </c>
      <c r="J6" s="61">
        <f>+'Tabel 12'!J6+'Tabel 13'!J6+'Tabel 14'!J6</f>
        <v>408.81573839710001</v>
      </c>
      <c r="K6" s="61">
        <f>+'Tabel 12'!K6+'Tabel 13'!K6+'Tabel 14'!K6</f>
        <v>453.91675113578003</v>
      </c>
      <c r="L6" s="61">
        <f>+'Tabel 12'!L6+'Tabel 13'!L6+'Tabel 14'!L6</f>
        <v>501.43377833543008</v>
      </c>
      <c r="M6" s="61">
        <f>+'Tabel 12'!M6+'Tabel 13'!M6+'Tabel 14'!M6</f>
        <v>559.64468765314996</v>
      </c>
      <c r="N6" s="61">
        <f>+'Tabel 12'!N6+'Tabel 13'!N6+'Tabel 14'!N6</f>
        <v>606.57854161554008</v>
      </c>
      <c r="O6" s="61">
        <f>+'Tabel 12'!O6+'Tabel 13'!O6+'Tabel 14'!O6</f>
        <v>49.641464865910002</v>
      </c>
    </row>
    <row r="7" spans="1:15">
      <c r="A7" s="13">
        <v>4</v>
      </c>
      <c r="B7" s="14" t="s">
        <v>194</v>
      </c>
      <c r="C7" s="61">
        <f>+'Tabel 12'!C7+'Tabel 13'!C7+'Tabel 14'!C7</f>
        <v>159.20509776060533</v>
      </c>
      <c r="D7" s="61">
        <f>+'Tabel 12'!D7+'Tabel 13'!D7+'Tabel 14'!D7</f>
        <v>189.46259737980083</v>
      </c>
      <c r="E7" s="61">
        <f>+'Tabel 12'!E7+'Tabel 13'!E7+'Tabel 14'!E7</f>
        <v>395.74461624358958</v>
      </c>
      <c r="F7" s="61">
        <f>+'Tabel 12'!F7+'Tabel 13'!F7+'Tabel 14'!F7</f>
        <v>613.99897187930583</v>
      </c>
      <c r="G7" s="61">
        <f>+'Tabel 12'!G7+'Tabel 13'!G7+'Tabel 14'!G7</f>
        <v>859.84740429170449</v>
      </c>
      <c r="H7" s="61">
        <f>+'Tabel 12'!H7+'Tabel 13'!H7+'Tabel 14'!H7</f>
        <v>1046.6584323810152</v>
      </c>
      <c r="I7" s="61">
        <f>+'Tabel 12'!I7+'Tabel 13'!I7+'Tabel 14'!I7</f>
        <v>1198.2426195380267</v>
      </c>
      <c r="J7" s="61">
        <f>+'Tabel 12'!J7+'Tabel 13'!J7+'Tabel 14'!J7</f>
        <v>1431.9392048125485</v>
      </c>
      <c r="K7" s="61">
        <f>+'Tabel 12'!K7+'Tabel 13'!K7+'Tabel 14'!K7</f>
        <v>1688.9515391445743</v>
      </c>
      <c r="L7" s="61">
        <f>+'Tabel 12'!L7+'Tabel 13'!L7+'Tabel 14'!L7</f>
        <v>1655.4910921062599</v>
      </c>
      <c r="M7" s="61">
        <f>+'Tabel 12'!M7+'Tabel 13'!M7+'Tabel 14'!M7</f>
        <v>1840.8288958916128</v>
      </c>
      <c r="N7" s="61">
        <f>+'Tabel 12'!N7+'Tabel 13'!N7+'Tabel 14'!N7</f>
        <v>1937.9392089273304</v>
      </c>
      <c r="O7" s="61">
        <f>+'Tabel 12'!O7+'Tabel 13'!O7+'Tabel 14'!O7</f>
        <v>152.75119312609431</v>
      </c>
    </row>
    <row r="8" spans="1:15">
      <c r="A8" s="13">
        <v>5</v>
      </c>
      <c r="B8" s="14" t="s">
        <v>195</v>
      </c>
      <c r="C8" s="61">
        <f>+'Tabel 12'!C8+'Tabel 13'!C8+'Tabel 14'!C8</f>
        <v>10.756173574</v>
      </c>
      <c r="D8" s="61">
        <f>+'Tabel 12'!D8+'Tabel 13'!D8+'Tabel 14'!D8</f>
        <v>15.331898580000001</v>
      </c>
      <c r="E8" s="61">
        <f>+'Tabel 12'!E8+'Tabel 13'!E8+'Tabel 14'!E8</f>
        <v>24.452076648000002</v>
      </c>
      <c r="F8" s="61">
        <f>+'Tabel 12'!F8+'Tabel 13'!F8+'Tabel 14'!F8</f>
        <v>37.746507401000002</v>
      </c>
      <c r="G8" s="61">
        <f>+'Tabel 12'!G8+'Tabel 13'!G8+'Tabel 14'!G8</f>
        <v>55.529752805000001</v>
      </c>
      <c r="H8" s="61">
        <f>+'Tabel 12'!H8+'Tabel 13'!H8+'Tabel 14'!H8</f>
        <v>59.170935424</v>
      </c>
      <c r="I8" s="61">
        <f>+'Tabel 12'!I8+'Tabel 13'!I8+'Tabel 14'!I8</f>
        <v>60.65638244638</v>
      </c>
      <c r="J8" s="61">
        <f>+'Tabel 12'!J8+'Tabel 13'!J8+'Tabel 14'!J8</f>
        <v>65.139082427380004</v>
      </c>
      <c r="K8" s="61">
        <f>+'Tabel 12'!K8+'Tabel 13'!K8+'Tabel 14'!K8</f>
        <v>74.19828478718</v>
      </c>
      <c r="L8" s="61">
        <f>+'Tabel 12'!L8+'Tabel 13'!L8+'Tabel 14'!L8</f>
        <v>78.787282676380002</v>
      </c>
      <c r="M8" s="61">
        <f>+'Tabel 12'!M8+'Tabel 13'!M8+'Tabel 14'!M8</f>
        <v>82.862139952790002</v>
      </c>
      <c r="N8" s="61">
        <f>+'Tabel 12'!N8+'Tabel 13'!N8+'Tabel 14'!N8</f>
        <v>112.81999196979</v>
      </c>
      <c r="O8" s="61">
        <f>+'Tabel 12'!O8+'Tabel 13'!O8+'Tabel 14'!O8</f>
        <v>14.03456232225</v>
      </c>
    </row>
    <row r="9" spans="1:15">
      <c r="A9" s="13">
        <v>6</v>
      </c>
      <c r="B9" s="16" t="s">
        <v>196</v>
      </c>
      <c r="C9" s="62">
        <f>+'Tabel 12'!C9+'Tabel 13'!C9+'Tabel 14'!C9</f>
        <v>1546.6800011097562</v>
      </c>
      <c r="D9" s="62">
        <f>+'Tabel 12'!D9+'Tabel 13'!D9+'Tabel 14'!D9</f>
        <v>2802.406665280545</v>
      </c>
      <c r="E9" s="62">
        <f>+'Tabel 12'!E9+'Tabel 13'!E9+'Tabel 14'!E9</f>
        <v>4702.9415400858361</v>
      </c>
      <c r="F9" s="62">
        <f>+'Tabel 12'!F9+'Tabel 13'!F9+'Tabel 14'!F9</f>
        <v>6347.6150725747993</v>
      </c>
      <c r="G9" s="62">
        <f>+'Tabel 12'!G9+'Tabel 13'!G9+'Tabel 14'!G9</f>
        <v>8230.64843905624</v>
      </c>
      <c r="H9" s="62">
        <f>+'Tabel 12'!H9+'Tabel 13'!H9+'Tabel 14'!H9</f>
        <v>10291.497457439042</v>
      </c>
      <c r="I9" s="62">
        <f>+'Tabel 12'!I9+'Tabel 13'!I9+'Tabel 14'!I9</f>
        <v>11852.366855429067</v>
      </c>
      <c r="J9" s="62">
        <f>+'Tabel 12'!J9+'Tabel 13'!J9+'Tabel 14'!J9</f>
        <v>13528.965104217616</v>
      </c>
      <c r="K9" s="62">
        <f>+'Tabel 12'!K9+'Tabel 13'!K9+'Tabel 14'!K9</f>
        <v>15168.345549683614</v>
      </c>
      <c r="L9" s="62">
        <f>+'Tabel 12'!L9+'Tabel 13'!L9+'Tabel 14'!L9</f>
        <v>16601.231256916737</v>
      </c>
      <c r="M9" s="62">
        <f>+'Tabel 12'!M9+'Tabel 13'!M9+'Tabel 14'!M9</f>
        <v>18305.774450930294</v>
      </c>
      <c r="N9" s="62">
        <f>+'Tabel 12'!N9+'Tabel 13'!N9+'Tabel 14'!N9</f>
        <v>20099.348721408725</v>
      </c>
      <c r="O9" s="62">
        <f>+'Tabel 12'!O9+'Tabel 13'!O9+'Tabel 14'!O9</f>
        <v>1835.9940311606806</v>
      </c>
    </row>
    <row r="10" spans="1:15">
      <c r="A10" s="13">
        <v>7</v>
      </c>
      <c r="B10" s="14" t="s">
        <v>197</v>
      </c>
      <c r="C10" s="61">
        <f>+'Tabel 12'!C10+'Tabel 13'!C10+'Tabel 14'!C10</f>
        <v>5.8916811508899993</v>
      </c>
      <c r="D10" s="61">
        <f>+'Tabel 12'!D10+'Tabel 13'!D10+'Tabel 14'!D10</f>
        <v>11.736219637109999</v>
      </c>
      <c r="E10" s="61">
        <f>+'Tabel 12'!E10+'Tabel 13'!E10+'Tabel 14'!E10</f>
        <v>20.071098162039998</v>
      </c>
      <c r="F10" s="61">
        <f>+'Tabel 12'!F10+'Tabel 13'!F10+'Tabel 14'!F10</f>
        <v>31.088054938309998</v>
      </c>
      <c r="G10" s="61">
        <f>+'Tabel 12'!G10+'Tabel 13'!G10+'Tabel 14'!G10</f>
        <v>37.45123211448</v>
      </c>
      <c r="H10" s="61">
        <f>+'Tabel 12'!H10+'Tabel 13'!H10+'Tabel 14'!H10</f>
        <v>41.68559522428</v>
      </c>
      <c r="I10" s="61">
        <f>+'Tabel 12'!I10+'Tabel 13'!I10+'Tabel 14'!I10</f>
        <v>50.055938975549999</v>
      </c>
      <c r="J10" s="61">
        <f>+'Tabel 12'!J10+'Tabel 13'!J10+'Tabel 14'!J10</f>
        <v>56.29463907137</v>
      </c>
      <c r="K10" s="61">
        <f>+'Tabel 12'!K10+'Tabel 13'!K10+'Tabel 14'!K10</f>
        <v>61.708589734138798</v>
      </c>
      <c r="L10" s="61">
        <f>+'Tabel 12'!L10+'Tabel 13'!L10+'Tabel 14'!L10</f>
        <v>70.154578745058785</v>
      </c>
      <c r="M10" s="61">
        <f>+'Tabel 12'!M10+'Tabel 13'!M10+'Tabel 14'!M10</f>
        <v>75.126590189048798</v>
      </c>
      <c r="N10" s="61">
        <f>+'Tabel 12'!N10+'Tabel 13'!N10+'Tabel 14'!N10</f>
        <v>81.083000758498798</v>
      </c>
      <c r="O10" s="61">
        <f>+'Tabel 12'!O10+'Tabel 13'!O10+'Tabel 14'!O10</f>
        <v>5.1215278854687947</v>
      </c>
    </row>
    <row r="11" spans="1:15">
      <c r="A11" s="13">
        <v>8</v>
      </c>
      <c r="B11" s="14" t="s">
        <v>198</v>
      </c>
      <c r="C11" s="61">
        <f>+'Tabel 12'!C11+'Tabel 13'!C11+'Tabel 14'!C11</f>
        <v>2.9032990339999998</v>
      </c>
      <c r="D11" s="61">
        <f>+'Tabel 12'!D11+'Tabel 13'!D11+'Tabel 14'!D11</f>
        <v>5.386528448</v>
      </c>
      <c r="E11" s="61">
        <f>+'Tabel 12'!E11+'Tabel 13'!E11+'Tabel 14'!E11</f>
        <v>14.245808044</v>
      </c>
      <c r="F11" s="61">
        <f>+'Tabel 12'!F11+'Tabel 13'!F11+'Tabel 14'!F11</f>
        <v>19.798628184999998</v>
      </c>
      <c r="G11" s="61">
        <f>+'Tabel 12'!G11+'Tabel 13'!G11+'Tabel 14'!G11</f>
        <v>23.676039171979998</v>
      </c>
      <c r="H11" s="61">
        <f>+'Tabel 12'!H11+'Tabel 13'!H11+'Tabel 14'!H11</f>
        <v>33.135505784399996</v>
      </c>
      <c r="I11" s="61">
        <f>+'Tabel 12'!I11+'Tabel 13'!I11+'Tabel 14'!I11</f>
        <v>47.900491993149998</v>
      </c>
      <c r="J11" s="61">
        <f>+'Tabel 12'!J11+'Tabel 13'!J11+'Tabel 14'!J11</f>
        <v>71.844330228900006</v>
      </c>
      <c r="K11" s="61">
        <f>+'Tabel 12'!K11+'Tabel 13'!K11+'Tabel 14'!K11</f>
        <v>87.395693510899989</v>
      </c>
      <c r="L11" s="61">
        <f>+'Tabel 12'!L11+'Tabel 13'!L11+'Tabel 14'!L11</f>
        <v>97.556739718130004</v>
      </c>
      <c r="M11" s="61">
        <f>+'Tabel 12'!M11+'Tabel 13'!M11+'Tabel 14'!M11</f>
        <v>116.25730560788</v>
      </c>
      <c r="N11" s="61">
        <f>+'Tabel 12'!N11+'Tabel 13'!N11+'Tabel 14'!N11</f>
        <v>154.35057666963002</v>
      </c>
      <c r="O11" s="61">
        <f>+'Tabel 12'!O11+'Tabel 13'!O11+'Tabel 14'!O11</f>
        <v>2.82132263975</v>
      </c>
    </row>
    <row r="12" spans="1:15">
      <c r="A12" s="13">
        <v>9</v>
      </c>
      <c r="B12" s="14" t="s">
        <v>199</v>
      </c>
      <c r="C12" s="61">
        <f>+'Tabel 12'!C12+'Tabel 13'!C12+'Tabel 14'!C12</f>
        <v>12.24041184814223</v>
      </c>
      <c r="D12" s="61">
        <f>+'Tabel 12'!D12+'Tabel 13'!D12+'Tabel 14'!D12</f>
        <v>34.355405961183102</v>
      </c>
      <c r="E12" s="61">
        <f>+'Tabel 12'!E12+'Tabel 13'!E12+'Tabel 14'!E12</f>
        <v>53.245159097799807</v>
      </c>
      <c r="F12" s="61">
        <f>+'Tabel 12'!F12+'Tabel 13'!F12+'Tabel 14'!F12</f>
        <v>70.317137914766889</v>
      </c>
      <c r="G12" s="61">
        <f>+'Tabel 12'!G12+'Tabel 13'!G12+'Tabel 14'!G12</f>
        <v>84.113501262338318</v>
      </c>
      <c r="H12" s="61">
        <f>+'Tabel 12'!H12+'Tabel 13'!H12+'Tabel 14'!H12</f>
        <v>97.342378310909695</v>
      </c>
      <c r="I12" s="61">
        <f>+'Tabel 12'!I12+'Tabel 13'!I12+'Tabel 14'!I12</f>
        <v>111.8557779174978</v>
      </c>
      <c r="J12" s="61">
        <f>+'Tabel 12'!J12+'Tabel 13'!J12+'Tabel 14'!J12</f>
        <v>122.25953043908581</v>
      </c>
      <c r="K12" s="61">
        <f>+'Tabel 12'!K12+'Tabel 13'!K12+'Tabel 14'!K12</f>
        <v>135.10520702767388</v>
      </c>
      <c r="L12" s="61">
        <f>+'Tabel 12'!L12+'Tabel 13'!L12+'Tabel 14'!L12</f>
        <v>148.1236146862619</v>
      </c>
      <c r="M12" s="61">
        <f>+'Tabel 12'!M12+'Tabel 13'!M12+'Tabel 14'!M12</f>
        <v>161.16764839984998</v>
      </c>
      <c r="N12" s="61">
        <f>+'Tabel 12'!N12+'Tabel 13'!N12+'Tabel 14'!N12</f>
        <v>174.56569213743811</v>
      </c>
      <c r="O12" s="61">
        <f>+'Tabel 12'!O12+'Tabel 13'!O12+'Tabel 14'!O12</f>
        <v>12.405304414330651</v>
      </c>
    </row>
    <row r="13" spans="1:15">
      <c r="A13" s="13">
        <v>10</v>
      </c>
      <c r="B13" s="14" t="s">
        <v>200</v>
      </c>
      <c r="C13" s="61">
        <f>+'Tabel 12'!C13+'Tabel 13'!C13+'Tabel 14'!C13</f>
        <v>12.38962444053</v>
      </c>
      <c r="D13" s="61">
        <f>+'Tabel 12'!D13+'Tabel 13'!D13+'Tabel 14'!D13</f>
        <v>23.374307769169999</v>
      </c>
      <c r="E13" s="61">
        <f>+'Tabel 12'!E13+'Tabel 13'!E13+'Tabel 14'!E13</f>
        <v>38.172529984809998</v>
      </c>
      <c r="F13" s="61">
        <f>+'Tabel 12'!F13+'Tabel 13'!F13+'Tabel 14'!F13</f>
        <v>51.207833000159994</v>
      </c>
      <c r="G13" s="61">
        <f>+'Tabel 12'!G13+'Tabel 13'!G13+'Tabel 14'!G13</f>
        <v>64.429438281909995</v>
      </c>
      <c r="H13" s="61">
        <f>+'Tabel 12'!H13+'Tabel 13'!H13+'Tabel 14'!H13</f>
        <v>79.167579461439999</v>
      </c>
      <c r="I13" s="61">
        <f>+'Tabel 12'!I13+'Tabel 13'!I13+'Tabel 14'!I13</f>
        <v>89.565973783370012</v>
      </c>
      <c r="J13" s="61">
        <f>+'Tabel 12'!J13+'Tabel 13'!J13+'Tabel 14'!J13</f>
        <v>103.52685028872</v>
      </c>
      <c r="K13" s="61">
        <f>+'Tabel 12'!K13+'Tabel 13'!K13+'Tabel 14'!K13</f>
        <v>115.93240658068</v>
      </c>
      <c r="L13" s="61">
        <f>+'Tabel 12'!L13+'Tabel 13'!L13+'Tabel 14'!L13</f>
        <v>130.85969712157998</v>
      </c>
      <c r="M13" s="61">
        <f>+'Tabel 12'!M13+'Tabel 13'!M13+'Tabel 14'!M13</f>
        <v>146.30424648111</v>
      </c>
      <c r="N13" s="61">
        <f>+'Tabel 12'!N13+'Tabel 13'!N13+'Tabel 14'!N13</f>
        <v>160.44165883414001</v>
      </c>
      <c r="O13" s="61">
        <f>+'Tabel 12'!O13+'Tabel 13'!O13+'Tabel 14'!O13</f>
        <v>13.443415197530001</v>
      </c>
    </row>
    <row r="14" spans="1:15">
      <c r="A14" s="13">
        <v>11</v>
      </c>
      <c r="B14" s="14" t="s">
        <v>201</v>
      </c>
      <c r="C14" s="64">
        <f>+'Tabel 12'!C14+'Tabel 13'!C14+'Tabel 14'!C14</f>
        <v>11.331481960756669</v>
      </c>
      <c r="D14" s="64">
        <f>+'Tabel 12'!D14+'Tabel 13'!D14+'Tabel 14'!D14</f>
        <v>20.639122040715669</v>
      </c>
      <c r="E14" s="64">
        <f>+'Tabel 12'!E14+'Tabel 13'!E14+'Tabel 14'!E14</f>
        <v>31.54770842606851</v>
      </c>
      <c r="F14" s="64">
        <f>+'Tabel 12'!F14+'Tabel 13'!F14+'Tabel 14'!F14</f>
        <v>41.777756836682713</v>
      </c>
      <c r="G14" s="64">
        <f>+'Tabel 12'!G14+'Tabel 13'!G14+'Tabel 14'!G14</f>
        <v>53.031781671983296</v>
      </c>
      <c r="H14" s="64">
        <f>+'Tabel 12'!H14+'Tabel 13'!H14+'Tabel 14'!H14</f>
        <v>64.205605549067286</v>
      </c>
      <c r="I14" s="64">
        <f>+'Tabel 12'!I14+'Tabel 13'!I14+'Tabel 14'!I14</f>
        <v>74.140464803993893</v>
      </c>
      <c r="J14" s="64">
        <f>+'Tabel 12'!J14+'Tabel 13'!J14+'Tabel 14'!J14</f>
        <v>90.133229610871211</v>
      </c>
      <c r="K14" s="64">
        <f>+'Tabel 12'!K14+'Tabel 13'!K14+'Tabel 14'!K14</f>
        <v>102.03381922253641</v>
      </c>
      <c r="L14" s="64">
        <f>+'Tabel 12'!L14+'Tabel 13'!L14+'Tabel 14'!L14</f>
        <v>110.02393463663839</v>
      </c>
      <c r="M14" s="64">
        <f>+'Tabel 12'!M14+'Tabel 13'!M14+'Tabel 14'!M14</f>
        <v>121.58767402668509</v>
      </c>
      <c r="N14" s="64">
        <f>+'Tabel 12'!N14+'Tabel 13'!N14+'Tabel 14'!N14</f>
        <v>134.24562890680232</v>
      </c>
      <c r="O14" s="64">
        <f>+'Tabel 12'!O14+'Tabel 13'!O14+'Tabel 14'!O14</f>
        <v>11.11912014881095</v>
      </c>
    </row>
    <row r="15" spans="1:15">
      <c r="A15" s="13">
        <v>12</v>
      </c>
      <c r="B15" s="15" t="s">
        <v>202</v>
      </c>
      <c r="C15" s="61">
        <f>+'Tabel 12'!C15+'Tabel 13'!C15+'Tabel 14'!C15</f>
        <v>5.0957734944699995</v>
      </c>
      <c r="D15" s="61">
        <f>+'Tabel 12'!D15+'Tabel 13'!D15+'Tabel 14'!D15</f>
        <v>88.884399809849995</v>
      </c>
      <c r="E15" s="61">
        <f>+'Tabel 12'!E15+'Tabel 13'!E15+'Tabel 14'!E15</f>
        <v>13.80956698832</v>
      </c>
      <c r="F15" s="61">
        <f>+'Tabel 12'!F15+'Tabel 13'!F15+'Tabel 14'!F15</f>
        <v>22.936343547460002</v>
      </c>
      <c r="G15" s="61">
        <f>+'Tabel 12'!G15+'Tabel 13'!G15+'Tabel 14'!G15</f>
        <v>28.801139765940004</v>
      </c>
      <c r="H15" s="61">
        <f>+'Tabel 12'!H15+'Tabel 13'!H15+'Tabel 14'!H15</f>
        <v>32.532256493450006</v>
      </c>
      <c r="I15" s="61">
        <f>+'Tabel 12'!I15+'Tabel 13'!I15+'Tabel 14'!I15</f>
        <v>35.934601492900001</v>
      </c>
      <c r="J15" s="61">
        <f>+'Tabel 12'!J15+'Tabel 13'!J15+'Tabel 14'!J15</f>
        <v>39.206554155500001</v>
      </c>
      <c r="K15" s="61">
        <f>+'Tabel 12'!K15+'Tabel 13'!K15+'Tabel 14'!K15</f>
        <v>44.559572420250007</v>
      </c>
      <c r="L15" s="61">
        <f>+'Tabel 12'!L15+'Tabel 13'!L15+'Tabel 14'!L15</f>
        <v>49.41191359600468</v>
      </c>
      <c r="M15" s="61">
        <f>+'Tabel 12'!M15+'Tabel 13'!M15+'Tabel 14'!M15</f>
        <v>68.318409896404674</v>
      </c>
      <c r="N15" s="61">
        <f>+'Tabel 12'!N15+'Tabel 13'!N15+'Tabel 14'!N15</f>
        <v>64.022420246414654</v>
      </c>
      <c r="O15" s="61">
        <f>+'Tabel 12'!O15+'Tabel 13'!O15+'Tabel 14'!O15</f>
        <v>4.1640569739999993</v>
      </c>
    </row>
    <row r="16" spans="1:15">
      <c r="A16" s="13">
        <v>13</v>
      </c>
      <c r="B16" s="33" t="s">
        <v>203</v>
      </c>
      <c r="C16" s="62">
        <f>+'Tabel 12'!C16+'Tabel 13'!C16+'Tabel 14'!C16</f>
        <v>49.852271928788895</v>
      </c>
      <c r="D16" s="62">
        <f>+'Tabel 12'!D16+'Tabel 13'!D16+'Tabel 14'!D16</f>
        <v>184.37598366602882</v>
      </c>
      <c r="E16" s="62">
        <f>+'Tabel 12'!E16+'Tabel 13'!E16+'Tabel 14'!E16</f>
        <v>171.0918707030383</v>
      </c>
      <c r="F16" s="62">
        <f>+'Tabel 12'!F16+'Tabel 13'!F16+'Tabel 14'!F16</f>
        <v>237.1257544223796</v>
      </c>
      <c r="G16" s="62">
        <f>+'Tabel 12'!G16+'Tabel 13'!G16+'Tabel 14'!G16</f>
        <v>291.50313226863159</v>
      </c>
      <c r="H16" s="62">
        <f>+'Tabel 12'!H16+'Tabel 13'!H16+'Tabel 14'!H16</f>
        <v>348.06892082354705</v>
      </c>
      <c r="I16" s="62">
        <f>+'Tabel 12'!I16+'Tabel 13'!I16+'Tabel 14'!I16</f>
        <v>409.45324896646167</v>
      </c>
      <c r="J16" s="62">
        <f>+'Tabel 12'!J16+'Tabel 13'!J16+'Tabel 14'!J16</f>
        <v>483.26513379444697</v>
      </c>
      <c r="K16" s="62">
        <f>+'Tabel 12'!K16+'Tabel 13'!K16+'Tabel 14'!K16</f>
        <v>546.73528849617924</v>
      </c>
      <c r="L16" s="62">
        <f>+'Tabel 12'!L16+'Tabel 13'!L16+'Tabel 14'!L16</f>
        <v>606.13047850367377</v>
      </c>
      <c r="M16" s="62">
        <f>+'Tabel 12'!M16+'Tabel 13'!M16+'Tabel 14'!M16</f>
        <v>688.76187460097856</v>
      </c>
      <c r="N16" s="62">
        <f>+'Tabel 12'!N16+'Tabel 13'!N16+'Tabel 14'!N16</f>
        <v>768.7089775529239</v>
      </c>
      <c r="O16" s="62">
        <f>+'Tabel 12'!O16+'Tabel 13'!O16+'Tabel 14'!O16</f>
        <v>49.074747259890394</v>
      </c>
    </row>
    <row r="17" spans="1:15">
      <c r="A17" s="13">
        <v>14</v>
      </c>
      <c r="B17" s="33" t="s">
        <v>204</v>
      </c>
      <c r="C17" s="62">
        <f>+'Tabel 12'!C17+'Tabel 13'!C17+'Tabel 14'!C17</f>
        <v>1493.9941774985364</v>
      </c>
      <c r="D17" s="62">
        <f>+'Tabel 12'!D17+'Tabel 13'!D17+'Tabel 14'!D17</f>
        <v>2612.4752089337949</v>
      </c>
      <c r="E17" s="62">
        <f>+'Tabel 12'!E17+'Tabel 13'!E17+'Tabel 14'!E17</f>
        <v>4525.3700477000784</v>
      </c>
      <c r="F17" s="62">
        <f>+'Tabel 12'!F17+'Tabel 13'!F17+'Tabel 14'!F17</f>
        <v>6099.3600845207393</v>
      </c>
      <c r="G17" s="62">
        <f>+'Tabel 12'!G17+'Tabel 13'!G17+'Tabel 14'!G17</f>
        <v>7925.3161022739296</v>
      </c>
      <c r="H17" s="62">
        <f>+'Tabel 12'!H17+'Tabel 13'!H17+'Tabel 14'!H17</f>
        <v>9925.6253469284566</v>
      </c>
      <c r="I17" s="62">
        <f>+'Tabel 12'!I17+'Tabel 13'!I17+'Tabel 14'!I17</f>
        <v>11418.275461838562</v>
      </c>
      <c r="J17" s="62">
        <f>+'Tabel 12'!J17+'Tabel 13'!J17+'Tabel 14'!J17</f>
        <v>13017.907781635025</v>
      </c>
      <c r="K17" s="62">
        <f>+'Tabel 12'!K17+'Tabel 13'!K17+'Tabel 14'!K17</f>
        <v>14584.208644539649</v>
      </c>
      <c r="L17" s="62">
        <f>+'Tabel 12'!L17+'Tabel 13'!L17+'Tabel 14'!L17</f>
        <v>15954.83338361427</v>
      </c>
      <c r="M17" s="62">
        <f>+'Tabel 12'!M17+'Tabel 13'!M17+'Tabel 14'!M17</f>
        <v>17573.665503618526</v>
      </c>
      <c r="N17" s="62">
        <f>+'Tabel 12'!N17+'Tabel 13'!N17+'Tabel 14'!N17</f>
        <v>19284.116643558522</v>
      </c>
      <c r="O17" s="62">
        <f>+'Tabel 12'!O17+'Tabel 13'!O17+'Tabel 14'!O17</f>
        <v>1739.6193876764996</v>
      </c>
    </row>
    <row r="18" spans="1:15">
      <c r="A18" s="13">
        <v>15</v>
      </c>
      <c r="B18" s="15" t="s">
        <v>205</v>
      </c>
      <c r="C18" s="61">
        <f>+'Tabel 12'!C18+'Tabel 13'!C18+'Tabel 14'!C18</f>
        <v>124.40732448823096</v>
      </c>
      <c r="D18" s="61">
        <f>+'Tabel 12'!D18+'Tabel 13'!D18+'Tabel 14'!D18</f>
        <v>245.99634923773564</v>
      </c>
      <c r="E18" s="61">
        <f>+'Tabel 12'!E18+'Tabel 13'!E18+'Tabel 14'!E18</f>
        <v>383.88161624750501</v>
      </c>
      <c r="F18" s="61">
        <f>+'Tabel 12'!F18+'Tabel 13'!F18+'Tabel 14'!F18</f>
        <v>546.82642955688402</v>
      </c>
      <c r="G18" s="61">
        <f>+'Tabel 12'!G18+'Tabel 13'!G18+'Tabel 14'!G18</f>
        <v>689.70473344750644</v>
      </c>
      <c r="H18" s="61">
        <f>+'Tabel 12'!H18+'Tabel 13'!H18+'Tabel 14'!H18</f>
        <v>815.97326887881945</v>
      </c>
      <c r="I18" s="61">
        <f>+'Tabel 12'!I18+'Tabel 13'!I18+'Tabel 14'!I18</f>
        <v>952.97049084640093</v>
      </c>
      <c r="J18" s="61">
        <f>+'Tabel 12'!J18+'Tabel 13'!J18+'Tabel 14'!J18</f>
        <v>1081.0086577354714</v>
      </c>
      <c r="K18" s="61">
        <f>+'Tabel 12'!K18+'Tabel 13'!K18+'Tabel 14'!K18</f>
        <v>1210.3255833652365</v>
      </c>
      <c r="L18" s="61">
        <f>+'Tabel 12'!L18+'Tabel 13'!L18+'Tabel 14'!L18</f>
        <v>1340.8940506927161</v>
      </c>
      <c r="M18" s="61">
        <f>+'Tabel 12'!M18+'Tabel 13'!M18+'Tabel 14'!M18</f>
        <v>1483.4175795634858</v>
      </c>
      <c r="N18" s="61">
        <f>+'Tabel 12'!N18+'Tabel 13'!N18+'Tabel 14'!N18</f>
        <v>1700.6362630851768</v>
      </c>
      <c r="O18" s="61">
        <f>+'Tabel 12'!O18+'Tabel 13'!O18+'Tabel 14'!O18</f>
        <v>142.70045189306921</v>
      </c>
    </row>
    <row r="19" spans="1:15">
      <c r="A19" s="13">
        <v>16</v>
      </c>
      <c r="B19" s="15" t="s">
        <v>206</v>
      </c>
      <c r="C19" s="61">
        <f>+'Tabel 12'!C19+'Tabel 13'!C19+'Tabel 14'!C19</f>
        <v>19.91935316667</v>
      </c>
      <c r="D19" s="61">
        <f>+'Tabel 12'!D19+'Tabel 13'!D19+'Tabel 14'!D19</f>
        <v>35.439610695340001</v>
      </c>
      <c r="E19" s="61">
        <f>+'Tabel 12'!E19+'Tabel 13'!E19+'Tabel 14'!E19</f>
        <v>52.078762577020001</v>
      </c>
      <c r="F19" s="61">
        <f>+'Tabel 12'!F19+'Tabel 13'!F19+'Tabel 14'!F19</f>
        <v>69.086644375000006</v>
      </c>
      <c r="G19" s="61">
        <f>+'Tabel 12'!G19+'Tabel 13'!G19+'Tabel 14'!G19</f>
        <v>78.751245981919993</v>
      </c>
      <c r="H19" s="61">
        <f>+'Tabel 12'!H19+'Tabel 13'!H19+'Tabel 14'!H19</f>
        <v>95.215314043359996</v>
      </c>
      <c r="I19" s="61">
        <f>+'Tabel 12'!I19+'Tabel 13'!I19+'Tabel 14'!I19</f>
        <v>142.54967721094999</v>
      </c>
      <c r="J19" s="61">
        <f>+'Tabel 12'!J19+'Tabel 13'!J19+'Tabel 14'!J19</f>
        <v>157.78140648144003</v>
      </c>
      <c r="K19" s="61">
        <f>+'Tabel 12'!K19+'Tabel 13'!K19+'Tabel 14'!K19</f>
        <v>176.52773763970998</v>
      </c>
      <c r="L19" s="61">
        <f>+'Tabel 12'!L19+'Tabel 13'!L19+'Tabel 14'!L19</f>
        <v>195.80259248326001</v>
      </c>
      <c r="M19" s="61">
        <f>+'Tabel 12'!M19+'Tabel 13'!M19+'Tabel 14'!M19</f>
        <v>189.23778752222998</v>
      </c>
      <c r="N19" s="61">
        <f>+'Tabel 12'!N19+'Tabel 13'!N19+'Tabel 14'!N19</f>
        <v>222.31223663186</v>
      </c>
      <c r="O19" s="61">
        <f>+'Tabel 12'!O19+'Tabel 13'!O19+'Tabel 14'!O19</f>
        <v>17.80483767415959</v>
      </c>
    </row>
    <row r="20" spans="1:15">
      <c r="A20" s="13">
        <v>17</v>
      </c>
      <c r="B20" s="15" t="s">
        <v>207</v>
      </c>
      <c r="C20" s="61">
        <f>+'Tabel 12'!C20+'Tabel 13'!C20+'Tabel 14'!C20</f>
        <v>1.7841219599999998</v>
      </c>
      <c r="D20" s="61">
        <f>+'Tabel 12'!D20+'Tabel 13'!D20+'Tabel 14'!D20</f>
        <v>4.4751197280000001</v>
      </c>
      <c r="E20" s="61">
        <f>+'Tabel 12'!E20+'Tabel 13'!E20+'Tabel 14'!E20</f>
        <v>6.2618472990000003</v>
      </c>
      <c r="F20" s="61">
        <f>+'Tabel 12'!F20+'Tabel 13'!F20+'Tabel 14'!F20</f>
        <v>8.0827926609999992</v>
      </c>
      <c r="G20" s="61">
        <f>+'Tabel 12'!G20+'Tabel 13'!G20+'Tabel 14'!G20</f>
        <v>9.6810923449999997</v>
      </c>
      <c r="H20" s="61">
        <f>+'Tabel 12'!H20+'Tabel 13'!H20+'Tabel 14'!H20</f>
        <v>12.002536012999999</v>
      </c>
      <c r="I20" s="61">
        <f>+'Tabel 12'!I20+'Tabel 13'!I20+'Tabel 14'!I20</f>
        <v>14.643605196999999</v>
      </c>
      <c r="J20" s="61">
        <f>+'Tabel 12'!J20+'Tabel 13'!J20+'Tabel 14'!J20</f>
        <v>17.359793628999999</v>
      </c>
      <c r="K20" s="61">
        <f>+'Tabel 12'!K20+'Tabel 13'!K20+'Tabel 14'!K20</f>
        <v>19.39822092</v>
      </c>
      <c r="L20" s="61">
        <f>+'Tabel 12'!L20+'Tabel 13'!L20+'Tabel 14'!L20</f>
        <v>21.832775088150001</v>
      </c>
      <c r="M20" s="61">
        <f>+'Tabel 12'!M20+'Tabel 13'!M20+'Tabel 14'!M20</f>
        <v>23.64863373212</v>
      </c>
      <c r="N20" s="61">
        <f>+'Tabel 12'!N20+'Tabel 13'!N20+'Tabel 14'!N20</f>
        <v>28.731975862119999</v>
      </c>
      <c r="O20" s="61">
        <f>+'Tabel 12'!O20+'Tabel 13'!O20+'Tabel 14'!O20</f>
        <v>2.3180862289999999</v>
      </c>
    </row>
    <row r="21" spans="1:15">
      <c r="A21" s="13">
        <v>18</v>
      </c>
      <c r="B21" s="15" t="s">
        <v>208</v>
      </c>
      <c r="C21" s="61">
        <f>+'Tabel 12'!C21+'Tabel 13'!C21+'Tabel 14'!C21</f>
        <v>3.27068116929666</v>
      </c>
      <c r="D21" s="61">
        <f>+'Tabel 12'!D21+'Tabel 13'!D21+'Tabel 14'!D21</f>
        <v>6.5170623937999901</v>
      </c>
      <c r="E21" s="61">
        <f>+'Tabel 12'!E21+'Tabel 13'!E21+'Tabel 14'!E21</f>
        <v>10.501310892275539</v>
      </c>
      <c r="F21" s="61">
        <f>+'Tabel 12'!F21+'Tabel 13'!F21+'Tabel 14'!F21</f>
        <v>13.911006643251099</v>
      </c>
      <c r="G21" s="61">
        <f>+'Tabel 12'!G21+'Tabel 13'!G21+'Tabel 14'!G21</f>
        <v>19.651182069671098</v>
      </c>
      <c r="H21" s="61">
        <f>+'Tabel 12'!H21+'Tabel 13'!H21+'Tabel 14'!H21</f>
        <v>23.885840113511101</v>
      </c>
      <c r="I21" s="61">
        <f>+'Tabel 12'!I21+'Tabel 13'!I21+'Tabel 14'!I21</f>
        <v>27.77505957209776</v>
      </c>
      <c r="J21" s="61">
        <f>+'Tabel 12'!J21+'Tabel 13'!J21+'Tabel 14'!J21</f>
        <v>30.57509816168443</v>
      </c>
      <c r="K21" s="61">
        <f>+'Tabel 12'!K21+'Tabel 13'!K21+'Tabel 14'!K21</f>
        <v>34.189752568243328</v>
      </c>
      <c r="L21" s="61">
        <f>+'Tabel 12'!L21+'Tabel 13'!L21+'Tabel 14'!L21</f>
        <v>38.638770085830011</v>
      </c>
      <c r="M21" s="61">
        <f>+'Tabel 12'!M21+'Tabel 13'!M21+'Tabel 14'!M21</f>
        <v>42.197597070622244</v>
      </c>
      <c r="N21" s="61">
        <f>+'Tabel 12'!N21+'Tabel 13'!N21+'Tabel 14'!N21</f>
        <v>50.395276500697804</v>
      </c>
      <c r="O21" s="61">
        <f>+'Tabel 12'!O21+'Tabel 13'!O21+'Tabel 14'!O21</f>
        <v>4.3808906541911092</v>
      </c>
    </row>
    <row r="22" spans="1:15">
      <c r="A22" s="13">
        <v>19</v>
      </c>
      <c r="B22" s="15" t="s">
        <v>209</v>
      </c>
      <c r="C22" s="61">
        <f>+'Tabel 12'!C22+'Tabel 13'!C22+'Tabel 14'!C22</f>
        <v>4.5026996429999997</v>
      </c>
      <c r="D22" s="61">
        <f>+'Tabel 12'!D22+'Tabel 13'!D22+'Tabel 14'!D22</f>
        <v>8.3300687609999997</v>
      </c>
      <c r="E22" s="61">
        <f>+'Tabel 12'!E22+'Tabel 13'!E22+'Tabel 14'!E22</f>
        <v>14.351756434</v>
      </c>
      <c r="F22" s="61">
        <f>+'Tabel 12'!F22+'Tabel 13'!F22+'Tabel 14'!F22</f>
        <v>20.429964802000001</v>
      </c>
      <c r="G22" s="61">
        <f>+'Tabel 12'!G22+'Tabel 13'!G22+'Tabel 14'!G22</f>
        <v>21.491225789999998</v>
      </c>
      <c r="H22" s="61">
        <f>+'Tabel 12'!H22+'Tabel 13'!H22+'Tabel 14'!H22</f>
        <v>26.473037485999999</v>
      </c>
      <c r="I22" s="61">
        <f>+'Tabel 12'!I22+'Tabel 13'!I22+'Tabel 14'!I22</f>
        <v>33.012889778999998</v>
      </c>
      <c r="J22" s="61">
        <f>+'Tabel 12'!J22+'Tabel 13'!J22+'Tabel 14'!J22</f>
        <v>37.319402015000001</v>
      </c>
      <c r="K22" s="61">
        <f>+'Tabel 12'!K22+'Tabel 13'!K22+'Tabel 14'!K22</f>
        <v>42.673346146000007</v>
      </c>
      <c r="L22" s="61">
        <f>+'Tabel 12'!L22+'Tabel 13'!L22+'Tabel 14'!L22</f>
        <v>51.147354916130006</v>
      </c>
      <c r="M22" s="61">
        <f>+'Tabel 12'!M22+'Tabel 13'!M22+'Tabel 14'!M22</f>
        <v>57.068526647479999</v>
      </c>
      <c r="N22" s="61">
        <f>+'Tabel 12'!N22+'Tabel 13'!N22+'Tabel 14'!N22</f>
        <v>82.812131167420006</v>
      </c>
      <c r="O22" s="61">
        <f>+'Tabel 12'!O22+'Tabel 13'!O22+'Tabel 14'!O22</f>
        <v>5.5452286150700001</v>
      </c>
    </row>
    <row r="23" spans="1:15">
      <c r="A23" s="13">
        <v>20</v>
      </c>
      <c r="B23" s="15" t="s">
        <v>210</v>
      </c>
      <c r="C23" s="61">
        <f>+'Tabel 12'!C23+'Tabel 13'!C23+'Tabel 14'!C23</f>
        <v>4.7042532646199993</v>
      </c>
      <c r="D23" s="61">
        <f>+'Tabel 12'!D23+'Tabel 13'!D23+'Tabel 14'!D23</f>
        <v>8.6646318474899999</v>
      </c>
      <c r="E23" s="61">
        <f>+'Tabel 12'!E23+'Tabel 13'!E23+'Tabel 14'!E23</f>
        <v>14.74787810136</v>
      </c>
      <c r="F23" s="61">
        <f>+'Tabel 12'!F23+'Tabel 13'!F23+'Tabel 14'!F23</f>
        <v>27.153783516349996</v>
      </c>
      <c r="G23" s="61">
        <f>+'Tabel 12'!G23+'Tabel 13'!G23+'Tabel 14'!G23</f>
        <v>36.054243884189994</v>
      </c>
      <c r="H23" s="61">
        <f>+'Tabel 12'!H23+'Tabel 13'!H23+'Tabel 14'!H23</f>
        <v>52.442042150429998</v>
      </c>
      <c r="I23" s="61">
        <f>+'Tabel 12'!I23+'Tabel 13'!I23+'Tabel 14'!I23</f>
        <v>71.410536500009997</v>
      </c>
      <c r="J23" s="61">
        <f>+'Tabel 12'!J23+'Tabel 13'!J23+'Tabel 14'!J23</f>
        <v>77.013912389310008</v>
      </c>
      <c r="K23" s="61">
        <f>+'Tabel 12'!K23+'Tabel 13'!K23+'Tabel 14'!K23</f>
        <v>86.911899576590002</v>
      </c>
      <c r="L23" s="61">
        <f>+'Tabel 12'!L23+'Tabel 13'!L23+'Tabel 14'!L23</f>
        <v>99.89757819578</v>
      </c>
      <c r="M23" s="61">
        <f>+'Tabel 12'!M23+'Tabel 13'!M23+'Tabel 14'!M23</f>
        <v>110.25141176081</v>
      </c>
      <c r="N23" s="61">
        <f>+'Tabel 12'!N23+'Tabel 13'!N23+'Tabel 14'!N23</f>
        <v>132.67184086482001</v>
      </c>
      <c r="O23" s="61">
        <f>+'Tabel 12'!O23+'Tabel 13'!O23+'Tabel 14'!O23</f>
        <v>6.78979139516</v>
      </c>
    </row>
    <row r="24" spans="1:15">
      <c r="A24" s="13">
        <v>21</v>
      </c>
      <c r="B24" s="16" t="s">
        <v>211</v>
      </c>
      <c r="C24" s="62">
        <f>+'Tabel 12'!C24+'Tabel 13'!C24+'Tabel 14'!C24</f>
        <v>158.58843369181761</v>
      </c>
      <c r="D24" s="62">
        <f>+'Tabel 12'!D24+'Tabel 13'!D24+'Tabel 14'!D24</f>
        <v>309.4228426633656</v>
      </c>
      <c r="E24" s="62">
        <f>+'Tabel 12'!E24+'Tabel 13'!E24+'Tabel 14'!E24</f>
        <v>481.8231715511605</v>
      </c>
      <c r="F24" s="62">
        <f>+'Tabel 12'!F24+'Tabel 13'!F24+'Tabel 14'!F24</f>
        <v>685.49062155448507</v>
      </c>
      <c r="G24" s="62">
        <f>+'Tabel 12'!G24+'Tabel 13'!G24+'Tabel 14'!G24</f>
        <v>855.33372351828768</v>
      </c>
      <c r="H24" s="62">
        <f>+'Tabel 12'!H24+'Tabel 13'!H24+'Tabel 14'!H24</f>
        <v>1025.9920386851204</v>
      </c>
      <c r="I24" s="62">
        <f>+'Tabel 12'!I24+'Tabel 13'!I24+'Tabel 14'!I24</f>
        <v>1242.3622591054589</v>
      </c>
      <c r="J24" s="62">
        <f>+'Tabel 12'!J24+'Tabel 13'!J24+'Tabel 14'!J24</f>
        <v>1401.0582704119056</v>
      </c>
      <c r="K24" s="62">
        <f>+'Tabel 12'!K24+'Tabel 13'!K24+'Tabel 14'!K24</f>
        <v>1570.0265402157797</v>
      </c>
      <c r="L24" s="62">
        <f>+'Tabel 12'!L24+'Tabel 13'!L24+'Tabel 14'!L24</f>
        <v>1748.213121461866</v>
      </c>
      <c r="M24" s="62">
        <f>+'Tabel 12'!M24+'Tabel 13'!M24+'Tabel 14'!M24</f>
        <v>1905.821536296748</v>
      </c>
      <c r="N24" s="62">
        <f>+'Tabel 12'!N24+'Tabel 13'!N24+'Tabel 14'!N24</f>
        <v>2217.5597241120945</v>
      </c>
      <c r="O24" s="62">
        <f>+'Tabel 12'!O24+'Tabel 13'!O24+'Tabel 14'!O24</f>
        <v>179.53928646064992</v>
      </c>
    </row>
    <row r="25" spans="1:15">
      <c r="A25" s="13">
        <v>22</v>
      </c>
      <c r="B25" s="14" t="s">
        <v>212</v>
      </c>
      <c r="C25" s="61">
        <f>+'Tabel 12'!C25+'Tabel 13'!C25+'Tabel 14'!C25</f>
        <v>1.5240317619999999</v>
      </c>
      <c r="D25" s="61">
        <f>+'Tabel 12'!D25+'Tabel 13'!D25+'Tabel 14'!D25</f>
        <v>1.838254614</v>
      </c>
      <c r="E25" s="61">
        <f>+'Tabel 12'!E25+'Tabel 13'!E25+'Tabel 14'!E25</f>
        <v>4.5494078980000001</v>
      </c>
      <c r="F25" s="61">
        <f>+'Tabel 12'!F25+'Tabel 13'!F25+'Tabel 14'!F25</f>
        <v>5.3668701399999996</v>
      </c>
      <c r="G25" s="61">
        <f>+'Tabel 12'!G25+'Tabel 13'!G25+'Tabel 14'!G25</f>
        <v>9.9586822169999998</v>
      </c>
      <c r="H25" s="61">
        <f>+'Tabel 12'!H25+'Tabel 13'!H25+'Tabel 14'!H25</f>
        <v>11.384371362</v>
      </c>
      <c r="I25" s="61">
        <f>+'Tabel 12'!I25+'Tabel 13'!I25+'Tabel 14'!I25</f>
        <v>13.720405164000001</v>
      </c>
      <c r="J25" s="61">
        <f>+'Tabel 12'!J25+'Tabel 13'!J25+'Tabel 14'!J25</f>
        <v>14.893594077000001</v>
      </c>
      <c r="K25" s="61">
        <f>+'Tabel 12'!K25+'Tabel 13'!K25+'Tabel 14'!K25</f>
        <v>11.819542735000001</v>
      </c>
      <c r="L25" s="61">
        <f>+'Tabel 12'!L25+'Tabel 13'!L25+'Tabel 14'!L25</f>
        <v>13.717726121</v>
      </c>
      <c r="M25" s="61">
        <f>+'Tabel 12'!M25+'Tabel 13'!M25+'Tabel 14'!M25</f>
        <v>14.968724093000001</v>
      </c>
      <c r="N25" s="61">
        <f>+'Tabel 12'!N25+'Tabel 13'!N25+'Tabel 14'!N25</f>
        <v>18.208397143999999</v>
      </c>
      <c r="O25" s="61">
        <f>+'Tabel 12'!O25+'Tabel 13'!O25+'Tabel 14'!O25</f>
        <v>1.000650633</v>
      </c>
    </row>
    <row r="26" spans="1:15">
      <c r="A26" s="13">
        <v>23</v>
      </c>
      <c r="B26" s="14" t="s">
        <v>213</v>
      </c>
      <c r="C26" s="61">
        <f>+'Tabel 12'!C26+'Tabel 13'!C26+'Tabel 14'!C26</f>
        <v>312.45455022299996</v>
      </c>
      <c r="D26" s="61">
        <f>+'Tabel 12'!D26+'Tabel 13'!D26+'Tabel 14'!D26</f>
        <v>0.86866966499999998</v>
      </c>
      <c r="E26" s="61">
        <f>+'Tabel 12'!E26+'Tabel 13'!E26+'Tabel 14'!E26</f>
        <v>1.271607003</v>
      </c>
      <c r="F26" s="61">
        <f>+'Tabel 12'!F26+'Tabel 13'!F26+'Tabel 14'!F26</f>
        <v>1.196607003</v>
      </c>
      <c r="G26" s="61">
        <f>+'Tabel 12'!G26+'Tabel 13'!G26+'Tabel 14'!G26</f>
        <v>1.0435164509999999</v>
      </c>
      <c r="H26" s="61">
        <f>+'Tabel 12'!H26+'Tabel 13'!H26+'Tabel 14'!H26</f>
        <v>1.456644654</v>
      </c>
      <c r="I26" s="61">
        <f>+'Tabel 12'!I26+'Tabel 13'!I26+'Tabel 14'!I26</f>
        <v>1.4620768629999998</v>
      </c>
      <c r="J26" s="61">
        <f>+'Tabel 12'!J26+'Tabel 13'!J26+'Tabel 14'!J26</f>
        <v>1.324576864</v>
      </c>
      <c r="K26" s="61">
        <f>+'Tabel 12'!K26+'Tabel 13'!K26+'Tabel 14'!K26</f>
        <v>1.4698086610000001</v>
      </c>
      <c r="L26" s="61">
        <f>+'Tabel 12'!L26+'Tabel 13'!L26+'Tabel 14'!L26</f>
        <v>2.0155910449999999</v>
      </c>
      <c r="M26" s="61">
        <f>+'Tabel 12'!M26+'Tabel 13'!M26+'Tabel 14'!M26</f>
        <v>1.689041802</v>
      </c>
      <c r="N26" s="61">
        <f>+'Tabel 12'!N26+'Tabel 13'!N26+'Tabel 14'!N26</f>
        <v>1.872707795</v>
      </c>
      <c r="O26" s="61">
        <f>+'Tabel 12'!O26+'Tabel 13'!O26+'Tabel 14'!O26</f>
        <v>3.2381577199999999E-3</v>
      </c>
    </row>
    <row r="27" spans="1:15">
      <c r="A27" s="13">
        <v>24</v>
      </c>
      <c r="B27" s="14" t="s">
        <v>214</v>
      </c>
      <c r="C27" s="61">
        <f>+'Tabel 12'!C27+'Tabel 13'!C27+'Tabel 14'!C27</f>
        <v>9.1641630769999995</v>
      </c>
      <c r="D27" s="61">
        <f>+'Tabel 12'!D27+'Tabel 13'!D27+'Tabel 14'!D27</f>
        <v>0</v>
      </c>
      <c r="E27" s="61">
        <f>+'Tabel 12'!E27+'Tabel 13'!E27+'Tabel 14'!E27</f>
        <v>0</v>
      </c>
      <c r="F27" s="61">
        <f>+'Tabel 12'!F27+'Tabel 13'!F27+'Tabel 14'!F27</f>
        <v>9.9999330000000008E-3</v>
      </c>
      <c r="G27" s="61">
        <f>+'Tabel 12'!G27+'Tabel 13'!G27+'Tabel 14'!G27</f>
        <v>0.31883524499999999</v>
      </c>
      <c r="H27" s="61">
        <f>+'Tabel 12'!H27+'Tabel 13'!H27+'Tabel 14'!H27</f>
        <v>-1.8121486999999999E-2</v>
      </c>
      <c r="I27" s="61">
        <f>+'Tabel 12'!I27+'Tabel 13'!I27+'Tabel 14'!I27</f>
        <v>-5.2353084000000001E-2</v>
      </c>
      <c r="J27" s="61">
        <f>+'Tabel 12'!J27+'Tabel 13'!J27+'Tabel 14'!J27</f>
        <v>-4.8787670350000001</v>
      </c>
      <c r="K27" s="61">
        <f>+'Tabel 12'!K27+'Tabel 13'!K27+'Tabel 14'!K27</f>
        <v>-4.9320200439999997</v>
      </c>
      <c r="L27" s="61">
        <f>+'Tabel 12'!L27+'Tabel 13'!L27+'Tabel 14'!L27</f>
        <v>-4.933515044</v>
      </c>
      <c r="M27" s="61">
        <f>+'Tabel 12'!M27+'Tabel 13'!M27+'Tabel 14'!M27</f>
        <v>-4.933515044</v>
      </c>
      <c r="N27" s="61">
        <f>+'Tabel 12'!N27+'Tabel 13'!N27+'Tabel 14'!N27</f>
        <v>-4.9398649529199998</v>
      </c>
      <c r="O27" s="61">
        <f>+'Tabel 12'!O27+'Tabel 13'!O27+'Tabel 14'!O27</f>
        <v>1.332468E-2</v>
      </c>
    </row>
    <row r="28" spans="1:15">
      <c r="A28" s="13">
        <v>25</v>
      </c>
      <c r="B28" s="14" t="s">
        <v>215</v>
      </c>
      <c r="C28" s="61">
        <f>+'Tabel 12'!C28+'Tabel 13'!C28+'Tabel 14'!C28</f>
        <v>-311.01758225759414</v>
      </c>
      <c r="D28" s="61">
        <f>+'Tabel 12'!D28+'Tabel 13'!D28+'Tabel 14'!D28</f>
        <v>21.904088758795886</v>
      </c>
      <c r="E28" s="61">
        <f>+'Tabel 12'!E28+'Tabel 13'!E28+'Tabel 14'!E28</f>
        <v>27.922161647605883</v>
      </c>
      <c r="F28" s="61">
        <f>+'Tabel 12'!F28+'Tabel 13'!F28+'Tabel 14'!F28</f>
        <v>38.128649138890005</v>
      </c>
      <c r="G28" s="61">
        <f>+'Tabel 12'!G28+'Tabel 13'!G28+'Tabel 14'!G28</f>
        <v>48.633189729316229</v>
      </c>
      <c r="H28" s="61">
        <f>+'Tabel 12'!H28+'Tabel 13'!H28+'Tabel 14'!H28</f>
        <v>93.342349647879985</v>
      </c>
      <c r="I28" s="61">
        <f>+'Tabel 12'!I28+'Tabel 13'!I28+'Tabel 14'!I28</f>
        <v>104.45910083939</v>
      </c>
      <c r="J28" s="61">
        <f>+'Tabel 12'!J28+'Tabel 13'!J28+'Tabel 14'!J28</f>
        <v>111.54872580751</v>
      </c>
      <c r="K28" s="61">
        <f>+'Tabel 12'!K28+'Tabel 13'!K28+'Tabel 14'!K28</f>
        <v>222.70221284166203</v>
      </c>
      <c r="L28" s="61">
        <f>+'Tabel 12'!L28+'Tabel 13'!L28+'Tabel 14'!L28</f>
        <v>237.33287482029499</v>
      </c>
      <c r="M28" s="61">
        <f>+'Tabel 12'!M28+'Tabel 13'!M28+'Tabel 14'!M28</f>
        <v>246.80620132077999</v>
      </c>
      <c r="N28" s="61">
        <f>+'Tabel 12'!N28+'Tabel 13'!N28+'Tabel 14'!N28</f>
        <v>265.55265974513998</v>
      </c>
      <c r="O28" s="61">
        <f>+'Tabel 12'!O28+'Tabel 13'!O28+'Tabel 14'!O28</f>
        <v>3.48945507534</v>
      </c>
    </row>
    <row r="29" spans="1:15">
      <c r="A29" s="13">
        <v>26</v>
      </c>
      <c r="B29" s="14" t="s">
        <v>216</v>
      </c>
      <c r="C29" s="61">
        <f>+'Tabel 12'!C29+'Tabel 13'!C29+'Tabel 14'!C29</f>
        <v>-4.4432188067150999</v>
      </c>
      <c r="D29" s="61">
        <f>+'Tabel 12'!D29+'Tabel 13'!D29+'Tabel 14'!D29</f>
        <v>-10.234490796116189</v>
      </c>
      <c r="E29" s="61">
        <f>+'Tabel 12'!E29+'Tabel 13'!E29+'Tabel 14'!E29</f>
        <v>-16.110548616327002</v>
      </c>
      <c r="F29" s="61">
        <f>+'Tabel 12'!F29+'Tabel 13'!F29+'Tabel 14'!F29</f>
        <v>-23.8254884279363</v>
      </c>
      <c r="G29" s="61">
        <f>+'Tabel 12'!G29+'Tabel 13'!G29+'Tabel 14'!G29</f>
        <v>-29.838694875605132</v>
      </c>
      <c r="H29" s="61">
        <f>+'Tabel 12'!H29+'Tabel 13'!H29+'Tabel 14'!H29</f>
        <v>-34.665421818637782</v>
      </c>
      <c r="I29" s="61">
        <f>+'Tabel 12'!I29+'Tabel 13'!I29+'Tabel 14'!I29</f>
        <v>-47.674408373738657</v>
      </c>
      <c r="J29" s="61">
        <f>+'Tabel 12'!J29+'Tabel 13'!J29+'Tabel 14'!J29</f>
        <v>-53.701827767635621</v>
      </c>
      <c r="K29" s="61">
        <f>+'Tabel 12'!K29+'Tabel 13'!K29+'Tabel 14'!K29</f>
        <v>-59.620183976369773</v>
      </c>
      <c r="L29" s="61">
        <f>+'Tabel 12'!L29+'Tabel 13'!L29+'Tabel 14'!L29</f>
        <v>-68.627446270686619</v>
      </c>
      <c r="M29" s="61">
        <f>+'Tabel 12'!M29+'Tabel 13'!M29+'Tabel 14'!M29</f>
        <v>-99.186998314110213</v>
      </c>
      <c r="N29" s="61">
        <f>+'Tabel 12'!N29+'Tabel 13'!N29+'Tabel 14'!N29</f>
        <v>-116.12934405985132</v>
      </c>
      <c r="O29" s="61">
        <f>+'Tabel 12'!O29+'Tabel 13'!O29+'Tabel 14'!O29</f>
        <v>-6.4867254396163485</v>
      </c>
    </row>
    <row r="30" spans="1:15">
      <c r="A30" s="13">
        <v>27</v>
      </c>
      <c r="B30" s="16" t="s">
        <v>217</v>
      </c>
      <c r="C30" s="62">
        <f>+'Tabel 12'!C30+'Tabel 13'!C30+'Tabel 14'!C30</f>
        <v>7.6819439976907073</v>
      </c>
      <c r="D30" s="62">
        <f>+'Tabel 12'!D30+'Tabel 13'!D30+'Tabel 14'!D30</f>
        <v>14.376522241679695</v>
      </c>
      <c r="E30" s="62">
        <f>+'Tabel 12'!E30+'Tabel 13'!E30+'Tabel 14'!E30</f>
        <v>17.632627932278883</v>
      </c>
      <c r="F30" s="62">
        <f>+'Tabel 12'!F30+'Tabel 13'!F30+'Tabel 14'!F30</f>
        <v>20.876637786953697</v>
      </c>
      <c r="G30" s="62">
        <f>+'Tabel 12'!G30+'Tabel 13'!G30+'Tabel 14'!G30</f>
        <v>30.115528766711105</v>
      </c>
      <c r="H30" s="62">
        <f>+'Tabel 12'!H30+'Tabel 13'!H30+'Tabel 14'!H30</f>
        <v>71.499822358242227</v>
      </c>
      <c r="I30" s="62">
        <f>+'Tabel 12'!I30+'Tabel 13'!I30+'Tabel 14'!I30</f>
        <v>71.914821408651363</v>
      </c>
      <c r="J30" s="62">
        <f>+'Tabel 12'!J30+'Tabel 13'!J30+'Tabel 14'!J30</f>
        <v>69.186301945874391</v>
      </c>
      <c r="K30" s="62">
        <f>+'Tabel 12'!K30+'Tabel 13'!K30+'Tabel 14'!K30</f>
        <v>171.4393602172922</v>
      </c>
      <c r="L30" s="62">
        <f>+'Tabel 12'!L30+'Tabel 13'!L30+'Tabel 14'!L30</f>
        <v>179.50523067160842</v>
      </c>
      <c r="M30" s="62">
        <f>+'Tabel 12'!M30+'Tabel 13'!M30+'Tabel 14'!M30</f>
        <v>159.3434538576698</v>
      </c>
      <c r="N30" s="62">
        <f>+'Tabel 12'!N30+'Tabel 13'!N30+'Tabel 14'!N30</f>
        <v>164.56455567136862</v>
      </c>
      <c r="O30" s="62">
        <f>+'Tabel 12'!O30+'Tabel 13'!O30+'Tabel 14'!O30</f>
        <v>-1.9800568935563467</v>
      </c>
    </row>
    <row r="31" spans="1:15">
      <c r="A31" s="13">
        <v>28</v>
      </c>
      <c r="B31" s="16" t="s">
        <v>218</v>
      </c>
      <c r="C31" s="62">
        <f>+'Tabel 12'!C31+'Tabel 13'!C31+'Tabel 14'!C31</f>
        <v>1345.9212394868402</v>
      </c>
      <c r="D31" s="62">
        <f>+'Tabel 12'!D31+'Tabel 13'!D31+'Tabel 14'!D31</f>
        <v>2322.98436119283</v>
      </c>
      <c r="E31" s="62">
        <f>+'Tabel 12'!E31+'Tabel 13'!E31+'Tabel 14'!E31</f>
        <v>4067.6591257639166</v>
      </c>
      <c r="F31" s="62">
        <f>+'Tabel 12'!F31+'Tabel 13'!F31+'Tabel 14'!F31</f>
        <v>5445.8753343848884</v>
      </c>
      <c r="G31" s="62">
        <f>+'Tabel 12'!G31+'Tabel 13'!G31+'Tabel 14'!G31</f>
        <v>7113.9271120360345</v>
      </c>
      <c r="H31" s="62">
        <f>+'Tabel 12'!H31+'Tabel 13'!H31+'Tabel 14'!H31</f>
        <v>8988.9363202886161</v>
      </c>
      <c r="I31" s="62">
        <f>+'Tabel 12'!I31+'Tabel 13'!I31+'Tabel 14'!I31</f>
        <v>10272.466168765792</v>
      </c>
      <c r="J31" s="62">
        <f>+'Tabel 12'!J31+'Tabel 13'!J31+'Tabel 14'!J31</f>
        <v>11713.828001957136</v>
      </c>
      <c r="K31" s="62">
        <f>+'Tabel 12'!K31+'Tabel 13'!K31+'Tabel 14'!K31</f>
        <v>13223.023081188945</v>
      </c>
      <c r="L31" s="62">
        <f>+'Tabel 12'!L31+'Tabel 13'!L31+'Tabel 14'!L31</f>
        <v>14426.392887622804</v>
      </c>
      <c r="M31" s="62">
        <f>+'Tabel 12'!M31+'Tabel 13'!M31+'Tabel 14'!M31</f>
        <v>15870.534493890238</v>
      </c>
      <c r="N31" s="62">
        <f>+'Tabel 12'!N31+'Tabel 13'!N31+'Tabel 14'!N31</f>
        <v>17277.644575415085</v>
      </c>
      <c r="O31" s="62">
        <f>+'Tabel 12'!O31+'Tabel 13'!O31+'Tabel 14'!O31</f>
        <v>1605.399940546584</v>
      </c>
    </row>
    <row r="32" spans="1:15">
      <c r="A32" s="13">
        <v>29</v>
      </c>
      <c r="B32" s="16" t="s">
        <v>219</v>
      </c>
      <c r="C32" s="62">
        <f>+'Tabel 12'!C32+'Tabel 13'!C32+'Tabel 14'!C32</f>
        <v>1.1355575099999999</v>
      </c>
      <c r="D32" s="62">
        <f>+'Tabel 12'!D32+'Tabel 13'!D32+'Tabel 14'!D32</f>
        <v>1.484945065</v>
      </c>
      <c r="E32" s="62">
        <f>+'Tabel 12'!E32+'Tabel 13'!E32+'Tabel 14'!E32</f>
        <v>3.9414848170000001</v>
      </c>
      <c r="F32" s="62">
        <f>+'Tabel 12'!F32+'Tabel 13'!F32+'Tabel 14'!F32</f>
        <v>10.569785881000001</v>
      </c>
      <c r="G32" s="62">
        <f>+'Tabel 12'!G32+'Tabel 13'!G32+'Tabel 14'!G32</f>
        <v>9.4717533869999997</v>
      </c>
      <c r="H32" s="62">
        <f>+'Tabel 12'!H32+'Tabel 13'!H32+'Tabel 14'!H32</f>
        <v>13.306034779000001</v>
      </c>
      <c r="I32" s="62">
        <f>+'Tabel 12'!I32+'Tabel 13'!I32+'Tabel 14'!I32</f>
        <v>16.365545607999998</v>
      </c>
      <c r="J32" s="62">
        <f>+'Tabel 12'!J32+'Tabel 13'!J32+'Tabel 14'!J32</f>
        <v>18.406609054</v>
      </c>
      <c r="K32" s="62">
        <f>+'Tabel 12'!K32+'Tabel 13'!K32+'Tabel 14'!K32</f>
        <v>19.898577138</v>
      </c>
      <c r="L32" s="62">
        <f>+'Tabel 12'!L32+'Tabel 13'!L32+'Tabel 14'!L32</f>
        <v>22.412807100000002</v>
      </c>
      <c r="M32" s="62">
        <f>+'Tabel 12'!M32+'Tabel 13'!M32+'Tabel 14'!M32</f>
        <v>22.886772827000001</v>
      </c>
      <c r="N32" s="62">
        <f>+'Tabel 12'!N32+'Tabel 13'!N32+'Tabel 14'!N32</f>
        <v>27.691517476000001</v>
      </c>
      <c r="O32" s="62">
        <f>+'Tabel 12'!O32+'Tabel 13'!O32+'Tabel 14'!O32</f>
        <v>0.62110440499999997</v>
      </c>
    </row>
    <row r="33" spans="1:15">
      <c r="A33" s="13">
        <v>30</v>
      </c>
      <c r="B33" s="16" t="s">
        <v>220</v>
      </c>
      <c r="C33" s="62">
        <f>+'Tabel 12'!C33+'Tabel 13'!C33+'Tabel 14'!C33</f>
        <v>1344.7856819768404</v>
      </c>
      <c r="D33" s="62">
        <f>+'Tabel 12'!D33+'Tabel 13'!D33+'Tabel 14'!D33</f>
        <v>2321.4994161278296</v>
      </c>
      <c r="E33" s="62">
        <f>+'Tabel 12'!E33+'Tabel 13'!E33+'Tabel 14'!E33</f>
        <v>4063.7176409469166</v>
      </c>
      <c r="F33" s="62">
        <f>+'Tabel 12'!F33+'Tabel 13'!F33+'Tabel 14'!F33</f>
        <v>5435.3055485038885</v>
      </c>
      <c r="G33" s="62">
        <f>+'Tabel 12'!G33+'Tabel 13'!G33+'Tabel 14'!G33</f>
        <v>7104.4553586490347</v>
      </c>
      <c r="H33" s="62">
        <f>+'Tabel 12'!H33+'Tabel 13'!H33+'Tabel 14'!H33</f>
        <v>8975.6302855096164</v>
      </c>
      <c r="I33" s="62">
        <f>+'Tabel 12'!I33+'Tabel 13'!I33+'Tabel 14'!I33</f>
        <v>10256.100623157792</v>
      </c>
      <c r="J33" s="62">
        <f>+'Tabel 12'!J33+'Tabel 13'!J33+'Tabel 14'!J33</f>
        <v>11695.421392903138</v>
      </c>
      <c r="K33" s="62">
        <f>+'Tabel 12'!K33+'Tabel 13'!K33+'Tabel 14'!K33</f>
        <v>13203.124504050946</v>
      </c>
      <c r="L33" s="62">
        <f>+'Tabel 12'!L33+'Tabel 13'!L33+'Tabel 14'!L33</f>
        <v>14403.980080522804</v>
      </c>
      <c r="M33" s="62">
        <f>+'Tabel 12'!M33+'Tabel 13'!M33+'Tabel 14'!M33</f>
        <v>15847.647721063238</v>
      </c>
      <c r="N33" s="62">
        <f>+'Tabel 12'!N33+'Tabel 13'!N33+'Tabel 14'!N33</f>
        <v>17249.953057939085</v>
      </c>
      <c r="O33" s="62">
        <f>+'Tabel 12'!O33+'Tabel 13'!O33+'Tabel 14'!O33</f>
        <v>1604.778836141584</v>
      </c>
    </row>
    <row r="35" spans="1:15">
      <c r="O35" s="76" t="s">
        <v>57</v>
      </c>
    </row>
    <row r="36" spans="1:15">
      <c r="B36" s="123" t="s">
        <v>221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</row>
    <row r="37" spans="1:15">
      <c r="A37" s="12" t="s">
        <v>156</v>
      </c>
      <c r="B37" s="12" t="s">
        <v>190</v>
      </c>
      <c r="C37" s="50">
        <v>44592</v>
      </c>
      <c r="D37" s="50">
        <v>44620</v>
      </c>
      <c r="E37" s="50">
        <v>44651</v>
      </c>
      <c r="F37" s="50">
        <v>44681</v>
      </c>
      <c r="G37" s="50">
        <v>44712</v>
      </c>
      <c r="H37" s="50">
        <v>44742</v>
      </c>
      <c r="I37" s="50">
        <v>44773</v>
      </c>
      <c r="J37" s="50">
        <v>44804</v>
      </c>
      <c r="K37" s="50">
        <v>44834</v>
      </c>
      <c r="L37" s="50">
        <v>44865</v>
      </c>
      <c r="M37" s="50">
        <v>44895</v>
      </c>
      <c r="N37" s="50">
        <v>44926</v>
      </c>
      <c r="O37" s="50">
        <v>44957</v>
      </c>
    </row>
    <row r="38" spans="1:15">
      <c r="A38" s="13">
        <v>1</v>
      </c>
      <c r="B38" s="14" t="s">
        <v>191</v>
      </c>
      <c r="C38" s="61">
        <f>+'Tabel 12'!C38+'Tabel 13'!C38+'Tabel 14'!C38</f>
        <v>1284.2945480042704</v>
      </c>
      <c r="D38" s="61">
        <f>+'Tabel 12'!D38+'Tabel 13'!D38+'Tabel 14'!D38</f>
        <v>2425.7529967820337</v>
      </c>
      <c r="E38" s="61">
        <f>+'Tabel 12'!E38+'Tabel 13'!E38+'Tabel 14'!E38</f>
        <v>3753.5520872635352</v>
      </c>
      <c r="F38" s="61">
        <f>+'Tabel 12'!F38+'Tabel 13'!F38+'Tabel 14'!F38</f>
        <v>4882.3841961419002</v>
      </c>
      <c r="G38" s="61">
        <f>+'Tabel 12'!G38+'Tabel 13'!G38+'Tabel 14'!G38</f>
        <v>6246.6136674760546</v>
      </c>
      <c r="H38" s="61">
        <f>+'Tabel 12'!H38+'Tabel 13'!H38+'Tabel 14'!H38</f>
        <v>7557.3202876900468</v>
      </c>
      <c r="I38" s="61">
        <f>+'Tabel 12'!I38+'Tabel 13'!I38+'Tabel 14'!I38</f>
        <v>8824.4470413039016</v>
      </c>
      <c r="J38" s="61">
        <f>+'Tabel 12'!J38+'Tabel 13'!J38+'Tabel 14'!J38</f>
        <v>10112.256001620761</v>
      </c>
      <c r="K38" s="61">
        <f>+'Tabel 12'!K38+'Tabel 13'!K38+'Tabel 14'!K38</f>
        <v>11393.633890907395</v>
      </c>
      <c r="L38" s="61">
        <f>+'Tabel 12'!L38+'Tabel 13'!L38+'Tabel 14'!L38</f>
        <v>12750.478815142478</v>
      </c>
      <c r="M38" s="61">
        <f>+'Tabel 12'!M38+'Tabel 13'!M38+'Tabel 14'!M38</f>
        <v>14139.124154069435</v>
      </c>
      <c r="N38" s="61">
        <f>+'Tabel 12'!N38+'Tabel 13'!N38+'Tabel 14'!N38</f>
        <v>15643.527639747494</v>
      </c>
      <c r="O38" s="61">
        <f>+'Tabel 12'!O38+'Tabel 13'!O38+'Tabel 14'!O38</f>
        <v>1501.0485897709959</v>
      </c>
    </row>
    <row r="39" spans="1:15">
      <c r="A39" s="13">
        <v>2</v>
      </c>
      <c r="B39" s="14" t="s">
        <v>192</v>
      </c>
      <c r="C39" s="61">
        <f>+'Tabel 12'!C39+'Tabel 13'!C39+'Tabel 14'!C39</f>
        <v>35.176573960950002</v>
      </c>
      <c r="D39" s="61">
        <f>+'Tabel 12'!D39+'Tabel 13'!D39+'Tabel 14'!D39</f>
        <v>58.449231189400003</v>
      </c>
      <c r="E39" s="61">
        <f>+'Tabel 12'!E39+'Tabel 13'!E39+'Tabel 14'!E39</f>
        <v>329.51308459013217</v>
      </c>
      <c r="F39" s="61">
        <f>+'Tabel 12'!F39+'Tabel 13'!F39+'Tabel 14'!F39</f>
        <v>559.40802652139325</v>
      </c>
      <c r="G39" s="61">
        <f>+'Tabel 12'!G39+'Tabel 13'!G39+'Tabel 14'!G39</f>
        <v>745.24116571267314</v>
      </c>
      <c r="H39" s="61">
        <f>+'Tabel 12'!H39+'Tabel 13'!H39+'Tabel 14'!H39</f>
        <v>1246.3829229412609</v>
      </c>
      <c r="I39" s="61">
        <f>+'Tabel 12'!I39+'Tabel 13'!I39+'Tabel 14'!I39</f>
        <v>1342.037574930961</v>
      </c>
      <c r="J39" s="61">
        <f>+'Tabel 12'!J39+'Tabel 13'!J39+'Tabel 14'!J39</f>
        <v>1444.9062143305378</v>
      </c>
      <c r="K39" s="61">
        <f>+'Tabel 12'!K39+'Tabel 13'!K39+'Tabel 14'!K39</f>
        <v>1480.4230013728979</v>
      </c>
      <c r="L39" s="61">
        <f>+'Tabel 12'!L39+'Tabel 13'!L39+'Tabel 14'!L39</f>
        <v>1528.580150144398</v>
      </c>
      <c r="M39" s="61">
        <f>+'Tabel 12'!M39+'Tabel 13'!M39+'Tabel 14'!M39</f>
        <v>1584.892745243518</v>
      </c>
      <c r="N39" s="61">
        <f>+'Tabel 12'!N39+'Tabel 13'!N39+'Tabel 14'!N39</f>
        <v>1689.714586119291</v>
      </c>
      <c r="O39" s="61">
        <f>+'Tabel 12'!O39+'Tabel 13'!O39+'Tabel 14'!O39</f>
        <v>74.369846113139999</v>
      </c>
    </row>
    <row r="40" spans="1:15">
      <c r="A40" s="13">
        <v>3</v>
      </c>
      <c r="B40" s="14" t="s">
        <v>193</v>
      </c>
      <c r="C40" s="61">
        <f>+'Tabel 12'!C40+'Tabel 13'!C40+'Tabel 14'!C40</f>
        <v>48.180353224280012</v>
      </c>
      <c r="D40" s="61">
        <f>+'Tabel 12'!D40+'Tabel 13'!D40+'Tabel 14'!D40</f>
        <v>97.039608203589992</v>
      </c>
      <c r="E40" s="61">
        <f>+'Tabel 12'!E40+'Tabel 13'!E40+'Tabel 14'!E40</f>
        <v>175.75411259085999</v>
      </c>
      <c r="F40" s="61">
        <f>+'Tabel 12'!F40+'Tabel 13'!F40+'Tabel 14'!F40</f>
        <v>220.90459295151999</v>
      </c>
      <c r="G40" s="61">
        <f>+'Tabel 12'!G40+'Tabel 13'!G40+'Tabel 14'!G40</f>
        <v>281.39479369213001</v>
      </c>
      <c r="H40" s="61">
        <f>+'Tabel 12'!H40+'Tabel 13'!H40+'Tabel 14'!H40</f>
        <v>331.50468737554007</v>
      </c>
      <c r="I40" s="61">
        <f>+'Tabel 12'!I40+'Tabel 13'!I40+'Tabel 14'!I40</f>
        <v>370.17393404760998</v>
      </c>
      <c r="J40" s="61">
        <f>+'Tabel 12'!J40+'Tabel 13'!J40+'Tabel 14'!J40</f>
        <v>408.53611718510001</v>
      </c>
      <c r="K40" s="61">
        <f>+'Tabel 12'!K40+'Tabel 13'!K40+'Tabel 14'!K40</f>
        <v>453.53007466478005</v>
      </c>
      <c r="L40" s="61">
        <f>+'Tabel 12'!L40+'Tabel 13'!L40+'Tabel 14'!L40</f>
        <v>501.02334353143004</v>
      </c>
      <c r="M40" s="61">
        <f>+'Tabel 12'!M40+'Tabel 13'!M40+'Tabel 14'!M40</f>
        <v>559.20484451614993</v>
      </c>
      <c r="N40" s="61">
        <f>+'Tabel 12'!N40+'Tabel 13'!N40+'Tabel 14'!N40</f>
        <v>606.09964014553998</v>
      </c>
      <c r="O40" s="61">
        <f>+'Tabel 12'!O40+'Tabel 13'!O40+'Tabel 14'!O40</f>
        <v>49.100921728910002</v>
      </c>
    </row>
    <row r="41" spans="1:15">
      <c r="A41" s="13">
        <v>4</v>
      </c>
      <c r="B41" s="14" t="s">
        <v>194</v>
      </c>
      <c r="C41" s="61">
        <f>+'Tabel 12'!C41+'Tabel 13'!C41+'Tabel 14'!C41</f>
        <v>157.21263718560533</v>
      </c>
      <c r="D41" s="61">
        <f>+'Tabel 12'!D41+'Tabel 13'!D41+'Tabel 14'!D41</f>
        <v>189.38419737980084</v>
      </c>
      <c r="E41" s="61">
        <f>+'Tabel 12'!E41+'Tabel 13'!E41+'Tabel 14'!E41</f>
        <v>395.66621624358959</v>
      </c>
      <c r="F41" s="61">
        <f>+'Tabel 12'!F41+'Tabel 13'!F41+'Tabel 14'!F41</f>
        <v>613.67627187930589</v>
      </c>
      <c r="G41" s="61">
        <f>+'Tabel 12'!G41+'Tabel 13'!G41+'Tabel 14'!G41</f>
        <v>859.52470429170455</v>
      </c>
      <c r="H41" s="61">
        <f>+'Tabel 12'!H41+'Tabel 13'!H41+'Tabel 14'!H41</f>
        <v>1045.0661498121551</v>
      </c>
      <c r="I41" s="61">
        <f>+'Tabel 12'!I41+'Tabel 13'!I41+'Tabel 14'!I41</f>
        <v>1191.3129449751666</v>
      </c>
      <c r="J41" s="61">
        <f>+'Tabel 12'!J41+'Tabel 13'!J41+'Tabel 14'!J41</f>
        <v>1425.1224056326882</v>
      </c>
      <c r="K41" s="61">
        <f>+'Tabel 12'!K41+'Tabel 13'!K41+'Tabel 14'!K41</f>
        <v>1678.0008204465753</v>
      </c>
      <c r="L41" s="61">
        <f>+'Tabel 12'!L41+'Tabel 13'!L41+'Tabel 14'!L41</f>
        <v>1644.632430963261</v>
      </c>
      <c r="M41" s="61">
        <f>+'Tabel 12'!M41+'Tabel 13'!M41+'Tabel 14'!M41</f>
        <v>1829.9241097486138</v>
      </c>
      <c r="N41" s="61">
        <f>+'Tabel 12'!N41+'Tabel 13'!N41+'Tabel 14'!N41</f>
        <v>1927.7610285563314</v>
      </c>
      <c r="O41" s="61">
        <f>+'Tabel 12'!O41+'Tabel 13'!O41+'Tabel 14'!O41</f>
        <v>142.29595612909537</v>
      </c>
    </row>
    <row r="42" spans="1:15">
      <c r="A42" s="13">
        <v>5</v>
      </c>
      <c r="B42" s="14" t="s">
        <v>195</v>
      </c>
      <c r="C42" s="61">
        <f>+'Tabel 12'!C42+'Tabel 13'!C42+'Tabel 14'!C42</f>
        <v>10.756173574</v>
      </c>
      <c r="D42" s="61">
        <f>+'Tabel 12'!D42+'Tabel 13'!D42+'Tabel 14'!D42</f>
        <v>15.331898580000001</v>
      </c>
      <c r="E42" s="61">
        <f>+'Tabel 12'!E42+'Tabel 13'!E42+'Tabel 14'!E42</f>
        <v>24.452076648000002</v>
      </c>
      <c r="F42" s="61">
        <f>+'Tabel 12'!F42+'Tabel 13'!F42+'Tabel 14'!F42</f>
        <v>37.746507401000002</v>
      </c>
      <c r="G42" s="61">
        <f>+'Tabel 12'!G42+'Tabel 13'!G42+'Tabel 14'!G42</f>
        <v>55.529752805000001</v>
      </c>
      <c r="H42" s="61">
        <f>+'Tabel 12'!H42+'Tabel 13'!H42+'Tabel 14'!H42</f>
        <v>59.170935424</v>
      </c>
      <c r="I42" s="61">
        <f>+'Tabel 12'!I42+'Tabel 13'!I42+'Tabel 14'!I42</f>
        <v>60.65638244638</v>
      </c>
      <c r="J42" s="61">
        <f>+'Tabel 12'!J42+'Tabel 13'!J42+'Tabel 14'!J42</f>
        <v>65.013267541380003</v>
      </c>
      <c r="K42" s="61">
        <f>+'Tabel 12'!K42+'Tabel 13'!K42+'Tabel 14'!K42</f>
        <v>74.19828478718</v>
      </c>
      <c r="L42" s="61">
        <f>+'Tabel 12'!L42+'Tabel 13'!L42+'Tabel 14'!L42</f>
        <v>78.787282676380002</v>
      </c>
      <c r="M42" s="61">
        <f>+'Tabel 12'!M42+'Tabel 13'!M42+'Tabel 14'!M42</f>
        <v>82.862139952790002</v>
      </c>
      <c r="N42" s="61">
        <f>+'Tabel 12'!N42+'Tabel 13'!N42+'Tabel 14'!N42</f>
        <v>112.81999196979</v>
      </c>
      <c r="O42" s="61">
        <f>+'Tabel 12'!O42+'Tabel 13'!O42+'Tabel 14'!O42</f>
        <v>14.03456232225</v>
      </c>
    </row>
    <row r="43" spans="1:15">
      <c r="A43" s="13">
        <v>6</v>
      </c>
      <c r="B43" s="16" t="s">
        <v>196</v>
      </c>
      <c r="C43" s="62">
        <f>+'Tabel 12'!C43+'Tabel 13'!C43+'Tabel 14'!C43</f>
        <v>1535.6202859491059</v>
      </c>
      <c r="D43" s="62">
        <f>+'Tabel 12'!D43+'Tabel 13'!D43+'Tabel 14'!D43</f>
        <v>2785.9579321348247</v>
      </c>
      <c r="E43" s="62">
        <f>+'Tabel 12'!E43+'Tabel 13'!E43+'Tabel 14'!E43</f>
        <v>4678.9375773361153</v>
      </c>
      <c r="F43" s="62">
        <f>+'Tabel 12'!F43+'Tabel 13'!F43+'Tabel 14'!F43</f>
        <v>6314.1195948951199</v>
      </c>
      <c r="G43" s="62">
        <f>+'Tabel 12'!G43+'Tabel 13'!G43+'Tabel 14'!G43</f>
        <v>8188.3040839775604</v>
      </c>
      <c r="H43" s="62">
        <f>+'Tabel 12'!H43+'Tabel 13'!H43+'Tabel 14'!H43</f>
        <v>10239.444983243002</v>
      </c>
      <c r="I43" s="62">
        <f>+'Tabel 12'!I43+'Tabel 13'!I43+'Tabel 14'!I43</f>
        <v>11788.627877704026</v>
      </c>
      <c r="J43" s="62">
        <f>+'Tabel 12'!J43+'Tabel 13'!J43+'Tabel 14'!J43</f>
        <v>13455.834006310468</v>
      </c>
      <c r="K43" s="62">
        <f>+'Tabel 12'!K43+'Tabel 13'!K43+'Tabel 14'!K43</f>
        <v>15079.786072178826</v>
      </c>
      <c r="L43" s="62">
        <f>+'Tabel 12'!L43+'Tabel 13'!L43+'Tabel 14'!L43</f>
        <v>16503.502022457949</v>
      </c>
      <c r="M43" s="62">
        <f>+'Tabel 12'!M43+'Tabel 13'!M43+'Tabel 14'!M43</f>
        <v>18196.007993530504</v>
      </c>
      <c r="N43" s="62">
        <f>+'Tabel 12'!N43+'Tabel 13'!N43+'Tabel 14'!N43</f>
        <v>19979.922886538439</v>
      </c>
      <c r="O43" s="62">
        <f>+'Tabel 12'!O43+'Tabel 13'!O43+'Tabel 14'!O43</f>
        <v>1780.8498760643915</v>
      </c>
    </row>
    <row r="44" spans="1:15">
      <c r="A44" s="13">
        <v>7</v>
      </c>
      <c r="B44" s="14" t="s">
        <v>197</v>
      </c>
      <c r="C44" s="61">
        <f>+'Tabel 12'!C44+'Tabel 13'!C44+'Tabel 14'!C44</f>
        <v>5.8907700708899995</v>
      </c>
      <c r="D44" s="61">
        <f>+'Tabel 12'!D44+'Tabel 13'!D44+'Tabel 14'!D44</f>
        <v>11.734973187109999</v>
      </c>
      <c r="E44" s="61">
        <f>+'Tabel 12'!E44+'Tabel 13'!E44+'Tabel 14'!E44</f>
        <v>20.069831712039999</v>
      </c>
      <c r="F44" s="61">
        <f>+'Tabel 12'!F44+'Tabel 13'!F44+'Tabel 14'!F44</f>
        <v>31.084215101309997</v>
      </c>
      <c r="G44" s="61">
        <f>+'Tabel 12'!G44+'Tabel 13'!G44+'Tabel 14'!G44</f>
        <v>37.446775022479997</v>
      </c>
      <c r="H44" s="61">
        <f>+'Tabel 12'!H44+'Tabel 13'!H44+'Tabel 14'!H44</f>
        <v>41.675640894280001</v>
      </c>
      <c r="I44" s="61">
        <f>+'Tabel 12'!I44+'Tabel 13'!I44+'Tabel 14'!I44</f>
        <v>50.016345445550002</v>
      </c>
      <c r="J44" s="61">
        <f>+'Tabel 12'!J44+'Tabel 13'!J44+'Tabel 14'!J44</f>
        <v>56.283964078369998</v>
      </c>
      <c r="K44" s="61">
        <f>+'Tabel 12'!K44+'Tabel 13'!K44+'Tabel 14'!K44</f>
        <v>61.689998809140008</v>
      </c>
      <c r="L44" s="61">
        <f>+'Tabel 12'!L44+'Tabel 13'!L44+'Tabel 14'!L44</f>
        <v>70.133695939060004</v>
      </c>
      <c r="M44" s="61">
        <f>+'Tabel 12'!M44+'Tabel 13'!M44+'Tabel 14'!M44</f>
        <v>75.102363328050004</v>
      </c>
      <c r="N44" s="61">
        <f>+'Tabel 12'!N44+'Tabel 13'!N44+'Tabel 14'!N44</f>
        <v>81.055254196499988</v>
      </c>
      <c r="O44" s="61">
        <f>+'Tabel 12'!O44+'Tabel 13'!O44+'Tabel 14'!O44</f>
        <v>5.0937813234700009</v>
      </c>
    </row>
    <row r="45" spans="1:15">
      <c r="A45" s="13">
        <v>8</v>
      </c>
      <c r="B45" s="14" t="s">
        <v>198</v>
      </c>
      <c r="C45" s="61">
        <f>+'Tabel 12'!C45+'Tabel 13'!C45+'Tabel 14'!C45</f>
        <v>2.9032990339999998</v>
      </c>
      <c r="D45" s="61">
        <f>+'Tabel 12'!D45+'Tabel 13'!D45+'Tabel 14'!D45</f>
        <v>5.386528448</v>
      </c>
      <c r="E45" s="61">
        <f>+'Tabel 12'!E45+'Tabel 13'!E45+'Tabel 14'!E45</f>
        <v>14.245808044</v>
      </c>
      <c r="F45" s="61">
        <f>+'Tabel 12'!F45+'Tabel 13'!F45+'Tabel 14'!F45</f>
        <v>19.798628184999998</v>
      </c>
      <c r="G45" s="61">
        <f>+'Tabel 12'!G45+'Tabel 13'!G45+'Tabel 14'!G45</f>
        <v>23.676039171979998</v>
      </c>
      <c r="H45" s="61">
        <f>+'Tabel 12'!H45+'Tabel 13'!H45+'Tabel 14'!H45</f>
        <v>33.135505784399996</v>
      </c>
      <c r="I45" s="61">
        <f>+'Tabel 12'!I45+'Tabel 13'!I45+'Tabel 14'!I45</f>
        <v>47.900491993149998</v>
      </c>
      <c r="J45" s="61">
        <f>+'Tabel 12'!J45+'Tabel 13'!J45+'Tabel 14'!J45</f>
        <v>71.844330228900006</v>
      </c>
      <c r="K45" s="61">
        <f>+'Tabel 12'!K45+'Tabel 13'!K45+'Tabel 14'!K45</f>
        <v>87.395693510899989</v>
      </c>
      <c r="L45" s="61">
        <f>+'Tabel 12'!L45+'Tabel 13'!L45+'Tabel 14'!L45</f>
        <v>97.556739718130004</v>
      </c>
      <c r="M45" s="61">
        <f>+'Tabel 12'!M45+'Tabel 13'!M45+'Tabel 14'!M45</f>
        <v>116.25730560788</v>
      </c>
      <c r="N45" s="61">
        <f>+'Tabel 12'!N45+'Tabel 13'!N45+'Tabel 14'!N45</f>
        <v>154.35057666963002</v>
      </c>
      <c r="O45" s="61">
        <f>+'Tabel 12'!O45+'Tabel 13'!O45+'Tabel 14'!O45</f>
        <v>2.82132263975</v>
      </c>
    </row>
    <row r="46" spans="1:15">
      <c r="A46" s="13">
        <v>9</v>
      </c>
      <c r="B46" s="14" t="s">
        <v>199</v>
      </c>
      <c r="C46" s="61">
        <f>+'Tabel 12'!C46+'Tabel 13'!C46+'Tabel 14'!C46</f>
        <v>12.236732648142231</v>
      </c>
      <c r="D46" s="61">
        <f>+'Tabel 12'!D46+'Tabel 13'!D46+'Tabel 14'!D46</f>
        <v>34.351726761183102</v>
      </c>
      <c r="E46" s="61">
        <f>+'Tabel 12'!E46+'Tabel 13'!E46+'Tabel 14'!E46</f>
        <v>53.241479897799806</v>
      </c>
      <c r="F46" s="61">
        <f>+'Tabel 12'!F46+'Tabel 13'!F46+'Tabel 14'!F46</f>
        <v>70.313458714766895</v>
      </c>
      <c r="G46" s="61">
        <f>+'Tabel 12'!G46+'Tabel 13'!G46+'Tabel 14'!G46</f>
        <v>84.10982206233831</v>
      </c>
      <c r="H46" s="61">
        <f>+'Tabel 12'!H46+'Tabel 13'!H46+'Tabel 14'!H46</f>
        <v>97.338699110909701</v>
      </c>
      <c r="I46" s="61">
        <f>+'Tabel 12'!I46+'Tabel 13'!I46+'Tabel 14'!I46</f>
        <v>111.8520987174978</v>
      </c>
      <c r="J46" s="61">
        <f>+'Tabel 12'!J46+'Tabel 13'!J46+'Tabel 14'!J46</f>
        <v>122.2575179390858</v>
      </c>
      <c r="K46" s="61">
        <f>+'Tabel 12'!K46+'Tabel 13'!K46+'Tabel 14'!K46</f>
        <v>135.10520702767388</v>
      </c>
      <c r="L46" s="61">
        <f>+'Tabel 12'!L46+'Tabel 13'!L46+'Tabel 14'!L46</f>
        <v>148.11993548626191</v>
      </c>
      <c r="M46" s="61">
        <f>+'Tabel 12'!M46+'Tabel 13'!M46+'Tabel 14'!M46</f>
        <v>161.16396919984999</v>
      </c>
      <c r="N46" s="61">
        <f>+'Tabel 12'!N46+'Tabel 13'!N46+'Tabel 14'!N46</f>
        <v>174.56201293743811</v>
      </c>
      <c r="O46" s="61">
        <f>+'Tabel 12'!O46+'Tabel 13'!O46+'Tabel 14'!O46</f>
        <v>12.39311688033065</v>
      </c>
    </row>
    <row r="47" spans="1:15">
      <c r="A47" s="13">
        <v>10</v>
      </c>
      <c r="B47" s="14" t="s">
        <v>200</v>
      </c>
      <c r="C47" s="61">
        <f>+'Tabel 12'!C47+'Tabel 13'!C47+'Tabel 14'!C47</f>
        <v>12.38962444053</v>
      </c>
      <c r="D47" s="61">
        <f>+'Tabel 12'!D47+'Tabel 13'!D47+'Tabel 14'!D47</f>
        <v>23.374307769169999</v>
      </c>
      <c r="E47" s="61">
        <f>+'Tabel 12'!E47+'Tabel 13'!E47+'Tabel 14'!E47</f>
        <v>38.172529984809998</v>
      </c>
      <c r="F47" s="61">
        <f>+'Tabel 12'!F47+'Tabel 13'!F47+'Tabel 14'!F47</f>
        <v>51.207833000159994</v>
      </c>
      <c r="G47" s="61">
        <f>+'Tabel 12'!G47+'Tabel 13'!G47+'Tabel 14'!G47</f>
        <v>64.429438281909995</v>
      </c>
      <c r="H47" s="61">
        <f>+'Tabel 12'!H47+'Tabel 13'!H47+'Tabel 14'!H47</f>
        <v>79.167579461439999</v>
      </c>
      <c r="I47" s="61">
        <f>+'Tabel 12'!I47+'Tabel 13'!I47+'Tabel 14'!I47</f>
        <v>89.565973783370012</v>
      </c>
      <c r="J47" s="61">
        <f>+'Tabel 12'!J47+'Tabel 13'!J47+'Tabel 14'!J47</f>
        <v>103.52685028872</v>
      </c>
      <c r="K47" s="61">
        <f>+'Tabel 12'!K47+'Tabel 13'!K47+'Tabel 14'!K47</f>
        <v>115.93240658068</v>
      </c>
      <c r="L47" s="61">
        <f>+'Tabel 12'!L47+'Tabel 13'!L47+'Tabel 14'!L47</f>
        <v>130.85969712157998</v>
      </c>
      <c r="M47" s="61">
        <f>+'Tabel 12'!M47+'Tabel 13'!M47+'Tabel 14'!M47</f>
        <v>146.30424648111</v>
      </c>
      <c r="N47" s="61">
        <f>+'Tabel 12'!N47+'Tabel 13'!N47+'Tabel 14'!N47</f>
        <v>160.44165883414001</v>
      </c>
      <c r="O47" s="61">
        <f>+'Tabel 12'!O47+'Tabel 13'!O47+'Tabel 14'!O47</f>
        <v>13.443415197530001</v>
      </c>
    </row>
    <row r="48" spans="1:15">
      <c r="A48" s="13">
        <v>11</v>
      </c>
      <c r="B48" s="14" t="s">
        <v>201</v>
      </c>
      <c r="C48" s="64">
        <f>+'Tabel 12'!C48+'Tabel 13'!C48+'Tabel 14'!C48</f>
        <v>11.30188579875667</v>
      </c>
      <c r="D48" s="64">
        <f>+'Tabel 12'!D48+'Tabel 13'!D48+'Tabel 14'!D48</f>
        <v>20.587703522715671</v>
      </c>
      <c r="E48" s="64">
        <f>+'Tabel 12'!E48+'Tabel 13'!E48+'Tabel 14'!E48</f>
        <v>31.480822474068511</v>
      </c>
      <c r="F48" s="64">
        <f>+'Tabel 12'!F48+'Tabel 13'!F48+'Tabel 14'!F48</f>
        <v>41.680956350682706</v>
      </c>
      <c r="G48" s="64">
        <f>+'Tabel 12'!G48+'Tabel 13'!G48+'Tabel 14'!G48</f>
        <v>52.9123462749833</v>
      </c>
      <c r="H48" s="64">
        <f>+'Tabel 12'!H48+'Tabel 13'!H48+'Tabel 14'!H48</f>
        <v>64.06154382506729</v>
      </c>
      <c r="I48" s="64">
        <f>+'Tabel 12'!I48+'Tabel 13'!I48+'Tabel 14'!I48</f>
        <v>73.979699642993893</v>
      </c>
      <c r="J48" s="64">
        <f>+'Tabel 12'!J48+'Tabel 13'!J48+'Tabel 14'!J48</f>
        <v>89.947042391871207</v>
      </c>
      <c r="K48" s="64">
        <f>+'Tabel 12'!K48+'Tabel 13'!K48+'Tabel 14'!K48</f>
        <v>101.81269874953639</v>
      </c>
      <c r="L48" s="64">
        <f>+'Tabel 12'!L48+'Tabel 13'!L48+'Tabel 14'!L48</f>
        <v>109.7757411746384</v>
      </c>
      <c r="M48" s="64">
        <f>+'Tabel 12'!M48+'Tabel 13'!M48+'Tabel 14'!M48</f>
        <v>121.30925323768508</v>
      </c>
      <c r="N48" s="64">
        <f>+'Tabel 12'!N48+'Tabel 13'!N48+'Tabel 14'!N48</f>
        <v>133.9353719728023</v>
      </c>
      <c r="O48" s="64">
        <f>+'Tabel 12'!O48+'Tabel 13'!O48+'Tabel 14'!O48</f>
        <v>10.982988158810949</v>
      </c>
    </row>
    <row r="49" spans="1:15">
      <c r="A49" s="13">
        <v>12</v>
      </c>
      <c r="B49" s="15" t="s">
        <v>202</v>
      </c>
      <c r="C49" s="61">
        <f>+'Tabel 12'!C49+'Tabel 13'!C49+'Tabel 14'!C49</f>
        <v>5.0957734944699995</v>
      </c>
      <c r="D49" s="61">
        <f>+'Tabel 12'!D49+'Tabel 13'!D49+'Tabel 14'!D49</f>
        <v>88.884399809849995</v>
      </c>
      <c r="E49" s="61">
        <f>+'Tabel 12'!E49+'Tabel 13'!E49+'Tabel 14'!E49</f>
        <v>13.80971698832</v>
      </c>
      <c r="F49" s="61">
        <f>+'Tabel 12'!F49+'Tabel 13'!F49+'Tabel 14'!F49</f>
        <v>22.93649354746</v>
      </c>
      <c r="G49" s="61">
        <f>+'Tabel 12'!G49+'Tabel 13'!G49+'Tabel 14'!G49</f>
        <v>28.801130763940002</v>
      </c>
      <c r="H49" s="61">
        <f>+'Tabel 12'!H49+'Tabel 13'!H49+'Tabel 14'!H49</f>
        <v>32.532185745450001</v>
      </c>
      <c r="I49" s="61">
        <f>+'Tabel 12'!I49+'Tabel 13'!I49+'Tabel 14'!I49</f>
        <v>35.934632368900004</v>
      </c>
      <c r="J49" s="61">
        <f>+'Tabel 12'!J49+'Tabel 13'!J49+'Tabel 14'!J49</f>
        <v>39.203234955500001</v>
      </c>
      <c r="K49" s="61">
        <f>+'Tabel 12'!K49+'Tabel 13'!K49+'Tabel 14'!K49</f>
        <v>44.556253220250007</v>
      </c>
      <c r="L49" s="61">
        <f>+'Tabel 12'!L49+'Tabel 13'!L49+'Tabel 14'!L49</f>
        <v>49.411559282004681</v>
      </c>
      <c r="M49" s="61">
        <f>+'Tabel 12'!M49+'Tabel 13'!M49+'Tabel 14'!M49</f>
        <v>68.318141210404676</v>
      </c>
      <c r="N49" s="61">
        <f>+'Tabel 12'!N49+'Tabel 13'!N49+'Tabel 14'!N49</f>
        <v>64.022110970414658</v>
      </c>
      <c r="O49" s="61">
        <f>+'Tabel 12'!O49+'Tabel 13'!O49+'Tabel 14'!O49</f>
        <v>4.1637327879999999</v>
      </c>
    </row>
    <row r="50" spans="1:15">
      <c r="A50" s="13">
        <v>13</v>
      </c>
      <c r="B50" s="33" t="s">
        <v>203</v>
      </c>
      <c r="C50" s="62">
        <f>+'Tabel 12'!C50+'Tabel 13'!C50+'Tabel 14'!C50</f>
        <v>49.818085486788895</v>
      </c>
      <c r="D50" s="62">
        <f>+'Tabel 12'!D50+'Tabel 13'!D50+'Tabel 14'!D50</f>
        <v>184.31963949802881</v>
      </c>
      <c r="E50" s="62">
        <f>+'Tabel 12'!E50+'Tabel 13'!E50+'Tabel 14'!E50</f>
        <v>171.02018910103828</v>
      </c>
      <c r="F50" s="62">
        <f>+'Tabel 12'!F50+'Tabel 13'!F50+'Tabel 14'!F50</f>
        <v>237.0215848993796</v>
      </c>
      <c r="G50" s="62">
        <f>+'Tabel 12'!G50+'Tabel 13'!G50+'Tabel 14'!G50</f>
        <v>291.3755515776316</v>
      </c>
      <c r="H50" s="62">
        <f>+'Tabel 12'!H50+'Tabel 13'!H50+'Tabel 14'!H50</f>
        <v>347.91115482154703</v>
      </c>
      <c r="I50" s="62">
        <f>+'Tabel 12'!I50+'Tabel 13'!I50+'Tabel 14'!I50</f>
        <v>409.24924195146173</v>
      </c>
      <c r="J50" s="62">
        <f>+'Tabel 12'!J50+'Tabel 13'!J50+'Tabel 14'!J50</f>
        <v>483.06293988244693</v>
      </c>
      <c r="K50" s="62">
        <f>+'Tabel 12'!K50+'Tabel 13'!K50+'Tabel 14'!K50</f>
        <v>546.49225789818036</v>
      </c>
      <c r="L50" s="62">
        <f>+'Tabel 12'!L50+'Tabel 13'!L50+'Tabel 14'!L50</f>
        <v>605.85736872167502</v>
      </c>
      <c r="M50" s="62">
        <f>+'Tabel 12'!M50+'Tabel 13'!M50+'Tabel 14'!M50</f>
        <v>688.45527906497978</v>
      </c>
      <c r="N50" s="62">
        <f>+'Tabel 12'!N50+'Tabel 13'!N50+'Tabel 14'!N50</f>
        <v>768.36698558092496</v>
      </c>
      <c r="O50" s="62">
        <f>+'Tabel 12'!O50+'Tabel 13'!O50+'Tabel 14'!O50</f>
        <v>48.898356987891596</v>
      </c>
    </row>
    <row r="51" spans="1:15">
      <c r="A51" s="13">
        <v>14</v>
      </c>
      <c r="B51" s="33" t="s">
        <v>204</v>
      </c>
      <c r="C51" s="62">
        <f>+'Tabel 12'!C51+'Tabel 13'!C51+'Tabel 14'!C51</f>
        <v>1485.8022004623163</v>
      </c>
      <c r="D51" s="62">
        <f>+'Tabel 12'!D51+'Tabel 13'!D51+'Tabel 14'!D51</f>
        <v>2601.6382926367951</v>
      </c>
      <c r="E51" s="62">
        <f>+'Tabel 12'!E51+'Tabel 13'!E51+'Tabel 14'!E51</f>
        <v>4507.9173882350779</v>
      </c>
      <c r="F51" s="62">
        <f>+'Tabel 12'!F51+'Tabel 13'!F51+'Tabel 14'!F51</f>
        <v>6077.0980099957387</v>
      </c>
      <c r="G51" s="62">
        <f>+'Tabel 12'!G51+'Tabel 13'!G51+'Tabel 14'!G51</f>
        <v>7896.9285323999302</v>
      </c>
      <c r="H51" s="62">
        <f>+'Tabel 12'!H51+'Tabel 13'!H51+'Tabel 14'!H51</f>
        <v>9891.5338284214558</v>
      </c>
      <c r="I51" s="62">
        <f>+'Tabel 12'!I51+'Tabel 13'!I51+'Tabel 14'!I51</f>
        <v>11379.378635752561</v>
      </c>
      <c r="J51" s="62">
        <f>+'Tabel 12'!J51+'Tabel 13'!J51+'Tabel 14'!J51</f>
        <v>12972.771066428024</v>
      </c>
      <c r="K51" s="62">
        <f>+'Tabel 12'!K51+'Tabel 13'!K51+'Tabel 14'!K51</f>
        <v>14533.293814280649</v>
      </c>
      <c r="L51" s="62">
        <f>+'Tabel 12'!L51+'Tabel 13'!L51+'Tabel 14'!L51</f>
        <v>15897.644653736268</v>
      </c>
      <c r="M51" s="62">
        <f>+'Tabel 12'!M51+'Tabel 13'!M51+'Tabel 14'!M51</f>
        <v>17507.552714465524</v>
      </c>
      <c r="N51" s="62">
        <f>+'Tabel 12'!N51+'Tabel 13'!N51+'Tabel 14'!N51</f>
        <v>19211.555900957523</v>
      </c>
      <c r="O51" s="62">
        <f>+'Tabel 12'!O51+'Tabel 13'!O51+'Tabel 14'!O51</f>
        <v>1731.9515190764996</v>
      </c>
    </row>
    <row r="52" spans="1:15">
      <c r="A52" s="13">
        <v>15</v>
      </c>
      <c r="B52" s="15" t="s">
        <v>205</v>
      </c>
      <c r="C52" s="61">
        <f>+'Tabel 12'!C52+'Tabel 13'!C52+'Tabel 14'!C52</f>
        <v>122.57007389823096</v>
      </c>
      <c r="D52" s="61">
        <f>+'Tabel 12'!D52+'Tabel 13'!D52+'Tabel 14'!D52</f>
        <v>242.47399967773566</v>
      </c>
      <c r="E52" s="61">
        <f>+'Tabel 12'!E52+'Tabel 13'!E52+'Tabel 14'!E52</f>
        <v>378.78455021050502</v>
      </c>
      <c r="F52" s="61">
        <f>+'Tabel 12'!F52+'Tabel 13'!F52+'Tabel 14'!F52</f>
        <v>539.89067651188395</v>
      </c>
      <c r="G52" s="61">
        <f>+'Tabel 12'!G52+'Tabel 13'!G52+'Tabel 14'!G52</f>
        <v>681.08865615150648</v>
      </c>
      <c r="H52" s="61">
        <f>+'Tabel 12'!H52+'Tabel 13'!H52+'Tabel 14'!H52</f>
        <v>805.58568375481946</v>
      </c>
      <c r="I52" s="61">
        <f>+'Tabel 12'!I52+'Tabel 13'!I52+'Tabel 14'!I52</f>
        <v>940.95501903640093</v>
      </c>
      <c r="J52" s="61">
        <f>+'Tabel 12'!J52+'Tabel 13'!J52+'Tabel 14'!J52</f>
        <v>1067.2557796974713</v>
      </c>
      <c r="K52" s="61">
        <f>+'Tabel 12'!K52+'Tabel 13'!K52+'Tabel 14'!K52</f>
        <v>1194.4442554882366</v>
      </c>
      <c r="L52" s="61">
        <f>+'Tabel 12'!L52+'Tabel 13'!L52+'Tabel 14'!L52</f>
        <v>1323.2912170447159</v>
      </c>
      <c r="M52" s="61">
        <f>+'Tabel 12'!M52+'Tabel 13'!M52+'Tabel 14'!M52</f>
        <v>1464.0826784934857</v>
      </c>
      <c r="N52" s="61">
        <f>+'Tabel 12'!N52+'Tabel 13'!N52+'Tabel 14'!N52</f>
        <v>1679.2033295551767</v>
      </c>
      <c r="O52" s="61">
        <f>+'Tabel 12'!O52+'Tabel 13'!O52+'Tabel 14'!O52</f>
        <v>139.07674634406922</v>
      </c>
    </row>
    <row r="53" spans="1:15">
      <c r="A53" s="13">
        <v>16</v>
      </c>
      <c r="B53" s="15" t="s">
        <v>206</v>
      </c>
      <c r="C53" s="61">
        <f>+'Tabel 12'!C53+'Tabel 13'!C53+'Tabel 14'!C53</f>
        <v>19.863704108669999</v>
      </c>
      <c r="D53" s="61">
        <f>+'Tabel 12'!D53+'Tabel 13'!D53+'Tabel 14'!D53</f>
        <v>35.388676122340001</v>
      </c>
      <c r="E53" s="61">
        <f>+'Tabel 12'!E53+'Tabel 13'!E53+'Tabel 14'!E53</f>
        <v>52.016207004020004</v>
      </c>
      <c r="F53" s="61">
        <f>+'Tabel 12'!F53+'Tabel 13'!F53+'Tabel 14'!F53</f>
        <v>68.947887473999998</v>
      </c>
      <c r="G53" s="61">
        <f>+'Tabel 12'!G53+'Tabel 13'!G53+'Tabel 14'!G53</f>
        <v>78.584666630919997</v>
      </c>
      <c r="H53" s="61">
        <f>+'Tabel 12'!H53+'Tabel 13'!H53+'Tabel 14'!H53</f>
        <v>95.019842132359997</v>
      </c>
      <c r="I53" s="61">
        <f>+'Tabel 12'!I53+'Tabel 13'!I53+'Tabel 14'!I53</f>
        <v>142.32437900094999</v>
      </c>
      <c r="J53" s="61">
        <f>+'Tabel 12'!J53+'Tabel 13'!J53+'Tabel 14'!J53</f>
        <v>157.50597188244001</v>
      </c>
      <c r="K53" s="61">
        <f>+'Tabel 12'!K53+'Tabel 13'!K53+'Tabel 14'!K53</f>
        <v>176.18189257570998</v>
      </c>
      <c r="L53" s="61">
        <f>+'Tabel 12'!L53+'Tabel 13'!L53+'Tabel 14'!L53</f>
        <v>195.43917589425999</v>
      </c>
      <c r="M53" s="61">
        <f>+'Tabel 12'!M53+'Tabel 13'!M53+'Tabel 14'!M53</f>
        <v>188.80591505023</v>
      </c>
      <c r="N53" s="61">
        <f>+'Tabel 12'!N53+'Tabel 13'!N53+'Tabel 14'!N53</f>
        <v>222.01429739285999</v>
      </c>
      <c r="O53" s="61">
        <f>+'Tabel 12'!O53+'Tabel 13'!O53+'Tabel 14'!O53</f>
        <v>17.320056338159588</v>
      </c>
    </row>
    <row r="54" spans="1:15">
      <c r="A54" s="13">
        <v>17</v>
      </c>
      <c r="B54" s="15" t="s">
        <v>207</v>
      </c>
      <c r="C54" s="61">
        <f>+'Tabel 12'!C54+'Tabel 13'!C54+'Tabel 14'!C54</f>
        <v>1.7768884599999999</v>
      </c>
      <c r="D54" s="61">
        <f>+'Tabel 12'!D54+'Tabel 13'!D54+'Tabel 14'!D54</f>
        <v>4.450205983</v>
      </c>
      <c r="E54" s="61">
        <f>+'Tabel 12'!E54+'Tabel 13'!E54+'Tabel 14'!E54</f>
        <v>6.2369335540000002</v>
      </c>
      <c r="F54" s="61">
        <f>+'Tabel 12'!F54+'Tabel 13'!F54+'Tabel 14'!F54</f>
        <v>8.0517694760000005</v>
      </c>
      <c r="G54" s="61">
        <f>+'Tabel 12'!G54+'Tabel 13'!G54+'Tabel 14'!G54</f>
        <v>9.65004916</v>
      </c>
      <c r="H54" s="61">
        <f>+'Tabel 12'!H54+'Tabel 13'!H54+'Tabel 14'!H54</f>
        <v>11.971072827999999</v>
      </c>
      <c r="I54" s="61">
        <f>+'Tabel 12'!I54+'Tabel 13'!I54+'Tabel 14'!I54</f>
        <v>14.611277012</v>
      </c>
      <c r="J54" s="61">
        <f>+'Tabel 12'!J54+'Tabel 13'!J54+'Tabel 14'!J54</f>
        <v>17.322578282999999</v>
      </c>
      <c r="K54" s="61">
        <f>+'Tabel 12'!K54+'Tabel 13'!K54+'Tabel 14'!K54</f>
        <v>19.342152686999999</v>
      </c>
      <c r="L54" s="61">
        <f>+'Tabel 12'!L54+'Tabel 13'!L54+'Tabel 14'!L54</f>
        <v>21.777008855150001</v>
      </c>
      <c r="M54" s="61">
        <f>+'Tabel 12'!M54+'Tabel 13'!M54+'Tabel 14'!M54</f>
        <v>23.580379876120002</v>
      </c>
      <c r="N54" s="61">
        <f>+'Tabel 12'!N54+'Tabel 13'!N54+'Tabel 14'!N54</f>
        <v>28.65435719812</v>
      </c>
      <c r="O54" s="61">
        <f>+'Tabel 12'!O54+'Tabel 13'!O54+'Tabel 14'!O54</f>
        <v>2.2377165649999999</v>
      </c>
    </row>
    <row r="55" spans="1:15">
      <c r="A55" s="13">
        <v>18</v>
      </c>
      <c r="B55" s="15" t="s">
        <v>208</v>
      </c>
      <c r="C55" s="61">
        <f>+'Tabel 12'!C55+'Tabel 13'!C55+'Tabel 14'!C55</f>
        <v>3.2364209747966601</v>
      </c>
      <c r="D55" s="61">
        <f>+'Tabel 12'!D55+'Tabel 13'!D55+'Tabel 14'!D55</f>
        <v>6.4540875057999898</v>
      </c>
      <c r="E55" s="61">
        <f>+'Tabel 12'!E55+'Tabel 13'!E55+'Tabel 14'!E55</f>
        <v>10.436065171275539</v>
      </c>
      <c r="F55" s="61">
        <f>+'Tabel 12'!F55+'Tabel 13'!F55+'Tabel 14'!F55</f>
        <v>13.785706864251098</v>
      </c>
      <c r="G55" s="61">
        <f>+'Tabel 12'!G55+'Tabel 13'!G55+'Tabel 14'!G55</f>
        <v>19.490092289171098</v>
      </c>
      <c r="H55" s="61">
        <f>+'Tabel 12'!H55+'Tabel 13'!H55+'Tabel 14'!H55</f>
        <v>23.693587887511097</v>
      </c>
      <c r="I55" s="61">
        <f>+'Tabel 12'!I55+'Tabel 13'!I55+'Tabel 14'!I55</f>
        <v>27.580536513097762</v>
      </c>
      <c r="J55" s="61">
        <f>+'Tabel 12'!J55+'Tabel 13'!J55+'Tabel 14'!J55</f>
        <v>30.34933626718443</v>
      </c>
      <c r="K55" s="61">
        <f>+'Tabel 12'!K55+'Tabel 13'!K55+'Tabel 14'!K55</f>
        <v>33.903936615743326</v>
      </c>
      <c r="L55" s="61">
        <f>+'Tabel 12'!L55+'Tabel 13'!L55+'Tabel 14'!L55</f>
        <v>38.321791687830014</v>
      </c>
      <c r="M55" s="61">
        <f>+'Tabel 12'!M55+'Tabel 13'!M55+'Tabel 14'!M55</f>
        <v>41.849456227122246</v>
      </c>
      <c r="N55" s="61">
        <f>+'Tabel 12'!N55+'Tabel 13'!N55+'Tabel 14'!N55</f>
        <v>50.015785722697807</v>
      </c>
      <c r="O55" s="61">
        <f>+'Tabel 12'!O55+'Tabel 13'!O55+'Tabel 14'!O55</f>
        <v>4.0001419381911099</v>
      </c>
    </row>
    <row r="56" spans="1:15">
      <c r="A56" s="13">
        <v>19</v>
      </c>
      <c r="B56" s="15" t="s">
        <v>209</v>
      </c>
      <c r="C56" s="61">
        <f>+'Tabel 12'!C56+'Tabel 13'!C56+'Tabel 14'!C56</f>
        <v>4.5026996429999997</v>
      </c>
      <c r="D56" s="61">
        <f>+'Tabel 12'!D56+'Tabel 13'!D56+'Tabel 14'!D56</f>
        <v>8.3200687609999999</v>
      </c>
      <c r="E56" s="61">
        <f>+'Tabel 12'!E56+'Tabel 13'!E56+'Tabel 14'!E56</f>
        <v>14.341756434000001</v>
      </c>
      <c r="F56" s="61">
        <f>+'Tabel 12'!F56+'Tabel 13'!F56+'Tabel 14'!F56</f>
        <v>20.326890627000001</v>
      </c>
      <c r="G56" s="61">
        <f>+'Tabel 12'!G56+'Tabel 13'!G56+'Tabel 14'!G56</f>
        <v>21.385397614999999</v>
      </c>
      <c r="H56" s="61">
        <f>+'Tabel 12'!H56+'Tabel 13'!H56+'Tabel 14'!H56</f>
        <v>26.291269610999997</v>
      </c>
      <c r="I56" s="61">
        <f>+'Tabel 12'!I56+'Tabel 13'!I56+'Tabel 14'!I56</f>
        <v>32.819375057000002</v>
      </c>
      <c r="J56" s="61">
        <f>+'Tabel 12'!J56+'Tabel 13'!J56+'Tabel 14'!J56</f>
        <v>37.071887293000003</v>
      </c>
      <c r="K56" s="61">
        <f>+'Tabel 12'!K56+'Tabel 13'!K56+'Tabel 14'!K56</f>
        <v>42.404831424000001</v>
      </c>
      <c r="L56" s="61">
        <f>+'Tabel 12'!L56+'Tabel 13'!L56+'Tabel 14'!L56</f>
        <v>50.844959337130007</v>
      </c>
      <c r="M56" s="61">
        <f>+'Tabel 12'!M56+'Tabel 13'!M56+'Tabel 14'!M56</f>
        <v>56.759881068479999</v>
      </c>
      <c r="N56" s="61">
        <f>+'Tabel 12'!N56+'Tabel 13'!N56+'Tabel 14'!N56</f>
        <v>82.440000077419995</v>
      </c>
      <c r="O56" s="61">
        <f>+'Tabel 12'!O56+'Tabel 13'!O56+'Tabel 14'!O56</f>
        <v>5.0958068480699996</v>
      </c>
    </row>
    <row r="57" spans="1:15">
      <c r="A57" s="13">
        <v>20</v>
      </c>
      <c r="B57" s="15" t="s">
        <v>210</v>
      </c>
      <c r="C57" s="61">
        <f>+'Tabel 12'!C57+'Tabel 13'!C57+'Tabel 14'!C57</f>
        <v>4.65987506962</v>
      </c>
      <c r="D57" s="61">
        <f>+'Tabel 12'!D57+'Tabel 13'!D57+'Tabel 14'!D57</f>
        <v>8.6321814764900004</v>
      </c>
      <c r="E57" s="61">
        <f>+'Tabel 12'!E57+'Tabel 13'!E57+'Tabel 14'!E57</f>
        <v>14.71471483036</v>
      </c>
      <c r="F57" s="61">
        <f>+'Tabel 12'!F57+'Tabel 13'!F57+'Tabel 14'!F57</f>
        <v>26.994014138349996</v>
      </c>
      <c r="G57" s="61">
        <f>+'Tabel 12'!G57+'Tabel 13'!G57+'Tabel 14'!G57</f>
        <v>35.82726843519</v>
      </c>
      <c r="H57" s="61">
        <f>+'Tabel 12'!H57+'Tabel 13'!H57+'Tabel 14'!H57</f>
        <v>52.19724171643</v>
      </c>
      <c r="I57" s="61">
        <f>+'Tabel 12'!I57+'Tabel 13'!I57+'Tabel 14'!I57</f>
        <v>71.161622490010004</v>
      </c>
      <c r="J57" s="61">
        <f>+'Tabel 12'!J57+'Tabel 13'!J57+'Tabel 14'!J57</f>
        <v>76.64785854630999</v>
      </c>
      <c r="K57" s="61">
        <f>+'Tabel 12'!K57+'Tabel 13'!K57+'Tabel 14'!K57</f>
        <v>86.42467749459</v>
      </c>
      <c r="L57" s="61">
        <f>+'Tabel 12'!L57+'Tabel 13'!L57+'Tabel 14'!L57</f>
        <v>99.322565348780003</v>
      </c>
      <c r="M57" s="61">
        <f>+'Tabel 12'!M57+'Tabel 13'!M57+'Tabel 14'!M57</f>
        <v>109.58896904881</v>
      </c>
      <c r="N57" s="61">
        <f>+'Tabel 12'!N57+'Tabel 13'!N57+'Tabel 14'!N57</f>
        <v>131.93931057982002</v>
      </c>
      <c r="O57" s="61">
        <f>+'Tabel 12'!O57+'Tabel 13'!O57+'Tabel 14'!O57</f>
        <v>6.0455791201599993</v>
      </c>
    </row>
    <row r="58" spans="1:15">
      <c r="A58" s="13">
        <v>21</v>
      </c>
      <c r="B58" s="16" t="s">
        <v>211</v>
      </c>
      <c r="C58" s="62">
        <f>+'Tabel 12'!C58+'Tabel 13'!C58+'Tabel 14'!C58</f>
        <v>156.60966215431762</v>
      </c>
      <c r="D58" s="62">
        <f>+'Tabel 12'!D58+'Tabel 13'!D58+'Tabel 14'!D58</f>
        <v>305.71921952636563</v>
      </c>
      <c r="E58" s="62">
        <f>+'Tabel 12'!E58+'Tabel 13'!E58+'Tabel 14'!E58</f>
        <v>476.5302272041605</v>
      </c>
      <c r="F58" s="62">
        <f>+'Tabel 12'!F58+'Tabel 13'!F58+'Tabel 14'!F58</f>
        <v>677.99694509148503</v>
      </c>
      <c r="G58" s="62">
        <f>+'Tabel 12'!G58+'Tabel 13'!G58+'Tabel 14'!G58</f>
        <v>846.02613028178757</v>
      </c>
      <c r="H58" s="62">
        <f>+'Tabel 12'!H58+'Tabel 13'!H58+'Tabel 14'!H58</f>
        <v>1014.7586979301205</v>
      </c>
      <c r="I58" s="62">
        <f>+'Tabel 12'!I58+'Tabel 13'!I58+'Tabel 14'!I58</f>
        <v>1229.4522091094589</v>
      </c>
      <c r="J58" s="62">
        <f>+'Tabel 12'!J58+'Tabel 13'!J58+'Tabel 14'!J58</f>
        <v>1386.1534119694056</v>
      </c>
      <c r="K58" s="62">
        <f>+'Tabel 12'!K58+'Tabel 13'!K58+'Tabel 14'!K58</f>
        <v>1552.7017462852798</v>
      </c>
      <c r="L58" s="62">
        <f>+'Tabel 12'!L58+'Tabel 13'!L58+'Tabel 14'!L58</f>
        <v>1728.996718167866</v>
      </c>
      <c r="M58" s="62">
        <f>+'Tabel 12'!M58+'Tabel 13'!M58+'Tabel 14'!M58</f>
        <v>1884.6672797642482</v>
      </c>
      <c r="N58" s="62">
        <f>+'Tabel 12'!N58+'Tabel 13'!N58+'Tabel 14'!N58</f>
        <v>2194.2670805260946</v>
      </c>
      <c r="O58" s="62">
        <f>+'Tabel 12'!O58+'Tabel 13'!O58+'Tabel 14'!O58</f>
        <v>173.77604715364993</v>
      </c>
    </row>
    <row r="59" spans="1:15">
      <c r="A59" s="13">
        <v>22</v>
      </c>
      <c r="B59" s="14" t="s">
        <v>212</v>
      </c>
      <c r="C59" s="61">
        <f>+'Tabel 12'!C59+'Tabel 13'!C59+'Tabel 14'!C59</f>
        <v>1.5240317619999999</v>
      </c>
      <c r="D59" s="61">
        <f>+'Tabel 12'!D59+'Tabel 13'!D59+'Tabel 14'!D59</f>
        <v>1.838254614</v>
      </c>
      <c r="E59" s="61">
        <f>+'Tabel 12'!E59+'Tabel 13'!E59+'Tabel 14'!E59</f>
        <v>4.5494078980000001</v>
      </c>
      <c r="F59" s="61">
        <f>+'Tabel 12'!F59+'Tabel 13'!F59+'Tabel 14'!F59</f>
        <v>5.3668701399999996</v>
      </c>
      <c r="G59" s="61">
        <f>+'Tabel 12'!G59+'Tabel 13'!G59+'Tabel 14'!G59</f>
        <v>9.9586822169999998</v>
      </c>
      <c r="H59" s="61">
        <f>+'Tabel 12'!H59+'Tabel 13'!H59+'Tabel 14'!H59</f>
        <v>11.384371362</v>
      </c>
      <c r="I59" s="61">
        <f>+'Tabel 12'!I59+'Tabel 13'!I59+'Tabel 14'!I59</f>
        <v>13.720405164000001</v>
      </c>
      <c r="J59" s="61">
        <f>+'Tabel 12'!J59+'Tabel 13'!J59+'Tabel 14'!J59</f>
        <v>14.893594077000001</v>
      </c>
      <c r="K59" s="61">
        <f>+'Tabel 12'!K59+'Tabel 13'!K59+'Tabel 14'!K59</f>
        <v>11.819542735000001</v>
      </c>
      <c r="L59" s="61">
        <f>+'Tabel 12'!L59+'Tabel 13'!L59+'Tabel 14'!L59</f>
        <v>13.717726121</v>
      </c>
      <c r="M59" s="61">
        <f>+'Tabel 12'!M59+'Tabel 13'!M59+'Tabel 14'!M59</f>
        <v>14.968724093000001</v>
      </c>
      <c r="N59" s="61">
        <f>+'Tabel 12'!N59+'Tabel 13'!N59+'Tabel 14'!N59</f>
        <v>18.208397143999999</v>
      </c>
      <c r="O59" s="61">
        <f>+'Tabel 12'!O59+'Tabel 13'!O59+'Tabel 14'!O59</f>
        <v>1.000650633</v>
      </c>
    </row>
    <row r="60" spans="1:15">
      <c r="A60" s="13">
        <v>23</v>
      </c>
      <c r="B60" s="14" t="s">
        <v>213</v>
      </c>
      <c r="C60" s="61">
        <f>+'Tabel 12'!C60+'Tabel 13'!C60+'Tabel 14'!C60</f>
        <v>312.45455022299996</v>
      </c>
      <c r="D60" s="61">
        <f>+'Tabel 12'!D60+'Tabel 13'!D60+'Tabel 14'!D60</f>
        <v>0.86866966499999998</v>
      </c>
      <c r="E60" s="61">
        <f>+'Tabel 12'!E60+'Tabel 13'!E60+'Tabel 14'!E60</f>
        <v>1.271607003</v>
      </c>
      <c r="F60" s="61">
        <f>+'Tabel 12'!F60+'Tabel 13'!F60+'Tabel 14'!F60</f>
        <v>1.196607003</v>
      </c>
      <c r="G60" s="61">
        <f>+'Tabel 12'!G60+'Tabel 13'!G60+'Tabel 14'!G60</f>
        <v>1.0435164509999999</v>
      </c>
      <c r="H60" s="61">
        <f>+'Tabel 12'!H60+'Tabel 13'!H60+'Tabel 14'!H60</f>
        <v>1.456644654</v>
      </c>
      <c r="I60" s="61">
        <f>+'Tabel 12'!I60+'Tabel 13'!I60+'Tabel 14'!I60</f>
        <v>1.4620768629999998</v>
      </c>
      <c r="J60" s="61">
        <f>+'Tabel 12'!J60+'Tabel 13'!J60+'Tabel 14'!J60</f>
        <v>1.324576864</v>
      </c>
      <c r="K60" s="61">
        <f>+'Tabel 12'!K60+'Tabel 13'!K60+'Tabel 14'!K60</f>
        <v>1.4698086610000001</v>
      </c>
      <c r="L60" s="61">
        <f>+'Tabel 12'!L60+'Tabel 13'!L60+'Tabel 14'!L60</f>
        <v>2.0155910449999999</v>
      </c>
      <c r="M60" s="61">
        <f>+'Tabel 12'!M60+'Tabel 13'!M60+'Tabel 14'!M60</f>
        <v>1.689041802</v>
      </c>
      <c r="N60" s="61">
        <f>+'Tabel 12'!N60+'Tabel 13'!N60+'Tabel 14'!N60</f>
        <v>1.872707795</v>
      </c>
      <c r="O60" s="61">
        <f>+'Tabel 12'!O60+'Tabel 13'!O60+'Tabel 14'!O60</f>
        <v>3.2381577199999999E-3</v>
      </c>
    </row>
    <row r="61" spans="1:15">
      <c r="A61" s="13">
        <v>24</v>
      </c>
      <c r="B61" s="14" t="s">
        <v>214</v>
      </c>
      <c r="C61" s="61">
        <f>+'Tabel 12'!C61+'Tabel 13'!C61+'Tabel 14'!C61</f>
        <v>9.1641630769999995</v>
      </c>
      <c r="D61" s="61">
        <f>+'Tabel 12'!D61+'Tabel 13'!D61+'Tabel 14'!D61</f>
        <v>0</v>
      </c>
      <c r="E61" s="61">
        <f>+'Tabel 12'!E61+'Tabel 13'!E61+'Tabel 14'!E61</f>
        <v>0</v>
      </c>
      <c r="F61" s="61">
        <f>+'Tabel 12'!F61+'Tabel 13'!F61+'Tabel 14'!F61</f>
        <v>9.9999330000000008E-3</v>
      </c>
      <c r="G61" s="61">
        <f>+'Tabel 12'!G61+'Tabel 13'!G61+'Tabel 14'!G61</f>
        <v>0.31883524499999999</v>
      </c>
      <c r="H61" s="61">
        <f>+'Tabel 12'!H61+'Tabel 13'!H61+'Tabel 14'!H61</f>
        <v>-1.8121486999999999E-2</v>
      </c>
      <c r="I61" s="61">
        <f>+'Tabel 12'!I61+'Tabel 13'!I61+'Tabel 14'!I61</f>
        <v>-5.2353084000000001E-2</v>
      </c>
      <c r="J61" s="61">
        <f>+'Tabel 12'!J61+'Tabel 13'!J61+'Tabel 14'!J61</f>
        <v>-4.8787670350000001</v>
      </c>
      <c r="K61" s="61">
        <f>+'Tabel 12'!K61+'Tabel 13'!K61+'Tabel 14'!K61</f>
        <v>-4.9320200439999997</v>
      </c>
      <c r="L61" s="61">
        <f>+'Tabel 12'!L61+'Tabel 13'!L61+'Tabel 14'!L61</f>
        <v>-4.933515044</v>
      </c>
      <c r="M61" s="61">
        <f>+'Tabel 12'!M61+'Tabel 13'!M61+'Tabel 14'!M61</f>
        <v>-4.933515044</v>
      </c>
      <c r="N61" s="61">
        <f>+'Tabel 12'!N61+'Tabel 13'!N61+'Tabel 14'!N61</f>
        <v>-4.9398649529199998</v>
      </c>
      <c r="O61" s="61">
        <f>+'Tabel 12'!O61+'Tabel 13'!O61+'Tabel 14'!O61</f>
        <v>1.332468E-2</v>
      </c>
    </row>
    <row r="62" spans="1:15">
      <c r="A62" s="13">
        <v>25</v>
      </c>
      <c r="B62" s="14" t="s">
        <v>215</v>
      </c>
      <c r="C62" s="61">
        <f>+'Tabel 12'!C62+'Tabel 13'!C62+'Tabel 14'!C62</f>
        <v>-311.03340636625001</v>
      </c>
      <c r="D62" s="61">
        <f>+'Tabel 12'!D62+'Tabel 13'!D62+'Tabel 14'!D62</f>
        <v>21.871100334730002</v>
      </c>
      <c r="E62" s="61">
        <f>+'Tabel 12'!E62+'Tabel 13'!E62+'Tabel 14'!E62</f>
        <v>27.871130541540001</v>
      </c>
      <c r="F62" s="61">
        <f>+'Tabel 12'!F62+'Tabel 13'!F62+'Tabel 14'!F62</f>
        <v>38.06386967796</v>
      </c>
      <c r="G62" s="61">
        <f>+'Tabel 12'!G62+'Tabel 13'!G62+'Tabel 14'!G62</f>
        <v>48.553196444339989</v>
      </c>
      <c r="H62" s="61">
        <f>+'Tabel 12'!H62+'Tabel 13'!H62+'Tabel 14'!H62</f>
        <v>93.248355582529996</v>
      </c>
      <c r="I62" s="61">
        <f>+'Tabel 12'!I62+'Tabel 13'!I62+'Tabel 14'!I62</f>
        <v>104.33740239404</v>
      </c>
      <c r="J62" s="61">
        <f>+'Tabel 12'!J62+'Tabel 13'!J62+'Tabel 14'!J62</f>
        <v>111.41291948433999</v>
      </c>
      <c r="K62" s="61">
        <f>+'Tabel 12'!K62+'Tabel 13'!K62+'Tabel 14'!K62</f>
        <v>222.60661885071011</v>
      </c>
      <c r="L62" s="61">
        <f>+'Tabel 12'!L62+'Tabel 13'!L62+'Tabel 14'!L62</f>
        <v>237.22772977540498</v>
      </c>
      <c r="M62" s="61">
        <f>+'Tabel 12'!M62+'Tabel 13'!M62+'Tabel 14'!M62</f>
        <v>246.53092066137998</v>
      </c>
      <c r="N62" s="61">
        <f>+'Tabel 12'!N62+'Tabel 13'!N62+'Tabel 14'!N62</f>
        <v>265.40767013488005</v>
      </c>
      <c r="O62" s="61">
        <f>+'Tabel 12'!O62+'Tabel 13'!O62+'Tabel 14'!O62</f>
        <v>3.3669539250799998</v>
      </c>
    </row>
    <row r="63" spans="1:15">
      <c r="A63" s="13">
        <v>26</v>
      </c>
      <c r="B63" s="14" t="s">
        <v>216</v>
      </c>
      <c r="C63" s="61">
        <f>+'Tabel 12'!C63+'Tabel 13'!C63+'Tabel 14'!C63</f>
        <v>-4.4411426107151</v>
      </c>
      <c r="D63" s="61">
        <f>+'Tabel 12'!D63+'Tabel 13'!D63+'Tabel 14'!D63</f>
        <v>-10.232410590116189</v>
      </c>
      <c r="E63" s="61">
        <f>+'Tabel 12'!E63+'Tabel 13'!E63+'Tabel 14'!E63</f>
        <v>-16.107557338327002</v>
      </c>
      <c r="F63" s="61">
        <f>+'Tabel 12'!F63+'Tabel 13'!F63+'Tabel 14'!F63</f>
        <v>-23.817624783112368</v>
      </c>
      <c r="G63" s="61">
        <f>+'Tabel 12'!G63+'Tabel 13'!G63+'Tabel 14'!G63</f>
        <v>-29.829019162535133</v>
      </c>
      <c r="H63" s="61">
        <f>+'Tabel 12'!H63+'Tabel 13'!H63+'Tabel 14'!H63</f>
        <v>-34.653788150301338</v>
      </c>
      <c r="I63" s="61">
        <f>+'Tabel 12'!I63+'Tabel 13'!I63+'Tabel 14'!I63</f>
        <v>-47.662009262402222</v>
      </c>
      <c r="J63" s="61">
        <f>+'Tabel 12'!J63+'Tabel 13'!J63+'Tabel 14'!J63</f>
        <v>-53.687520183938943</v>
      </c>
      <c r="K63" s="61">
        <f>+'Tabel 12'!K63+'Tabel 13'!K63+'Tabel 14'!K63</f>
        <v>-59.60353516160977</v>
      </c>
      <c r="L63" s="61">
        <f>+'Tabel 12'!L63+'Tabel 13'!L63+'Tabel 14'!L63</f>
        <v>-68.595882818554301</v>
      </c>
      <c r="M63" s="61">
        <f>+'Tabel 12'!M63+'Tabel 13'!M63+'Tabel 14'!M63</f>
        <v>-99.152163485887868</v>
      </c>
      <c r="N63" s="61">
        <f>+'Tabel 12'!N63+'Tabel 13'!N63+'Tabel 14'!N63</f>
        <v>-116.09425322757198</v>
      </c>
      <c r="O63" s="61">
        <f>+'Tabel 12'!O63+'Tabel 13'!O63+'Tabel 14'!O63</f>
        <v>-6.4582256113369905</v>
      </c>
    </row>
    <row r="64" spans="1:15">
      <c r="A64" s="13">
        <v>27</v>
      </c>
      <c r="B64" s="16" t="s">
        <v>217</v>
      </c>
      <c r="C64" s="62">
        <f>+'Tabel 12'!C64+'Tabel 13'!C64+'Tabel 14'!C64</f>
        <v>7.6681960850348991</v>
      </c>
      <c r="D64" s="62">
        <f>+'Tabel 12'!D64+'Tabel 13'!D64+'Tabel 14'!D64</f>
        <v>14.345614023613809</v>
      </c>
      <c r="E64" s="62">
        <f>+'Tabel 12'!E64+'Tabel 13'!E64+'Tabel 14'!E64</f>
        <v>17.584588104212997</v>
      </c>
      <c r="F64" s="62">
        <f>+'Tabel 12'!F64+'Tabel 13'!F64+'Tabel 14'!F64</f>
        <v>20.819721970847631</v>
      </c>
      <c r="G64" s="62">
        <f>+'Tabel 12'!G64+'Tabel 13'!G64+'Tabel 14'!G64</f>
        <v>30.045211194804871</v>
      </c>
      <c r="H64" s="62">
        <f>+'Tabel 12'!H64+'Tabel 13'!H64+'Tabel 14'!H64</f>
        <v>71.417461961228653</v>
      </c>
      <c r="I64" s="62">
        <f>+'Tabel 12'!I64+'Tabel 13'!I64+'Tabel 14'!I64</f>
        <v>71.805522074637793</v>
      </c>
      <c r="J64" s="62">
        <f>+'Tabel 12'!J64+'Tabel 13'!J64+'Tabel 14'!J64</f>
        <v>69.064803206401052</v>
      </c>
      <c r="K64" s="62">
        <f>+'Tabel 12'!K64+'Tabel 13'!K64+'Tabel 14'!K64</f>
        <v>171.36041504110028</v>
      </c>
      <c r="L64" s="62">
        <f>+'Tabel 12'!L64+'Tabel 13'!L64+'Tabel 14'!L64</f>
        <v>179.43164907885074</v>
      </c>
      <c r="M64" s="62">
        <f>+'Tabel 12'!M64+'Tabel 13'!M64+'Tabel 14'!M64</f>
        <v>159.10300802649215</v>
      </c>
      <c r="N64" s="62">
        <f>+'Tabel 12'!N64+'Tabel 13'!N64+'Tabel 14'!N64</f>
        <v>164.45465689338801</v>
      </c>
      <c r="O64" s="62">
        <f>+'Tabel 12'!O64+'Tabel 13'!O64+'Tabel 14'!O64</f>
        <v>-2.0740582155369891</v>
      </c>
    </row>
    <row r="65" spans="1:15">
      <c r="A65" s="13">
        <v>28</v>
      </c>
      <c r="B65" s="16" t="s">
        <v>218</v>
      </c>
      <c r="C65" s="62">
        <f>+'Tabel 12'!C65+'Tabel 13'!C65+'Tabel 14'!C65</f>
        <v>1336.8607343930344</v>
      </c>
      <c r="D65" s="62">
        <f>+'Tabel 12'!D65+'Tabel 13'!D65+'Tabel 14'!D65</f>
        <v>2310.2646871340439</v>
      </c>
      <c r="E65" s="62">
        <f>+'Tabel 12'!E65+'Tabel 13'!E65+'Tabel 14'!E65</f>
        <v>4048.9717491351307</v>
      </c>
      <c r="F65" s="62">
        <f>+'Tabel 12'!F65+'Tabel 13'!F65+'Tabel 14'!F65</f>
        <v>5419.9207868751018</v>
      </c>
      <c r="G65" s="62">
        <f>+'Tabel 12'!G65+'Tabel 13'!G65+'Tabel 14'!G65</f>
        <v>7080.9476133129483</v>
      </c>
      <c r="H65" s="62">
        <f>+'Tabel 12'!H65+'Tabel 13'!H65+'Tabel 14'!H65</f>
        <v>8948.192592452564</v>
      </c>
      <c r="I65" s="62">
        <f>+'Tabel 12'!I65+'Tabel 13'!I65+'Tabel 14'!I65</f>
        <v>10221.731948717737</v>
      </c>
      <c r="J65" s="62">
        <f>+'Tabel 12'!J65+'Tabel 13'!J65+'Tabel 14'!J65</f>
        <v>11655.682457665012</v>
      </c>
      <c r="K65" s="62">
        <f>+'Tabel 12'!K65+'Tabel 13'!K65+'Tabel 14'!K65</f>
        <v>13151.952483036463</v>
      </c>
      <c r="L65" s="62">
        <f>+'Tabel 12'!L65+'Tabel 13'!L65+'Tabel 14'!L65</f>
        <v>14348.079584647256</v>
      </c>
      <c r="M65" s="62">
        <f>+'Tabel 12'!M65+'Tabel 13'!M65+'Tabel 14'!M65</f>
        <v>15781.988442727768</v>
      </c>
      <c r="N65" s="62">
        <f>+'Tabel 12'!N65+'Tabel 13'!N65+'Tabel 14'!N65</f>
        <v>17181.743477324813</v>
      </c>
      <c r="O65" s="62">
        <f>+'Tabel 12'!O65+'Tabel 13'!O65+'Tabel 14'!O65</f>
        <v>1556.101413707313</v>
      </c>
    </row>
    <row r="66" spans="1:15">
      <c r="A66" s="13">
        <v>29</v>
      </c>
      <c r="B66" s="16" t="s">
        <v>219</v>
      </c>
      <c r="C66" s="62">
        <f>+'Tabel 12'!C66+'Tabel 13'!C66+'Tabel 14'!C66</f>
        <v>1.1355575099999999</v>
      </c>
      <c r="D66" s="62">
        <f>+'Tabel 12'!D66+'Tabel 13'!D66+'Tabel 14'!D66</f>
        <v>1.484945065</v>
      </c>
      <c r="E66" s="62">
        <f>+'Tabel 12'!E66+'Tabel 13'!E66+'Tabel 14'!E66</f>
        <v>3.9414848170000001</v>
      </c>
      <c r="F66" s="62">
        <f>+'Tabel 12'!F66+'Tabel 13'!F66+'Tabel 14'!F66</f>
        <v>10.569785881000001</v>
      </c>
      <c r="G66" s="62">
        <f>+'Tabel 12'!G66+'Tabel 13'!G66+'Tabel 14'!G66</f>
        <v>9.4717533869999997</v>
      </c>
      <c r="H66" s="62">
        <f>+'Tabel 12'!H66+'Tabel 13'!H66+'Tabel 14'!H66</f>
        <v>13.306034779000001</v>
      </c>
      <c r="I66" s="62">
        <f>+'Tabel 12'!I66+'Tabel 13'!I66+'Tabel 14'!I66</f>
        <v>16.365545607999998</v>
      </c>
      <c r="J66" s="62">
        <f>+'Tabel 12'!J66+'Tabel 13'!J66+'Tabel 14'!J66</f>
        <v>18.406609054</v>
      </c>
      <c r="K66" s="62">
        <f>+'Tabel 12'!K66+'Tabel 13'!K66+'Tabel 14'!K66</f>
        <v>19.898577138</v>
      </c>
      <c r="L66" s="62">
        <f>+'Tabel 12'!L66+'Tabel 13'!L66+'Tabel 14'!L66</f>
        <v>22.412807100000002</v>
      </c>
      <c r="M66" s="62">
        <f>+'Tabel 12'!M66+'Tabel 13'!M66+'Tabel 14'!M66</f>
        <v>22.886772827000001</v>
      </c>
      <c r="N66" s="62">
        <f>+'Tabel 12'!N66+'Tabel 13'!N66+'Tabel 14'!N66</f>
        <v>27.691517476000001</v>
      </c>
      <c r="O66" s="62">
        <f>+'Tabel 12'!O66+'Tabel 13'!O66+'Tabel 14'!O66</f>
        <v>0.62110440499999997</v>
      </c>
    </row>
    <row r="67" spans="1:15">
      <c r="A67" s="13">
        <v>30</v>
      </c>
      <c r="B67" s="16" t="s">
        <v>220</v>
      </c>
      <c r="C67" s="62">
        <f>+'Tabel 12'!C67+'Tabel 13'!C67+'Tabel 14'!C67</f>
        <v>1335.7251768830345</v>
      </c>
      <c r="D67" s="62">
        <f>+'Tabel 12'!D67+'Tabel 13'!D67+'Tabel 14'!D67</f>
        <v>2308.7797420690436</v>
      </c>
      <c r="E67" s="62">
        <f>+'Tabel 12'!E67+'Tabel 13'!E67+'Tabel 14'!E67</f>
        <v>4045.0302643181308</v>
      </c>
      <c r="F67" s="62">
        <f>+'Tabel 12'!F67+'Tabel 13'!F67+'Tabel 14'!F67</f>
        <v>5409.3510009941019</v>
      </c>
      <c r="G67" s="62">
        <f>+'Tabel 12'!G67+'Tabel 13'!G67+'Tabel 14'!G67</f>
        <v>7071.4758599259476</v>
      </c>
      <c r="H67" s="62">
        <f>+'Tabel 12'!H67+'Tabel 13'!H67+'Tabel 14'!H67</f>
        <v>8934.8865576735625</v>
      </c>
      <c r="I67" s="62">
        <f>+'Tabel 12'!I67+'Tabel 13'!I67+'Tabel 14'!I67</f>
        <v>10205.366403109736</v>
      </c>
      <c r="J67" s="62">
        <f>+'Tabel 12'!J67+'Tabel 13'!J67+'Tabel 14'!J67</f>
        <v>11637.275848611014</v>
      </c>
      <c r="K67" s="62">
        <f>+'Tabel 12'!K67+'Tabel 13'!K67+'Tabel 14'!K67</f>
        <v>13132.053905898463</v>
      </c>
      <c r="L67" s="62">
        <f>+'Tabel 12'!L67+'Tabel 13'!L67+'Tabel 14'!L67</f>
        <v>14325.666777547256</v>
      </c>
      <c r="M67" s="62">
        <f>+'Tabel 12'!M67+'Tabel 13'!M67+'Tabel 14'!M67</f>
        <v>15759.101669900771</v>
      </c>
      <c r="N67" s="62">
        <f>+'Tabel 12'!N67+'Tabel 13'!N67+'Tabel 14'!N67</f>
        <v>17154.051959848814</v>
      </c>
      <c r="O67" s="62">
        <f>+'Tabel 12'!O67+'Tabel 13'!O67+'Tabel 14'!O67</f>
        <v>1555.4803093023131</v>
      </c>
    </row>
    <row r="69" spans="1:15">
      <c r="O69" s="76" t="s">
        <v>57</v>
      </c>
    </row>
    <row r="70" spans="1:15">
      <c r="B70" s="123" t="s">
        <v>222</v>
      </c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</row>
    <row r="71" spans="1:15">
      <c r="A71" s="12" t="s">
        <v>156</v>
      </c>
      <c r="B71" s="12" t="s">
        <v>190</v>
      </c>
      <c r="C71" s="50">
        <v>44592</v>
      </c>
      <c r="D71" s="50">
        <v>44620</v>
      </c>
      <c r="E71" s="50">
        <v>44651</v>
      </c>
      <c r="F71" s="50">
        <v>44681</v>
      </c>
      <c r="G71" s="50">
        <v>44712</v>
      </c>
      <c r="H71" s="50">
        <v>44742</v>
      </c>
      <c r="I71" s="50">
        <v>44773</v>
      </c>
      <c r="J71" s="50">
        <v>44804</v>
      </c>
      <c r="K71" s="50">
        <v>44834</v>
      </c>
      <c r="L71" s="50">
        <v>44865</v>
      </c>
      <c r="M71" s="50">
        <v>44895</v>
      </c>
      <c r="N71" s="50">
        <v>44926</v>
      </c>
      <c r="O71" s="50">
        <v>44957</v>
      </c>
    </row>
    <row r="72" spans="1:15">
      <c r="A72" s="13">
        <v>1</v>
      </c>
      <c r="B72" s="14" t="s">
        <v>191</v>
      </c>
      <c r="C72" s="61">
        <f>+'Tabel 12'!C72+'Tabel 13'!C72+'Tabel 14'!C72</f>
        <v>8.9093548626499999</v>
      </c>
      <c r="D72" s="61">
        <f>+'Tabel 12'!D72+'Tabel 13'!D72+'Tabel 14'!D72</f>
        <v>15.97274661346</v>
      </c>
      <c r="E72" s="61">
        <f>+'Tabel 12'!E72+'Tabel 13'!E72+'Tabel 14'!E72</f>
        <v>23.527976217460001</v>
      </c>
      <c r="F72" s="61">
        <f>+'Tabel 12'!F72+'Tabel 13'!F72+'Tabel 14'!F72</f>
        <v>32.625609410419997</v>
      </c>
      <c r="G72" s="61">
        <f>+'Tabel 12'!G72+'Tabel 13'!G72+'Tabel 14'!G72</f>
        <v>41.49631533742</v>
      </c>
      <c r="H72" s="61">
        <f>+'Tabel 12'!H72+'Tabel 13'!H72+'Tabel 14'!H72</f>
        <v>49.812448579920002</v>
      </c>
      <c r="I72" s="61">
        <f>+'Tabel 12'!I72+'Tabel 13'!I72+'Tabel 14'!I72</f>
        <v>55.928285114920001</v>
      </c>
      <c r="J72" s="61">
        <f>+'Tabel 12'!J72+'Tabel 13'!J72+'Tabel 14'!J72</f>
        <v>65.072353048920007</v>
      </c>
      <c r="K72" s="61">
        <f>+'Tabel 12'!K72+'Tabel 13'!K72+'Tabel 14'!K72</f>
        <v>76.309492337420011</v>
      </c>
      <c r="L72" s="61">
        <f>+'Tabel 12'!L72+'Tabel 13'!L72+'Tabel 14'!L72</f>
        <v>85.530113055420003</v>
      </c>
      <c r="M72" s="61">
        <f>+'Tabel 12'!M72+'Tabel 13'!M72+'Tabel 14'!M72</f>
        <v>97.478495689420001</v>
      </c>
      <c r="N72" s="61">
        <f>+'Tabel 12'!N72+'Tabel 13'!N72+'Tabel 14'!N72</f>
        <v>107.77594177891999</v>
      </c>
      <c r="O72" s="61">
        <f>+'Tabel 12'!O72+'Tabel 13'!O72+'Tabel 14'!O72</f>
        <v>43.155563711919996</v>
      </c>
    </row>
    <row r="73" spans="1:15">
      <c r="A73" s="13">
        <v>2</v>
      </c>
      <c r="B73" s="14" t="s">
        <v>192</v>
      </c>
      <c r="C73" s="61">
        <f>+'Tabel 12'!C73+'Tabel 13'!C73+'Tabel 14'!C73</f>
        <v>8.1991433000000002E-2</v>
      </c>
      <c r="D73" s="61">
        <f>+'Tabel 12'!D73+'Tabel 13'!D73+'Tabel 14'!D73</f>
        <v>0.23595354525999998</v>
      </c>
      <c r="E73" s="61">
        <f>+'Tabel 12'!E73+'Tabel 13'!E73+'Tabel 14'!E73</f>
        <v>0.23595354525999998</v>
      </c>
      <c r="F73" s="61">
        <f>+'Tabel 12'!F73+'Tabel 13'!F73+'Tabel 14'!F73</f>
        <v>0.28159588825999998</v>
      </c>
      <c r="G73" s="61">
        <f>+'Tabel 12'!G73+'Tabel 13'!G73+'Tabel 14'!G73</f>
        <v>0.28732766325999998</v>
      </c>
      <c r="H73" s="61">
        <f>+'Tabel 12'!H73+'Tabel 13'!H73+'Tabel 14'!H73</f>
        <v>0.31631127226</v>
      </c>
      <c r="I73" s="61">
        <f>+'Tabel 12'!I73+'Tabel 13'!I73+'Tabel 14'!I73</f>
        <v>0.61331127226000004</v>
      </c>
      <c r="J73" s="61">
        <f>+'Tabel 12'!J73+'Tabel 13'!J73+'Tabel 14'!J73</f>
        <v>0.83650958037000001</v>
      </c>
      <c r="K73" s="61">
        <f>+'Tabel 12'!K73+'Tabel 13'!K73+'Tabel 14'!K73</f>
        <v>0.91258999836999999</v>
      </c>
      <c r="L73" s="61">
        <f>+'Tabel 12'!L73+'Tabel 13'!L73+'Tabel 14'!L73</f>
        <v>0.93002545637</v>
      </c>
      <c r="M73" s="61">
        <f>+'Tabel 12'!M73+'Tabel 13'!M73+'Tabel 14'!M73</f>
        <v>0.94333243037000003</v>
      </c>
      <c r="N73" s="61">
        <f>+'Tabel 12'!N73+'Tabel 13'!N73+'Tabel 14'!N73</f>
        <v>0.99281125036999995</v>
      </c>
      <c r="O73" s="61">
        <f>+'Tabel 12'!O73+'Tabel 13'!O73+'Tabel 14'!O73</f>
        <v>0.99281125036999995</v>
      </c>
    </row>
    <row r="74" spans="1:15">
      <c r="A74" s="13">
        <v>3</v>
      </c>
      <c r="B74" s="14" t="s">
        <v>193</v>
      </c>
      <c r="C74" s="61">
        <f>+'Tabel 12'!C74+'Tabel 13'!C74+'Tabel 14'!C74</f>
        <v>7.5908290000000003E-2</v>
      </c>
      <c r="D74" s="61">
        <f>+'Tabel 12'!D74+'Tabel 13'!D74+'Tabel 14'!D74</f>
        <v>0.16163298700000001</v>
      </c>
      <c r="E74" s="61">
        <f>+'Tabel 12'!E74+'Tabel 13'!E74+'Tabel 14'!E74</f>
        <v>0.16163298700000001</v>
      </c>
      <c r="F74" s="61">
        <f>+'Tabel 12'!F74+'Tabel 13'!F74+'Tabel 14'!F74</f>
        <v>0.26557238100000002</v>
      </c>
      <c r="G74" s="61">
        <f>+'Tabel 12'!G74+'Tabel 13'!G74+'Tabel 14'!G74</f>
        <v>0.23801207800000002</v>
      </c>
      <c r="H74" s="61">
        <f>+'Tabel 12'!H74+'Tabel 13'!H74+'Tabel 14'!H74</f>
        <v>0.33143177499999998</v>
      </c>
      <c r="I74" s="61">
        <f>+'Tabel 12'!I74+'Tabel 13'!I74+'Tabel 14'!I74</f>
        <v>0.26770677500000001</v>
      </c>
      <c r="J74" s="61">
        <f>+'Tabel 12'!J74+'Tabel 13'!J74+'Tabel 14'!J74</f>
        <v>0.27962121200000001</v>
      </c>
      <c r="K74" s="61">
        <f>+'Tabel 12'!K74+'Tabel 13'!K74+'Tabel 14'!K74</f>
        <v>0.38667647100000002</v>
      </c>
      <c r="L74" s="61">
        <f>+'Tabel 12'!L74+'Tabel 13'!L74+'Tabel 14'!L74</f>
        <v>0.41043480399999999</v>
      </c>
      <c r="M74" s="61">
        <f>+'Tabel 12'!M74+'Tabel 13'!M74+'Tabel 14'!M74</f>
        <v>0.439843137</v>
      </c>
      <c r="N74" s="61">
        <f>+'Tabel 12'!N74+'Tabel 13'!N74+'Tabel 14'!N74</f>
        <v>0.47890147</v>
      </c>
      <c r="O74" s="61">
        <f>+'Tabel 12'!O74+'Tabel 13'!O74+'Tabel 14'!O74</f>
        <v>0.54054313700000001</v>
      </c>
    </row>
    <row r="75" spans="1:15">
      <c r="A75" s="13">
        <v>4</v>
      </c>
      <c r="B75" s="14" t="s">
        <v>194</v>
      </c>
      <c r="C75" s="61">
        <f>+'Tabel 12'!C75+'Tabel 13'!C75+'Tabel 14'!C75</f>
        <v>1.992460575</v>
      </c>
      <c r="D75" s="61">
        <f>+'Tabel 12'!D75+'Tabel 13'!D75+'Tabel 14'!D75</f>
        <v>7.8399999999999997E-2</v>
      </c>
      <c r="E75" s="61">
        <f>+'Tabel 12'!E75+'Tabel 13'!E75+'Tabel 14'!E75</f>
        <v>7.8399999999999997E-2</v>
      </c>
      <c r="F75" s="61">
        <f>+'Tabel 12'!F75+'Tabel 13'!F75+'Tabel 14'!F75</f>
        <v>0.32269999999999999</v>
      </c>
      <c r="G75" s="61">
        <f>+'Tabel 12'!G75+'Tabel 13'!G75+'Tabel 14'!G75</f>
        <v>0.32269999999999999</v>
      </c>
      <c r="H75" s="61">
        <f>+'Tabel 12'!H75+'Tabel 13'!H75+'Tabel 14'!H75</f>
        <v>1.5922825688601383</v>
      </c>
      <c r="I75" s="61">
        <f>+'Tabel 12'!I75+'Tabel 13'!I75+'Tabel 14'!I75</f>
        <v>6.9296745628601384</v>
      </c>
      <c r="J75" s="61">
        <f>+'Tabel 12'!J75+'Tabel 13'!J75+'Tabel 14'!J75</f>
        <v>6.8167991798601379</v>
      </c>
      <c r="K75" s="61">
        <f>+'Tabel 12'!K75+'Tabel 13'!K75+'Tabel 14'!K75</f>
        <v>10.950718697998932</v>
      </c>
      <c r="L75" s="61">
        <f>+'Tabel 12'!L75+'Tabel 13'!L75+'Tabel 14'!L75</f>
        <v>10.858661142998933</v>
      </c>
      <c r="M75" s="61">
        <f>+'Tabel 12'!M75+'Tabel 13'!M75+'Tabel 14'!M75</f>
        <v>10.904786142998933</v>
      </c>
      <c r="N75" s="61">
        <f>+'Tabel 12'!N75+'Tabel 13'!N75+'Tabel 14'!N75</f>
        <v>10.178180370998932</v>
      </c>
      <c r="O75" s="61">
        <f>+'Tabel 12'!O75+'Tabel 13'!O75+'Tabel 14'!O75</f>
        <v>10.455236996998932</v>
      </c>
    </row>
    <row r="76" spans="1:15">
      <c r="A76" s="13">
        <v>5</v>
      </c>
      <c r="B76" s="14" t="s">
        <v>195</v>
      </c>
      <c r="C76" s="61">
        <f>+'Tabel 12'!C76+'Tabel 13'!C76+'Tabel 14'!C76</f>
        <v>0</v>
      </c>
      <c r="D76" s="61">
        <f>+'Tabel 12'!D76+'Tabel 13'!D76+'Tabel 14'!D76</f>
        <v>0</v>
      </c>
      <c r="E76" s="61">
        <f>+'Tabel 12'!E76+'Tabel 13'!E76+'Tabel 14'!E76</f>
        <v>0</v>
      </c>
      <c r="F76" s="61">
        <f>+'Tabel 12'!F76+'Tabel 13'!F76+'Tabel 14'!F76</f>
        <v>0</v>
      </c>
      <c r="G76" s="61">
        <f>+'Tabel 12'!G76+'Tabel 13'!G76+'Tabel 14'!G76</f>
        <v>0</v>
      </c>
      <c r="H76" s="61">
        <f>+'Tabel 12'!H76+'Tabel 13'!H76+'Tabel 14'!H76</f>
        <v>0</v>
      </c>
      <c r="I76" s="61">
        <f>+'Tabel 12'!I76+'Tabel 13'!I76+'Tabel 14'!I76</f>
        <v>0</v>
      </c>
      <c r="J76" s="61">
        <f>+'Tabel 12'!J76+'Tabel 13'!J76+'Tabel 14'!J76</f>
        <v>0.12581488599999999</v>
      </c>
      <c r="K76" s="61">
        <f>+'Tabel 12'!K76+'Tabel 13'!K76+'Tabel 14'!K76</f>
        <v>0</v>
      </c>
      <c r="L76" s="61">
        <f>+'Tabel 12'!L76+'Tabel 13'!L76+'Tabel 14'!L76</f>
        <v>0</v>
      </c>
      <c r="M76" s="61">
        <f>+'Tabel 12'!M76+'Tabel 13'!M76+'Tabel 14'!M76</f>
        <v>0</v>
      </c>
      <c r="N76" s="61">
        <f>+'Tabel 12'!N76+'Tabel 13'!N76+'Tabel 14'!N76</f>
        <v>0</v>
      </c>
      <c r="O76" s="61">
        <f>+'Tabel 12'!O76+'Tabel 13'!O76+'Tabel 14'!O76</f>
        <v>0</v>
      </c>
    </row>
    <row r="77" spans="1:15">
      <c r="A77" s="13">
        <v>6</v>
      </c>
      <c r="B77" s="16" t="s">
        <v>196</v>
      </c>
      <c r="C77" s="62">
        <f>+'Tabel 12'!C77+'Tabel 13'!C77+'Tabel 14'!C77</f>
        <v>11.059715160650001</v>
      </c>
      <c r="D77" s="62">
        <f>+'Tabel 12'!D77+'Tabel 13'!D77+'Tabel 14'!D77</f>
        <v>16.448733145719999</v>
      </c>
      <c r="E77" s="62">
        <f>+'Tabel 12'!E77+'Tabel 13'!E77+'Tabel 14'!E77</f>
        <v>24.003962749719999</v>
      </c>
      <c r="F77" s="62">
        <f>+'Tabel 12'!F77+'Tabel 13'!F77+'Tabel 14'!F77</f>
        <v>33.49547767968</v>
      </c>
      <c r="G77" s="62">
        <f>+'Tabel 12'!G77+'Tabel 13'!G77+'Tabel 14'!G77</f>
        <v>42.344355078680003</v>
      </c>
      <c r="H77" s="62">
        <f>+'Tabel 12'!H77+'Tabel 13'!H77+'Tabel 14'!H77</f>
        <v>52.052474196040151</v>
      </c>
      <c r="I77" s="62">
        <f>+'Tabel 12'!I77+'Tabel 13'!I77+'Tabel 14'!I77</f>
        <v>63.738977725040137</v>
      </c>
      <c r="J77" s="62">
        <f>+'Tabel 12'!J77+'Tabel 13'!J77+'Tabel 14'!J77</f>
        <v>73.131097907150149</v>
      </c>
      <c r="K77" s="62">
        <f>+'Tabel 12'!K77+'Tabel 13'!K77+'Tabel 14'!K77</f>
        <v>88.55947750478893</v>
      </c>
      <c r="L77" s="62">
        <f>+'Tabel 12'!L77+'Tabel 13'!L77+'Tabel 14'!L77</f>
        <v>97.729234458788937</v>
      </c>
      <c r="M77" s="62">
        <f>+'Tabel 12'!M77+'Tabel 13'!M77+'Tabel 14'!M77</f>
        <v>109.76645739978892</v>
      </c>
      <c r="N77" s="62">
        <f>+'Tabel 12'!N77+'Tabel 13'!N77+'Tabel 14'!N77</f>
        <v>119.42583487028894</v>
      </c>
      <c r="O77" s="62">
        <f>+'Tabel 12'!O77+'Tabel 13'!O77+'Tabel 14'!O77</f>
        <v>55.144155096288934</v>
      </c>
    </row>
    <row r="78" spans="1:15">
      <c r="A78" s="13">
        <v>7</v>
      </c>
      <c r="B78" s="14" t="s">
        <v>197</v>
      </c>
      <c r="C78" s="61">
        <f>+'Tabel 12'!C78+'Tabel 13'!C78+'Tabel 14'!C78</f>
        <v>9.1107999999999998E-4</v>
      </c>
      <c r="D78" s="61">
        <f>+'Tabel 12'!D78+'Tabel 13'!D78+'Tabel 14'!D78</f>
        <v>1.2464500000000001E-3</v>
      </c>
      <c r="E78" s="61">
        <f>+'Tabel 12'!E78+'Tabel 13'!E78+'Tabel 14'!E78</f>
        <v>1.2664499999999999E-3</v>
      </c>
      <c r="F78" s="61">
        <f>+'Tabel 12'!F78+'Tabel 13'!F78+'Tabel 14'!F78</f>
        <v>3.839837E-3</v>
      </c>
      <c r="G78" s="61">
        <f>+'Tabel 12'!G78+'Tabel 13'!G78+'Tabel 14'!G78</f>
        <v>4.4570920000000002E-3</v>
      </c>
      <c r="H78" s="61">
        <f>+'Tabel 12'!H78+'Tabel 13'!H78+'Tabel 14'!H78</f>
        <v>9.9543300000000008E-3</v>
      </c>
      <c r="I78" s="61">
        <f>+'Tabel 12'!I78+'Tabel 13'!I78+'Tabel 14'!I78</f>
        <v>3.9593530000000002E-2</v>
      </c>
      <c r="J78" s="61">
        <f>+'Tabel 12'!J78+'Tabel 13'!J78+'Tabel 14'!J78</f>
        <v>1.0674992999999999E-2</v>
      </c>
      <c r="K78" s="61">
        <f>+'Tabel 12'!K78+'Tabel 13'!K78+'Tabel 14'!K78</f>
        <v>1.8590924998794101E-2</v>
      </c>
      <c r="L78" s="61">
        <f>+'Tabel 12'!L78+'Tabel 13'!L78+'Tabel 14'!L78</f>
        <v>2.08828059987941E-2</v>
      </c>
      <c r="M78" s="61">
        <f>+'Tabel 12'!M78+'Tabel 13'!M78+'Tabel 14'!M78</f>
        <v>2.4226860998794102E-2</v>
      </c>
      <c r="N78" s="61">
        <f>+'Tabel 12'!N78+'Tabel 13'!N78+'Tabel 14'!N78</f>
        <v>2.7746561998794102E-2</v>
      </c>
      <c r="O78" s="61">
        <f>+'Tabel 12'!O78+'Tabel 13'!O78+'Tabel 14'!O78</f>
        <v>2.7746561998794102E-2</v>
      </c>
    </row>
    <row r="79" spans="1:15">
      <c r="A79" s="13">
        <v>8</v>
      </c>
      <c r="B79" s="14" t="s">
        <v>198</v>
      </c>
      <c r="C79" s="61">
        <f>+'Tabel 12'!C79+'Tabel 13'!C79+'Tabel 14'!C79</f>
        <v>0</v>
      </c>
      <c r="D79" s="61">
        <f>+'Tabel 12'!D79+'Tabel 13'!D79+'Tabel 14'!D79</f>
        <v>0</v>
      </c>
      <c r="E79" s="61">
        <f>+'Tabel 12'!E79+'Tabel 13'!E79+'Tabel 14'!E79</f>
        <v>0</v>
      </c>
      <c r="F79" s="61">
        <f>+'Tabel 12'!F79+'Tabel 13'!F79+'Tabel 14'!F79</f>
        <v>0</v>
      </c>
      <c r="G79" s="61">
        <f>+'Tabel 12'!G79+'Tabel 13'!G79+'Tabel 14'!G79</f>
        <v>0</v>
      </c>
      <c r="H79" s="61">
        <f>+'Tabel 12'!H79+'Tabel 13'!H79+'Tabel 14'!H79</f>
        <v>0</v>
      </c>
      <c r="I79" s="61">
        <f>+'Tabel 12'!I79+'Tabel 13'!I79+'Tabel 14'!I79</f>
        <v>0</v>
      </c>
      <c r="J79" s="61">
        <f>+'Tabel 12'!J79+'Tabel 13'!J79+'Tabel 14'!J79</f>
        <v>0</v>
      </c>
      <c r="K79" s="61">
        <f>+'Tabel 12'!K79+'Tabel 13'!K79+'Tabel 14'!K79</f>
        <v>0</v>
      </c>
      <c r="L79" s="61">
        <f>+'Tabel 12'!L79+'Tabel 13'!L79+'Tabel 14'!L79</f>
        <v>0</v>
      </c>
      <c r="M79" s="61">
        <f>+'Tabel 12'!M79+'Tabel 13'!M79+'Tabel 14'!M79</f>
        <v>0</v>
      </c>
      <c r="N79" s="61">
        <f>+'Tabel 12'!N79+'Tabel 13'!N79+'Tabel 14'!N79</f>
        <v>0</v>
      </c>
      <c r="O79" s="61">
        <f>+'Tabel 12'!O79+'Tabel 13'!O79+'Tabel 14'!O79</f>
        <v>0</v>
      </c>
    </row>
    <row r="80" spans="1:15">
      <c r="A80" s="13">
        <v>9</v>
      </c>
      <c r="B80" s="14" t="s">
        <v>199</v>
      </c>
      <c r="C80" s="61">
        <f>+'Tabel 12'!C80+'Tabel 13'!C80+'Tabel 14'!C80</f>
        <v>3.6792000000000001E-3</v>
      </c>
      <c r="D80" s="61">
        <f>+'Tabel 12'!D80+'Tabel 13'!D80+'Tabel 14'!D80</f>
        <v>3.6792000000000001E-3</v>
      </c>
      <c r="E80" s="61">
        <f>+'Tabel 12'!E80+'Tabel 13'!E80+'Tabel 14'!E80</f>
        <v>3.6792000000000001E-3</v>
      </c>
      <c r="F80" s="61">
        <f>+'Tabel 12'!F80+'Tabel 13'!F80+'Tabel 14'!F80</f>
        <v>3.6792000000000001E-3</v>
      </c>
      <c r="G80" s="61">
        <f>+'Tabel 12'!G80+'Tabel 13'!G80+'Tabel 14'!G80</f>
        <v>3.6792000000000001E-3</v>
      </c>
      <c r="H80" s="61">
        <f>+'Tabel 12'!H80+'Tabel 13'!H80+'Tabel 14'!H80</f>
        <v>3.6792000000000001E-3</v>
      </c>
      <c r="I80" s="61">
        <f>+'Tabel 12'!I80+'Tabel 13'!I80+'Tabel 14'!I80</f>
        <v>3.6792000000000001E-3</v>
      </c>
      <c r="J80" s="61">
        <f>+'Tabel 12'!J80+'Tabel 13'!J80+'Tabel 14'!J80</f>
        <v>2.0125E-3</v>
      </c>
      <c r="K80" s="61">
        <f>+'Tabel 12'!K80+'Tabel 13'!K80+'Tabel 14'!K80</f>
        <v>0</v>
      </c>
      <c r="L80" s="61">
        <f>+'Tabel 12'!L80+'Tabel 13'!L80+'Tabel 14'!L80</f>
        <v>3.6792000000000001E-3</v>
      </c>
      <c r="M80" s="61">
        <f>+'Tabel 12'!M80+'Tabel 13'!M80+'Tabel 14'!M80</f>
        <v>3.6792000000000001E-3</v>
      </c>
      <c r="N80" s="61">
        <f>+'Tabel 12'!N80+'Tabel 13'!N80+'Tabel 14'!N80</f>
        <v>3.6792000000000001E-3</v>
      </c>
      <c r="O80" s="61">
        <f>+'Tabel 12'!O80+'Tabel 13'!O80+'Tabel 14'!O80</f>
        <v>1.2187534E-2</v>
      </c>
    </row>
    <row r="81" spans="1:15">
      <c r="A81" s="13">
        <v>10</v>
      </c>
      <c r="B81" s="14" t="s">
        <v>200</v>
      </c>
      <c r="C81" s="61">
        <f>+'Tabel 12'!C81+'Tabel 13'!C81+'Tabel 14'!C81</f>
        <v>0</v>
      </c>
      <c r="D81" s="61">
        <f>+'Tabel 12'!D81+'Tabel 13'!D81+'Tabel 14'!D81</f>
        <v>0</v>
      </c>
      <c r="E81" s="61">
        <f>+'Tabel 12'!E81+'Tabel 13'!E81+'Tabel 14'!E81</f>
        <v>0</v>
      </c>
      <c r="F81" s="61">
        <f>+'Tabel 12'!F81+'Tabel 13'!F81+'Tabel 14'!F81</f>
        <v>0</v>
      </c>
      <c r="G81" s="61">
        <f>+'Tabel 12'!G81+'Tabel 13'!G81+'Tabel 14'!G81</f>
        <v>0</v>
      </c>
      <c r="H81" s="61">
        <f>+'Tabel 12'!H81+'Tabel 13'!H81+'Tabel 14'!H81</f>
        <v>0</v>
      </c>
      <c r="I81" s="61">
        <f>+'Tabel 12'!I81+'Tabel 13'!I81+'Tabel 14'!I81</f>
        <v>0</v>
      </c>
      <c r="J81" s="61">
        <f>+'Tabel 12'!J81+'Tabel 13'!J81+'Tabel 14'!J81</f>
        <v>0</v>
      </c>
      <c r="K81" s="61">
        <f>+'Tabel 12'!K81+'Tabel 13'!K81+'Tabel 14'!K81</f>
        <v>0</v>
      </c>
      <c r="L81" s="61">
        <f>+'Tabel 12'!L81+'Tabel 13'!L81+'Tabel 14'!L81</f>
        <v>0</v>
      </c>
      <c r="M81" s="61">
        <f>+'Tabel 12'!M81+'Tabel 13'!M81+'Tabel 14'!M81</f>
        <v>0</v>
      </c>
      <c r="N81" s="61">
        <f>+'Tabel 12'!N81+'Tabel 13'!N81+'Tabel 14'!N81</f>
        <v>0</v>
      </c>
      <c r="O81" s="61">
        <f>+'Tabel 12'!O81+'Tabel 13'!O81+'Tabel 14'!O81</f>
        <v>0</v>
      </c>
    </row>
    <row r="82" spans="1:15">
      <c r="A82" s="13">
        <v>11</v>
      </c>
      <c r="B82" s="14" t="s">
        <v>201</v>
      </c>
      <c r="C82" s="64">
        <f>+'Tabel 12'!C82+'Tabel 13'!C82+'Tabel 14'!C82</f>
        <v>2.9596162000000002E-2</v>
      </c>
      <c r="D82" s="64">
        <f>+'Tabel 12'!D82+'Tabel 13'!D82+'Tabel 14'!D82</f>
        <v>5.1418517999999996E-2</v>
      </c>
      <c r="E82" s="64">
        <f>+'Tabel 12'!E82+'Tabel 13'!E82+'Tabel 14'!E82</f>
        <v>6.6885951999999999E-2</v>
      </c>
      <c r="F82" s="64">
        <f>+'Tabel 12'!F82+'Tabel 13'!F82+'Tabel 14'!F82</f>
        <v>9.6800486000000005E-2</v>
      </c>
      <c r="G82" s="64">
        <f>+'Tabel 12'!G82+'Tabel 13'!G82+'Tabel 14'!G82</f>
        <v>0.119435397</v>
      </c>
      <c r="H82" s="64">
        <f>+'Tabel 12'!H82+'Tabel 13'!H82+'Tabel 14'!H82</f>
        <v>0.144061724</v>
      </c>
      <c r="I82" s="64">
        <f>+'Tabel 12'!I82+'Tabel 13'!I82+'Tabel 14'!I82</f>
        <v>0.16076516099999999</v>
      </c>
      <c r="J82" s="64">
        <f>+'Tabel 12'!J82+'Tabel 13'!J82+'Tabel 14'!J82</f>
        <v>0.18618721900000001</v>
      </c>
      <c r="K82" s="64">
        <f>+'Tabel 12'!K82+'Tabel 13'!K82+'Tabel 14'!K82</f>
        <v>0.22112047299999998</v>
      </c>
      <c r="L82" s="64">
        <f>+'Tabel 12'!L82+'Tabel 13'!L82+'Tabel 14'!L82</f>
        <v>0.248193462</v>
      </c>
      <c r="M82" s="64">
        <f>+'Tabel 12'!M82+'Tabel 13'!M82+'Tabel 14'!M82</f>
        <v>0.278420789</v>
      </c>
      <c r="N82" s="64">
        <f>+'Tabel 12'!N82+'Tabel 13'!N82+'Tabel 14'!N82</f>
        <v>0.31025693400000004</v>
      </c>
      <c r="O82" s="64">
        <f>+'Tabel 12'!O82+'Tabel 13'!O82+'Tabel 14'!O82</f>
        <v>0.13613199000000001</v>
      </c>
    </row>
    <row r="83" spans="1:15">
      <c r="A83" s="13">
        <v>12</v>
      </c>
      <c r="B83" s="15" t="s">
        <v>202</v>
      </c>
      <c r="C83" s="61">
        <f>+'Tabel 12'!C83+'Tabel 13'!C83+'Tabel 14'!C83</f>
        <v>0</v>
      </c>
      <c r="D83" s="61">
        <f>+'Tabel 12'!D83+'Tabel 13'!D83+'Tabel 14'!D83</f>
        <v>0</v>
      </c>
      <c r="E83" s="61">
        <f>+'Tabel 12'!E83+'Tabel 13'!E83+'Tabel 14'!E83</f>
        <v>-1.4999999999999999E-4</v>
      </c>
      <c r="F83" s="61">
        <f>+'Tabel 12'!F83+'Tabel 13'!F83+'Tabel 14'!F83</f>
        <v>-1.4999999999999999E-4</v>
      </c>
      <c r="G83" s="61">
        <f>+'Tabel 12'!G83+'Tabel 13'!G83+'Tabel 14'!G83</f>
        <v>9.0019999999999792E-6</v>
      </c>
      <c r="H83" s="61">
        <f>+'Tabel 12'!H83+'Tabel 13'!H83+'Tabel 14'!H83</f>
        <v>7.0747999999999981E-5</v>
      </c>
      <c r="I83" s="61">
        <f>+'Tabel 12'!I83+'Tabel 13'!I83+'Tabel 14'!I83</f>
        <v>-3.0875999999999994E-5</v>
      </c>
      <c r="J83" s="61">
        <f>+'Tabel 12'!J83+'Tabel 13'!J83+'Tabel 14'!J83</f>
        <v>3.3192E-3</v>
      </c>
      <c r="K83" s="61">
        <f>+'Tabel 12'!K83+'Tabel 13'!K83+'Tabel 14'!K83</f>
        <v>3.3192E-3</v>
      </c>
      <c r="L83" s="61">
        <f>+'Tabel 12'!L83+'Tabel 13'!L83+'Tabel 14'!L83</f>
        <v>3.5431399999999994E-4</v>
      </c>
      <c r="M83" s="61">
        <f>+'Tabel 12'!M83+'Tabel 13'!M83+'Tabel 14'!M83</f>
        <v>2.6868600000000002E-4</v>
      </c>
      <c r="N83" s="61">
        <f>+'Tabel 12'!N83+'Tabel 13'!N83+'Tabel 14'!N83</f>
        <v>3.0927599999999998E-4</v>
      </c>
      <c r="O83" s="61">
        <f>+'Tabel 12'!O83+'Tabel 13'!O83+'Tabel 14'!O83</f>
        <v>3.2418600000000002E-4</v>
      </c>
    </row>
    <row r="84" spans="1:15">
      <c r="A84" s="13">
        <v>13</v>
      </c>
      <c r="B84" s="33" t="s">
        <v>203</v>
      </c>
      <c r="C84" s="62">
        <f>+'Tabel 12'!C84+'Tabel 13'!C84+'Tabel 14'!C84</f>
        <v>3.4186441999999997E-2</v>
      </c>
      <c r="D84" s="62">
        <f>+'Tabel 12'!D84+'Tabel 13'!D84+'Tabel 14'!D84</f>
        <v>5.6344168E-2</v>
      </c>
      <c r="E84" s="62">
        <f>+'Tabel 12'!E84+'Tabel 13'!E84+'Tabel 14'!E84</f>
        <v>7.1681601999999997E-2</v>
      </c>
      <c r="F84" s="62">
        <f>+'Tabel 12'!F84+'Tabel 13'!F84+'Tabel 14'!F84</f>
        <v>0.10416952300000001</v>
      </c>
      <c r="G84" s="62">
        <f>+'Tabel 12'!G84+'Tabel 13'!G84+'Tabel 14'!G84</f>
        <v>0.127580691</v>
      </c>
      <c r="H84" s="62">
        <f>+'Tabel 12'!H84+'Tabel 13'!H84+'Tabel 14'!H84</f>
        <v>0.15776600199999999</v>
      </c>
      <c r="I84" s="62">
        <f>+'Tabel 12'!I84+'Tabel 13'!I84+'Tabel 14'!I84</f>
        <v>0.20400701499999999</v>
      </c>
      <c r="J84" s="62">
        <f>+'Tabel 12'!J84+'Tabel 13'!J84+'Tabel 14'!J84</f>
        <v>0.20219391199999998</v>
      </c>
      <c r="K84" s="62">
        <f>+'Tabel 12'!K84+'Tabel 13'!K84+'Tabel 14'!K84</f>
        <v>0.24303059799879409</v>
      </c>
      <c r="L84" s="62">
        <f>+'Tabel 12'!L84+'Tabel 13'!L84+'Tabel 14'!L84</f>
        <v>0.2731097819987941</v>
      </c>
      <c r="M84" s="62">
        <f>+'Tabel 12'!M84+'Tabel 13'!M84+'Tabel 14'!M84</f>
        <v>0.30659553599879408</v>
      </c>
      <c r="N84" s="62">
        <f>+'Tabel 12'!N84+'Tabel 13'!N84+'Tabel 14'!N84</f>
        <v>0.34199197199879411</v>
      </c>
      <c r="O84" s="62">
        <f>+'Tabel 12'!O84+'Tabel 13'!O84+'Tabel 14'!O84</f>
        <v>0.17639027199879412</v>
      </c>
    </row>
    <row r="85" spans="1:15">
      <c r="A85" s="13">
        <v>14</v>
      </c>
      <c r="B85" s="33" t="s">
        <v>204</v>
      </c>
      <c r="C85" s="62">
        <f>+'Tabel 12'!C85+'Tabel 13'!C85+'Tabel 14'!C85</f>
        <v>8.1919770362199991</v>
      </c>
      <c r="D85" s="62">
        <f>+'Tabel 12'!D85+'Tabel 13'!D85+'Tabel 14'!D85</f>
        <v>10.836916297</v>
      </c>
      <c r="E85" s="62">
        <f>+'Tabel 12'!E85+'Tabel 13'!E85+'Tabel 14'!E85</f>
        <v>17.452659465</v>
      </c>
      <c r="F85" s="62">
        <f>+'Tabel 12'!F85+'Tabel 13'!F85+'Tabel 14'!F85</f>
        <v>22.262074524999999</v>
      </c>
      <c r="G85" s="62">
        <f>+'Tabel 12'!G85+'Tabel 13'!G85+'Tabel 14'!G85</f>
        <v>28.387569874</v>
      </c>
      <c r="H85" s="62">
        <f>+'Tabel 12'!H85+'Tabel 13'!H85+'Tabel 14'!H85</f>
        <v>34.091518506999996</v>
      </c>
      <c r="I85" s="62">
        <f>+'Tabel 12'!I85+'Tabel 13'!I85+'Tabel 14'!I85</f>
        <v>38.896826085999997</v>
      </c>
      <c r="J85" s="62">
        <f>+'Tabel 12'!J85+'Tabel 13'!J85+'Tabel 14'!J85</f>
        <v>45.136715207000002</v>
      </c>
      <c r="K85" s="62">
        <f>+'Tabel 12'!K85+'Tabel 13'!K85+'Tabel 14'!K85</f>
        <v>50.914830258999999</v>
      </c>
      <c r="L85" s="62">
        <f>+'Tabel 12'!L85+'Tabel 13'!L85+'Tabel 14'!L85</f>
        <v>57.188729878000004</v>
      </c>
      <c r="M85" s="62">
        <f>+'Tabel 12'!M85+'Tabel 13'!M85+'Tabel 14'!M85</f>
        <v>66.112789153000008</v>
      </c>
      <c r="N85" s="62">
        <f>+'Tabel 12'!N85+'Tabel 13'!N85+'Tabel 14'!N85</f>
        <v>72.560742601000001</v>
      </c>
      <c r="O85" s="62">
        <f>+'Tabel 12'!O85+'Tabel 13'!O85+'Tabel 14'!O85</f>
        <v>7.6678686000000003</v>
      </c>
    </row>
    <row r="86" spans="1:15">
      <c r="A86" s="13">
        <v>15</v>
      </c>
      <c r="B86" s="15" t="s">
        <v>205</v>
      </c>
      <c r="C86" s="61">
        <f>+'Tabel 12'!C86+'Tabel 13'!C86+'Tabel 14'!C86</f>
        <v>1.83725059</v>
      </c>
      <c r="D86" s="61">
        <f>+'Tabel 12'!D86+'Tabel 13'!D86+'Tabel 14'!D86</f>
        <v>3.5223495599999999</v>
      </c>
      <c r="E86" s="61">
        <f>+'Tabel 12'!E86+'Tabel 13'!E86+'Tabel 14'!E86</f>
        <v>5.0970660370000003</v>
      </c>
      <c r="F86" s="61">
        <f>+'Tabel 12'!F86+'Tabel 13'!F86+'Tabel 14'!F86</f>
        <v>6.9357530450000002</v>
      </c>
      <c r="G86" s="61">
        <f>+'Tabel 12'!G86+'Tabel 13'!G86+'Tabel 14'!G86</f>
        <v>8.6160772960000003</v>
      </c>
      <c r="H86" s="61">
        <f>+'Tabel 12'!H86+'Tabel 13'!H86+'Tabel 14'!H86</f>
        <v>10.387585124000001</v>
      </c>
      <c r="I86" s="61">
        <f>+'Tabel 12'!I86+'Tabel 13'!I86+'Tabel 14'!I86</f>
        <v>12.015471809999999</v>
      </c>
      <c r="J86" s="61">
        <f>+'Tabel 12'!J86+'Tabel 13'!J86+'Tabel 14'!J86</f>
        <v>13.752878038</v>
      </c>
      <c r="K86" s="61">
        <f>+'Tabel 12'!K86+'Tabel 13'!K86+'Tabel 14'!K86</f>
        <v>15.881327877</v>
      </c>
      <c r="L86" s="61">
        <f>+'Tabel 12'!L86+'Tabel 13'!L86+'Tabel 14'!L86</f>
        <v>17.602833648000001</v>
      </c>
      <c r="M86" s="61">
        <f>+'Tabel 12'!M86+'Tabel 13'!M86+'Tabel 14'!M86</f>
        <v>19.334901070000001</v>
      </c>
      <c r="N86" s="61">
        <f>+'Tabel 12'!N86+'Tabel 13'!N86+'Tabel 14'!N86</f>
        <v>21.43293353</v>
      </c>
      <c r="O86" s="61">
        <f>+'Tabel 12'!O86+'Tabel 13'!O86+'Tabel 14'!O86</f>
        <v>3.6237055489999999</v>
      </c>
    </row>
    <row r="87" spans="1:15">
      <c r="A87" s="13">
        <v>16</v>
      </c>
      <c r="B87" s="15" t="s">
        <v>206</v>
      </c>
      <c r="C87" s="61">
        <f>+'Tabel 12'!C87+'Tabel 13'!C87+'Tabel 14'!C87</f>
        <v>5.5649058000000001E-2</v>
      </c>
      <c r="D87" s="61">
        <f>+'Tabel 12'!D87+'Tabel 13'!D87+'Tabel 14'!D87</f>
        <v>5.0934572999999997E-2</v>
      </c>
      <c r="E87" s="61">
        <f>+'Tabel 12'!E87+'Tabel 13'!E87+'Tabel 14'!E87</f>
        <v>6.2555573000000003E-2</v>
      </c>
      <c r="F87" s="61">
        <f>+'Tabel 12'!F87+'Tabel 13'!F87+'Tabel 14'!F87</f>
        <v>0.13875690099999999</v>
      </c>
      <c r="G87" s="61">
        <f>+'Tabel 12'!G87+'Tabel 13'!G87+'Tabel 14'!G87</f>
        <v>0.16657935100000001</v>
      </c>
      <c r="H87" s="61">
        <f>+'Tabel 12'!H87+'Tabel 13'!H87+'Tabel 14'!H87</f>
        <v>0.195471911</v>
      </c>
      <c r="I87" s="61">
        <f>+'Tabel 12'!I87+'Tabel 13'!I87+'Tabel 14'!I87</f>
        <v>0.22529821</v>
      </c>
      <c r="J87" s="61">
        <f>+'Tabel 12'!J87+'Tabel 13'!J87+'Tabel 14'!J87</f>
        <v>0.275434599</v>
      </c>
      <c r="K87" s="61">
        <f>+'Tabel 12'!K87+'Tabel 13'!K87+'Tabel 14'!K87</f>
        <v>0.34584506399999998</v>
      </c>
      <c r="L87" s="61">
        <f>+'Tabel 12'!L87+'Tabel 13'!L87+'Tabel 14'!L87</f>
        <v>0.36341658900000001</v>
      </c>
      <c r="M87" s="61">
        <f>+'Tabel 12'!M87+'Tabel 13'!M87+'Tabel 14'!M87</f>
        <v>0.43187247200000001</v>
      </c>
      <c r="N87" s="61">
        <f>+'Tabel 12'!N87+'Tabel 13'!N87+'Tabel 14'!N87</f>
        <v>0.29793923899999997</v>
      </c>
      <c r="O87" s="61">
        <f>+'Tabel 12'!O87+'Tabel 13'!O87+'Tabel 14'!O87</f>
        <v>0.48478133600000001</v>
      </c>
    </row>
    <row r="88" spans="1:15">
      <c r="A88" s="13">
        <v>17</v>
      </c>
      <c r="B88" s="15" t="s">
        <v>207</v>
      </c>
      <c r="C88" s="61">
        <f>+'Tabel 12'!C88+'Tabel 13'!C88+'Tabel 14'!C88</f>
        <v>7.2335000000000003E-3</v>
      </c>
      <c r="D88" s="61">
        <f>+'Tabel 12'!D88+'Tabel 13'!D88+'Tabel 14'!D88</f>
        <v>2.4913745000000001E-2</v>
      </c>
      <c r="E88" s="61">
        <f>+'Tabel 12'!E88+'Tabel 13'!E88+'Tabel 14'!E88</f>
        <v>2.4913745000000001E-2</v>
      </c>
      <c r="F88" s="61">
        <f>+'Tabel 12'!F88+'Tabel 13'!F88+'Tabel 14'!F88</f>
        <v>3.1023185000000002E-2</v>
      </c>
      <c r="G88" s="61">
        <f>+'Tabel 12'!G88+'Tabel 13'!G88+'Tabel 14'!G88</f>
        <v>3.1043185000000001E-2</v>
      </c>
      <c r="H88" s="61">
        <f>+'Tabel 12'!H88+'Tabel 13'!H88+'Tabel 14'!H88</f>
        <v>3.1463184999999998E-2</v>
      </c>
      <c r="I88" s="61">
        <f>+'Tabel 12'!I88+'Tabel 13'!I88+'Tabel 14'!I88</f>
        <v>3.2328184999999995E-2</v>
      </c>
      <c r="J88" s="61">
        <f>+'Tabel 12'!J88+'Tabel 13'!J88+'Tabel 14'!J88</f>
        <v>3.7215346000000003E-2</v>
      </c>
      <c r="K88" s="61">
        <f>+'Tabel 12'!K88+'Tabel 13'!K88+'Tabel 14'!K88</f>
        <v>5.6068233000000002E-2</v>
      </c>
      <c r="L88" s="61">
        <f>+'Tabel 12'!L88+'Tabel 13'!L88+'Tabel 14'!L88</f>
        <v>5.5766232999999998E-2</v>
      </c>
      <c r="M88" s="61">
        <f>+'Tabel 12'!M88+'Tabel 13'!M88+'Tabel 14'!M88</f>
        <v>6.8253856000000002E-2</v>
      </c>
      <c r="N88" s="61">
        <f>+'Tabel 12'!N88+'Tabel 13'!N88+'Tabel 14'!N88</f>
        <v>7.7618664000000004E-2</v>
      </c>
      <c r="O88" s="61">
        <f>+'Tabel 12'!O88+'Tabel 13'!O88+'Tabel 14'!O88</f>
        <v>8.0369663999999993E-2</v>
      </c>
    </row>
    <row r="89" spans="1:15">
      <c r="A89" s="13">
        <v>18</v>
      </c>
      <c r="B89" s="15" t="s">
        <v>208</v>
      </c>
      <c r="C89" s="61">
        <f>+'Tabel 12'!C89+'Tabel 13'!C89+'Tabel 14'!C89</f>
        <v>3.42601945E-2</v>
      </c>
      <c r="D89" s="61">
        <f>+'Tabel 12'!D89+'Tabel 13'!D89+'Tabel 14'!D89</f>
        <v>6.2974888000000007E-2</v>
      </c>
      <c r="E89" s="61">
        <f>+'Tabel 12'!E89+'Tabel 13'!E89+'Tabel 14'!E89</f>
        <v>6.5245721000000007E-2</v>
      </c>
      <c r="F89" s="61">
        <f>+'Tabel 12'!F89+'Tabel 13'!F89+'Tabel 14'!F89</f>
        <v>0.12529977900000003</v>
      </c>
      <c r="G89" s="61">
        <f>+'Tabel 12'!G89+'Tabel 13'!G89+'Tabel 14'!G89</f>
        <v>0.16108978050000003</v>
      </c>
      <c r="H89" s="61">
        <f>+'Tabel 12'!H89+'Tabel 13'!H89+'Tabel 14'!H89</f>
        <v>0.19225222600000003</v>
      </c>
      <c r="I89" s="61">
        <f>+'Tabel 12'!I89+'Tabel 13'!I89+'Tabel 14'!I89</f>
        <v>0.19452305900000003</v>
      </c>
      <c r="J89" s="61">
        <f>+'Tabel 12'!J89+'Tabel 13'!J89+'Tabel 14'!J89</f>
        <v>0.2257618945</v>
      </c>
      <c r="K89" s="61">
        <f>+'Tabel 12'!K89+'Tabel 13'!K89+'Tabel 14'!K89</f>
        <v>0.28581595250000003</v>
      </c>
      <c r="L89" s="61">
        <f>+'Tabel 12'!L89+'Tabel 13'!L89+'Tabel 14'!L89</f>
        <v>0.31697839800000005</v>
      </c>
      <c r="M89" s="61">
        <f>+'Tabel 12'!M89+'Tabel 13'!M89+'Tabel 14'!M89</f>
        <v>0.34814084350000007</v>
      </c>
      <c r="N89" s="61">
        <f>+'Tabel 12'!N89+'Tabel 13'!N89+'Tabel 14'!N89</f>
        <v>0.37949077800000008</v>
      </c>
      <c r="O89" s="61">
        <f>+'Tabel 12'!O89+'Tabel 13'!O89+'Tabel 14'!O89</f>
        <v>0.3807487160000001</v>
      </c>
    </row>
    <row r="90" spans="1:15">
      <c r="A90" s="13">
        <v>19</v>
      </c>
      <c r="B90" s="15" t="s">
        <v>209</v>
      </c>
      <c r="C90" s="61">
        <f>+'Tabel 12'!C90+'Tabel 13'!C90+'Tabel 14'!C90</f>
        <v>0</v>
      </c>
      <c r="D90" s="61">
        <f>+'Tabel 12'!D90+'Tabel 13'!D90+'Tabel 14'!D90</f>
        <v>0.01</v>
      </c>
      <c r="E90" s="61">
        <f>+'Tabel 12'!E90+'Tabel 13'!E90+'Tabel 14'!E90</f>
        <v>0.01</v>
      </c>
      <c r="F90" s="61">
        <f>+'Tabel 12'!F90+'Tabel 13'!F90+'Tabel 14'!F90</f>
        <v>0.103074175</v>
      </c>
      <c r="G90" s="61">
        <f>+'Tabel 12'!G90+'Tabel 13'!G90+'Tabel 14'!G90</f>
        <v>0.10582817500000001</v>
      </c>
      <c r="H90" s="61">
        <f>+'Tabel 12'!H90+'Tabel 13'!H90+'Tabel 14'!H90</f>
        <v>0.181767875</v>
      </c>
      <c r="I90" s="61">
        <f>+'Tabel 12'!I90+'Tabel 13'!I90+'Tabel 14'!I90</f>
        <v>0.193514722</v>
      </c>
      <c r="J90" s="61">
        <f>+'Tabel 12'!J90+'Tabel 13'!J90+'Tabel 14'!J90</f>
        <v>0.24751472199999999</v>
      </c>
      <c r="K90" s="61">
        <f>+'Tabel 12'!K90+'Tabel 13'!K90+'Tabel 14'!K90</f>
        <v>0.26851472199999998</v>
      </c>
      <c r="L90" s="61">
        <f>+'Tabel 12'!L90+'Tabel 13'!L90+'Tabel 14'!L90</f>
        <v>0.30239557900000003</v>
      </c>
      <c r="M90" s="61">
        <f>+'Tabel 12'!M90+'Tabel 13'!M90+'Tabel 14'!M90</f>
        <v>0.308645579</v>
      </c>
      <c r="N90" s="61">
        <f>+'Tabel 12'!N90+'Tabel 13'!N90+'Tabel 14'!N90</f>
        <v>0.37213109</v>
      </c>
      <c r="O90" s="61">
        <f>+'Tabel 12'!O90+'Tabel 13'!O90+'Tabel 14'!O90</f>
        <v>0.44942176699999997</v>
      </c>
    </row>
    <row r="91" spans="1:15">
      <c r="A91" s="13">
        <v>20</v>
      </c>
      <c r="B91" s="15" t="s">
        <v>210</v>
      </c>
      <c r="C91" s="61">
        <f>+'Tabel 12'!C91+'Tabel 13'!C91+'Tabel 14'!C91</f>
        <v>4.4378194999999995E-2</v>
      </c>
      <c r="D91" s="61">
        <f>+'Tabel 12'!D91+'Tabel 13'!D91+'Tabel 14'!D91</f>
        <v>3.2450370999999999E-2</v>
      </c>
      <c r="E91" s="61">
        <f>+'Tabel 12'!E91+'Tabel 13'!E91+'Tabel 14'!E91</f>
        <v>3.3163271000000001E-2</v>
      </c>
      <c r="F91" s="61">
        <f>+'Tabel 12'!F91+'Tabel 13'!F91+'Tabel 14'!F91</f>
        <v>0.15976937799999999</v>
      </c>
      <c r="G91" s="61">
        <f>+'Tabel 12'!G91+'Tabel 13'!G91+'Tabel 14'!G91</f>
        <v>0.226975449</v>
      </c>
      <c r="H91" s="61">
        <f>+'Tabel 12'!H91+'Tabel 13'!H91+'Tabel 14'!H91</f>
        <v>0.24480043399999998</v>
      </c>
      <c r="I91" s="61">
        <f>+'Tabel 12'!I91+'Tabel 13'!I91+'Tabel 14'!I91</f>
        <v>0.24891400999999999</v>
      </c>
      <c r="J91" s="61">
        <f>+'Tabel 12'!J91+'Tabel 13'!J91+'Tabel 14'!J91</f>
        <v>0.36605384299999999</v>
      </c>
      <c r="K91" s="61">
        <f>+'Tabel 12'!K91+'Tabel 13'!K91+'Tabel 14'!K91</f>
        <v>0.487222082</v>
      </c>
      <c r="L91" s="61">
        <f>+'Tabel 12'!L91+'Tabel 13'!L91+'Tabel 14'!L91</f>
        <v>0.57501284699999999</v>
      </c>
      <c r="M91" s="61">
        <f>+'Tabel 12'!M91+'Tabel 13'!M91+'Tabel 14'!M91</f>
        <v>0.66244271199999993</v>
      </c>
      <c r="N91" s="61">
        <f>+'Tabel 12'!N91+'Tabel 13'!N91+'Tabel 14'!N91</f>
        <v>0.73253028500000006</v>
      </c>
      <c r="O91" s="61">
        <f>+'Tabel 12'!O91+'Tabel 13'!O91+'Tabel 14'!O91</f>
        <v>0.74421227499999998</v>
      </c>
    </row>
    <row r="92" spans="1:15">
      <c r="A92" s="13">
        <v>21</v>
      </c>
      <c r="B92" s="16" t="s">
        <v>211</v>
      </c>
      <c r="C92" s="62">
        <f>+'Tabel 12'!C92+'Tabel 13'!C92+'Tabel 14'!C92</f>
        <v>1.9787715375000001</v>
      </c>
      <c r="D92" s="62">
        <f>+'Tabel 12'!D92+'Tabel 13'!D92+'Tabel 14'!D92</f>
        <v>3.7036231369999997</v>
      </c>
      <c r="E92" s="62">
        <f>+'Tabel 12'!E92+'Tabel 13'!E92+'Tabel 14'!E92</f>
        <v>5.2929443469999997</v>
      </c>
      <c r="F92" s="62">
        <f>+'Tabel 12'!F92+'Tabel 13'!F92+'Tabel 14'!F92</f>
        <v>7.4936764630000008</v>
      </c>
      <c r="G92" s="62">
        <f>+'Tabel 12'!G92+'Tabel 13'!G92+'Tabel 14'!G92</f>
        <v>9.3075932365000007</v>
      </c>
      <c r="H92" s="62">
        <f>+'Tabel 12'!H92+'Tabel 13'!H92+'Tabel 14'!H92</f>
        <v>11.233340755</v>
      </c>
      <c r="I92" s="62">
        <f>+'Tabel 12'!I92+'Tabel 13'!I92+'Tabel 14'!I92</f>
        <v>12.910049996</v>
      </c>
      <c r="J92" s="62">
        <f>+'Tabel 12'!J92+'Tabel 13'!J92+'Tabel 14'!J92</f>
        <v>14.9048584425</v>
      </c>
      <c r="K92" s="62">
        <f>+'Tabel 12'!K92+'Tabel 13'!K92+'Tabel 14'!K92</f>
        <v>17.3247939305</v>
      </c>
      <c r="L92" s="62">
        <f>+'Tabel 12'!L92+'Tabel 13'!L92+'Tabel 14'!L92</f>
        <v>19.216403293999999</v>
      </c>
      <c r="M92" s="62">
        <f>+'Tabel 12'!M92+'Tabel 13'!M92+'Tabel 14'!M92</f>
        <v>21.1542565325</v>
      </c>
      <c r="N92" s="62">
        <f>+'Tabel 12'!N92+'Tabel 13'!N92+'Tabel 14'!N92</f>
        <v>23.292643585999997</v>
      </c>
      <c r="O92" s="62">
        <f>+'Tabel 12'!O92+'Tabel 13'!O92+'Tabel 14'!O92</f>
        <v>5.7632393069999992</v>
      </c>
    </row>
    <row r="93" spans="1:15">
      <c r="A93" s="13">
        <v>22</v>
      </c>
      <c r="B93" s="14" t="s">
        <v>213</v>
      </c>
      <c r="C93" s="61">
        <f>+'Tabel 12'!C93+'Tabel 13'!C93+'Tabel 14'!C93</f>
        <v>0</v>
      </c>
      <c r="D93" s="61">
        <f>+'Tabel 12'!D93+'Tabel 13'!D93+'Tabel 14'!D93</f>
        <v>0</v>
      </c>
      <c r="E93" s="61">
        <f>+'Tabel 12'!E93+'Tabel 13'!E93+'Tabel 14'!E93</f>
        <v>0</v>
      </c>
      <c r="F93" s="61">
        <f>+'Tabel 12'!F93+'Tabel 13'!F93+'Tabel 14'!F93</f>
        <v>0</v>
      </c>
      <c r="G93" s="61">
        <f>+'Tabel 12'!G93+'Tabel 13'!G93+'Tabel 14'!G93</f>
        <v>0</v>
      </c>
      <c r="H93" s="61">
        <f>+'Tabel 12'!H93+'Tabel 13'!H93+'Tabel 14'!H93</f>
        <v>0</v>
      </c>
      <c r="I93" s="61">
        <f>+'Tabel 12'!I93+'Tabel 13'!I93+'Tabel 14'!I93</f>
        <v>0</v>
      </c>
      <c r="J93" s="61">
        <f>+'Tabel 12'!J93+'Tabel 13'!J93+'Tabel 14'!J93</f>
        <v>0</v>
      </c>
      <c r="K93" s="61">
        <f>+'Tabel 12'!K93+'Tabel 13'!K93+'Tabel 14'!K93</f>
        <v>0</v>
      </c>
      <c r="L93" s="61">
        <f>+'Tabel 12'!L93+'Tabel 13'!L93+'Tabel 14'!L93</f>
        <v>0</v>
      </c>
      <c r="M93" s="61">
        <f>+'Tabel 12'!M93+'Tabel 13'!M93+'Tabel 14'!M93</f>
        <v>0</v>
      </c>
      <c r="N93" s="61">
        <f>+'Tabel 12'!N93+'Tabel 13'!N93+'Tabel 14'!N93</f>
        <v>0</v>
      </c>
      <c r="O93" s="61">
        <f>+'Tabel 12'!O93+'Tabel 13'!O93+'Tabel 14'!O93</f>
        <v>0</v>
      </c>
    </row>
    <row r="94" spans="1:15">
      <c r="A94" s="13">
        <v>23</v>
      </c>
      <c r="B94" s="14" t="s">
        <v>214</v>
      </c>
      <c r="C94" s="61">
        <f>+'Tabel 12'!C94+'Tabel 13'!C94+'Tabel 14'!C94</f>
        <v>0</v>
      </c>
      <c r="D94" s="61">
        <f>+'Tabel 12'!D94+'Tabel 13'!D94+'Tabel 14'!D94</f>
        <v>0</v>
      </c>
      <c r="E94" s="61">
        <f>+'Tabel 12'!E94+'Tabel 13'!E94+'Tabel 14'!E94</f>
        <v>0</v>
      </c>
      <c r="F94" s="61">
        <f>+'Tabel 12'!F94+'Tabel 13'!F94+'Tabel 14'!F94</f>
        <v>0</v>
      </c>
      <c r="G94" s="61">
        <f>+'Tabel 12'!G94+'Tabel 13'!G94+'Tabel 14'!G94</f>
        <v>0</v>
      </c>
      <c r="H94" s="61">
        <f>+'Tabel 12'!H94+'Tabel 13'!H94+'Tabel 14'!H94</f>
        <v>0</v>
      </c>
      <c r="I94" s="61">
        <f>+'Tabel 12'!I94+'Tabel 13'!I94+'Tabel 14'!I94</f>
        <v>0</v>
      </c>
      <c r="J94" s="61">
        <f>+'Tabel 12'!J94+'Tabel 13'!J94+'Tabel 14'!J94</f>
        <v>0</v>
      </c>
      <c r="K94" s="61">
        <f>+'Tabel 12'!K94+'Tabel 13'!K94+'Tabel 14'!K94</f>
        <v>0</v>
      </c>
      <c r="L94" s="61">
        <f>+'Tabel 12'!L94+'Tabel 13'!L94+'Tabel 14'!L94</f>
        <v>0</v>
      </c>
      <c r="M94" s="61">
        <f>+'Tabel 12'!M94+'Tabel 13'!M94+'Tabel 14'!M94</f>
        <v>0</v>
      </c>
      <c r="N94" s="61">
        <f>+'Tabel 12'!N94+'Tabel 13'!N94+'Tabel 14'!N94</f>
        <v>0</v>
      </c>
      <c r="O94" s="61">
        <f>+'Tabel 12'!O94+'Tabel 13'!O94+'Tabel 14'!O94</f>
        <v>0</v>
      </c>
    </row>
    <row r="95" spans="1:15">
      <c r="A95" s="13">
        <v>24</v>
      </c>
      <c r="B95" s="14" t="s">
        <v>215</v>
      </c>
      <c r="C95" s="61">
        <f>+'Tabel 12'!C95+'Tabel 13'!C95+'Tabel 14'!C95</f>
        <v>1.5824108655808106E-2</v>
      </c>
      <c r="D95" s="61">
        <f>+'Tabel 12'!D95+'Tabel 13'!D95+'Tabel 14'!D95</f>
        <v>3.2988424065883787E-2</v>
      </c>
      <c r="E95" s="61">
        <f>+'Tabel 12'!E95+'Tabel 13'!E95+'Tabel 14'!E95</f>
        <v>5.1031106065883791E-2</v>
      </c>
      <c r="F95" s="61">
        <f>+'Tabel 12'!F95+'Tabel 13'!F95+'Tabel 14'!F95</f>
        <v>6.4779460930000005E-2</v>
      </c>
      <c r="G95" s="61">
        <f>+'Tabel 12'!G95+'Tabel 13'!G95+'Tabel 14'!G95</f>
        <v>7.9993284976232912E-2</v>
      </c>
      <c r="H95" s="61">
        <f>+'Tabel 12'!H95+'Tabel 13'!H95+'Tabel 14'!H95</f>
        <v>9.3994065349999989E-2</v>
      </c>
      <c r="I95" s="61">
        <f>+'Tabel 12'!I95+'Tabel 13'!I95+'Tabel 14'!I95</f>
        <v>0.12169844534999999</v>
      </c>
      <c r="J95" s="61">
        <f>+'Tabel 12'!J95+'Tabel 13'!J95+'Tabel 14'!J95</f>
        <v>0.13580632317000002</v>
      </c>
      <c r="K95" s="61">
        <f>+'Tabel 12'!K95+'Tabel 13'!K95+'Tabel 14'!K95</f>
        <v>9.5593990951928706E-2</v>
      </c>
      <c r="L95" s="61">
        <f>+'Tabel 12'!L95+'Tabel 13'!L95+'Tabel 14'!L95</f>
        <v>0.10514504489</v>
      </c>
      <c r="M95" s="61">
        <f>+'Tabel 12'!M95+'Tabel 13'!M95+'Tabel 14'!M95</f>
        <v>0.27528065940000002</v>
      </c>
      <c r="N95" s="61">
        <f>+'Tabel 12'!N95+'Tabel 13'!N95+'Tabel 14'!N95</f>
        <v>0.14498961026000001</v>
      </c>
      <c r="O95" s="61">
        <f>+'Tabel 12'!O95+'Tabel 13'!O95+'Tabel 14'!O95</f>
        <v>0.12250115026</v>
      </c>
    </row>
    <row r="96" spans="1:15">
      <c r="A96" s="13">
        <v>25</v>
      </c>
      <c r="B96" s="14" t="s">
        <v>216</v>
      </c>
      <c r="C96" s="61">
        <f>+'Tabel 12'!C96+'Tabel 13'!C96+'Tabel 14'!C96</f>
        <v>-2.0761960000000002E-3</v>
      </c>
      <c r="D96" s="61">
        <f>+'Tabel 12'!D96+'Tabel 13'!D96+'Tabel 14'!D96</f>
        <v>-2.0802060000000002E-3</v>
      </c>
      <c r="E96" s="61">
        <f>+'Tabel 12'!E96+'Tabel 13'!E96+'Tabel 14'!E96</f>
        <v>-2.991278E-3</v>
      </c>
      <c r="F96" s="61">
        <f>+'Tabel 12'!F96+'Tabel 13'!F96+'Tabel 14'!F96</f>
        <v>-7.8636448239331105E-3</v>
      </c>
      <c r="G96" s="61">
        <f>+'Tabel 12'!G96+'Tabel 13'!G96+'Tabel 14'!G96</f>
        <v>-9.6757130699999996E-3</v>
      </c>
      <c r="H96" s="61">
        <f>+'Tabel 12'!H96+'Tabel 13'!H96+'Tabel 14'!H96</f>
        <v>-1.1633668336440429E-2</v>
      </c>
      <c r="I96" s="61">
        <f>+'Tabel 12'!I96+'Tabel 13'!I96+'Tabel 14'!I96</f>
        <v>-1.2399111336440428E-2</v>
      </c>
      <c r="J96" s="61">
        <f>+'Tabel 12'!J96+'Tabel 13'!J96+'Tabel 14'!J96</f>
        <v>-1.4307583696674798E-2</v>
      </c>
      <c r="K96" s="61">
        <f>+'Tabel 12'!K96+'Tabel 13'!K96+'Tabel 14'!K96</f>
        <v>-1.6648814759999998E-2</v>
      </c>
      <c r="L96" s="61">
        <f>+'Tabel 12'!L96+'Tabel 13'!L96+'Tabel 14'!L96</f>
        <v>-3.1563452132314498E-2</v>
      </c>
      <c r="M96" s="61">
        <f>+'Tabel 12'!M96+'Tabel 13'!M96+'Tabel 14'!M96</f>
        <v>-3.483482822234131E-2</v>
      </c>
      <c r="N96" s="61">
        <f>+'Tabel 12'!N96+'Tabel 13'!N96+'Tabel 14'!N96</f>
        <v>-3.5090832279357907E-2</v>
      </c>
      <c r="O96" s="61">
        <f>+'Tabel 12'!O96+'Tabel 13'!O96+'Tabel 14'!O96</f>
        <v>-2.849982827935791E-2</v>
      </c>
    </row>
    <row r="97" spans="1:15">
      <c r="A97" s="13">
        <v>26</v>
      </c>
      <c r="B97" s="16" t="s">
        <v>217</v>
      </c>
      <c r="C97" s="62">
        <f>+'Tabel 12'!C97+'Tabel 13'!C97+'Tabel 14'!C97</f>
        <v>1.3747912655808107E-2</v>
      </c>
      <c r="D97" s="62">
        <f>+'Tabel 12'!D97+'Tabel 13'!D97+'Tabel 14'!D97</f>
        <v>3.0908218065883786E-2</v>
      </c>
      <c r="E97" s="62">
        <f>+'Tabel 12'!E97+'Tabel 13'!E97+'Tabel 14'!E97</f>
        <v>4.8039828065883791E-2</v>
      </c>
      <c r="F97" s="62">
        <f>+'Tabel 12'!F97+'Tabel 13'!F97+'Tabel 14'!F97</f>
        <v>5.6915816106066892E-2</v>
      </c>
      <c r="G97" s="62">
        <f>+'Tabel 12'!G97+'Tabel 13'!G97+'Tabel 14'!G97</f>
        <v>7.0317571906232904E-2</v>
      </c>
      <c r="H97" s="62">
        <f>+'Tabel 12'!H97+'Tabel 13'!H97+'Tabel 14'!H97</f>
        <v>8.2360397013559558E-2</v>
      </c>
      <c r="I97" s="62">
        <f>+'Tabel 12'!I97+'Tabel 13'!I97+'Tabel 14'!I97</f>
        <v>0.10929933401355955</v>
      </c>
      <c r="J97" s="62">
        <f>+'Tabel 12'!J97+'Tabel 13'!J97+'Tabel 14'!J97</f>
        <v>0.12149873947332521</v>
      </c>
      <c r="K97" s="62">
        <f>+'Tabel 12'!K97+'Tabel 13'!K97+'Tabel 14'!K97</f>
        <v>7.8945176191928701E-2</v>
      </c>
      <c r="L97" s="62">
        <f>+'Tabel 12'!L97+'Tabel 13'!L97+'Tabel 14'!L97</f>
        <v>7.3581592757685499E-2</v>
      </c>
      <c r="M97" s="62">
        <f>+'Tabel 12'!M97+'Tabel 13'!M97+'Tabel 14'!M97</f>
        <v>0.24044583117765869</v>
      </c>
      <c r="N97" s="62">
        <f>+'Tabel 12'!N97+'Tabel 13'!N97+'Tabel 14'!N97</f>
        <v>0.10989877798064208</v>
      </c>
      <c r="O97" s="62">
        <f>+'Tabel 12'!O97+'Tabel 13'!O97+'Tabel 14'!O97</f>
        <v>9.4001321980642094E-2</v>
      </c>
    </row>
    <row r="98" spans="1:15">
      <c r="A98" s="13">
        <v>27</v>
      </c>
      <c r="B98" s="16" t="s">
        <v>218</v>
      </c>
      <c r="C98" s="62">
        <f>+'Tabel 12'!C98+'Tabel 13'!C98+'Tabel 14'!C98</f>
        <v>9.0605050938058085</v>
      </c>
      <c r="D98" s="62">
        <f>+'Tabel 12'!D98+'Tabel 13'!D98+'Tabel 14'!D98</f>
        <v>12.719674058785884</v>
      </c>
      <c r="E98" s="62">
        <f>+'Tabel 12'!E98+'Tabel 13'!E98+'Tabel 14'!E98</f>
        <v>18.687376628785884</v>
      </c>
      <c r="F98" s="62">
        <f>+'Tabel 12'!F98+'Tabel 13'!F98+'Tabel 14'!F98</f>
        <v>25.954547509786067</v>
      </c>
      <c r="G98" s="62">
        <f>+'Tabel 12'!G98+'Tabel 13'!G98+'Tabel 14'!G98</f>
        <v>32.979498723086238</v>
      </c>
      <c r="H98" s="62">
        <f>+'Tabel 12'!H98+'Tabel 13'!H98+'Tabel 14'!H98</f>
        <v>40.743727836053694</v>
      </c>
      <c r="I98" s="62">
        <f>+'Tabel 12'!I98+'Tabel 13'!I98+'Tabel 14'!I98</f>
        <v>50.7342200480537</v>
      </c>
      <c r="J98" s="62">
        <f>+'Tabel 12'!J98+'Tabel 13'!J98+'Tabel 14'!J98</f>
        <v>58.145544292123475</v>
      </c>
      <c r="K98" s="62">
        <f>+'Tabel 12'!K98+'Tabel 13'!K98+'Tabel 14'!K98</f>
        <v>71.070598152482063</v>
      </c>
      <c r="L98" s="62">
        <f>+'Tabel 12'!L98+'Tabel 13'!L98+'Tabel 14'!L98</f>
        <v>78.313302975547828</v>
      </c>
      <c r="M98" s="62">
        <f>+'Tabel 12'!M98+'Tabel 13'!M98+'Tabel 14'!M98</f>
        <v>88.546051162467791</v>
      </c>
      <c r="N98" s="62">
        <f>+'Tabel 12'!N98+'Tabel 13'!N98+'Tabel 14'!N98</f>
        <v>95.901098090270779</v>
      </c>
      <c r="O98" s="62">
        <f>+'Tabel 12'!O98+'Tabel 13'!O98+'Tabel 14'!O98</f>
        <v>49.298526839270778</v>
      </c>
    </row>
    <row r="99" spans="1:15">
      <c r="A99" s="13">
        <v>28</v>
      </c>
      <c r="B99" s="16" t="s">
        <v>219</v>
      </c>
      <c r="C99" s="62">
        <f>+'Tabel 12'!C99+'Tabel 13'!C99+'Tabel 14'!C99</f>
        <v>0</v>
      </c>
      <c r="D99" s="62">
        <f>+'Tabel 12'!D99+'Tabel 13'!D99+'Tabel 14'!D99</f>
        <v>0</v>
      </c>
      <c r="E99" s="62">
        <f>+'Tabel 12'!E99+'Tabel 13'!E99+'Tabel 14'!E99</f>
        <v>0</v>
      </c>
      <c r="F99" s="62">
        <f>+'Tabel 12'!F99+'Tabel 13'!F99+'Tabel 14'!F99</f>
        <v>0</v>
      </c>
      <c r="G99" s="62">
        <f>+'Tabel 12'!G99+'Tabel 13'!G99+'Tabel 14'!G99</f>
        <v>0</v>
      </c>
      <c r="H99" s="62">
        <f>+'Tabel 12'!H99+'Tabel 13'!H99+'Tabel 14'!H99</f>
        <v>0</v>
      </c>
      <c r="I99" s="62">
        <f>+'Tabel 12'!I99+'Tabel 13'!I99+'Tabel 14'!I99</f>
        <v>0</v>
      </c>
      <c r="J99" s="62">
        <f>+'Tabel 12'!J99+'Tabel 13'!J99+'Tabel 14'!J99</f>
        <v>0</v>
      </c>
      <c r="K99" s="62">
        <f>+'Tabel 12'!K99+'Tabel 13'!K99+'Tabel 14'!K99</f>
        <v>0</v>
      </c>
      <c r="L99" s="62">
        <f>+'Tabel 12'!L99+'Tabel 13'!L99+'Tabel 14'!L99</f>
        <v>0</v>
      </c>
      <c r="M99" s="62">
        <f>+'Tabel 12'!M99+'Tabel 13'!M99+'Tabel 14'!M99</f>
        <v>0</v>
      </c>
      <c r="N99" s="62">
        <f>+'Tabel 12'!N99+'Tabel 13'!N99+'Tabel 14'!N99</f>
        <v>0</v>
      </c>
      <c r="O99" s="62">
        <f>+'Tabel 12'!O99+'Tabel 13'!O99+'Tabel 14'!O99</f>
        <v>0</v>
      </c>
    </row>
    <row r="100" spans="1:15">
      <c r="A100" s="13">
        <v>29</v>
      </c>
      <c r="B100" s="16" t="s">
        <v>220</v>
      </c>
      <c r="C100" s="62">
        <f>+'Tabel 12'!C100+'Tabel 13'!C100+'Tabel 14'!C100</f>
        <v>9.0605050938058085</v>
      </c>
      <c r="D100" s="62">
        <f>+'Tabel 12'!D100+'Tabel 13'!D100+'Tabel 14'!D100</f>
        <v>12.719674058785884</v>
      </c>
      <c r="E100" s="62">
        <f>+'Tabel 12'!E100+'Tabel 13'!E100+'Tabel 14'!E100</f>
        <v>18.687376628785884</v>
      </c>
      <c r="F100" s="62">
        <f>+'Tabel 12'!F100+'Tabel 13'!F100+'Tabel 14'!F100</f>
        <v>25.954547509786067</v>
      </c>
      <c r="G100" s="62">
        <f>+'Tabel 12'!G100+'Tabel 13'!G100+'Tabel 14'!G100</f>
        <v>32.979498723086238</v>
      </c>
      <c r="H100" s="62">
        <f>+'Tabel 12'!H100+'Tabel 13'!H100+'Tabel 14'!H100</f>
        <v>40.743727836053694</v>
      </c>
      <c r="I100" s="62">
        <f>+'Tabel 12'!I100+'Tabel 13'!I100+'Tabel 14'!I100</f>
        <v>50.7342200480537</v>
      </c>
      <c r="J100" s="62">
        <f>+'Tabel 12'!J100+'Tabel 13'!J100+'Tabel 14'!J100</f>
        <v>58.145544292123475</v>
      </c>
      <c r="K100" s="62">
        <f>+'Tabel 12'!K100+'Tabel 13'!K100+'Tabel 14'!K100</f>
        <v>71.070598152482063</v>
      </c>
      <c r="L100" s="62">
        <f>+'Tabel 12'!L100+'Tabel 13'!L100+'Tabel 14'!L100</f>
        <v>78.313302975547828</v>
      </c>
      <c r="M100" s="62">
        <f>+'Tabel 12'!M100+'Tabel 13'!M100+'Tabel 14'!M100</f>
        <v>88.546051162467791</v>
      </c>
      <c r="N100" s="62">
        <f>+'Tabel 12'!N100+'Tabel 13'!N100+'Tabel 14'!N100</f>
        <v>95.901098090270779</v>
      </c>
      <c r="O100" s="62">
        <f>+'Tabel 12'!O100+'Tabel 13'!O100+'Tabel 14'!O100</f>
        <v>49.298526839270778</v>
      </c>
    </row>
  </sheetData>
  <mergeCells count="3">
    <mergeCell ref="B2:O2"/>
    <mergeCell ref="B36:O36"/>
    <mergeCell ref="B70:O7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tabColor rgb="FF00B0F0"/>
  </sheetPr>
  <dimension ref="A1:P158"/>
  <sheetViews>
    <sheetView showGridLines="0" topLeftCell="A91" zoomScale="70" zoomScaleNormal="70" workbookViewId="0">
      <selection activeCell="O131" sqref="O131"/>
    </sheetView>
  </sheetViews>
  <sheetFormatPr defaultColWidth="8.85546875" defaultRowHeight="15"/>
  <cols>
    <col min="1" max="1" width="3.85546875" bestFit="1" customWidth="1"/>
    <col min="2" max="2" width="38.42578125" customWidth="1"/>
    <col min="3" max="14" width="12.28515625" bestFit="1" customWidth="1"/>
    <col min="15" max="15" width="12.7109375" customWidth="1"/>
  </cols>
  <sheetData>
    <row r="1" spans="1:15">
      <c r="O1" s="76" t="s">
        <v>57</v>
      </c>
    </row>
    <row r="2" spans="1:15">
      <c r="B2" s="123" t="s">
        <v>223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15">
      <c r="A3" s="12" t="s">
        <v>156</v>
      </c>
      <c r="B3" s="12" t="s">
        <v>157</v>
      </c>
      <c r="C3" s="50">
        <f>'Tabel 1'!C10</f>
        <v>44592</v>
      </c>
      <c r="D3" s="50">
        <f>'Tabel 1'!D10</f>
        <v>44620</v>
      </c>
      <c r="E3" s="50">
        <f>'Tabel 1'!E10</f>
        <v>44651</v>
      </c>
      <c r="F3" s="50">
        <f>'Tabel 1'!F10</f>
        <v>44681</v>
      </c>
      <c r="G3" s="50">
        <f>'Tabel 1'!G10</f>
        <v>44712</v>
      </c>
      <c r="H3" s="50">
        <f>'Tabel 1'!H10</f>
        <v>44742</v>
      </c>
      <c r="I3" s="50">
        <f>'Tabel 1'!I10</f>
        <v>44773</v>
      </c>
      <c r="J3" s="50">
        <f>'Tabel 1'!J10</f>
        <v>44804</v>
      </c>
      <c r="K3" s="50">
        <f>'Tabel 1'!K10</f>
        <v>44834</v>
      </c>
      <c r="L3" s="50">
        <f>'Tabel 1'!L10</f>
        <v>44865</v>
      </c>
      <c r="M3" s="50">
        <f>'Tabel 1'!M10</f>
        <v>44895</v>
      </c>
      <c r="N3" s="50">
        <f>'Tabel 1'!N10</f>
        <v>44926</v>
      </c>
      <c r="O3" s="50">
        <f>'Tabel 1'!O10</f>
        <v>44957</v>
      </c>
    </row>
    <row r="4" spans="1:15">
      <c r="A4" s="13">
        <v>1</v>
      </c>
      <c r="B4" s="14" t="s">
        <v>63</v>
      </c>
      <c r="C4" s="70">
        <f>C58+C111</f>
        <v>378.98453830855999</v>
      </c>
      <c r="D4" s="70">
        <f t="shared" ref="D4:O4" si="0">D58+D111</f>
        <v>529.77586793855994</v>
      </c>
      <c r="E4" s="70">
        <f t="shared" si="0"/>
        <v>472.11079663155999</v>
      </c>
      <c r="F4" s="70">
        <f t="shared" si="0"/>
        <v>379.62088650855998</v>
      </c>
      <c r="G4" s="70">
        <f t="shared" si="0"/>
        <v>395.24007976756002</v>
      </c>
      <c r="H4" s="70">
        <f t="shared" si="0"/>
        <v>418.20746332607996</v>
      </c>
      <c r="I4" s="70">
        <f t="shared" si="0"/>
        <v>474.15494527554</v>
      </c>
      <c r="J4" s="70">
        <f t="shared" si="0"/>
        <v>238.76380915796</v>
      </c>
      <c r="K4" s="70">
        <f t="shared" si="0"/>
        <v>277.27639660071003</v>
      </c>
      <c r="L4" s="70">
        <f t="shared" si="0"/>
        <v>268.75275021776002</v>
      </c>
      <c r="M4" s="70">
        <f t="shared" si="0"/>
        <v>308.51359525653004</v>
      </c>
      <c r="N4" s="70">
        <f t="shared" si="0"/>
        <v>131.00704945651</v>
      </c>
      <c r="O4" s="70">
        <f t="shared" si="0"/>
        <v>209.10512215316999</v>
      </c>
    </row>
    <row r="5" spans="1:15">
      <c r="A5" s="13">
        <v>2</v>
      </c>
      <c r="B5" s="14" t="s">
        <v>64</v>
      </c>
      <c r="C5" s="70">
        <f t="shared" ref="C5:O5" si="1">C59+C112</f>
        <v>1240.090375407</v>
      </c>
      <c r="D5" s="70">
        <f t="shared" si="1"/>
        <v>1242.4067117049999</v>
      </c>
      <c r="E5" s="70">
        <f t="shared" si="1"/>
        <v>1226.5891697110001</v>
      </c>
      <c r="F5" s="70">
        <f t="shared" si="1"/>
        <v>1062.42957815</v>
      </c>
      <c r="G5" s="70">
        <f t="shared" si="1"/>
        <v>1283.2517936470001</v>
      </c>
      <c r="H5" s="70">
        <f t="shared" si="1"/>
        <v>1360.5076522280001</v>
      </c>
      <c r="I5" s="70">
        <f t="shared" si="1"/>
        <v>1212.0626052959999</v>
      </c>
      <c r="J5" s="70">
        <f t="shared" si="1"/>
        <v>1228.2776151099999</v>
      </c>
      <c r="K5" s="70">
        <f t="shared" si="1"/>
        <v>1209.30256087</v>
      </c>
      <c r="L5" s="70">
        <f t="shared" si="1"/>
        <v>1369.527429471</v>
      </c>
      <c r="M5" s="70">
        <f t="shared" si="1"/>
        <v>1485.026255621</v>
      </c>
      <c r="N5" s="70">
        <f t="shared" si="1"/>
        <v>945.99412169799996</v>
      </c>
      <c r="O5" s="70">
        <f t="shared" si="1"/>
        <v>1530.2741657219999</v>
      </c>
    </row>
    <row r="6" spans="1:15">
      <c r="A6" s="13">
        <v>3</v>
      </c>
      <c r="B6" s="14" t="s">
        <v>65</v>
      </c>
      <c r="C6" s="70">
        <f t="shared" ref="C6:O6" si="2">C60+C113</f>
        <v>14226.986397536</v>
      </c>
      <c r="D6" s="70">
        <f t="shared" si="2"/>
        <v>14257.852217534</v>
      </c>
      <c r="E6" s="70">
        <f t="shared" si="2"/>
        <v>14858.212384391001</v>
      </c>
      <c r="F6" s="70">
        <f t="shared" si="2"/>
        <v>15266.170605884001</v>
      </c>
      <c r="G6" s="70">
        <f t="shared" si="2"/>
        <v>13792.134390472002</v>
      </c>
      <c r="H6" s="70">
        <f t="shared" si="2"/>
        <v>14719.599163376</v>
      </c>
      <c r="I6" s="70">
        <f t="shared" si="2"/>
        <v>14877.638311661001</v>
      </c>
      <c r="J6" s="70">
        <f t="shared" si="2"/>
        <v>14964.236429008</v>
      </c>
      <c r="K6" s="70">
        <f t="shared" si="2"/>
        <v>13516.049526263001</v>
      </c>
      <c r="L6" s="70">
        <f t="shared" si="2"/>
        <v>12640.683185841999</v>
      </c>
      <c r="M6" s="70">
        <f t="shared" si="2"/>
        <v>12830.565457055</v>
      </c>
      <c r="N6" s="70">
        <f t="shared" si="2"/>
        <v>14109.425376192999</v>
      </c>
      <c r="O6" s="70">
        <f t="shared" si="2"/>
        <v>13602.526623760001</v>
      </c>
    </row>
    <row r="7" spans="1:15">
      <c r="A7" s="13">
        <v>4</v>
      </c>
      <c r="B7" s="14" t="s">
        <v>66</v>
      </c>
      <c r="C7" s="70">
        <f t="shared" ref="C7:O7" si="3">C61+C114</f>
        <v>9.5509463399999994</v>
      </c>
      <c r="D7" s="70">
        <f t="shared" si="3"/>
        <v>9.5509463399999994</v>
      </c>
      <c r="E7" s="70">
        <f t="shared" si="3"/>
        <v>9.5509463399999994</v>
      </c>
      <c r="F7" s="70">
        <f t="shared" si="3"/>
        <v>9.5509463399999994</v>
      </c>
      <c r="G7" s="70">
        <f t="shared" si="3"/>
        <v>9.5509463399999994</v>
      </c>
      <c r="H7" s="70">
        <f t="shared" si="3"/>
        <v>9.5509463399999994</v>
      </c>
      <c r="I7" s="70">
        <f t="shared" si="3"/>
        <v>9.5509463399999994</v>
      </c>
      <c r="J7" s="70">
        <f t="shared" si="3"/>
        <v>9.5509463399999994</v>
      </c>
      <c r="K7" s="70">
        <f t="shared" si="3"/>
        <v>0</v>
      </c>
      <c r="L7" s="70">
        <f t="shared" si="3"/>
        <v>0</v>
      </c>
      <c r="M7" s="70">
        <f t="shared" si="3"/>
        <v>0</v>
      </c>
      <c r="N7" s="70">
        <f t="shared" si="3"/>
        <v>9.4474557659999991</v>
      </c>
      <c r="O7" s="70">
        <f t="shared" si="3"/>
        <v>9.4976870499999997</v>
      </c>
    </row>
    <row r="8" spans="1:15">
      <c r="A8" s="13">
        <v>5</v>
      </c>
      <c r="B8" s="14" t="s">
        <v>67</v>
      </c>
      <c r="C8" s="70">
        <f t="shared" ref="C8:O8" si="4">C62+C115</f>
        <v>0</v>
      </c>
      <c r="D8" s="70">
        <f t="shared" si="4"/>
        <v>0</v>
      </c>
      <c r="E8" s="70">
        <f t="shared" si="4"/>
        <v>0</v>
      </c>
      <c r="F8" s="70">
        <f t="shared" si="4"/>
        <v>0</v>
      </c>
      <c r="G8" s="70">
        <f t="shared" si="4"/>
        <v>0</v>
      </c>
      <c r="H8" s="70">
        <f t="shared" si="4"/>
        <v>0</v>
      </c>
      <c r="I8" s="70">
        <f t="shared" si="4"/>
        <v>0</v>
      </c>
      <c r="J8" s="70">
        <f t="shared" si="4"/>
        <v>0</v>
      </c>
      <c r="K8" s="70">
        <f t="shared" si="4"/>
        <v>0</v>
      </c>
      <c r="L8" s="70">
        <f t="shared" si="4"/>
        <v>0</v>
      </c>
      <c r="M8" s="70">
        <f t="shared" si="4"/>
        <v>0</v>
      </c>
      <c r="N8" s="70">
        <f t="shared" si="4"/>
        <v>0</v>
      </c>
      <c r="O8" s="70">
        <f t="shared" si="4"/>
        <v>0</v>
      </c>
    </row>
    <row r="9" spans="1:15">
      <c r="A9" s="13">
        <v>6</v>
      </c>
      <c r="B9" s="14" t="s">
        <v>68</v>
      </c>
      <c r="C9" s="70">
        <f t="shared" ref="C9:O9" si="5">C63+C116</f>
        <v>54306.227251594086</v>
      </c>
      <c r="D9" s="70">
        <f t="shared" si="5"/>
        <v>54464.942181081271</v>
      </c>
      <c r="E9" s="70">
        <f t="shared" si="5"/>
        <v>54959.246716761438</v>
      </c>
      <c r="F9" s="70">
        <f t="shared" si="5"/>
        <v>54844.781571547079</v>
      </c>
      <c r="G9" s="70">
        <f t="shared" si="5"/>
        <v>54932.38714811844</v>
      </c>
      <c r="H9" s="70">
        <f t="shared" si="5"/>
        <v>55309.606849752156</v>
      </c>
      <c r="I9" s="70">
        <f t="shared" si="5"/>
        <v>56323.363818147955</v>
      </c>
      <c r="J9" s="70">
        <f t="shared" si="5"/>
        <v>57716.127683715313</v>
      </c>
      <c r="K9" s="70">
        <f t="shared" si="5"/>
        <v>59699.860570798512</v>
      </c>
      <c r="L9" s="70">
        <f t="shared" si="5"/>
        <v>60817.461426725618</v>
      </c>
      <c r="M9" s="70">
        <f t="shared" si="5"/>
        <v>61559.362217898568</v>
      </c>
      <c r="N9" s="70">
        <f t="shared" si="5"/>
        <v>61664.354933034228</v>
      </c>
      <c r="O9" s="70">
        <f t="shared" si="5"/>
        <v>61590.365491508004</v>
      </c>
    </row>
    <row r="10" spans="1:15">
      <c r="A10" s="13">
        <v>7</v>
      </c>
      <c r="B10" s="14" t="s">
        <v>69</v>
      </c>
      <c r="C10" s="70">
        <f t="shared" ref="C10:O10" si="6">C64+C117</f>
        <v>19982.514466037173</v>
      </c>
      <c r="D10" s="70">
        <f t="shared" si="6"/>
        <v>20577.15645518438</v>
      </c>
      <c r="E10" s="70">
        <f t="shared" si="6"/>
        <v>20620.303241212619</v>
      </c>
      <c r="F10" s="70">
        <f t="shared" si="6"/>
        <v>21068.659884516281</v>
      </c>
      <c r="G10" s="70">
        <f t="shared" si="6"/>
        <v>21209.448091813429</v>
      </c>
      <c r="H10" s="70">
        <f t="shared" si="6"/>
        <v>19695.789631576601</v>
      </c>
      <c r="I10" s="70">
        <f t="shared" si="6"/>
        <v>19880.59793177155</v>
      </c>
      <c r="J10" s="70">
        <f t="shared" si="6"/>
        <v>19530.005691252532</v>
      </c>
      <c r="K10" s="70">
        <f t="shared" si="6"/>
        <v>19247.917562050319</v>
      </c>
      <c r="L10" s="70">
        <f t="shared" si="6"/>
        <v>19801.747589393552</v>
      </c>
      <c r="M10" s="70">
        <f t="shared" si="6"/>
        <v>19868.24235528045</v>
      </c>
      <c r="N10" s="70">
        <f t="shared" si="6"/>
        <v>19189.57305425985</v>
      </c>
      <c r="O10" s="70">
        <f t="shared" si="6"/>
        <v>19524.594779197909</v>
      </c>
    </row>
    <row r="11" spans="1:15">
      <c r="A11" s="13">
        <v>8</v>
      </c>
      <c r="B11" s="14" t="s">
        <v>70</v>
      </c>
      <c r="C11" s="70">
        <f>C65</f>
        <v>39877.816106256403</v>
      </c>
      <c r="D11" s="70">
        <f t="shared" ref="D11:O11" si="7">D65</f>
        <v>39790.73723633639</v>
      </c>
      <c r="E11" s="70">
        <f t="shared" si="7"/>
        <v>39666.040633079836</v>
      </c>
      <c r="F11" s="70">
        <f t="shared" si="7"/>
        <v>39518.658865311838</v>
      </c>
      <c r="G11" s="70">
        <f t="shared" si="7"/>
        <v>40479.941042052451</v>
      </c>
      <c r="H11" s="70">
        <f t="shared" si="7"/>
        <v>39418.943693780675</v>
      </c>
      <c r="I11" s="70">
        <f t="shared" si="7"/>
        <v>38681.584378951033</v>
      </c>
      <c r="J11" s="70">
        <f t="shared" si="7"/>
        <v>39953.155121368232</v>
      </c>
      <c r="K11" s="70">
        <f t="shared" si="7"/>
        <v>39754.183228931266</v>
      </c>
      <c r="L11" s="70">
        <f t="shared" si="7"/>
        <v>39298.330279486545</v>
      </c>
      <c r="M11" s="70">
        <f t="shared" si="7"/>
        <v>40148.614482118268</v>
      </c>
      <c r="N11" s="70">
        <f t="shared" si="7"/>
        <v>40134.20413022305</v>
      </c>
      <c r="O11" s="70">
        <f t="shared" si="7"/>
        <v>40190.280119569798</v>
      </c>
    </row>
    <row r="12" spans="1:15">
      <c r="A12" s="13">
        <v>9</v>
      </c>
      <c r="B12" s="14" t="s">
        <v>71</v>
      </c>
      <c r="C12" s="70">
        <f t="shared" ref="C12:O12" si="8">C66+C118</f>
        <v>3106.0882478834001</v>
      </c>
      <c r="D12" s="70">
        <f t="shared" si="8"/>
        <v>3131.5930915441554</v>
      </c>
      <c r="E12" s="70">
        <f t="shared" si="8"/>
        <v>3102.1510706398999</v>
      </c>
      <c r="F12" s="70">
        <f t="shared" si="8"/>
        <v>3103.4904703156499</v>
      </c>
      <c r="G12" s="70">
        <f t="shared" si="8"/>
        <v>3190.4962898713902</v>
      </c>
      <c r="H12" s="70">
        <f t="shared" si="8"/>
        <v>3160.0213362541299</v>
      </c>
      <c r="I12" s="70">
        <f t="shared" si="8"/>
        <v>3161.8791457218699</v>
      </c>
      <c r="J12" s="70">
        <f t="shared" si="8"/>
        <v>3406.6022440586098</v>
      </c>
      <c r="K12" s="70">
        <f t="shared" si="8"/>
        <v>3384.4172578017201</v>
      </c>
      <c r="L12" s="70">
        <f t="shared" si="8"/>
        <v>3438.5522593765695</v>
      </c>
      <c r="M12" s="70">
        <f t="shared" si="8"/>
        <v>3519.9608481485802</v>
      </c>
      <c r="N12" s="70">
        <f t="shared" si="8"/>
        <v>3535.9113781874298</v>
      </c>
      <c r="O12" s="70">
        <f t="shared" si="8"/>
        <v>3575.4798589802899</v>
      </c>
    </row>
    <row r="13" spans="1:15">
      <c r="A13" s="13">
        <v>10</v>
      </c>
      <c r="B13" s="14" t="s">
        <v>72</v>
      </c>
      <c r="C13" s="70">
        <f t="shared" ref="C13:O13" si="9">C67+C119</f>
        <v>0</v>
      </c>
      <c r="D13" s="70">
        <f t="shared" si="9"/>
        <v>0</v>
      </c>
      <c r="E13" s="70">
        <f t="shared" si="9"/>
        <v>0</v>
      </c>
      <c r="F13" s="70">
        <f t="shared" si="9"/>
        <v>0</v>
      </c>
      <c r="G13" s="70">
        <f t="shared" si="9"/>
        <v>0</v>
      </c>
      <c r="H13" s="70">
        <f t="shared" si="9"/>
        <v>0</v>
      </c>
      <c r="I13" s="70">
        <f t="shared" si="9"/>
        <v>0</v>
      </c>
      <c r="J13" s="70">
        <f t="shared" si="9"/>
        <v>0</v>
      </c>
      <c r="K13" s="70">
        <f t="shared" si="9"/>
        <v>0</v>
      </c>
      <c r="L13" s="70">
        <f t="shared" si="9"/>
        <v>0</v>
      </c>
      <c r="M13" s="70">
        <f t="shared" si="9"/>
        <v>0</v>
      </c>
      <c r="N13" s="70">
        <f t="shared" si="9"/>
        <v>0</v>
      </c>
      <c r="O13" s="70">
        <f t="shared" si="9"/>
        <v>0</v>
      </c>
    </row>
    <row r="14" spans="1:15">
      <c r="A14" s="13">
        <v>11</v>
      </c>
      <c r="B14" s="14" t="s">
        <v>73</v>
      </c>
      <c r="C14" s="70">
        <f t="shared" ref="C14:O14" si="10">C68+C120</f>
        <v>9023.3776540832387</v>
      </c>
      <c r="D14" s="70">
        <f t="shared" si="10"/>
        <v>9181.0934546310982</v>
      </c>
      <c r="E14" s="70">
        <f t="shared" si="10"/>
        <v>9270.1067323830321</v>
      </c>
      <c r="F14" s="70">
        <f t="shared" si="10"/>
        <v>9316.2082100717198</v>
      </c>
      <c r="G14" s="70">
        <f t="shared" si="10"/>
        <v>9354.044986247387</v>
      </c>
      <c r="H14" s="70">
        <f t="shared" si="10"/>
        <v>8669.323091975235</v>
      </c>
      <c r="I14" s="70">
        <f t="shared" si="10"/>
        <v>8644.4911790184342</v>
      </c>
      <c r="J14" s="70">
        <f t="shared" si="10"/>
        <v>8313.4867508300995</v>
      </c>
      <c r="K14" s="70">
        <f t="shared" si="10"/>
        <v>7674.6984880591235</v>
      </c>
      <c r="L14" s="70">
        <f t="shared" si="10"/>
        <v>7584.7253480524987</v>
      </c>
      <c r="M14" s="70">
        <f t="shared" si="10"/>
        <v>7374.6500567768735</v>
      </c>
      <c r="N14" s="70">
        <f t="shared" si="10"/>
        <v>6940.6173228016623</v>
      </c>
      <c r="O14" s="70">
        <f t="shared" si="10"/>
        <v>7123.8886969184623</v>
      </c>
    </row>
    <row r="15" spans="1:15">
      <c r="A15" s="13">
        <v>12</v>
      </c>
      <c r="B15" s="14" t="s">
        <v>74</v>
      </c>
      <c r="C15" s="70">
        <f t="shared" ref="C15:O15" si="11">C69+C121</f>
        <v>72.983554999999996</v>
      </c>
      <c r="D15" s="70">
        <f t="shared" si="11"/>
        <v>73.150352999999996</v>
      </c>
      <c r="E15" s="70">
        <f t="shared" si="11"/>
        <v>73.014794499999994</v>
      </c>
      <c r="F15" s="70">
        <f t="shared" si="11"/>
        <v>72.916235</v>
      </c>
      <c r="G15" s="70">
        <f t="shared" si="11"/>
        <v>72.651092500000004</v>
      </c>
      <c r="H15" s="70">
        <f t="shared" si="11"/>
        <v>72.426907999999997</v>
      </c>
      <c r="I15" s="70">
        <f t="shared" si="11"/>
        <v>68.595498000000006</v>
      </c>
      <c r="J15" s="70">
        <f t="shared" si="11"/>
        <v>68.416653999999994</v>
      </c>
      <c r="K15" s="70">
        <f t="shared" si="11"/>
        <v>68.148921000000001</v>
      </c>
      <c r="L15" s="70">
        <f t="shared" si="11"/>
        <v>168.034142</v>
      </c>
      <c r="M15" s="70">
        <f t="shared" si="11"/>
        <v>168</v>
      </c>
      <c r="N15" s="70">
        <f t="shared" si="11"/>
        <v>168</v>
      </c>
      <c r="O15" s="70">
        <f t="shared" si="11"/>
        <v>168</v>
      </c>
    </row>
    <row r="16" spans="1:15">
      <c r="A16" s="13">
        <v>13</v>
      </c>
      <c r="B16" s="14" t="s">
        <v>75</v>
      </c>
      <c r="C16" s="70">
        <f t="shared" ref="C16:O16" si="12">C70+C122</f>
        <v>318.48175975438141</v>
      </c>
      <c r="D16" s="70">
        <f t="shared" si="12"/>
        <v>316.73038299887986</v>
      </c>
      <c r="E16" s="70">
        <f t="shared" si="12"/>
        <v>279.80619529627313</v>
      </c>
      <c r="F16" s="70">
        <f t="shared" si="12"/>
        <v>274.59416782289298</v>
      </c>
      <c r="G16" s="70">
        <f t="shared" si="12"/>
        <v>264.32913726808215</v>
      </c>
      <c r="H16" s="70">
        <f t="shared" si="12"/>
        <v>237.35447896560279</v>
      </c>
      <c r="I16" s="70">
        <f t="shared" si="12"/>
        <v>234.35608221699468</v>
      </c>
      <c r="J16" s="70">
        <f t="shared" si="12"/>
        <v>194.90165355346042</v>
      </c>
      <c r="K16" s="70">
        <f t="shared" si="12"/>
        <v>163.53046209790301</v>
      </c>
      <c r="L16" s="70">
        <f t="shared" si="12"/>
        <v>158.52008710522477</v>
      </c>
      <c r="M16" s="70">
        <f t="shared" si="12"/>
        <v>149.53211856947999</v>
      </c>
      <c r="N16" s="70">
        <f t="shared" si="12"/>
        <v>239.03708922264721</v>
      </c>
      <c r="O16" s="70">
        <f t="shared" si="12"/>
        <v>234.13702216114561</v>
      </c>
    </row>
    <row r="17" spans="1:15">
      <c r="A17" s="13">
        <v>14</v>
      </c>
      <c r="B17" s="14" t="s">
        <v>76</v>
      </c>
      <c r="C17" s="70">
        <f t="shared" ref="C17:O17" si="13">C71+C123</f>
        <v>3.7608641123599997</v>
      </c>
      <c r="D17" s="70">
        <f t="shared" si="13"/>
        <v>3.7186072123599998</v>
      </c>
      <c r="E17" s="70">
        <f t="shared" si="13"/>
        <v>3.8453779123599996</v>
      </c>
      <c r="F17" s="70">
        <f t="shared" si="13"/>
        <v>4.7327728153599997</v>
      </c>
      <c r="G17" s="70">
        <f t="shared" si="13"/>
        <v>4.2256898673599999</v>
      </c>
      <c r="H17" s="70">
        <f t="shared" si="13"/>
        <v>3.5073225653599995</v>
      </c>
      <c r="I17" s="70">
        <f t="shared" si="13"/>
        <v>4.0989191673600001</v>
      </c>
      <c r="J17" s="70">
        <f t="shared" si="13"/>
        <v>4.1002608663599993</v>
      </c>
      <c r="K17" s="70">
        <f t="shared" si="13"/>
        <v>4.0566624139999998</v>
      </c>
      <c r="L17" s="70">
        <f t="shared" si="13"/>
        <v>3.9298915663599998</v>
      </c>
      <c r="M17" s="70">
        <f t="shared" si="13"/>
        <v>3.9298915663801299</v>
      </c>
      <c r="N17" s="70">
        <f t="shared" si="13"/>
        <v>4.09891916636</v>
      </c>
      <c r="O17" s="70">
        <f t="shared" si="13"/>
        <v>3.4228089110000002</v>
      </c>
    </row>
    <row r="18" spans="1:15">
      <c r="A18" s="13">
        <v>15</v>
      </c>
      <c r="B18" s="14" t="s">
        <v>77</v>
      </c>
      <c r="C18" s="70">
        <f t="shared" ref="C18:O18" si="14">C72+C124</f>
        <v>35.539456000000001</v>
      </c>
      <c r="D18" s="70">
        <f t="shared" si="14"/>
        <v>35.537455999999999</v>
      </c>
      <c r="E18" s="70">
        <f t="shared" si="14"/>
        <v>35.533616000000002</v>
      </c>
      <c r="F18" s="70">
        <f t="shared" si="14"/>
        <v>35.781939999999999</v>
      </c>
      <c r="G18" s="70">
        <f t="shared" si="14"/>
        <v>34.488460000000003</v>
      </c>
      <c r="H18" s="70">
        <f t="shared" si="14"/>
        <v>34.387239999999998</v>
      </c>
      <c r="I18" s="70">
        <f t="shared" si="14"/>
        <v>34.222826349999998</v>
      </c>
      <c r="J18" s="70">
        <f t="shared" si="14"/>
        <v>34.219536349999998</v>
      </c>
      <c r="K18" s="70">
        <f t="shared" si="14"/>
        <v>34.216526350000002</v>
      </c>
      <c r="L18" s="70">
        <f t="shared" si="14"/>
        <v>34.15343</v>
      </c>
      <c r="M18" s="70">
        <f t="shared" si="14"/>
        <v>34.152589999999996</v>
      </c>
      <c r="N18" s="70">
        <f t="shared" si="14"/>
        <v>32.871789999999997</v>
      </c>
      <c r="O18" s="70">
        <f t="shared" si="14"/>
        <v>32.870600000000003</v>
      </c>
    </row>
    <row r="19" spans="1:15">
      <c r="A19" s="13">
        <v>16</v>
      </c>
      <c r="B19" s="14" t="s">
        <v>78</v>
      </c>
      <c r="C19" s="70">
        <f t="shared" ref="C19:O19" si="15">C73+C125</f>
        <v>0</v>
      </c>
      <c r="D19" s="70">
        <f t="shared" si="15"/>
        <v>0</v>
      </c>
      <c r="E19" s="70">
        <f t="shared" si="15"/>
        <v>0</v>
      </c>
      <c r="F19" s="70">
        <f t="shared" si="15"/>
        <v>0</v>
      </c>
      <c r="G19" s="70">
        <f t="shared" si="15"/>
        <v>0</v>
      </c>
      <c r="H19" s="70">
        <f t="shared" si="15"/>
        <v>0</v>
      </c>
      <c r="I19" s="70">
        <f t="shared" si="15"/>
        <v>0</v>
      </c>
      <c r="J19" s="70">
        <f t="shared" si="15"/>
        <v>0</v>
      </c>
      <c r="K19" s="70">
        <f t="shared" si="15"/>
        <v>0</v>
      </c>
      <c r="L19" s="70">
        <f t="shared" si="15"/>
        <v>0</v>
      </c>
      <c r="M19" s="70">
        <f t="shared" si="15"/>
        <v>0</v>
      </c>
      <c r="N19" s="70">
        <f t="shared" si="15"/>
        <v>0</v>
      </c>
      <c r="O19" s="70">
        <f t="shared" si="15"/>
        <v>0</v>
      </c>
    </row>
    <row r="20" spans="1:15">
      <c r="A20" s="13">
        <v>17</v>
      </c>
      <c r="B20" s="14" t="s">
        <v>79</v>
      </c>
      <c r="C20" s="70">
        <f t="shared" ref="C20:O20" si="16">C74+C126</f>
        <v>0</v>
      </c>
      <c r="D20" s="70">
        <f t="shared" si="16"/>
        <v>0</v>
      </c>
      <c r="E20" s="70">
        <f t="shared" si="16"/>
        <v>0</v>
      </c>
      <c r="F20" s="70">
        <f t="shared" si="16"/>
        <v>0</v>
      </c>
      <c r="G20" s="70">
        <f t="shared" si="16"/>
        <v>0</v>
      </c>
      <c r="H20" s="70">
        <f t="shared" si="16"/>
        <v>0</v>
      </c>
      <c r="I20" s="70">
        <f t="shared" si="16"/>
        <v>0</v>
      </c>
      <c r="J20" s="70">
        <f t="shared" si="16"/>
        <v>0</v>
      </c>
      <c r="K20" s="70">
        <f t="shared" si="16"/>
        <v>0</v>
      </c>
      <c r="L20" s="70">
        <f t="shared" si="16"/>
        <v>0</v>
      </c>
      <c r="M20" s="70">
        <f t="shared" si="16"/>
        <v>0</v>
      </c>
      <c r="N20" s="70">
        <f t="shared" si="16"/>
        <v>0</v>
      </c>
      <c r="O20" s="70">
        <f t="shared" si="16"/>
        <v>0</v>
      </c>
    </row>
    <row r="21" spans="1:15">
      <c r="A21" s="13">
        <v>18</v>
      </c>
      <c r="B21" s="14" t="s">
        <v>80</v>
      </c>
      <c r="C21" s="70">
        <f t="shared" ref="C21:O21" si="17">C75+C127</f>
        <v>9220.4356414529993</v>
      </c>
      <c r="D21" s="70">
        <f t="shared" si="17"/>
        <v>9272.8111128669989</v>
      </c>
      <c r="E21" s="70">
        <f t="shared" si="17"/>
        <v>9277.8314342289996</v>
      </c>
      <c r="F21" s="70">
        <f t="shared" si="17"/>
        <v>9354.7674708810009</v>
      </c>
      <c r="G21" s="70">
        <f t="shared" si="17"/>
        <v>9455.1020312979999</v>
      </c>
      <c r="H21" s="70">
        <f t="shared" si="17"/>
        <v>9463.1892006400194</v>
      </c>
      <c r="I21" s="70">
        <f t="shared" si="17"/>
        <v>9496.3280220710203</v>
      </c>
      <c r="J21" s="70">
        <f t="shared" si="17"/>
        <v>9535.3560428710207</v>
      </c>
      <c r="K21" s="70">
        <f t="shared" si="17"/>
        <v>9606.0987463840211</v>
      </c>
      <c r="L21" s="70">
        <f t="shared" si="17"/>
        <v>9604.6776855710013</v>
      </c>
      <c r="M21" s="70">
        <f t="shared" si="17"/>
        <v>9597.225769992001</v>
      </c>
      <c r="N21" s="70">
        <f t="shared" si="17"/>
        <v>9743.0817797660002</v>
      </c>
      <c r="O21" s="70">
        <f t="shared" si="17"/>
        <v>9756.0940141970004</v>
      </c>
    </row>
    <row r="22" spans="1:15">
      <c r="A22" s="13">
        <v>19</v>
      </c>
      <c r="B22" s="14" t="s">
        <v>81</v>
      </c>
      <c r="C22" s="70">
        <f t="shared" ref="C22:O22" si="18">C76+C128</f>
        <v>4698.0004376460001</v>
      </c>
      <c r="D22" s="70">
        <f t="shared" si="18"/>
        <v>2908.0653874205004</v>
      </c>
      <c r="E22" s="70">
        <f t="shared" si="18"/>
        <v>2791.5488280680001</v>
      </c>
      <c r="F22" s="70">
        <f t="shared" si="18"/>
        <v>2802.6675329440004</v>
      </c>
      <c r="G22" s="70">
        <f t="shared" si="18"/>
        <v>2811.6524352900001</v>
      </c>
      <c r="H22" s="70">
        <f t="shared" si="18"/>
        <v>2798.7638298540001</v>
      </c>
      <c r="I22" s="70">
        <f t="shared" si="18"/>
        <v>2800.6872252310004</v>
      </c>
      <c r="J22" s="70">
        <f t="shared" si="18"/>
        <v>2800.4977350380004</v>
      </c>
      <c r="K22" s="70">
        <f t="shared" si="18"/>
        <v>2803.9116037350004</v>
      </c>
      <c r="L22" s="70">
        <f t="shared" si="18"/>
        <v>2819.922643416</v>
      </c>
      <c r="M22" s="70">
        <f t="shared" si="18"/>
        <v>2825.9318227879999</v>
      </c>
      <c r="N22" s="70">
        <f t="shared" si="18"/>
        <v>2917.713043625</v>
      </c>
      <c r="O22" s="70">
        <f t="shared" si="18"/>
        <v>2919.9657199389999</v>
      </c>
    </row>
    <row r="23" spans="1:15">
      <c r="A23" s="13">
        <v>20</v>
      </c>
      <c r="B23" s="14" t="s">
        <v>82</v>
      </c>
      <c r="C23" s="70">
        <f t="shared" ref="C23:O23" si="19">C77+C129</f>
        <v>1231.0832327789999</v>
      </c>
      <c r="D23" s="70">
        <f t="shared" si="19"/>
        <v>1204.840978232</v>
      </c>
      <c r="E23" s="70">
        <f t="shared" si="19"/>
        <v>1216.722464146</v>
      </c>
      <c r="F23" s="70">
        <f t="shared" si="19"/>
        <v>1207.2886285159998</v>
      </c>
      <c r="G23" s="70">
        <f t="shared" si="19"/>
        <v>1216.9859975289999</v>
      </c>
      <c r="H23" s="70">
        <f t="shared" si="19"/>
        <v>1217.0154332299999</v>
      </c>
      <c r="I23" s="70">
        <f t="shared" si="19"/>
        <v>1214.2699194429999</v>
      </c>
      <c r="J23" s="70">
        <f t="shared" si="19"/>
        <v>1214.8498241549999</v>
      </c>
      <c r="K23" s="70">
        <f t="shared" si="19"/>
        <v>1212.9103203</v>
      </c>
      <c r="L23" s="70">
        <f t="shared" si="19"/>
        <v>1212.7015760469999</v>
      </c>
      <c r="M23" s="70">
        <f t="shared" si="19"/>
        <v>1209.518015483</v>
      </c>
      <c r="N23" s="70">
        <f t="shared" si="19"/>
        <v>1174.254580285</v>
      </c>
      <c r="O23" s="70">
        <f t="shared" si="19"/>
        <v>1174.6732012939999</v>
      </c>
    </row>
    <row r="24" spans="1:15">
      <c r="A24" s="13">
        <v>21</v>
      </c>
      <c r="B24" s="14" t="s">
        <v>83</v>
      </c>
      <c r="C24" s="70">
        <f t="shared" ref="C24:O24" si="20">C78+C130</f>
        <v>7442.0379682069997</v>
      </c>
      <c r="D24" s="70">
        <f t="shared" si="20"/>
        <v>10038.544809200001</v>
      </c>
      <c r="E24" s="70">
        <f t="shared" si="20"/>
        <v>10295.78975032</v>
      </c>
      <c r="F24" s="70">
        <f t="shared" si="20"/>
        <v>10298.985063702999</v>
      </c>
      <c r="G24" s="70">
        <f t="shared" si="20"/>
        <v>10300.746689792</v>
      </c>
      <c r="H24" s="70">
        <f t="shared" si="20"/>
        <v>10329.444543981999</v>
      </c>
      <c r="I24" s="70">
        <f t="shared" si="20"/>
        <v>10322.295959425999</v>
      </c>
      <c r="J24" s="70">
        <f t="shared" si="20"/>
        <v>10314.519366691</v>
      </c>
      <c r="K24" s="70">
        <f t="shared" si="20"/>
        <v>10329.432788179</v>
      </c>
      <c r="L24" s="70">
        <f t="shared" si="20"/>
        <v>10336.042394937</v>
      </c>
      <c r="M24" s="70">
        <f t="shared" si="20"/>
        <v>10346.982731603001</v>
      </c>
      <c r="N24" s="70">
        <f t="shared" si="20"/>
        <v>10399.007418092</v>
      </c>
      <c r="O24" s="70">
        <f t="shared" si="20"/>
        <v>10415.690454648</v>
      </c>
    </row>
    <row r="25" spans="1:15">
      <c r="A25" s="13">
        <v>22</v>
      </c>
      <c r="B25" s="16" t="s">
        <v>84</v>
      </c>
      <c r="C25" s="71">
        <f t="shared" ref="C25:O25" si="21">C79+C131</f>
        <v>165173.95889839769</v>
      </c>
      <c r="D25" s="71">
        <f t="shared" si="21"/>
        <v>167038.50724922563</v>
      </c>
      <c r="E25" s="71">
        <f t="shared" si="21"/>
        <v>168158.40415162197</v>
      </c>
      <c r="F25" s="71">
        <f t="shared" si="21"/>
        <v>168621.3048303274</v>
      </c>
      <c r="G25" s="71">
        <f t="shared" si="21"/>
        <v>168806.67630187419</v>
      </c>
      <c r="H25" s="71">
        <f t="shared" si="21"/>
        <v>166917.63878584586</v>
      </c>
      <c r="I25" s="71">
        <f t="shared" si="21"/>
        <v>167440.17771408876</v>
      </c>
      <c r="J25" s="71">
        <f t="shared" si="21"/>
        <v>169527.06736436559</v>
      </c>
      <c r="K25" s="71">
        <f t="shared" si="21"/>
        <v>168986.01162183456</v>
      </c>
      <c r="L25" s="71">
        <f t="shared" si="21"/>
        <v>169557.76211920814</v>
      </c>
      <c r="M25" s="71">
        <f t="shared" si="21"/>
        <v>171430.2082081571</v>
      </c>
      <c r="N25" s="71">
        <f t="shared" si="21"/>
        <v>171338.59944177675</v>
      </c>
      <c r="O25" s="71">
        <f t="shared" si="21"/>
        <v>172060.86636600981</v>
      </c>
    </row>
    <row r="26" spans="1:15">
      <c r="A26" s="13">
        <v>23</v>
      </c>
      <c r="B26" s="14" t="s">
        <v>159</v>
      </c>
      <c r="C26" s="70">
        <f t="shared" ref="C26:O26" si="22">C80+C132</f>
        <v>1048.6418165759346</v>
      </c>
      <c r="D26" s="70">
        <f t="shared" si="22"/>
        <v>1267.2395750645403</v>
      </c>
      <c r="E26" s="70">
        <f t="shared" si="22"/>
        <v>812.30389829614433</v>
      </c>
      <c r="F26" s="70">
        <f t="shared" si="22"/>
        <v>768.98047842242511</v>
      </c>
      <c r="G26" s="70">
        <f t="shared" si="22"/>
        <v>993.81792474367501</v>
      </c>
      <c r="H26" s="70">
        <f t="shared" si="22"/>
        <v>1260.6763405368451</v>
      </c>
      <c r="I26" s="70">
        <f t="shared" si="22"/>
        <v>1096.0651109997045</v>
      </c>
      <c r="J26" s="70">
        <f t="shared" si="22"/>
        <v>887.26302709636423</v>
      </c>
      <c r="K26" s="70">
        <f t="shared" si="22"/>
        <v>835.76951127105485</v>
      </c>
      <c r="L26" s="70">
        <f t="shared" si="22"/>
        <v>1016.775046732275</v>
      </c>
      <c r="M26" s="70">
        <f t="shared" si="22"/>
        <v>814.40304837702479</v>
      </c>
      <c r="N26" s="70">
        <f t="shared" si="22"/>
        <v>699.61823434804444</v>
      </c>
      <c r="O26" s="70">
        <f t="shared" si="22"/>
        <v>876.85561563485464</v>
      </c>
    </row>
    <row r="27" spans="1:15">
      <c r="A27" s="13">
        <v>24</v>
      </c>
      <c r="B27" s="15" t="s">
        <v>160</v>
      </c>
      <c r="C27" s="70">
        <f t="shared" ref="C27:O27" si="23">C81+C133</f>
        <v>173.5857787437844</v>
      </c>
      <c r="D27" s="70">
        <f t="shared" si="23"/>
        <v>180.39038577218008</v>
      </c>
      <c r="E27" s="70">
        <f t="shared" si="23"/>
        <v>157.19593565732009</v>
      </c>
      <c r="F27" s="70">
        <f t="shared" si="23"/>
        <v>154.1467275865601</v>
      </c>
      <c r="G27" s="70">
        <f t="shared" si="23"/>
        <v>161.06824799883847</v>
      </c>
      <c r="H27" s="70">
        <f t="shared" si="23"/>
        <v>147.85507295105347</v>
      </c>
      <c r="I27" s="70">
        <f t="shared" si="23"/>
        <v>139.01161192183346</v>
      </c>
      <c r="J27" s="70">
        <f t="shared" si="23"/>
        <v>120.76944882838917</v>
      </c>
      <c r="K27" s="70">
        <f t="shared" si="23"/>
        <v>98.557173834479485</v>
      </c>
      <c r="L27" s="70">
        <f t="shared" si="23"/>
        <v>108.38049076945528</v>
      </c>
      <c r="M27" s="70">
        <f t="shared" si="23"/>
        <v>108.02136027731515</v>
      </c>
      <c r="N27" s="70">
        <f t="shared" si="23"/>
        <v>52.478929046467996</v>
      </c>
      <c r="O27" s="70">
        <f t="shared" si="23"/>
        <v>71.054891023096758</v>
      </c>
    </row>
    <row r="28" spans="1:15">
      <c r="A28" s="13">
        <v>25</v>
      </c>
      <c r="B28" s="15" t="s">
        <v>161</v>
      </c>
      <c r="C28" s="70">
        <f t="shared" ref="C28:O28" si="24">C82+C134</f>
        <v>21.222486657761465</v>
      </c>
      <c r="D28" s="70">
        <f t="shared" si="24"/>
        <v>23.460535853760465</v>
      </c>
      <c r="E28" s="70">
        <f t="shared" si="24"/>
        <v>19.459553516760465</v>
      </c>
      <c r="F28" s="70">
        <f t="shared" si="24"/>
        <v>18.832909941760466</v>
      </c>
      <c r="G28" s="70">
        <f t="shared" si="24"/>
        <v>20.552328401081468</v>
      </c>
      <c r="H28" s="70">
        <f t="shared" si="24"/>
        <v>18.7461783215</v>
      </c>
      <c r="I28" s="70">
        <f t="shared" si="24"/>
        <v>17.1569105375</v>
      </c>
      <c r="J28" s="70">
        <f t="shared" si="24"/>
        <v>16.323180015999998</v>
      </c>
      <c r="K28" s="70">
        <f t="shared" si="24"/>
        <v>16.091087748</v>
      </c>
      <c r="L28" s="70">
        <f t="shared" si="24"/>
        <v>17.697481940999999</v>
      </c>
      <c r="M28" s="70">
        <f t="shared" si="24"/>
        <v>16.984373378001671</v>
      </c>
      <c r="N28" s="70">
        <f t="shared" si="24"/>
        <v>9.444917027999999</v>
      </c>
      <c r="O28" s="70">
        <f t="shared" si="24"/>
        <v>16.228847159920001</v>
      </c>
    </row>
    <row r="29" spans="1:15">
      <c r="A29" s="13">
        <v>26</v>
      </c>
      <c r="B29" s="15" t="s">
        <v>162</v>
      </c>
      <c r="C29" s="70">
        <f t="shared" ref="C29:O29" si="25">C83+C135</f>
        <v>0</v>
      </c>
      <c r="D29" s="70">
        <f t="shared" si="25"/>
        <v>0</v>
      </c>
      <c r="E29" s="70">
        <f t="shared" si="25"/>
        <v>0</v>
      </c>
      <c r="F29" s="70">
        <f t="shared" si="25"/>
        <v>0</v>
      </c>
      <c r="G29" s="70">
        <f t="shared" si="25"/>
        <v>0</v>
      </c>
      <c r="H29" s="70">
        <f t="shared" si="25"/>
        <v>0</v>
      </c>
      <c r="I29" s="70">
        <f t="shared" si="25"/>
        <v>0</v>
      </c>
      <c r="J29" s="70">
        <f t="shared" si="25"/>
        <v>0</v>
      </c>
      <c r="K29" s="70">
        <f t="shared" si="25"/>
        <v>0</v>
      </c>
      <c r="L29" s="70">
        <f t="shared" si="25"/>
        <v>0</v>
      </c>
      <c r="M29" s="70">
        <f t="shared" si="25"/>
        <v>0</v>
      </c>
      <c r="N29" s="70">
        <f t="shared" si="25"/>
        <v>0</v>
      </c>
      <c r="O29" s="70">
        <f t="shared" si="25"/>
        <v>0</v>
      </c>
    </row>
    <row r="30" spans="1:15">
      <c r="A30" s="13">
        <v>27</v>
      </c>
      <c r="B30" s="15" t="s">
        <v>163</v>
      </c>
      <c r="C30" s="70">
        <f t="shared" ref="C30:O30" si="26">C84+C136</f>
        <v>2944.2879382421156</v>
      </c>
      <c r="D30" s="70">
        <f t="shared" si="26"/>
        <v>3031.96832613984</v>
      </c>
      <c r="E30" s="70">
        <f t="shared" si="26"/>
        <v>3115.2085348998398</v>
      </c>
      <c r="F30" s="70">
        <f t="shared" si="26"/>
        <v>3172.0170752758404</v>
      </c>
      <c r="G30" s="70">
        <f t="shared" si="26"/>
        <v>3324.5359119528398</v>
      </c>
      <c r="H30" s="70">
        <f t="shared" si="26"/>
        <v>3281.2683957361155</v>
      </c>
      <c r="I30" s="70">
        <f t="shared" si="26"/>
        <v>3305.7983533751144</v>
      </c>
      <c r="J30" s="70">
        <f t="shared" si="26"/>
        <v>2954.9892301301556</v>
      </c>
      <c r="K30" s="70">
        <f t="shared" si="26"/>
        <v>2853.1995665430009</v>
      </c>
      <c r="L30" s="70">
        <f t="shared" si="26"/>
        <v>2719.5666873939999</v>
      </c>
      <c r="M30" s="70">
        <f t="shared" si="26"/>
        <v>2698.190915916</v>
      </c>
      <c r="N30" s="70">
        <f t="shared" si="26"/>
        <v>3026.4230398500004</v>
      </c>
      <c r="O30" s="70">
        <f t="shared" si="26"/>
        <v>2911.2226498485002</v>
      </c>
    </row>
    <row r="31" spans="1:15">
      <c r="A31" s="13">
        <v>28</v>
      </c>
      <c r="B31" s="14" t="s">
        <v>164</v>
      </c>
      <c r="C31" s="70">
        <f t="shared" ref="C31:N31" si="27">C85</f>
        <v>86.904188989000005</v>
      </c>
      <c r="D31" s="70">
        <f t="shared" si="27"/>
        <v>81.04873766800192</v>
      </c>
      <c r="E31" s="70">
        <f t="shared" si="27"/>
        <v>73.546308001002927</v>
      </c>
      <c r="F31" s="70">
        <f t="shared" si="27"/>
        <v>74.700162326001376</v>
      </c>
      <c r="G31" s="70">
        <f t="shared" si="27"/>
        <v>83.048995602999995</v>
      </c>
      <c r="H31" s="70">
        <f t="shared" si="27"/>
        <v>85.340911712999997</v>
      </c>
      <c r="I31" s="70">
        <f t="shared" si="27"/>
        <v>87.154836570998427</v>
      </c>
      <c r="J31" s="70">
        <f t="shared" si="27"/>
        <v>87.537893722003332</v>
      </c>
      <c r="K31" s="70">
        <f t="shared" si="27"/>
        <v>90.679312662995486</v>
      </c>
      <c r="L31" s="70">
        <f t="shared" si="27"/>
        <v>86.803601994999696</v>
      </c>
      <c r="M31" s="70">
        <f t="shared" si="27"/>
        <v>89.065674129992857</v>
      </c>
      <c r="N31" s="70">
        <f t="shared" si="27"/>
        <v>92.416082244995906</v>
      </c>
      <c r="O31" s="70">
        <f>O85</f>
        <v>93.829365014999993</v>
      </c>
    </row>
    <row r="32" spans="1:15">
      <c r="A32" s="13">
        <v>29</v>
      </c>
      <c r="B32" s="14" t="s">
        <v>165</v>
      </c>
      <c r="C32" s="70">
        <f t="shared" ref="C32:O32" si="28">C86+C137</f>
        <v>393.08991210874092</v>
      </c>
      <c r="D32" s="70">
        <f t="shared" si="28"/>
        <v>381.34585833399098</v>
      </c>
      <c r="E32" s="70">
        <f t="shared" si="28"/>
        <v>392.30920727716102</v>
      </c>
      <c r="F32" s="70">
        <f t="shared" si="28"/>
        <v>432.55569998142693</v>
      </c>
      <c r="G32" s="70">
        <f t="shared" si="28"/>
        <v>394.39453650130099</v>
      </c>
      <c r="H32" s="70">
        <f t="shared" si="28"/>
        <v>380.75406068115399</v>
      </c>
      <c r="I32" s="70">
        <f t="shared" si="28"/>
        <v>413.192500246924</v>
      </c>
      <c r="J32" s="70">
        <f t="shared" si="28"/>
        <v>408.29229783727408</v>
      </c>
      <c r="K32" s="70">
        <f t="shared" si="28"/>
        <v>418.767423163194</v>
      </c>
      <c r="L32" s="70">
        <f t="shared" si="28"/>
        <v>393.08640886299401</v>
      </c>
      <c r="M32" s="70">
        <f t="shared" si="28"/>
        <v>390.26198195500405</v>
      </c>
      <c r="N32" s="70">
        <f t="shared" si="28"/>
        <v>299.08220362771397</v>
      </c>
      <c r="O32" s="70">
        <f t="shared" si="28"/>
        <v>281.82951797653396</v>
      </c>
    </row>
    <row r="33" spans="1:15">
      <c r="A33" s="13">
        <v>30</v>
      </c>
      <c r="B33" s="14" t="s">
        <v>166</v>
      </c>
      <c r="C33" s="70">
        <f t="shared" ref="C33:O33" si="29">C87+C138</f>
        <v>311.21985868134004</v>
      </c>
      <c r="D33" s="70">
        <f t="shared" si="29"/>
        <v>482.70547272750002</v>
      </c>
      <c r="E33" s="70">
        <f t="shared" si="29"/>
        <v>351.50686316050002</v>
      </c>
      <c r="F33" s="70">
        <f t="shared" si="29"/>
        <v>427.63855832550001</v>
      </c>
      <c r="G33" s="70">
        <f t="shared" si="29"/>
        <v>376.12624489950002</v>
      </c>
      <c r="H33" s="70">
        <f t="shared" si="29"/>
        <v>349.37850423163002</v>
      </c>
      <c r="I33" s="70">
        <f t="shared" si="29"/>
        <v>596.06688401450003</v>
      </c>
      <c r="J33" s="70">
        <f t="shared" si="29"/>
        <v>433.44060274361999</v>
      </c>
      <c r="K33" s="70">
        <f t="shared" si="29"/>
        <v>521.42233171550004</v>
      </c>
      <c r="L33" s="70">
        <f t="shared" si="29"/>
        <v>335.47313221849998</v>
      </c>
      <c r="M33" s="70">
        <f t="shared" si="29"/>
        <v>536.0626372644</v>
      </c>
      <c r="N33" s="70">
        <f t="shared" si="29"/>
        <v>264.08063758449504</v>
      </c>
      <c r="O33" s="70">
        <f t="shared" si="29"/>
        <v>272.39599732662003</v>
      </c>
    </row>
    <row r="34" spans="1:15">
      <c r="A34" s="13">
        <v>31</v>
      </c>
      <c r="B34" s="14" t="s">
        <v>167</v>
      </c>
      <c r="C34" s="70">
        <f t="shared" ref="C34:O34" si="30">C88+C139</f>
        <v>1791.158939677312</v>
      </c>
      <c r="D34" s="70">
        <f t="shared" si="30"/>
        <v>1836.8399417844951</v>
      </c>
      <c r="E34" s="70">
        <f t="shared" si="30"/>
        <v>1973.869234658086</v>
      </c>
      <c r="F34" s="70">
        <f t="shared" si="30"/>
        <v>1945.3812810924644</v>
      </c>
      <c r="G34" s="70">
        <f t="shared" si="30"/>
        <v>1678.0177481719279</v>
      </c>
      <c r="H34" s="70">
        <f t="shared" si="30"/>
        <v>1844.0229309632566</v>
      </c>
      <c r="I34" s="70">
        <f t="shared" si="30"/>
        <v>2106.4688090039913</v>
      </c>
      <c r="J34" s="70">
        <f t="shared" si="30"/>
        <v>1958.5008996366234</v>
      </c>
      <c r="K34" s="70">
        <f t="shared" si="30"/>
        <v>1955.7822837203935</v>
      </c>
      <c r="L34" s="70">
        <f t="shared" si="30"/>
        <v>2010.1608882327605</v>
      </c>
      <c r="M34" s="70">
        <f t="shared" si="30"/>
        <v>1593.2662520500678</v>
      </c>
      <c r="N34" s="70">
        <f t="shared" si="30"/>
        <v>1634.4220399051135</v>
      </c>
      <c r="O34" s="70">
        <f t="shared" si="30"/>
        <v>1933.3546126497915</v>
      </c>
    </row>
    <row r="35" spans="1:15">
      <c r="A35" s="13">
        <v>32</v>
      </c>
      <c r="B35" s="14" t="s">
        <v>168</v>
      </c>
      <c r="C35" s="70">
        <f t="shared" ref="C35:O35" si="31">C89+C140</f>
        <v>29.806052600000001</v>
      </c>
      <c r="D35" s="70">
        <f t="shared" si="31"/>
        <v>28.654329168</v>
      </c>
      <c r="E35" s="70">
        <f t="shared" si="31"/>
        <v>30.192913488999999</v>
      </c>
      <c r="F35" s="70">
        <f t="shared" si="31"/>
        <v>95.261059629000002</v>
      </c>
      <c r="G35" s="70">
        <f t="shared" si="31"/>
        <v>29.927244337279998</v>
      </c>
      <c r="H35" s="70">
        <f t="shared" si="31"/>
        <v>42.361741404279996</v>
      </c>
      <c r="I35" s="70">
        <f t="shared" si="31"/>
        <v>46.292331754279999</v>
      </c>
      <c r="J35" s="70">
        <f t="shared" si="31"/>
        <v>49.812791486279998</v>
      </c>
      <c r="K35" s="70">
        <f t="shared" si="31"/>
        <v>53.388070366279997</v>
      </c>
      <c r="L35" s="70">
        <f t="shared" si="31"/>
        <v>47.55010862228</v>
      </c>
      <c r="M35" s="70">
        <f t="shared" si="31"/>
        <v>26.711831617279998</v>
      </c>
      <c r="N35" s="70">
        <f t="shared" si="31"/>
        <v>62.484455382279997</v>
      </c>
      <c r="O35" s="70">
        <f t="shared" si="31"/>
        <v>58.313518654279996</v>
      </c>
    </row>
    <row r="36" spans="1:15">
      <c r="A36" s="13">
        <v>33</v>
      </c>
      <c r="B36" s="16" t="s">
        <v>169</v>
      </c>
      <c r="C36" s="71">
        <f t="shared" ref="C36:O36" si="32">C90+C141</f>
        <v>6799.9169722759889</v>
      </c>
      <c r="D36" s="71">
        <f t="shared" si="32"/>
        <v>7313.6531625123089</v>
      </c>
      <c r="E36" s="71">
        <f t="shared" si="32"/>
        <v>6925.5924489558156</v>
      </c>
      <c r="F36" s="71">
        <f t="shared" si="32"/>
        <v>7089.5139525809773</v>
      </c>
      <c r="G36" s="71">
        <f t="shared" si="32"/>
        <v>7061.4891826094445</v>
      </c>
      <c r="H36" s="71">
        <f t="shared" si="32"/>
        <v>7410.4041365388339</v>
      </c>
      <c r="I36" s="71">
        <f t="shared" si="32"/>
        <v>7807.2073484248458</v>
      </c>
      <c r="J36" s="71">
        <f t="shared" si="32"/>
        <v>6916.929371496708</v>
      </c>
      <c r="K36" s="71">
        <f t="shared" si="32"/>
        <v>6843.6567610248976</v>
      </c>
      <c r="L36" s="71">
        <f t="shared" si="32"/>
        <v>6735.4938467682659</v>
      </c>
      <c r="M36" s="71">
        <f t="shared" si="32"/>
        <v>6272.9680749650861</v>
      </c>
      <c r="N36" s="71">
        <f t="shared" si="32"/>
        <v>6140.4505390171107</v>
      </c>
      <c r="O36" s="71">
        <f t="shared" si="32"/>
        <v>6515.085015288596</v>
      </c>
    </row>
    <row r="37" spans="1:15">
      <c r="A37" s="13">
        <v>34</v>
      </c>
      <c r="B37" s="14" t="s">
        <v>170</v>
      </c>
      <c r="C37" s="70">
        <f t="shared" ref="C37:O37" si="33">C91+C142</f>
        <v>338.42979534991667</v>
      </c>
      <c r="D37" s="70">
        <f t="shared" si="33"/>
        <v>337.74756188383338</v>
      </c>
      <c r="E37" s="70">
        <f t="shared" si="33"/>
        <v>338.70629487983337</v>
      </c>
      <c r="F37" s="70">
        <f t="shared" si="33"/>
        <v>338.42277343966668</v>
      </c>
      <c r="G37" s="70">
        <f t="shared" si="33"/>
        <v>337.16362260058338</v>
      </c>
      <c r="H37" s="70">
        <f t="shared" si="33"/>
        <v>334.36649449749842</v>
      </c>
      <c r="I37" s="70">
        <f t="shared" si="33"/>
        <v>338.37351150950002</v>
      </c>
      <c r="J37" s="70">
        <f t="shared" si="33"/>
        <v>338.1147052614167</v>
      </c>
      <c r="K37" s="70">
        <f t="shared" si="33"/>
        <v>342.92916543525001</v>
      </c>
      <c r="L37" s="70">
        <f t="shared" si="33"/>
        <v>341.89717521416668</v>
      </c>
      <c r="M37" s="70">
        <f t="shared" si="33"/>
        <v>341.47707274208335</v>
      </c>
      <c r="N37" s="70">
        <f t="shared" si="33"/>
        <v>328.54320968600376</v>
      </c>
      <c r="O37" s="70">
        <f t="shared" si="33"/>
        <v>327.74570158799997</v>
      </c>
    </row>
    <row r="38" spans="1:15">
      <c r="A38" s="13">
        <v>35</v>
      </c>
      <c r="B38" s="14" t="s">
        <v>171</v>
      </c>
      <c r="C38" s="70">
        <f t="shared" ref="C38:O38" si="34">C92+C143</f>
        <v>13.892322231111123</v>
      </c>
      <c r="D38" s="70">
        <f t="shared" si="34"/>
        <v>13.830110077000002</v>
      </c>
      <c r="E38" s="70">
        <f t="shared" si="34"/>
        <v>13.978965731488882</v>
      </c>
      <c r="F38" s="70">
        <f t="shared" si="34"/>
        <v>14.368151786777783</v>
      </c>
      <c r="G38" s="70">
        <f t="shared" si="34"/>
        <v>13.828302777666664</v>
      </c>
      <c r="H38" s="70">
        <f t="shared" si="34"/>
        <v>13.685127738555554</v>
      </c>
      <c r="I38" s="70">
        <f t="shared" si="34"/>
        <v>13.520351329444443</v>
      </c>
      <c r="J38" s="70">
        <f t="shared" si="34"/>
        <v>13.399858146333333</v>
      </c>
      <c r="K38" s="70">
        <f t="shared" si="34"/>
        <v>14.613861349055542</v>
      </c>
      <c r="L38" s="70">
        <f t="shared" si="34"/>
        <v>14.354454586777793</v>
      </c>
      <c r="M38" s="70">
        <f t="shared" si="34"/>
        <v>13.910959079500003</v>
      </c>
      <c r="N38" s="70">
        <f t="shared" si="34"/>
        <v>13.554219350222214</v>
      </c>
      <c r="O38" s="70">
        <f t="shared" si="34"/>
        <v>13.759856369750002</v>
      </c>
    </row>
    <row r="39" spans="1:15">
      <c r="A39" s="13">
        <v>36</v>
      </c>
      <c r="B39" s="14" t="s">
        <v>172</v>
      </c>
      <c r="C39" s="70">
        <f t="shared" ref="C39:O39" si="35">C93+C144</f>
        <v>25.653844370750019</v>
      </c>
      <c r="D39" s="70">
        <f t="shared" si="35"/>
        <v>25.548883875466647</v>
      </c>
      <c r="E39" s="70">
        <f t="shared" si="35"/>
        <v>24.782274044672775</v>
      </c>
      <c r="F39" s="70">
        <f t="shared" si="35"/>
        <v>24.216058973555537</v>
      </c>
      <c r="G39" s="70">
        <f t="shared" si="35"/>
        <v>23.442189190166705</v>
      </c>
      <c r="H39" s="70">
        <f t="shared" si="35"/>
        <v>23.309125360166647</v>
      </c>
      <c r="I39" s="70">
        <f t="shared" si="35"/>
        <v>22.376221204638878</v>
      </c>
      <c r="J39" s="70">
        <f t="shared" si="35"/>
        <v>20.848065011361076</v>
      </c>
      <c r="K39" s="70">
        <f t="shared" si="35"/>
        <v>20.863352370499996</v>
      </c>
      <c r="L39" s="70">
        <f t="shared" si="35"/>
        <v>20.551704705278802</v>
      </c>
      <c r="M39" s="70">
        <f t="shared" si="35"/>
        <v>20.000123382173335</v>
      </c>
      <c r="N39" s="70">
        <f t="shared" si="35"/>
        <v>21.287563541145506</v>
      </c>
      <c r="O39" s="70">
        <f t="shared" si="35"/>
        <v>21.048804223617768</v>
      </c>
    </row>
    <row r="40" spans="1:15">
      <c r="A40" s="13">
        <v>37</v>
      </c>
      <c r="B40" s="14" t="s">
        <v>173</v>
      </c>
      <c r="C40" s="70">
        <f t="shared" ref="C40:O40" si="36">C94+C145</f>
        <v>17.99096196930952</v>
      </c>
      <c r="D40" s="70">
        <f t="shared" si="36"/>
        <v>17.593925694583977</v>
      </c>
      <c r="E40" s="70">
        <f t="shared" si="36"/>
        <v>17.329152319497297</v>
      </c>
      <c r="F40" s="70">
        <f t="shared" si="36"/>
        <v>17.102363792549536</v>
      </c>
      <c r="G40" s="70">
        <f t="shared" si="36"/>
        <v>16.675303373518428</v>
      </c>
      <c r="H40" s="70">
        <f t="shared" si="36"/>
        <v>20.267702639320639</v>
      </c>
      <c r="I40" s="70">
        <f t="shared" si="36"/>
        <v>19.90634855337284</v>
      </c>
      <c r="J40" s="70">
        <f t="shared" si="36"/>
        <v>19.535152726008413</v>
      </c>
      <c r="K40" s="70">
        <f t="shared" si="36"/>
        <v>20.402302956921737</v>
      </c>
      <c r="L40" s="70">
        <f t="shared" si="36"/>
        <v>19.914529442414491</v>
      </c>
      <c r="M40" s="70">
        <f t="shared" si="36"/>
        <v>19.519128817925086</v>
      </c>
      <c r="N40" s="70">
        <f t="shared" si="36"/>
        <v>20.543837175901754</v>
      </c>
      <c r="O40" s="70">
        <f t="shared" si="36"/>
        <v>19.241871310826753</v>
      </c>
    </row>
    <row r="41" spans="1:15">
      <c r="A41" s="13">
        <v>38</v>
      </c>
      <c r="B41" s="14" t="s">
        <v>174</v>
      </c>
      <c r="C41" s="70">
        <f t="shared" ref="C41:O41" si="37">C95+C146</f>
        <v>6.8155626680000001</v>
      </c>
      <c r="D41" s="70">
        <f t="shared" si="37"/>
        <v>5.4817074039999998</v>
      </c>
      <c r="E41" s="70">
        <f t="shared" si="37"/>
        <v>5.5419184169999998</v>
      </c>
      <c r="F41" s="70">
        <f t="shared" si="37"/>
        <v>5.387149612</v>
      </c>
      <c r="G41" s="70">
        <f t="shared" si="37"/>
        <v>5.6181584779999998</v>
      </c>
      <c r="H41" s="70">
        <f t="shared" si="37"/>
        <v>5.4255067019999998</v>
      </c>
      <c r="I41" s="70">
        <f t="shared" si="37"/>
        <v>5.2705728780000003</v>
      </c>
      <c r="J41" s="70">
        <f t="shared" si="37"/>
        <v>5.08703854</v>
      </c>
      <c r="K41" s="70">
        <f t="shared" si="37"/>
        <v>5.827635087</v>
      </c>
      <c r="L41" s="70">
        <f t="shared" si="37"/>
        <v>5.4960230640000001</v>
      </c>
      <c r="M41" s="70">
        <f t="shared" si="37"/>
        <v>5.5838901400000003</v>
      </c>
      <c r="N41" s="70">
        <f t="shared" si="37"/>
        <v>4.8846923240000004</v>
      </c>
      <c r="O41" s="70">
        <f t="shared" si="37"/>
        <v>3.7770087650000002</v>
      </c>
    </row>
    <row r="42" spans="1:15">
      <c r="A42" s="13">
        <v>39</v>
      </c>
      <c r="B42" s="16" t="s">
        <v>175</v>
      </c>
      <c r="C42" s="71">
        <f t="shared" ref="C42:O42" si="38">C96+C147</f>
        <v>402.7824865890874</v>
      </c>
      <c r="D42" s="71">
        <f t="shared" si="38"/>
        <v>400.20218893488396</v>
      </c>
      <c r="E42" s="71">
        <f t="shared" si="38"/>
        <v>400.3386053924923</v>
      </c>
      <c r="F42" s="71">
        <f t="shared" si="38"/>
        <v>399.49649760454957</v>
      </c>
      <c r="G42" s="71">
        <f t="shared" si="38"/>
        <v>396.72757641993513</v>
      </c>
      <c r="H42" s="71">
        <f t="shared" si="38"/>
        <v>397.05395693754122</v>
      </c>
      <c r="I42" s="71">
        <f t="shared" si="38"/>
        <v>399.4470054749562</v>
      </c>
      <c r="J42" s="71">
        <f t="shared" si="38"/>
        <v>396.98481968511959</v>
      </c>
      <c r="K42" s="71">
        <f t="shared" si="38"/>
        <v>404.63631719872734</v>
      </c>
      <c r="L42" s="71">
        <f t="shared" si="38"/>
        <v>402.21388701263777</v>
      </c>
      <c r="M42" s="71">
        <f t="shared" si="38"/>
        <v>400.49117416168178</v>
      </c>
      <c r="N42" s="71">
        <f t="shared" si="38"/>
        <v>388.81352207727321</v>
      </c>
      <c r="O42" s="71">
        <f t="shared" si="38"/>
        <v>385.57324225719452</v>
      </c>
    </row>
    <row r="43" spans="1:15">
      <c r="A43" s="13">
        <v>40</v>
      </c>
      <c r="B43" s="16" t="s">
        <v>176</v>
      </c>
      <c r="C43" s="71">
        <f t="shared" ref="C43:O43" si="39">C97+C148</f>
        <v>413.07964830400005</v>
      </c>
      <c r="D43" s="71">
        <f t="shared" si="39"/>
        <v>398.78694228400002</v>
      </c>
      <c r="E43" s="71">
        <f t="shared" si="39"/>
        <v>414.29092791199997</v>
      </c>
      <c r="F43" s="71">
        <f t="shared" si="39"/>
        <v>411.25140929100002</v>
      </c>
      <c r="G43" s="71">
        <f t="shared" si="39"/>
        <v>423.55991943200002</v>
      </c>
      <c r="H43" s="71">
        <f t="shared" si="39"/>
        <v>417.25358149800002</v>
      </c>
      <c r="I43" s="71">
        <f t="shared" si="39"/>
        <v>411.90614276700001</v>
      </c>
      <c r="J43" s="71">
        <f t="shared" si="39"/>
        <v>419.98370681799997</v>
      </c>
      <c r="K43" s="71">
        <f t="shared" si="39"/>
        <v>415.51219012299998</v>
      </c>
      <c r="L43" s="71">
        <f t="shared" si="39"/>
        <v>403.09946742800003</v>
      </c>
      <c r="M43" s="71">
        <f t="shared" si="39"/>
        <v>398.65764381700001</v>
      </c>
      <c r="N43" s="71">
        <f t="shared" si="39"/>
        <v>511.43106283399999</v>
      </c>
      <c r="O43" s="71">
        <f t="shared" si="39"/>
        <v>518.25080744800005</v>
      </c>
    </row>
    <row r="44" spans="1:15">
      <c r="A44" s="13">
        <v>41</v>
      </c>
      <c r="B44" s="16" t="s">
        <v>177</v>
      </c>
      <c r="C44" s="71">
        <f t="shared" ref="C44:O44" si="40">C98+C149</f>
        <v>172789.73800556664</v>
      </c>
      <c r="D44" s="71">
        <f t="shared" si="40"/>
        <v>175151.14954295673</v>
      </c>
      <c r="E44" s="71">
        <f t="shared" si="40"/>
        <v>175898.62613388238</v>
      </c>
      <c r="F44" s="71">
        <f t="shared" si="40"/>
        <v>176521.56668980391</v>
      </c>
      <c r="G44" s="71">
        <f t="shared" si="40"/>
        <v>176688.45298033542</v>
      </c>
      <c r="H44" s="71">
        <f t="shared" si="40"/>
        <v>175142.35046082022</v>
      </c>
      <c r="I44" s="71">
        <f t="shared" si="40"/>
        <v>176058.73821075557</v>
      </c>
      <c r="J44" s="71">
        <f t="shared" si="40"/>
        <v>177260.96526236547</v>
      </c>
      <c r="K44" s="71">
        <f t="shared" si="40"/>
        <v>176649.81689018122</v>
      </c>
      <c r="L44" s="71">
        <f t="shared" si="40"/>
        <v>177098.56932041707</v>
      </c>
      <c r="M44" s="71">
        <f t="shared" si="40"/>
        <v>178502.32510110087</v>
      </c>
      <c r="N44" s="71">
        <f t="shared" si="40"/>
        <v>178379.29456570523</v>
      </c>
      <c r="O44" s="71">
        <f t="shared" si="40"/>
        <v>179479.77543100363</v>
      </c>
    </row>
    <row r="45" spans="1:15">
      <c r="A45" s="13">
        <v>42</v>
      </c>
      <c r="B45" s="14" t="s">
        <v>178</v>
      </c>
      <c r="C45" s="70">
        <f t="shared" ref="C45:O45" si="41">C99+C150</f>
        <v>133.15835962977002</v>
      </c>
      <c r="D45" s="70">
        <f t="shared" si="41"/>
        <v>129.76802979477</v>
      </c>
      <c r="E45" s="70">
        <f t="shared" si="41"/>
        <v>128.20509145644002</v>
      </c>
      <c r="F45" s="70">
        <f t="shared" si="41"/>
        <v>97.456522946779998</v>
      </c>
      <c r="G45" s="70">
        <f t="shared" si="41"/>
        <v>116.24754602053</v>
      </c>
      <c r="H45" s="70">
        <f t="shared" si="41"/>
        <v>126.46381776782998</v>
      </c>
      <c r="I45" s="70">
        <f t="shared" si="41"/>
        <v>215.48593578812</v>
      </c>
      <c r="J45" s="70">
        <f t="shared" si="41"/>
        <v>198.52968719137999</v>
      </c>
      <c r="K45" s="70">
        <f t="shared" si="41"/>
        <v>196.96311943666001</v>
      </c>
      <c r="L45" s="70">
        <f t="shared" si="41"/>
        <v>197.06665473300001</v>
      </c>
      <c r="M45" s="70">
        <f t="shared" si="41"/>
        <v>189.75263517100001</v>
      </c>
      <c r="N45" s="70">
        <f t="shared" si="41"/>
        <v>85.105761513000004</v>
      </c>
      <c r="O45" s="70">
        <f t="shared" si="41"/>
        <v>130.32737186752001</v>
      </c>
    </row>
    <row r="46" spans="1:15">
      <c r="A46" s="13">
        <v>43</v>
      </c>
      <c r="B46" s="14" t="s">
        <v>179</v>
      </c>
      <c r="C46" s="70">
        <f t="shared" ref="C46:O46" si="42">C100+C151</f>
        <v>1.376693E-3</v>
      </c>
      <c r="D46" s="70">
        <f t="shared" si="42"/>
        <v>1.376693E-3</v>
      </c>
      <c r="E46" s="70">
        <f t="shared" si="42"/>
        <v>1.376693E-3</v>
      </c>
      <c r="F46" s="70">
        <f t="shared" si="42"/>
        <v>9.2914130000000001E-3</v>
      </c>
      <c r="G46" s="70">
        <f t="shared" si="42"/>
        <v>1.0668106E-2</v>
      </c>
      <c r="H46" s="70">
        <f t="shared" si="42"/>
        <v>1.2044799E-2</v>
      </c>
      <c r="I46" s="70">
        <f t="shared" si="42"/>
        <v>1.2044799E-2</v>
      </c>
      <c r="J46" s="70">
        <f t="shared" si="42"/>
        <v>1.376693000000015E-3</v>
      </c>
      <c r="K46" s="70">
        <f t="shared" si="42"/>
        <v>0</v>
      </c>
      <c r="L46" s="70">
        <f t="shared" si="42"/>
        <v>0</v>
      </c>
      <c r="M46" s="70">
        <f t="shared" si="42"/>
        <v>0</v>
      </c>
      <c r="N46" s="70">
        <f t="shared" si="42"/>
        <v>0</v>
      </c>
      <c r="O46" s="70">
        <f t="shared" si="42"/>
        <v>0</v>
      </c>
    </row>
    <row r="47" spans="1:15">
      <c r="A47" s="13">
        <v>44</v>
      </c>
      <c r="B47" s="14" t="s">
        <v>181</v>
      </c>
      <c r="C47" s="70">
        <f t="shared" ref="C47:O47" si="43">C101+C152</f>
        <v>100.63994115209</v>
      </c>
      <c r="D47" s="70">
        <f t="shared" si="43"/>
        <v>226.06023842600001</v>
      </c>
      <c r="E47" s="70">
        <f t="shared" si="43"/>
        <v>210.801543442</v>
      </c>
      <c r="F47" s="70">
        <f t="shared" si="43"/>
        <v>179.81299887200001</v>
      </c>
      <c r="G47" s="70">
        <f t="shared" si="43"/>
        <v>146.28150196999999</v>
      </c>
      <c r="H47" s="70">
        <f t="shared" si="43"/>
        <v>100.036990102</v>
      </c>
      <c r="I47" s="70">
        <f t="shared" si="43"/>
        <v>189.71105992299999</v>
      </c>
      <c r="J47" s="70">
        <f t="shared" si="43"/>
        <v>192.420421705</v>
      </c>
      <c r="K47" s="70">
        <f t="shared" si="43"/>
        <v>213.85325156707</v>
      </c>
      <c r="L47" s="70">
        <f t="shared" si="43"/>
        <v>188.20618291421999</v>
      </c>
      <c r="M47" s="70">
        <f t="shared" si="43"/>
        <v>332.13159212888002</v>
      </c>
      <c r="N47" s="70">
        <f t="shared" si="43"/>
        <v>188.35888993699999</v>
      </c>
      <c r="O47" s="70">
        <f t="shared" si="43"/>
        <v>89.887618008229992</v>
      </c>
    </row>
    <row r="48" spans="1:15">
      <c r="A48" s="13">
        <v>45</v>
      </c>
      <c r="B48" s="14" t="s">
        <v>180</v>
      </c>
      <c r="C48" s="70">
        <f>C153</f>
        <v>2.0670000000000001E-4</v>
      </c>
      <c r="D48" s="70">
        <f t="shared" ref="D48:O48" si="44">D153</f>
        <v>4.1340000000000002E-4</v>
      </c>
      <c r="E48" s="70">
        <f t="shared" si="44"/>
        <v>4.1340000000000002E-4</v>
      </c>
      <c r="F48" s="70">
        <f t="shared" si="44"/>
        <v>8.3100000000000003E-4</v>
      </c>
      <c r="G48" s="70">
        <f t="shared" si="44"/>
        <v>1.0418999999999999E-3</v>
      </c>
      <c r="H48" s="70">
        <f t="shared" si="44"/>
        <v>1.2528000000000001E-3</v>
      </c>
      <c r="I48" s="70">
        <f t="shared" si="44"/>
        <v>1.2528000000000001E-3</v>
      </c>
      <c r="J48" s="70">
        <f t="shared" si="44"/>
        <v>1.4637000000000001E-3</v>
      </c>
      <c r="K48" s="70">
        <f t="shared" si="44"/>
        <v>1.8855E-3</v>
      </c>
      <c r="L48" s="70">
        <f t="shared" si="44"/>
        <v>2.0964E-3</v>
      </c>
      <c r="M48" s="70">
        <f t="shared" si="44"/>
        <v>2.3073E-3</v>
      </c>
      <c r="N48" s="70">
        <f t="shared" si="44"/>
        <v>0</v>
      </c>
      <c r="O48" s="70">
        <f t="shared" si="44"/>
        <v>0</v>
      </c>
    </row>
    <row r="49" spans="1:15">
      <c r="A49" s="13">
        <v>46</v>
      </c>
      <c r="B49" s="14" t="s">
        <v>182</v>
      </c>
      <c r="C49" s="70">
        <f t="shared" ref="C49:O49" si="45">C102+C154</f>
        <v>330.22913398732999</v>
      </c>
      <c r="D49" s="70">
        <f t="shared" si="45"/>
        <v>301.46668357890002</v>
      </c>
      <c r="E49" s="70">
        <f t="shared" si="45"/>
        <v>332.10830461356994</v>
      </c>
      <c r="F49" s="70">
        <f t="shared" si="45"/>
        <v>423.10245156699</v>
      </c>
      <c r="G49" s="70">
        <f t="shared" si="45"/>
        <v>384.49003090517999</v>
      </c>
      <c r="H49" s="70">
        <f t="shared" si="45"/>
        <v>381.45277415217998</v>
      </c>
      <c r="I49" s="70">
        <f t="shared" si="45"/>
        <v>363.87366341901003</v>
      </c>
      <c r="J49" s="70">
        <f t="shared" si="45"/>
        <v>363.69345980417</v>
      </c>
      <c r="K49" s="70">
        <f t="shared" si="45"/>
        <v>336.48950783388</v>
      </c>
      <c r="L49" s="70">
        <f t="shared" si="45"/>
        <v>337.63129157028004</v>
      </c>
      <c r="M49" s="70">
        <f t="shared" si="45"/>
        <v>314.77628027581</v>
      </c>
      <c r="N49" s="70">
        <f t="shared" si="45"/>
        <v>312.12541208915002</v>
      </c>
      <c r="O49" s="70">
        <f t="shared" si="45"/>
        <v>329.30787557014003</v>
      </c>
    </row>
    <row r="50" spans="1:15">
      <c r="A50" s="13">
        <v>47</v>
      </c>
      <c r="B50" s="14" t="s">
        <v>183</v>
      </c>
      <c r="C50" s="70">
        <f t="shared" ref="C50:O50" si="46">C103+C155</f>
        <v>234.09514987584939</v>
      </c>
      <c r="D50" s="70">
        <f t="shared" si="46"/>
        <v>233.54490984964792</v>
      </c>
      <c r="E50" s="70">
        <f t="shared" si="46"/>
        <v>224.05713250968131</v>
      </c>
      <c r="F50" s="70">
        <f t="shared" si="46"/>
        <v>185.37860781280159</v>
      </c>
      <c r="G50" s="70">
        <f t="shared" si="46"/>
        <v>182.6242644035774</v>
      </c>
      <c r="H50" s="70">
        <f t="shared" si="46"/>
        <v>180.01026673521619</v>
      </c>
      <c r="I50" s="70">
        <f t="shared" si="46"/>
        <v>164.05126093184492</v>
      </c>
      <c r="J50" s="70">
        <f t="shared" si="46"/>
        <v>167.27950631466064</v>
      </c>
      <c r="K50" s="70">
        <f t="shared" si="46"/>
        <v>178.83717466061631</v>
      </c>
      <c r="L50" s="70">
        <f t="shared" si="46"/>
        <v>172.41724727058769</v>
      </c>
      <c r="M50" s="70">
        <f t="shared" si="46"/>
        <v>196.25367108436882</v>
      </c>
      <c r="N50" s="70">
        <f t="shared" si="46"/>
        <v>272.32368293863885</v>
      </c>
      <c r="O50" s="70">
        <f t="shared" si="46"/>
        <v>261.74030548199721</v>
      </c>
    </row>
    <row r="51" spans="1:15">
      <c r="A51" s="13">
        <v>48</v>
      </c>
      <c r="B51" s="14" t="s">
        <v>184</v>
      </c>
      <c r="C51" s="70">
        <f t="shared" ref="C51:O51" si="47">C104+C156</f>
        <v>323.35791423430584</v>
      </c>
      <c r="D51" s="70">
        <f t="shared" si="47"/>
        <v>321.22819147216484</v>
      </c>
      <c r="E51" s="70">
        <f t="shared" si="47"/>
        <v>319.49495471681479</v>
      </c>
      <c r="F51" s="70">
        <f t="shared" si="47"/>
        <v>382.34423885133486</v>
      </c>
      <c r="G51" s="70">
        <f t="shared" si="47"/>
        <v>382.81480338938138</v>
      </c>
      <c r="H51" s="70">
        <f t="shared" si="47"/>
        <v>379.70527852455581</v>
      </c>
      <c r="I51" s="70">
        <f t="shared" si="47"/>
        <v>355.36716686760582</v>
      </c>
      <c r="J51" s="70">
        <f t="shared" si="47"/>
        <v>378.48287873927484</v>
      </c>
      <c r="K51" s="70">
        <f t="shared" si="47"/>
        <v>356.8585316927124</v>
      </c>
      <c r="L51" s="70">
        <f t="shared" si="47"/>
        <v>379.65192111274672</v>
      </c>
      <c r="M51" s="70">
        <f t="shared" si="47"/>
        <v>377.74319680722238</v>
      </c>
      <c r="N51" s="70">
        <f t="shared" si="47"/>
        <v>395.78040470902249</v>
      </c>
      <c r="O51" s="70">
        <f t="shared" si="47"/>
        <v>387.6549093630224</v>
      </c>
    </row>
    <row r="52" spans="1:15" ht="21">
      <c r="A52" s="13">
        <v>49</v>
      </c>
      <c r="B52" s="59" t="s">
        <v>185</v>
      </c>
      <c r="C52" s="71">
        <f t="shared" ref="C52:O52" si="48">C105+C157</f>
        <v>1121.4820822723448</v>
      </c>
      <c r="D52" s="71">
        <f t="shared" si="48"/>
        <v>1212.0698432144827</v>
      </c>
      <c r="E52" s="71">
        <f t="shared" si="48"/>
        <v>1214.6688168315061</v>
      </c>
      <c r="F52" s="71">
        <f t="shared" si="48"/>
        <v>1268.1049424629066</v>
      </c>
      <c r="G52" s="71">
        <f t="shared" si="48"/>
        <v>1212.4698566946686</v>
      </c>
      <c r="H52" s="71">
        <f t="shared" si="48"/>
        <v>1167.6824248807818</v>
      </c>
      <c r="I52" s="71">
        <f t="shared" si="48"/>
        <v>1288.5023845285809</v>
      </c>
      <c r="J52" s="71">
        <f t="shared" si="48"/>
        <v>1300.4087941474859</v>
      </c>
      <c r="K52" s="71">
        <f t="shared" si="48"/>
        <v>1283.0034706909382</v>
      </c>
      <c r="L52" s="71">
        <f t="shared" si="48"/>
        <v>1274.9753940008347</v>
      </c>
      <c r="M52" s="71">
        <f t="shared" si="48"/>
        <v>1410.6596827672813</v>
      </c>
      <c r="N52" s="71">
        <f t="shared" si="48"/>
        <v>1253.6941511868115</v>
      </c>
      <c r="O52" s="71">
        <f t="shared" si="48"/>
        <v>1198.9180802909095</v>
      </c>
    </row>
    <row r="53" spans="1:15">
      <c r="A53" s="13">
        <v>50</v>
      </c>
      <c r="B53" s="16" t="s">
        <v>186</v>
      </c>
      <c r="C53" s="71">
        <f t="shared" ref="C53:O53" si="49">C106+C158</f>
        <v>171668.25592329426</v>
      </c>
      <c r="D53" s="71">
        <f t="shared" si="49"/>
        <v>173939.07969974229</v>
      </c>
      <c r="E53" s="71">
        <f t="shared" si="49"/>
        <v>174683.95731705075</v>
      </c>
      <c r="F53" s="71">
        <f t="shared" si="49"/>
        <v>175253.46174734097</v>
      </c>
      <c r="G53" s="71">
        <f t="shared" si="49"/>
        <v>175475.98312364085</v>
      </c>
      <c r="H53" s="71">
        <f t="shared" si="49"/>
        <v>173974.66803593945</v>
      </c>
      <c r="I53" s="71">
        <f t="shared" si="49"/>
        <v>174770.23582622694</v>
      </c>
      <c r="J53" s="71">
        <f t="shared" si="49"/>
        <v>175960.55646821792</v>
      </c>
      <c r="K53" s="71">
        <f t="shared" si="49"/>
        <v>175366.81341949033</v>
      </c>
      <c r="L53" s="71">
        <f t="shared" si="49"/>
        <v>175823.59392641619</v>
      </c>
      <c r="M53" s="71">
        <f t="shared" si="49"/>
        <v>177091.66541833364</v>
      </c>
      <c r="N53" s="71">
        <f t="shared" si="49"/>
        <v>177125.60041451833</v>
      </c>
      <c r="O53" s="71">
        <f t="shared" si="49"/>
        <v>178280.85735071261</v>
      </c>
    </row>
    <row r="55" spans="1:15">
      <c r="O55" s="76" t="s">
        <v>57</v>
      </c>
    </row>
    <row r="56" spans="1:15">
      <c r="B56" s="123" t="s">
        <v>224</v>
      </c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</row>
    <row r="57" spans="1:15">
      <c r="A57" s="12" t="s">
        <v>156</v>
      </c>
      <c r="B57" s="12" t="s">
        <v>157</v>
      </c>
      <c r="C57" s="50">
        <v>44592</v>
      </c>
      <c r="D57" s="50">
        <v>44620</v>
      </c>
      <c r="E57" s="50">
        <v>44651</v>
      </c>
      <c r="F57" s="50">
        <v>44681</v>
      </c>
      <c r="G57" s="50">
        <v>44712</v>
      </c>
      <c r="H57" s="50">
        <v>44742</v>
      </c>
      <c r="I57" s="50">
        <v>44773</v>
      </c>
      <c r="J57" s="50">
        <v>44804</v>
      </c>
      <c r="K57" s="50">
        <v>44834</v>
      </c>
      <c r="L57" s="50">
        <v>44865</v>
      </c>
      <c r="M57" s="50">
        <v>44895</v>
      </c>
      <c r="N57" s="50">
        <v>44926</v>
      </c>
      <c r="O57" s="50">
        <v>44957</v>
      </c>
    </row>
    <row r="58" spans="1:15">
      <c r="A58" s="13">
        <v>1</v>
      </c>
      <c r="B58" s="14" t="s">
        <v>63</v>
      </c>
      <c r="C58" s="70">
        <v>378.98453830855999</v>
      </c>
      <c r="D58" s="70">
        <v>529.77586793855994</v>
      </c>
      <c r="E58" s="70">
        <v>472.11079663155999</v>
      </c>
      <c r="F58" s="70">
        <v>379.62088650855998</v>
      </c>
      <c r="G58" s="70">
        <v>395.24007976756002</v>
      </c>
      <c r="H58" s="70">
        <v>418.20746332607996</v>
      </c>
      <c r="I58" s="70">
        <v>474.15494527554</v>
      </c>
      <c r="J58" s="70">
        <v>237.16380915796</v>
      </c>
      <c r="K58" s="70">
        <v>275.67639660071001</v>
      </c>
      <c r="L58" s="70">
        <v>267.15275021776</v>
      </c>
      <c r="M58" s="70">
        <v>306.51359525653004</v>
      </c>
      <c r="N58" s="70">
        <v>128.25704945651</v>
      </c>
      <c r="O58" s="70">
        <v>206.35512215316999</v>
      </c>
    </row>
    <row r="59" spans="1:15">
      <c r="A59" s="13">
        <v>2</v>
      </c>
      <c r="B59" s="14" t="s">
        <v>64</v>
      </c>
      <c r="C59" s="70">
        <v>1238.090375407</v>
      </c>
      <c r="D59" s="70">
        <v>1240.4067117049999</v>
      </c>
      <c r="E59" s="70">
        <v>1224.5891697110001</v>
      </c>
      <c r="F59" s="70">
        <v>1060.42957815</v>
      </c>
      <c r="G59" s="70">
        <v>1283.2517936470001</v>
      </c>
      <c r="H59" s="70">
        <v>1360.5076522280001</v>
      </c>
      <c r="I59" s="70">
        <v>1212.0626052959999</v>
      </c>
      <c r="J59" s="70">
        <v>1228.2776151099999</v>
      </c>
      <c r="K59" s="70">
        <v>1209.30256087</v>
      </c>
      <c r="L59" s="70">
        <v>1369.527429471</v>
      </c>
      <c r="M59" s="70">
        <v>1485.026255621</v>
      </c>
      <c r="N59" s="70">
        <v>945.99412169799996</v>
      </c>
      <c r="O59" s="70">
        <v>1530.2741657219999</v>
      </c>
    </row>
    <row r="60" spans="1:15">
      <c r="A60" s="13">
        <v>3</v>
      </c>
      <c r="B60" s="14" t="s">
        <v>65</v>
      </c>
      <c r="C60" s="70">
        <v>14015.699970897</v>
      </c>
      <c r="D60" s="70">
        <v>14044.565790895</v>
      </c>
      <c r="E60" s="70">
        <v>14642.425957752001</v>
      </c>
      <c r="F60" s="70">
        <v>15038.884179245</v>
      </c>
      <c r="G60" s="70">
        <v>13561.347963833001</v>
      </c>
      <c r="H60" s="70">
        <v>14493.312736737</v>
      </c>
      <c r="I60" s="70">
        <v>14650.351885022001</v>
      </c>
      <c r="J60" s="70">
        <v>14735.950002369</v>
      </c>
      <c r="K60" s="70">
        <v>13284.363099624001</v>
      </c>
      <c r="L60" s="70">
        <v>12408.296759203</v>
      </c>
      <c r="M60" s="70">
        <v>12595.679030416</v>
      </c>
      <c r="N60" s="70">
        <v>13867.538949554</v>
      </c>
      <c r="O60" s="70">
        <v>13145.340197121001</v>
      </c>
    </row>
    <row r="61" spans="1:15">
      <c r="A61" s="13">
        <v>4</v>
      </c>
      <c r="B61" s="14" t="s">
        <v>66</v>
      </c>
      <c r="C61" s="70">
        <v>9.5509463399999994</v>
      </c>
      <c r="D61" s="70">
        <v>9.5509463399999994</v>
      </c>
      <c r="E61" s="70">
        <v>9.5509463399999994</v>
      </c>
      <c r="F61" s="70">
        <v>9.5509463399999994</v>
      </c>
      <c r="G61" s="70">
        <v>9.5509463399999994</v>
      </c>
      <c r="H61" s="70">
        <v>9.5509463399999994</v>
      </c>
      <c r="I61" s="70">
        <v>9.5509463399999994</v>
      </c>
      <c r="J61" s="70">
        <v>9.5509463399999994</v>
      </c>
      <c r="K61" s="70">
        <v>0</v>
      </c>
      <c r="L61" s="70">
        <v>0</v>
      </c>
      <c r="M61" s="70">
        <v>0</v>
      </c>
      <c r="N61" s="70">
        <v>9.4474557659999991</v>
      </c>
      <c r="O61" s="70">
        <v>9.4976870499999997</v>
      </c>
    </row>
    <row r="62" spans="1:15">
      <c r="A62" s="13">
        <v>5</v>
      </c>
      <c r="B62" s="14" t="s">
        <v>67</v>
      </c>
      <c r="C62" s="70">
        <v>0</v>
      </c>
      <c r="D62" s="70">
        <v>0</v>
      </c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70">
        <v>0</v>
      </c>
      <c r="K62" s="70">
        <v>0</v>
      </c>
      <c r="L62" s="70">
        <v>0</v>
      </c>
      <c r="M62" s="70">
        <v>0</v>
      </c>
      <c r="N62" s="70">
        <v>0</v>
      </c>
      <c r="O62" s="70">
        <v>0</v>
      </c>
    </row>
    <row r="63" spans="1:15">
      <c r="A63" s="13">
        <v>6</v>
      </c>
      <c r="B63" s="14" t="s">
        <v>68</v>
      </c>
      <c r="C63" s="70">
        <v>54173.748471094084</v>
      </c>
      <c r="D63" s="70">
        <v>54329.204797114267</v>
      </c>
      <c r="E63" s="70">
        <v>54820.967973794439</v>
      </c>
      <c r="F63" s="70">
        <v>54708.134035249081</v>
      </c>
      <c r="G63" s="70">
        <v>54793.491740118443</v>
      </c>
      <c r="H63" s="70">
        <v>55161.305571152152</v>
      </c>
      <c r="I63" s="70">
        <v>56174.911819547953</v>
      </c>
      <c r="J63" s="70">
        <v>57566.010846015313</v>
      </c>
      <c r="K63" s="70">
        <v>59527.449846598509</v>
      </c>
      <c r="L63" s="70">
        <v>60644.101447625617</v>
      </c>
      <c r="M63" s="70">
        <v>61383.191157898567</v>
      </c>
      <c r="N63" s="70">
        <v>61488.255715534229</v>
      </c>
      <c r="O63" s="70">
        <v>61012.253477803002</v>
      </c>
    </row>
    <row r="64" spans="1:15">
      <c r="A64" s="13">
        <v>7</v>
      </c>
      <c r="B64" s="14" t="s">
        <v>69</v>
      </c>
      <c r="C64" s="70">
        <v>19979.093893722173</v>
      </c>
      <c r="D64" s="70">
        <v>20573.548813594381</v>
      </c>
      <c r="E64" s="70">
        <v>20616.695599622621</v>
      </c>
      <c r="F64" s="70">
        <v>21065.941593966279</v>
      </c>
      <c r="G64" s="70">
        <v>21206.239104628428</v>
      </c>
      <c r="H64" s="70">
        <v>19691.506826846602</v>
      </c>
      <c r="I64" s="70">
        <v>19876.315127041551</v>
      </c>
      <c r="J64" s="70">
        <v>19525.683565837531</v>
      </c>
      <c r="K64" s="70">
        <v>19242.99202222532</v>
      </c>
      <c r="L64" s="70">
        <v>19797.151608703552</v>
      </c>
      <c r="M64" s="70">
        <v>19862.774699910449</v>
      </c>
      <c r="N64" s="70">
        <v>19184.69096505985</v>
      </c>
      <c r="O64" s="70">
        <v>19519.212849077911</v>
      </c>
    </row>
    <row r="65" spans="1:15">
      <c r="A65" s="13">
        <v>8</v>
      </c>
      <c r="B65" s="14" t="s">
        <v>70</v>
      </c>
      <c r="C65" s="70">
        <v>39877.816106256403</v>
      </c>
      <c r="D65" s="70">
        <v>39790.73723633639</v>
      </c>
      <c r="E65" s="70">
        <v>39666.040633079836</v>
      </c>
      <c r="F65" s="70">
        <v>39518.658865311838</v>
      </c>
      <c r="G65" s="70">
        <v>40479.941042052451</v>
      </c>
      <c r="H65" s="70">
        <v>39418.943693780675</v>
      </c>
      <c r="I65" s="70">
        <v>38681.584378951033</v>
      </c>
      <c r="J65" s="70">
        <v>39953.155121368232</v>
      </c>
      <c r="K65" s="70">
        <v>39754.183228931266</v>
      </c>
      <c r="L65" s="70">
        <v>39298.330279486545</v>
      </c>
      <c r="M65" s="70">
        <v>40148.614482118268</v>
      </c>
      <c r="N65" s="70">
        <v>40134.20413022305</v>
      </c>
      <c r="O65" s="70">
        <v>40190.280119569798</v>
      </c>
    </row>
    <row r="66" spans="1:15">
      <c r="A66" s="13">
        <v>9</v>
      </c>
      <c r="B66" s="14" t="s">
        <v>71</v>
      </c>
      <c r="C66" s="70">
        <v>3056.4829278834</v>
      </c>
      <c r="D66" s="70">
        <v>3081.6801785441553</v>
      </c>
      <c r="E66" s="70">
        <v>3052.6202136398997</v>
      </c>
      <c r="F66" s="70">
        <v>3054.53532531565</v>
      </c>
      <c r="G66" s="70">
        <v>3141.0390828713903</v>
      </c>
      <c r="H66" s="70">
        <v>3110.3915982541298</v>
      </c>
      <c r="I66" s="70">
        <v>3112.3569387218699</v>
      </c>
      <c r="J66" s="70">
        <v>3353.0884360586097</v>
      </c>
      <c r="K66" s="70">
        <v>3333.20053180172</v>
      </c>
      <c r="L66" s="70">
        <v>3387.6027993765697</v>
      </c>
      <c r="M66" s="70">
        <v>3468.33722714858</v>
      </c>
      <c r="N66" s="70">
        <v>3484.1492491874296</v>
      </c>
      <c r="O66" s="70">
        <v>3376.0295828302901</v>
      </c>
    </row>
    <row r="67" spans="1:15">
      <c r="A67" s="13">
        <v>10</v>
      </c>
      <c r="B67" s="14" t="s">
        <v>72</v>
      </c>
      <c r="C67" s="70">
        <v>0</v>
      </c>
      <c r="D67" s="70">
        <v>0</v>
      </c>
      <c r="E67" s="70">
        <v>0</v>
      </c>
      <c r="F67" s="70">
        <v>0</v>
      </c>
      <c r="G67" s="70">
        <v>0</v>
      </c>
      <c r="H67" s="70">
        <v>0</v>
      </c>
      <c r="I67" s="70">
        <v>0</v>
      </c>
      <c r="J67" s="70">
        <v>0</v>
      </c>
      <c r="K67" s="70">
        <v>0</v>
      </c>
      <c r="L67" s="70">
        <v>0</v>
      </c>
      <c r="M67" s="70">
        <v>0</v>
      </c>
      <c r="N67" s="70">
        <v>0</v>
      </c>
      <c r="O67" s="70">
        <v>0</v>
      </c>
    </row>
    <row r="68" spans="1:15">
      <c r="A68" s="13">
        <v>11</v>
      </c>
      <c r="B68" s="14" t="s">
        <v>73</v>
      </c>
      <c r="C68" s="70">
        <v>8980.603116625347</v>
      </c>
      <c r="D68" s="70">
        <v>9137.2532937280848</v>
      </c>
      <c r="E68" s="70">
        <v>9226.2665714800187</v>
      </c>
      <c r="F68" s="70">
        <v>9269.8798685763322</v>
      </c>
      <c r="G68" s="70">
        <v>9307.533831628778</v>
      </c>
      <c r="H68" s="70">
        <v>8627.4550889982493</v>
      </c>
      <c r="I68" s="70">
        <v>8602.6231760414485</v>
      </c>
      <c r="J68" s="70">
        <v>8271.481628192143</v>
      </c>
      <c r="K68" s="70">
        <v>7645.8287518950519</v>
      </c>
      <c r="L68" s="70">
        <v>7555.7294087856844</v>
      </c>
      <c r="M68" s="70">
        <v>7345.5813846034971</v>
      </c>
      <c r="N68" s="70">
        <v>6910.8539208538987</v>
      </c>
      <c r="O68" s="70">
        <v>7094.1252949706986</v>
      </c>
    </row>
    <row r="69" spans="1:15">
      <c r="A69" s="13">
        <v>12</v>
      </c>
      <c r="B69" s="14" t="s">
        <v>74</v>
      </c>
      <c r="C69" s="70">
        <v>72.983554999999996</v>
      </c>
      <c r="D69" s="70">
        <v>73.150352999999996</v>
      </c>
      <c r="E69" s="70">
        <v>73.014794499999994</v>
      </c>
      <c r="F69" s="70">
        <v>72.916235</v>
      </c>
      <c r="G69" s="70">
        <v>72.651092500000004</v>
      </c>
      <c r="H69" s="70">
        <v>72.426907999999997</v>
      </c>
      <c r="I69" s="70">
        <v>68.595498000000006</v>
      </c>
      <c r="J69" s="70">
        <v>68.416653999999994</v>
      </c>
      <c r="K69" s="70">
        <v>68.148921000000001</v>
      </c>
      <c r="L69" s="70">
        <v>168.034142</v>
      </c>
      <c r="M69" s="70">
        <v>168</v>
      </c>
      <c r="N69" s="70">
        <v>168</v>
      </c>
      <c r="O69" s="70">
        <v>168</v>
      </c>
    </row>
    <row r="70" spans="1:15">
      <c r="A70" s="13">
        <v>13</v>
      </c>
      <c r="B70" s="14" t="s">
        <v>75</v>
      </c>
      <c r="C70" s="70">
        <v>318.48175975438141</v>
      </c>
      <c r="D70" s="70">
        <v>316.73038299887986</v>
      </c>
      <c r="E70" s="70">
        <v>279.80619529627313</v>
      </c>
      <c r="F70" s="70">
        <v>274.59416782289298</v>
      </c>
      <c r="G70" s="70">
        <v>264.32913726808215</v>
      </c>
      <c r="H70" s="70">
        <v>237.35447896560279</v>
      </c>
      <c r="I70" s="70">
        <v>234.35608221699468</v>
      </c>
      <c r="J70" s="70">
        <v>194.90165355346042</v>
      </c>
      <c r="K70" s="70">
        <v>163.53046209790301</v>
      </c>
      <c r="L70" s="70">
        <v>158.52008710522477</v>
      </c>
      <c r="M70" s="70">
        <v>149.53211856947999</v>
      </c>
      <c r="N70" s="70">
        <v>239.03708922264721</v>
      </c>
      <c r="O70" s="70">
        <v>234.13702216114561</v>
      </c>
    </row>
    <row r="71" spans="1:15">
      <c r="A71" s="13">
        <v>14</v>
      </c>
      <c r="B71" s="14" t="s">
        <v>76</v>
      </c>
      <c r="C71" s="70">
        <v>3.7608641123599997</v>
      </c>
      <c r="D71" s="70">
        <v>3.7186072123599998</v>
      </c>
      <c r="E71" s="70">
        <v>3.8453779123599996</v>
      </c>
      <c r="F71" s="70">
        <v>4.7327728153599997</v>
      </c>
      <c r="G71" s="70">
        <v>4.2256898673599999</v>
      </c>
      <c r="H71" s="70">
        <v>3.5073225653599995</v>
      </c>
      <c r="I71" s="70">
        <v>4.0989191673600001</v>
      </c>
      <c r="J71" s="70">
        <v>4.1002608663599993</v>
      </c>
      <c r="K71" s="70">
        <v>4.0566624139999998</v>
      </c>
      <c r="L71" s="70">
        <v>3.9298915663599998</v>
      </c>
      <c r="M71" s="70">
        <v>3.9298915663801299</v>
      </c>
      <c r="N71" s="70">
        <v>4.09891916636</v>
      </c>
      <c r="O71" s="70">
        <v>3.4228089110000002</v>
      </c>
    </row>
    <row r="72" spans="1:15">
      <c r="A72" s="13">
        <v>15</v>
      </c>
      <c r="B72" s="14" t="s">
        <v>77</v>
      </c>
      <c r="C72" s="70">
        <v>35.539456000000001</v>
      </c>
      <c r="D72" s="70">
        <v>35.537455999999999</v>
      </c>
      <c r="E72" s="70">
        <v>35.533616000000002</v>
      </c>
      <c r="F72" s="70">
        <v>35.781939999999999</v>
      </c>
      <c r="G72" s="70">
        <v>34.488460000000003</v>
      </c>
      <c r="H72" s="70">
        <v>34.387239999999998</v>
      </c>
      <c r="I72" s="70">
        <v>34.222826349999998</v>
      </c>
      <c r="J72" s="70">
        <v>34.219536349999998</v>
      </c>
      <c r="K72" s="70">
        <v>34.216526350000002</v>
      </c>
      <c r="L72" s="70">
        <v>34.15343</v>
      </c>
      <c r="M72" s="70">
        <v>34.152589999999996</v>
      </c>
      <c r="N72" s="70">
        <v>32.871789999999997</v>
      </c>
      <c r="O72" s="70">
        <v>32.870600000000003</v>
      </c>
    </row>
    <row r="73" spans="1:15">
      <c r="A73" s="13">
        <v>16</v>
      </c>
      <c r="B73" s="14" t="s">
        <v>78</v>
      </c>
      <c r="C73" s="70">
        <v>0</v>
      </c>
      <c r="D73" s="70">
        <v>0</v>
      </c>
      <c r="E73" s="70">
        <v>0</v>
      </c>
      <c r="F73" s="70">
        <v>0</v>
      </c>
      <c r="G73" s="70">
        <v>0</v>
      </c>
      <c r="H73" s="70">
        <v>0</v>
      </c>
      <c r="I73" s="70">
        <v>0</v>
      </c>
      <c r="J73" s="70">
        <v>0</v>
      </c>
      <c r="K73" s="70">
        <v>0</v>
      </c>
      <c r="L73" s="70">
        <v>0</v>
      </c>
      <c r="M73" s="70">
        <v>0</v>
      </c>
      <c r="N73" s="70">
        <v>0</v>
      </c>
      <c r="O73" s="70">
        <v>0</v>
      </c>
    </row>
    <row r="74" spans="1:15">
      <c r="A74" s="13">
        <v>17</v>
      </c>
      <c r="B74" s="14" t="s">
        <v>79</v>
      </c>
      <c r="C74" s="70">
        <v>0</v>
      </c>
      <c r="D74" s="70">
        <v>0</v>
      </c>
      <c r="E74" s="70">
        <v>0</v>
      </c>
      <c r="F74" s="70">
        <v>0</v>
      </c>
      <c r="G74" s="70">
        <v>0</v>
      </c>
      <c r="H74" s="70">
        <v>0</v>
      </c>
      <c r="I74" s="70">
        <v>0</v>
      </c>
      <c r="J74" s="70">
        <v>0</v>
      </c>
      <c r="K74" s="70">
        <v>0</v>
      </c>
      <c r="L74" s="70">
        <v>0</v>
      </c>
      <c r="M74" s="70">
        <v>0</v>
      </c>
      <c r="N74" s="70">
        <v>0</v>
      </c>
      <c r="O74" s="70">
        <v>0</v>
      </c>
    </row>
    <row r="75" spans="1:15">
      <c r="A75" s="13">
        <v>18</v>
      </c>
      <c r="B75" s="14" t="s">
        <v>80</v>
      </c>
      <c r="C75" s="70">
        <v>9171.9496785390002</v>
      </c>
      <c r="D75" s="70">
        <v>9224.3251499529997</v>
      </c>
      <c r="E75" s="70">
        <v>9229.3454713150004</v>
      </c>
      <c r="F75" s="70">
        <v>9309.6428628070007</v>
      </c>
      <c r="G75" s="70">
        <v>9409.9774232239997</v>
      </c>
      <c r="H75" s="70">
        <v>9414.0645925660192</v>
      </c>
      <c r="I75" s="70">
        <v>9446.9064139970196</v>
      </c>
      <c r="J75" s="70">
        <v>9485.93443479702</v>
      </c>
      <c r="K75" s="70">
        <v>9556.6771383100204</v>
      </c>
      <c r="L75" s="70">
        <v>9555.2560774970007</v>
      </c>
      <c r="M75" s="70">
        <v>9547.8041619180003</v>
      </c>
      <c r="N75" s="70">
        <v>9693.6601716919995</v>
      </c>
      <c r="O75" s="70">
        <v>9706.6724061229997</v>
      </c>
    </row>
    <row r="76" spans="1:15">
      <c r="A76" s="13">
        <v>19</v>
      </c>
      <c r="B76" s="14" t="s">
        <v>81</v>
      </c>
      <c r="C76" s="70">
        <v>4687.0306414650004</v>
      </c>
      <c r="D76" s="70">
        <v>2897.0955912395002</v>
      </c>
      <c r="E76" s="70">
        <v>2780.5790318869999</v>
      </c>
      <c r="F76" s="70">
        <v>2791.6977367630002</v>
      </c>
      <c r="G76" s="70">
        <v>2800.6826391089999</v>
      </c>
      <c r="H76" s="70">
        <v>2787.7940336729998</v>
      </c>
      <c r="I76" s="70">
        <v>2789.7174290500002</v>
      </c>
      <c r="J76" s="70">
        <v>2789.5279388570002</v>
      </c>
      <c r="K76" s="70">
        <v>2792.9418075540002</v>
      </c>
      <c r="L76" s="70">
        <v>2803.9142881530001</v>
      </c>
      <c r="M76" s="70">
        <v>2809.923467525</v>
      </c>
      <c r="N76" s="70">
        <v>2901.7046883620001</v>
      </c>
      <c r="O76" s="70">
        <v>2903.957364676</v>
      </c>
    </row>
    <row r="77" spans="1:15">
      <c r="A77" s="13">
        <v>20</v>
      </c>
      <c r="B77" s="14" t="s">
        <v>82</v>
      </c>
      <c r="C77" s="70">
        <v>1216.8977270129999</v>
      </c>
      <c r="D77" s="70">
        <v>1190.655472466</v>
      </c>
      <c r="E77" s="70">
        <v>1202.53695838</v>
      </c>
      <c r="F77" s="70">
        <v>1196.9351969899999</v>
      </c>
      <c r="G77" s="70">
        <v>1206.632566003</v>
      </c>
      <c r="H77" s="70">
        <v>1206.662001704</v>
      </c>
      <c r="I77" s="70">
        <v>1203.916487917</v>
      </c>
      <c r="J77" s="70">
        <v>1204.496392629</v>
      </c>
      <c r="K77" s="70">
        <v>1202.5568887740001</v>
      </c>
      <c r="L77" s="70">
        <v>1202.348144521</v>
      </c>
      <c r="M77" s="70">
        <v>1199.1645839570001</v>
      </c>
      <c r="N77" s="70">
        <v>1163.9011487590001</v>
      </c>
      <c r="O77" s="70">
        <v>1164.319769768</v>
      </c>
    </row>
    <row r="78" spans="1:15">
      <c r="A78" s="13">
        <v>21</v>
      </c>
      <c r="B78" s="14" t="s">
        <v>83</v>
      </c>
      <c r="C78" s="70">
        <v>7428.907147893</v>
      </c>
      <c r="D78" s="70">
        <v>10025.413988886001</v>
      </c>
      <c r="E78" s="70">
        <v>10282.658930006</v>
      </c>
      <c r="F78" s="70">
        <v>10285.854243389</v>
      </c>
      <c r="G78" s="70">
        <v>10287.615869478001</v>
      </c>
      <c r="H78" s="70">
        <v>10316.313723668</v>
      </c>
      <c r="I78" s="70">
        <v>10309.165139111999</v>
      </c>
      <c r="J78" s="70">
        <v>10301.388546377</v>
      </c>
      <c r="K78" s="70">
        <v>10316.301967865</v>
      </c>
      <c r="L78" s="70">
        <v>10322.911574623</v>
      </c>
      <c r="M78" s="70">
        <v>10333.851911289001</v>
      </c>
      <c r="N78" s="70">
        <v>10385.876597778</v>
      </c>
      <c r="O78" s="70">
        <v>10395.587634334001</v>
      </c>
    </row>
    <row r="79" spans="1:15">
      <c r="A79" s="13">
        <v>22</v>
      </c>
      <c r="B79" s="16" t="s">
        <v>84</v>
      </c>
      <c r="C79" s="71">
        <v>164645.62117631079</v>
      </c>
      <c r="D79" s="71">
        <v>166503.3506379516</v>
      </c>
      <c r="E79" s="71">
        <v>167618.58823734795</v>
      </c>
      <c r="F79" s="71">
        <v>168077.79043425</v>
      </c>
      <c r="G79" s="71">
        <v>168258.23846233659</v>
      </c>
      <c r="H79" s="71">
        <v>166363.69187880488</v>
      </c>
      <c r="I79" s="71">
        <v>166884.89061804776</v>
      </c>
      <c r="J79" s="71">
        <v>168963.34738787863</v>
      </c>
      <c r="K79" s="71">
        <v>168411.42681291149</v>
      </c>
      <c r="L79" s="71">
        <v>168976.96011833532</v>
      </c>
      <c r="M79" s="71">
        <v>170842.07655779773</v>
      </c>
      <c r="N79" s="71">
        <v>170742.541962313</v>
      </c>
      <c r="O79" s="71">
        <v>170692.33610227105</v>
      </c>
    </row>
    <row r="80" spans="1:15">
      <c r="A80" s="13">
        <v>23</v>
      </c>
      <c r="B80" s="14" t="s">
        <v>159</v>
      </c>
      <c r="C80" s="70">
        <v>1025.1808301388201</v>
      </c>
      <c r="D80" s="70">
        <v>1245.6299220639155</v>
      </c>
      <c r="E80" s="70">
        <v>783.06212688351957</v>
      </c>
      <c r="F80" s="70">
        <v>744.13385502977019</v>
      </c>
      <c r="G80" s="70">
        <v>971.18739333478004</v>
      </c>
      <c r="H80" s="70">
        <v>1238.6968134142303</v>
      </c>
      <c r="I80" s="70">
        <v>1073.7600074250895</v>
      </c>
      <c r="J80" s="70">
        <v>869.63867030043934</v>
      </c>
      <c r="K80" s="70">
        <v>817.39205544283993</v>
      </c>
      <c r="L80" s="70">
        <v>1000.03359701877</v>
      </c>
      <c r="M80" s="70">
        <v>796.91789342909988</v>
      </c>
      <c r="N80" s="70">
        <v>686.20261611316948</v>
      </c>
      <c r="O80" s="70">
        <v>861.45310643397966</v>
      </c>
    </row>
    <row r="81" spans="1:15">
      <c r="A81" s="13">
        <v>24</v>
      </c>
      <c r="B81" s="15" t="s">
        <v>160</v>
      </c>
      <c r="C81" s="70">
        <v>172.76347764081001</v>
      </c>
      <c r="D81" s="70">
        <v>179.05823873292999</v>
      </c>
      <c r="E81" s="70">
        <v>155.86378861807</v>
      </c>
      <c r="F81" s="70">
        <v>152.29148058587</v>
      </c>
      <c r="G81" s="70">
        <v>159.34244458859277</v>
      </c>
      <c r="H81" s="70">
        <v>146.60173622151001</v>
      </c>
      <c r="I81" s="70">
        <v>137.75827519229</v>
      </c>
      <c r="J81" s="70">
        <v>119.18775704907</v>
      </c>
      <c r="K81" s="70">
        <v>97.411414300820013</v>
      </c>
      <c r="L81" s="70">
        <v>106.97266850979581</v>
      </c>
      <c r="M81" s="70">
        <v>106.45920264873999</v>
      </c>
      <c r="N81" s="70">
        <v>51.676875413739999</v>
      </c>
      <c r="O81" s="70">
        <v>68.545547348368757</v>
      </c>
    </row>
    <row r="82" spans="1:15">
      <c r="A82" s="13">
        <v>25</v>
      </c>
      <c r="B82" s="15" t="s">
        <v>161</v>
      </c>
      <c r="C82" s="70">
        <v>20.856808317999999</v>
      </c>
      <c r="D82" s="70">
        <v>22.927166116999999</v>
      </c>
      <c r="E82" s="70">
        <v>18.926183779999999</v>
      </c>
      <c r="F82" s="70">
        <v>17.944494312</v>
      </c>
      <c r="G82" s="70">
        <v>19.736101819000002</v>
      </c>
      <c r="H82" s="70">
        <v>18.198695398000002</v>
      </c>
      <c r="I82" s="70">
        <v>16.609427614000001</v>
      </c>
      <c r="J82" s="70">
        <v>15.690092817</v>
      </c>
      <c r="K82" s="70">
        <v>15.594276652</v>
      </c>
      <c r="L82" s="70">
        <v>17.087238032999998</v>
      </c>
      <c r="M82" s="70">
        <v>16.300279321001671</v>
      </c>
      <c r="N82" s="70">
        <v>9.0669563869999994</v>
      </c>
      <c r="O82" s="70">
        <v>15.850886518919999</v>
      </c>
    </row>
    <row r="83" spans="1:15">
      <c r="A83" s="13">
        <v>26</v>
      </c>
      <c r="B83" s="15" t="s">
        <v>162</v>
      </c>
      <c r="C83" s="70">
        <v>0</v>
      </c>
      <c r="D83" s="70">
        <v>0</v>
      </c>
      <c r="E83" s="70">
        <v>0</v>
      </c>
      <c r="F83" s="70">
        <v>0</v>
      </c>
      <c r="G83" s="70">
        <v>0</v>
      </c>
      <c r="H83" s="70">
        <v>0</v>
      </c>
      <c r="I83" s="70">
        <v>0</v>
      </c>
      <c r="J83" s="70">
        <v>0</v>
      </c>
      <c r="K83" s="70">
        <v>0</v>
      </c>
      <c r="L83" s="70">
        <v>0</v>
      </c>
      <c r="M83" s="70">
        <v>0</v>
      </c>
      <c r="N83" s="70">
        <v>0</v>
      </c>
      <c r="O83" s="70">
        <v>0</v>
      </c>
    </row>
    <row r="84" spans="1:15">
      <c r="A84" s="13">
        <v>27</v>
      </c>
      <c r="B84" s="15" t="s">
        <v>163</v>
      </c>
      <c r="C84" s="70">
        <v>2929.4637441099999</v>
      </c>
      <c r="D84" s="70">
        <v>3017.0557496800002</v>
      </c>
      <c r="E84" s="70">
        <v>3100.29595844</v>
      </c>
      <c r="F84" s="70">
        <v>3156.5883688590002</v>
      </c>
      <c r="G84" s="70">
        <v>3308.8016759809998</v>
      </c>
      <c r="H84" s="70">
        <v>3265.906716171</v>
      </c>
      <c r="I84" s="70">
        <v>3290.4366738099989</v>
      </c>
      <c r="J84" s="70">
        <v>2939.8052227380399</v>
      </c>
      <c r="K84" s="70">
        <v>2837.6131599070009</v>
      </c>
      <c r="L84" s="70">
        <v>2703.7754737989999</v>
      </c>
      <c r="M84" s="70">
        <v>2682.7031271599999</v>
      </c>
      <c r="N84" s="70">
        <v>3011.1376584190002</v>
      </c>
      <c r="O84" s="70">
        <v>2893.9209664535001</v>
      </c>
    </row>
    <row r="85" spans="1:15">
      <c r="A85" s="13">
        <v>28</v>
      </c>
      <c r="B85" s="14" t="s">
        <v>164</v>
      </c>
      <c r="C85" s="70">
        <v>86.904188989000005</v>
      </c>
      <c r="D85" s="70">
        <v>81.04873766800192</v>
      </c>
      <c r="E85" s="70">
        <v>73.546308001002927</v>
      </c>
      <c r="F85" s="70">
        <v>74.700162326001376</v>
      </c>
      <c r="G85" s="70">
        <v>83.048995602999995</v>
      </c>
      <c r="H85" s="70">
        <v>85.340911712999997</v>
      </c>
      <c r="I85" s="70">
        <v>87.154836570998427</v>
      </c>
      <c r="J85" s="70">
        <v>87.537893722003332</v>
      </c>
      <c r="K85" s="70">
        <v>90.679312662995486</v>
      </c>
      <c r="L85" s="70">
        <v>86.803601994999696</v>
      </c>
      <c r="M85" s="70">
        <v>89.065674129992857</v>
      </c>
      <c r="N85" s="70">
        <v>92.416082244995906</v>
      </c>
      <c r="O85" s="70">
        <v>93.829365014999993</v>
      </c>
    </row>
    <row r="86" spans="1:15">
      <c r="A86" s="13">
        <v>29</v>
      </c>
      <c r="B86" s="14" t="s">
        <v>165</v>
      </c>
      <c r="C86" s="70">
        <v>366.7497507427409</v>
      </c>
      <c r="D86" s="70">
        <v>355.01424556999098</v>
      </c>
      <c r="E86" s="70">
        <v>365.97759451316102</v>
      </c>
      <c r="F86" s="70">
        <v>406.03727362942692</v>
      </c>
      <c r="G86" s="70">
        <v>368.35334552730097</v>
      </c>
      <c r="H86" s="70">
        <v>354.64986970715398</v>
      </c>
      <c r="I86" s="70">
        <v>387.08830927292399</v>
      </c>
      <c r="J86" s="70">
        <v>382.18810686327407</v>
      </c>
      <c r="K86" s="70">
        <v>391.15312484119397</v>
      </c>
      <c r="L86" s="70">
        <v>369.716709323994</v>
      </c>
      <c r="M86" s="70">
        <v>366.52593097600402</v>
      </c>
      <c r="N86" s="70">
        <v>281.11802062771397</v>
      </c>
      <c r="O86" s="70">
        <v>263.86533497653397</v>
      </c>
    </row>
    <row r="87" spans="1:15">
      <c r="A87" s="13">
        <v>30</v>
      </c>
      <c r="B87" s="14" t="s">
        <v>166</v>
      </c>
      <c r="C87" s="70">
        <v>311.21985868134004</v>
      </c>
      <c r="D87" s="70">
        <v>482.70547272750002</v>
      </c>
      <c r="E87" s="70">
        <v>351.50686316050002</v>
      </c>
      <c r="F87" s="70">
        <v>427.63855832550001</v>
      </c>
      <c r="G87" s="70">
        <v>376.12624489950002</v>
      </c>
      <c r="H87" s="70">
        <v>349.37850423163002</v>
      </c>
      <c r="I87" s="70">
        <v>596.06688401450003</v>
      </c>
      <c r="J87" s="70">
        <v>433.44060274361999</v>
      </c>
      <c r="K87" s="70">
        <v>521.42233171550004</v>
      </c>
      <c r="L87" s="70">
        <v>335.32613221849999</v>
      </c>
      <c r="M87" s="70">
        <v>536.0626372644</v>
      </c>
      <c r="N87" s="70">
        <v>262.87566298449502</v>
      </c>
      <c r="O87" s="70">
        <v>271.19102272662002</v>
      </c>
    </row>
    <row r="88" spans="1:15">
      <c r="A88" s="13">
        <v>31</v>
      </c>
      <c r="B88" s="14" t="s">
        <v>167</v>
      </c>
      <c r="C88" s="70">
        <v>1787.6787357573121</v>
      </c>
      <c r="D88" s="70">
        <v>1834.4875400764652</v>
      </c>
      <c r="E88" s="70">
        <v>1971.252980448056</v>
      </c>
      <c r="F88" s="70">
        <v>1942.2102889174644</v>
      </c>
      <c r="G88" s="70">
        <v>1675.168386212928</v>
      </c>
      <c r="H88" s="70">
        <v>1840.6567969502566</v>
      </c>
      <c r="I88" s="70">
        <v>2103.0727374899911</v>
      </c>
      <c r="J88" s="70">
        <v>1954.7463151926233</v>
      </c>
      <c r="K88" s="70">
        <v>1952.8684080343935</v>
      </c>
      <c r="L88" s="70">
        <v>2006.5843873777605</v>
      </c>
      <c r="M88" s="70">
        <v>1589.7707530740679</v>
      </c>
      <c r="N88" s="70">
        <v>1630.1681805061135</v>
      </c>
      <c r="O88" s="70">
        <v>1923.6822247607915</v>
      </c>
    </row>
    <row r="89" spans="1:15">
      <c r="A89" s="13">
        <v>32</v>
      </c>
      <c r="B89" s="14" t="s">
        <v>168</v>
      </c>
      <c r="C89" s="70">
        <v>29.806052600000001</v>
      </c>
      <c r="D89" s="70">
        <v>28.654329168</v>
      </c>
      <c r="E89" s="70">
        <v>30.045113488999998</v>
      </c>
      <c r="F89" s="70">
        <v>95.261059629000002</v>
      </c>
      <c r="G89" s="70">
        <v>29.927244337279998</v>
      </c>
      <c r="H89" s="70">
        <v>42.361741404279996</v>
      </c>
      <c r="I89" s="70">
        <v>46.292331754279999</v>
      </c>
      <c r="J89" s="70">
        <v>49.812791486279998</v>
      </c>
      <c r="K89" s="70">
        <v>53.388070366279997</v>
      </c>
      <c r="L89" s="70">
        <v>47.55010862228</v>
      </c>
      <c r="M89" s="70">
        <v>26.711831617279998</v>
      </c>
      <c r="N89" s="70">
        <v>62.484455382279997</v>
      </c>
      <c r="O89" s="70">
        <v>58.313518654279996</v>
      </c>
    </row>
    <row r="90" spans="1:15">
      <c r="A90" s="13">
        <v>33</v>
      </c>
      <c r="B90" s="16" t="s">
        <v>169</v>
      </c>
      <c r="C90" s="71">
        <v>6730.6234469780229</v>
      </c>
      <c r="D90" s="71">
        <v>7246.5814018038036</v>
      </c>
      <c r="E90" s="71">
        <v>6850.4769173333107</v>
      </c>
      <c r="F90" s="71">
        <v>7016.8055416140314</v>
      </c>
      <c r="G90" s="71">
        <v>6991.6918323033824</v>
      </c>
      <c r="H90" s="71">
        <v>7341.7917852110595</v>
      </c>
      <c r="I90" s="71">
        <v>7738.2394831440715</v>
      </c>
      <c r="J90" s="71">
        <v>6852.0474529123485</v>
      </c>
      <c r="K90" s="71">
        <v>6777.5221539230233</v>
      </c>
      <c r="L90" s="71">
        <v>6673.8499168981016</v>
      </c>
      <c r="M90" s="71">
        <v>6210.5173296205858</v>
      </c>
      <c r="N90" s="71">
        <v>6087.1465080785074</v>
      </c>
      <c r="O90" s="71">
        <v>6450.651972887993</v>
      </c>
    </row>
    <row r="91" spans="1:15">
      <c r="A91" s="13">
        <v>34</v>
      </c>
      <c r="B91" s="14" t="s">
        <v>170</v>
      </c>
      <c r="C91" s="70">
        <v>330.07589052999998</v>
      </c>
      <c r="D91" s="70">
        <v>329.40403616600003</v>
      </c>
      <c r="E91" s="70">
        <v>330.36276916200001</v>
      </c>
      <c r="F91" s="70">
        <v>330.10000592599999</v>
      </c>
      <c r="G91" s="70">
        <v>328.85123418900002</v>
      </c>
      <c r="H91" s="70">
        <v>326.0644851879984</v>
      </c>
      <c r="I91" s="70">
        <v>330.0715022</v>
      </c>
      <c r="J91" s="70">
        <v>329.82307505400001</v>
      </c>
      <c r="K91" s="70">
        <v>334.65829343199999</v>
      </c>
      <c r="L91" s="70">
        <v>333.63668231299999</v>
      </c>
      <c r="M91" s="70">
        <v>333.226958943</v>
      </c>
      <c r="N91" s="70">
        <v>320.25866248900377</v>
      </c>
      <c r="O91" s="70">
        <v>319.46115439099998</v>
      </c>
    </row>
    <row r="92" spans="1:15">
      <c r="A92" s="13">
        <v>35</v>
      </c>
      <c r="B92" s="14" t="s">
        <v>171</v>
      </c>
      <c r="C92" s="70">
        <v>13.32785878477779</v>
      </c>
      <c r="D92" s="70">
        <v>13.277226838666669</v>
      </c>
      <c r="E92" s="70">
        <v>13.42835332615555</v>
      </c>
      <c r="F92" s="70">
        <v>13.83842896444445</v>
      </c>
      <c r="G92" s="70">
        <v>13.310160163333331</v>
      </c>
      <c r="H92" s="70">
        <v>13.17856533222222</v>
      </c>
      <c r="I92" s="70">
        <v>13.01605975611111</v>
      </c>
      <c r="J92" s="70">
        <v>12.907146781</v>
      </c>
      <c r="K92" s="70">
        <v>14.142039566722209</v>
      </c>
      <c r="L92" s="70">
        <v>13.89421301244446</v>
      </c>
      <c r="M92" s="70">
        <v>13.46229771316667</v>
      </c>
      <c r="N92" s="70">
        <v>13.11713819088888</v>
      </c>
      <c r="O92" s="70">
        <v>13.322775210416669</v>
      </c>
    </row>
    <row r="93" spans="1:15">
      <c r="A93" s="13">
        <v>36</v>
      </c>
      <c r="B93" s="14" t="s">
        <v>172</v>
      </c>
      <c r="C93" s="70">
        <v>25.567385812083351</v>
      </c>
      <c r="D93" s="70">
        <v>25.464515627299981</v>
      </c>
      <c r="E93" s="70">
        <v>24.69790579650611</v>
      </c>
      <c r="F93" s="70">
        <v>24.135258850388869</v>
      </c>
      <c r="G93" s="70">
        <v>23.363173129500037</v>
      </c>
      <c r="H93" s="70">
        <v>23.23189336199998</v>
      </c>
      <c r="I93" s="70">
        <v>22.298989206472211</v>
      </c>
      <c r="J93" s="70">
        <v>20.772617075694409</v>
      </c>
      <c r="K93" s="70">
        <v>20.791472559833331</v>
      </c>
      <c r="L93" s="70">
        <v>20.481608957112133</v>
      </c>
      <c r="M93" s="70">
        <v>19.931811696506667</v>
      </c>
      <c r="N93" s="70">
        <v>21.21531091197884</v>
      </c>
      <c r="O93" s="70">
        <v>20.944428346451101</v>
      </c>
    </row>
    <row r="94" spans="1:15">
      <c r="A94" s="13">
        <v>37</v>
      </c>
      <c r="B94" s="14" t="s">
        <v>173</v>
      </c>
      <c r="C94" s="70">
        <v>17.674077776226188</v>
      </c>
      <c r="D94" s="70">
        <v>17.284460574417309</v>
      </c>
      <c r="E94" s="70">
        <v>17.01968719933063</v>
      </c>
      <c r="F94" s="70">
        <v>16.807736818216203</v>
      </c>
      <c r="G94" s="70">
        <v>16.38809547210176</v>
      </c>
      <c r="H94" s="70">
        <v>19.98791381082064</v>
      </c>
      <c r="I94" s="70">
        <v>19.626559724872841</v>
      </c>
      <c r="J94" s="70">
        <v>19.262782970425079</v>
      </c>
      <c r="K94" s="70">
        <v>20.144771347171737</v>
      </c>
      <c r="L94" s="70">
        <v>19.664416905581156</v>
      </c>
      <c r="M94" s="70">
        <v>19.27643535400842</v>
      </c>
      <c r="N94" s="70">
        <v>20.288566779901753</v>
      </c>
      <c r="O94" s="70">
        <v>18.975278748826753</v>
      </c>
    </row>
    <row r="95" spans="1:15">
      <c r="A95" s="13">
        <v>38</v>
      </c>
      <c r="B95" s="14" t="s">
        <v>174</v>
      </c>
      <c r="C95" s="70">
        <v>6.8155626680000001</v>
      </c>
      <c r="D95" s="70">
        <v>5.4817074039999998</v>
      </c>
      <c r="E95" s="70">
        <v>5.5419184169999998</v>
      </c>
      <c r="F95" s="70">
        <v>5.387149612</v>
      </c>
      <c r="G95" s="70">
        <v>5.6181584779999998</v>
      </c>
      <c r="H95" s="70">
        <v>5.4255067019999998</v>
      </c>
      <c r="I95" s="70">
        <v>5.2705728780000003</v>
      </c>
      <c r="J95" s="70">
        <v>5.08703854</v>
      </c>
      <c r="K95" s="70">
        <v>5.827635087</v>
      </c>
      <c r="L95" s="70">
        <v>5.4960230640000001</v>
      </c>
      <c r="M95" s="70">
        <v>5.5838901400000003</v>
      </c>
      <c r="N95" s="70">
        <v>4.8846923240000004</v>
      </c>
      <c r="O95" s="70">
        <v>3.7770087650000002</v>
      </c>
    </row>
    <row r="96" spans="1:15">
      <c r="A96" s="13">
        <v>39</v>
      </c>
      <c r="B96" s="16" t="s">
        <v>175</v>
      </c>
      <c r="C96" s="71">
        <v>393.46077557108742</v>
      </c>
      <c r="D96" s="71">
        <v>390.91194661038395</v>
      </c>
      <c r="E96" s="71">
        <v>391.0506339009923</v>
      </c>
      <c r="F96" s="71">
        <v>390.26858017104956</v>
      </c>
      <c r="G96" s="71">
        <v>387.53082143193512</v>
      </c>
      <c r="H96" s="71">
        <v>387.88836439504121</v>
      </c>
      <c r="I96" s="71">
        <v>390.2836837654562</v>
      </c>
      <c r="J96" s="71">
        <v>387.85266042111959</v>
      </c>
      <c r="K96" s="71">
        <v>395.56421199272734</v>
      </c>
      <c r="L96" s="71">
        <v>393.17294425213777</v>
      </c>
      <c r="M96" s="71">
        <v>391.48139384668178</v>
      </c>
      <c r="N96" s="71">
        <v>379.76437069577321</v>
      </c>
      <c r="O96" s="71">
        <v>376.48064546169451</v>
      </c>
    </row>
    <row r="97" spans="1:16">
      <c r="A97" s="13">
        <v>40</v>
      </c>
      <c r="B97" s="16" t="s">
        <v>176</v>
      </c>
      <c r="C97" s="71">
        <v>400.93184830400003</v>
      </c>
      <c r="D97" s="71">
        <v>386.639142284</v>
      </c>
      <c r="E97" s="71">
        <v>414.29092791199997</v>
      </c>
      <c r="F97" s="71">
        <v>407.41933505100002</v>
      </c>
      <c r="G97" s="71">
        <v>419.72784519200002</v>
      </c>
      <c r="H97" s="71">
        <v>413.42150725800002</v>
      </c>
      <c r="I97" s="71">
        <v>408.07406852700001</v>
      </c>
      <c r="J97" s="71">
        <v>416.15163257799998</v>
      </c>
      <c r="K97" s="71">
        <v>411.68011588299998</v>
      </c>
      <c r="L97" s="71">
        <v>399.26739318800003</v>
      </c>
      <c r="M97" s="71">
        <v>394.82556957700001</v>
      </c>
      <c r="N97" s="71">
        <v>507.59898859399999</v>
      </c>
      <c r="O97" s="71">
        <v>509.878363208</v>
      </c>
    </row>
    <row r="98" spans="1:16">
      <c r="A98" s="13">
        <v>41</v>
      </c>
      <c r="B98" s="16" t="s">
        <v>177</v>
      </c>
      <c r="C98" s="71">
        <v>172170.63724716377</v>
      </c>
      <c r="D98" s="71">
        <v>174527.48312864971</v>
      </c>
      <c r="E98" s="71">
        <v>175274.40671649436</v>
      </c>
      <c r="F98" s="71">
        <v>175892.28389108606</v>
      </c>
      <c r="G98" s="71">
        <v>176057.18896126375</v>
      </c>
      <c r="H98" s="71">
        <v>174506.79353566896</v>
      </c>
      <c r="I98" s="71">
        <v>175421.48785348432</v>
      </c>
      <c r="J98" s="71">
        <v>176619.39913379014</v>
      </c>
      <c r="K98" s="71">
        <v>175996.19329471028</v>
      </c>
      <c r="L98" s="71">
        <v>176443.25037267359</v>
      </c>
      <c r="M98" s="71">
        <v>177838.90085084198</v>
      </c>
      <c r="N98" s="71">
        <v>177717.05182968135</v>
      </c>
      <c r="O98" s="71">
        <v>178029.34708382876</v>
      </c>
    </row>
    <row r="99" spans="1:16">
      <c r="A99" s="13">
        <v>42</v>
      </c>
      <c r="B99" s="14" t="s">
        <v>178</v>
      </c>
      <c r="C99" s="70">
        <v>133.15835962977002</v>
      </c>
      <c r="D99" s="70">
        <v>129.76802979477</v>
      </c>
      <c r="E99" s="70">
        <v>128.20509145644002</v>
      </c>
      <c r="F99" s="70">
        <v>97.456522946779998</v>
      </c>
      <c r="G99" s="70">
        <v>116.24754602053</v>
      </c>
      <c r="H99" s="70">
        <v>126.46381776782998</v>
      </c>
      <c r="I99" s="70">
        <v>215.48593578812</v>
      </c>
      <c r="J99" s="70">
        <v>198.52968719137999</v>
      </c>
      <c r="K99" s="70">
        <v>196.96311943666001</v>
      </c>
      <c r="L99" s="70">
        <v>197.06665473300001</v>
      </c>
      <c r="M99" s="70">
        <v>189.75263517100001</v>
      </c>
      <c r="N99" s="70">
        <v>85.105761513000004</v>
      </c>
      <c r="O99" s="70">
        <v>130.32737186752001</v>
      </c>
    </row>
    <row r="100" spans="1:16">
      <c r="A100" s="13">
        <v>43</v>
      </c>
      <c r="B100" s="14" t="s">
        <v>179</v>
      </c>
      <c r="C100" s="70">
        <v>0</v>
      </c>
      <c r="D100" s="70">
        <v>0</v>
      </c>
      <c r="E100" s="70">
        <v>0</v>
      </c>
      <c r="F100" s="70">
        <v>0</v>
      </c>
      <c r="G100" s="70">
        <v>0</v>
      </c>
      <c r="H100" s="70">
        <v>0</v>
      </c>
      <c r="I100" s="70">
        <v>0</v>
      </c>
      <c r="J100" s="70">
        <v>0</v>
      </c>
      <c r="K100" s="70">
        <v>0</v>
      </c>
      <c r="L100" s="70">
        <v>0</v>
      </c>
      <c r="M100" s="70">
        <v>0</v>
      </c>
      <c r="N100" s="70">
        <v>0</v>
      </c>
      <c r="O100" s="70">
        <v>0</v>
      </c>
    </row>
    <row r="101" spans="1:16">
      <c r="A101" s="13">
        <v>44</v>
      </c>
      <c r="B101" s="14" t="s">
        <v>181</v>
      </c>
      <c r="C101" s="70">
        <v>100.63994115209</v>
      </c>
      <c r="D101" s="70">
        <v>226.06023842600001</v>
      </c>
      <c r="E101" s="70">
        <v>210.801543442</v>
      </c>
      <c r="F101" s="70">
        <v>179.81299887200001</v>
      </c>
      <c r="G101" s="70">
        <v>146.28150196999999</v>
      </c>
      <c r="H101" s="70">
        <v>99.701644602000002</v>
      </c>
      <c r="I101" s="70">
        <v>189.37571442300001</v>
      </c>
      <c r="J101" s="70">
        <v>192.420421705</v>
      </c>
      <c r="K101" s="70">
        <v>213.56240156707</v>
      </c>
      <c r="L101" s="70">
        <v>188.20618291421999</v>
      </c>
      <c r="M101" s="70">
        <v>332.13159212888002</v>
      </c>
      <c r="N101" s="70">
        <v>188.35888993699999</v>
      </c>
      <c r="O101" s="70">
        <v>89.887618008229992</v>
      </c>
    </row>
    <row r="102" spans="1:16">
      <c r="A102" s="13">
        <v>45</v>
      </c>
      <c r="B102" s="14" t="s">
        <v>182</v>
      </c>
      <c r="C102" s="70">
        <v>330.04292186633</v>
      </c>
      <c r="D102" s="70">
        <v>301.33244115490004</v>
      </c>
      <c r="E102" s="70">
        <v>331.97406218956996</v>
      </c>
      <c r="F102" s="70">
        <v>423.07214853698997</v>
      </c>
      <c r="G102" s="70">
        <v>384.46919757218001</v>
      </c>
      <c r="H102" s="70">
        <v>381.44141051617999</v>
      </c>
      <c r="I102" s="70">
        <v>363.86229978301003</v>
      </c>
      <c r="J102" s="70">
        <v>363.69345980417</v>
      </c>
      <c r="K102" s="70">
        <v>336.48950783388</v>
      </c>
      <c r="L102" s="70">
        <v>337.63129157028004</v>
      </c>
      <c r="M102" s="70">
        <v>314.77628027581</v>
      </c>
      <c r="N102" s="70">
        <v>312.12541208915002</v>
      </c>
      <c r="O102" s="70">
        <v>328.47662556314003</v>
      </c>
    </row>
    <row r="103" spans="1:16">
      <c r="A103" s="13">
        <v>46</v>
      </c>
      <c r="B103" s="14" t="s">
        <v>183</v>
      </c>
      <c r="C103" s="70">
        <v>234.08864484784939</v>
      </c>
      <c r="D103" s="70">
        <v>233.53876965164793</v>
      </c>
      <c r="E103" s="70">
        <v>224.05099231168131</v>
      </c>
      <c r="F103" s="70">
        <v>185.37206007080158</v>
      </c>
      <c r="G103" s="70">
        <v>182.6175039535774</v>
      </c>
      <c r="H103" s="70">
        <v>180.00145405221619</v>
      </c>
      <c r="I103" s="70">
        <v>164.04244824884492</v>
      </c>
      <c r="J103" s="70">
        <v>167.27195498966063</v>
      </c>
      <c r="K103" s="70">
        <v>178.82780343361631</v>
      </c>
      <c r="L103" s="70">
        <v>172.4076529565877</v>
      </c>
      <c r="M103" s="70">
        <v>196.24479234236881</v>
      </c>
      <c r="N103" s="70">
        <v>272.31254855063884</v>
      </c>
      <c r="O103" s="70">
        <v>261.72917109399719</v>
      </c>
    </row>
    <row r="104" spans="1:16">
      <c r="A104" s="13">
        <v>47</v>
      </c>
      <c r="B104" s="14" t="s">
        <v>184</v>
      </c>
      <c r="C104" s="70">
        <v>314.23466565478003</v>
      </c>
      <c r="D104" s="70">
        <v>312.70903081680007</v>
      </c>
      <c r="E104" s="70">
        <v>310.97579406145002</v>
      </c>
      <c r="F104" s="70">
        <v>373.83252626753006</v>
      </c>
      <c r="G104" s="70">
        <v>374.50332911525999</v>
      </c>
      <c r="H104" s="70">
        <v>371.35433041318998</v>
      </c>
      <c r="I104" s="70">
        <v>347.01621875623999</v>
      </c>
      <c r="J104" s="70">
        <v>370.62420125391003</v>
      </c>
      <c r="K104" s="70">
        <v>344.97567145119001</v>
      </c>
      <c r="L104" s="70">
        <v>368.44649963350003</v>
      </c>
      <c r="M104" s="70">
        <v>366.90387737105999</v>
      </c>
      <c r="N104" s="70">
        <v>391.67300895706006</v>
      </c>
      <c r="O104" s="70">
        <v>383.52685761506001</v>
      </c>
    </row>
    <row r="105" spans="1:16" ht="21">
      <c r="A105" s="13">
        <v>48</v>
      </c>
      <c r="B105" s="59" t="s">
        <v>185</v>
      </c>
      <c r="C105" s="71">
        <v>1112.1645331508189</v>
      </c>
      <c r="D105" s="71">
        <v>1203.4085098441178</v>
      </c>
      <c r="E105" s="71">
        <v>1206.0074834611412</v>
      </c>
      <c r="F105" s="71">
        <v>1259.5462566941019</v>
      </c>
      <c r="G105" s="71">
        <v>1204.1190786315472</v>
      </c>
      <c r="H105" s="71">
        <v>1158.9626573514161</v>
      </c>
      <c r="I105" s="71">
        <v>1279.7826169992152</v>
      </c>
      <c r="J105" s="71">
        <v>1292.5397249441212</v>
      </c>
      <c r="K105" s="71">
        <v>1270.8185037224159</v>
      </c>
      <c r="L105" s="71">
        <v>1263.758281807588</v>
      </c>
      <c r="M105" s="71">
        <v>1399.8091772891189</v>
      </c>
      <c r="N105" s="71">
        <v>1249.5756210468492</v>
      </c>
      <c r="O105" s="71">
        <v>1193.9476441479471</v>
      </c>
    </row>
    <row r="106" spans="1:16">
      <c r="A106" s="13">
        <v>49</v>
      </c>
      <c r="B106" s="16" t="s">
        <v>186</v>
      </c>
      <c r="C106" s="71">
        <v>171058.47271401293</v>
      </c>
      <c r="D106" s="71">
        <v>173324.07461880564</v>
      </c>
      <c r="E106" s="71">
        <v>174068.39923303309</v>
      </c>
      <c r="F106" s="71">
        <v>174632.73763439196</v>
      </c>
      <c r="G106" s="71">
        <v>174853.06988263229</v>
      </c>
      <c r="H106" s="71">
        <v>173347.83087831756</v>
      </c>
      <c r="I106" s="71">
        <v>174141.70523648505</v>
      </c>
      <c r="J106" s="71">
        <v>175326.85940884598</v>
      </c>
      <c r="K106" s="71">
        <v>174725.3747909879</v>
      </c>
      <c r="L106" s="71">
        <v>175179.49209086594</v>
      </c>
      <c r="M106" s="71">
        <v>176439.09167355293</v>
      </c>
      <c r="N106" s="71">
        <v>176467.47620863441</v>
      </c>
      <c r="O106" s="71">
        <v>176835.39943968071</v>
      </c>
    </row>
    <row r="108" spans="1:16">
      <c r="O108" s="76" t="s">
        <v>57</v>
      </c>
    </row>
    <row r="109" spans="1:16">
      <c r="B109" s="123" t="s">
        <v>225</v>
      </c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</row>
    <row r="110" spans="1:16">
      <c r="A110" s="12" t="s">
        <v>156</v>
      </c>
      <c r="B110" s="12" t="s">
        <v>157</v>
      </c>
      <c r="C110" s="50">
        <v>44592</v>
      </c>
      <c r="D110" s="50">
        <v>44620</v>
      </c>
      <c r="E110" s="50">
        <v>44651</v>
      </c>
      <c r="F110" s="50">
        <v>44681</v>
      </c>
      <c r="G110" s="50">
        <v>44712</v>
      </c>
      <c r="H110" s="50">
        <v>44742</v>
      </c>
      <c r="I110" s="50">
        <v>44773</v>
      </c>
      <c r="J110" s="50">
        <v>44804</v>
      </c>
      <c r="K110" s="50">
        <v>44834</v>
      </c>
      <c r="L110" s="50">
        <v>44865</v>
      </c>
      <c r="M110" s="50">
        <v>44895</v>
      </c>
      <c r="N110" s="50">
        <v>44926</v>
      </c>
      <c r="O110" s="50">
        <v>44957</v>
      </c>
    </row>
    <row r="111" spans="1:16">
      <c r="A111" s="13">
        <v>1</v>
      </c>
      <c r="B111" s="14" t="s">
        <v>63</v>
      </c>
      <c r="C111" s="70">
        <v>0</v>
      </c>
      <c r="D111" s="70">
        <v>0</v>
      </c>
      <c r="E111" s="70">
        <v>0</v>
      </c>
      <c r="F111" s="70">
        <v>0</v>
      </c>
      <c r="G111" s="70">
        <v>0</v>
      </c>
      <c r="H111" s="70">
        <v>0</v>
      </c>
      <c r="I111" s="70">
        <v>0</v>
      </c>
      <c r="J111" s="70">
        <v>1.6</v>
      </c>
      <c r="K111" s="70">
        <v>1.6</v>
      </c>
      <c r="L111" s="70">
        <v>1.6</v>
      </c>
      <c r="M111" s="70">
        <v>2</v>
      </c>
      <c r="N111" s="70">
        <v>2.75</v>
      </c>
      <c r="O111" s="70">
        <v>2.75</v>
      </c>
      <c r="P111" s="86"/>
    </row>
    <row r="112" spans="1:16">
      <c r="A112" s="13">
        <v>2</v>
      </c>
      <c r="B112" s="14" t="s">
        <v>64</v>
      </c>
      <c r="C112" s="70">
        <v>2</v>
      </c>
      <c r="D112" s="70">
        <v>2</v>
      </c>
      <c r="E112" s="70">
        <v>2</v>
      </c>
      <c r="F112" s="70">
        <v>2</v>
      </c>
      <c r="G112" s="70">
        <v>0</v>
      </c>
      <c r="H112" s="70">
        <v>0</v>
      </c>
      <c r="I112" s="70">
        <v>0</v>
      </c>
      <c r="J112" s="70">
        <v>0</v>
      </c>
      <c r="K112" s="70">
        <v>0</v>
      </c>
      <c r="L112" s="70">
        <v>0</v>
      </c>
      <c r="M112" s="70">
        <v>0</v>
      </c>
      <c r="N112" s="70">
        <v>0</v>
      </c>
      <c r="O112" s="70">
        <v>0</v>
      </c>
      <c r="P112" s="86"/>
    </row>
    <row r="113" spans="1:16">
      <c r="A113" s="13">
        <v>3</v>
      </c>
      <c r="B113" s="14" t="s">
        <v>65</v>
      </c>
      <c r="C113" s="70">
        <v>211.28642663900001</v>
      </c>
      <c r="D113" s="70">
        <v>213.28642663900001</v>
      </c>
      <c r="E113" s="70">
        <v>215.78642663900001</v>
      </c>
      <c r="F113" s="70">
        <v>227.28642663900001</v>
      </c>
      <c r="G113" s="70">
        <v>230.78642663900001</v>
      </c>
      <c r="H113" s="70">
        <v>226.28642663900001</v>
      </c>
      <c r="I113" s="70">
        <v>227.28642663900001</v>
      </c>
      <c r="J113" s="70">
        <v>228.28642663900001</v>
      </c>
      <c r="K113" s="70">
        <v>231.68642663899999</v>
      </c>
      <c r="L113" s="70">
        <v>232.38642663900001</v>
      </c>
      <c r="M113" s="70">
        <v>234.88642663900001</v>
      </c>
      <c r="N113" s="70">
        <v>241.88642663900001</v>
      </c>
      <c r="O113" s="70">
        <v>457.18642663899999</v>
      </c>
      <c r="P113" s="86"/>
    </row>
    <row r="114" spans="1:16">
      <c r="A114" s="13">
        <v>4</v>
      </c>
      <c r="B114" s="14" t="s">
        <v>66</v>
      </c>
      <c r="C114" s="70">
        <v>0</v>
      </c>
      <c r="D114" s="70">
        <v>0</v>
      </c>
      <c r="E114" s="70">
        <v>0</v>
      </c>
      <c r="F114" s="70">
        <v>0</v>
      </c>
      <c r="G114" s="70">
        <v>0</v>
      </c>
      <c r="H114" s="70">
        <v>0</v>
      </c>
      <c r="I114" s="70">
        <v>0</v>
      </c>
      <c r="J114" s="70">
        <v>0</v>
      </c>
      <c r="K114" s="70">
        <v>0</v>
      </c>
      <c r="L114" s="70">
        <v>0</v>
      </c>
      <c r="M114" s="70">
        <v>0</v>
      </c>
      <c r="N114" s="70">
        <v>0</v>
      </c>
      <c r="O114" s="70">
        <v>0</v>
      </c>
      <c r="P114" s="86"/>
    </row>
    <row r="115" spans="1:16">
      <c r="A115" s="13">
        <v>5</v>
      </c>
      <c r="B115" s="14" t="s">
        <v>67</v>
      </c>
      <c r="C115" s="70">
        <v>0</v>
      </c>
      <c r="D115" s="70">
        <v>0</v>
      </c>
      <c r="E115" s="70">
        <v>0</v>
      </c>
      <c r="F115" s="70">
        <v>0</v>
      </c>
      <c r="G115" s="70">
        <v>0</v>
      </c>
      <c r="H115" s="70">
        <v>0</v>
      </c>
      <c r="I115" s="70">
        <v>0</v>
      </c>
      <c r="J115" s="70">
        <v>0</v>
      </c>
      <c r="K115" s="70">
        <v>0</v>
      </c>
      <c r="L115" s="70">
        <v>0</v>
      </c>
      <c r="M115" s="70">
        <v>0</v>
      </c>
      <c r="N115" s="70">
        <v>0</v>
      </c>
      <c r="O115" s="70">
        <v>0</v>
      </c>
      <c r="P115" s="86"/>
    </row>
    <row r="116" spans="1:16">
      <c r="A116" s="13">
        <v>6</v>
      </c>
      <c r="B116" s="14" t="s">
        <v>68</v>
      </c>
      <c r="C116" s="70">
        <v>132.4787805</v>
      </c>
      <c r="D116" s="70">
        <v>135.737383967</v>
      </c>
      <c r="E116" s="70">
        <v>138.278742967</v>
      </c>
      <c r="F116" s="70">
        <v>136.64753629800001</v>
      </c>
      <c r="G116" s="70">
        <v>138.895408</v>
      </c>
      <c r="H116" s="70">
        <v>148.30127859999999</v>
      </c>
      <c r="I116" s="70">
        <v>148.4519986</v>
      </c>
      <c r="J116" s="70">
        <v>150.11683769999999</v>
      </c>
      <c r="K116" s="70">
        <v>172.4107242</v>
      </c>
      <c r="L116" s="70">
        <v>173.3599791</v>
      </c>
      <c r="M116" s="70">
        <v>176.17106000000001</v>
      </c>
      <c r="N116" s="70">
        <v>176.09921750000001</v>
      </c>
      <c r="O116" s="70">
        <v>578.11201370499998</v>
      </c>
      <c r="P116" s="86"/>
    </row>
    <row r="117" spans="1:16">
      <c r="A117" s="13">
        <v>7</v>
      </c>
      <c r="B117" s="14" t="s">
        <v>69</v>
      </c>
      <c r="C117" s="70">
        <v>3.4205723149999998</v>
      </c>
      <c r="D117" s="70">
        <v>3.6076415900000001</v>
      </c>
      <c r="E117" s="70">
        <v>3.6076415900000001</v>
      </c>
      <c r="F117" s="70">
        <v>2.7182905499999999</v>
      </c>
      <c r="G117" s="70">
        <v>3.2089871849999998</v>
      </c>
      <c r="H117" s="70">
        <v>4.2828047299999996</v>
      </c>
      <c r="I117" s="70">
        <v>4.2828047299999996</v>
      </c>
      <c r="J117" s="70">
        <v>4.3221254150000004</v>
      </c>
      <c r="K117" s="70">
        <v>4.9255398250000004</v>
      </c>
      <c r="L117" s="70">
        <v>4.5959806900000002</v>
      </c>
      <c r="M117" s="70">
        <v>5.4676553700000001</v>
      </c>
      <c r="N117" s="70">
        <v>4.8820892000000002</v>
      </c>
      <c r="O117" s="70">
        <v>5.3819301199999998</v>
      </c>
      <c r="P117" s="86"/>
    </row>
    <row r="118" spans="1:16">
      <c r="A118" s="13">
        <v>8</v>
      </c>
      <c r="B118" s="14" t="s">
        <v>71</v>
      </c>
      <c r="C118" s="70">
        <v>49.605319999999999</v>
      </c>
      <c r="D118" s="70">
        <v>49.912913000000003</v>
      </c>
      <c r="E118" s="70">
        <v>49.530856999999997</v>
      </c>
      <c r="F118" s="70">
        <v>48.955145000000002</v>
      </c>
      <c r="G118" s="70">
        <v>49.457206999999997</v>
      </c>
      <c r="H118" s="70">
        <v>49.629738000000003</v>
      </c>
      <c r="I118" s="70">
        <v>49.522207000000002</v>
      </c>
      <c r="J118" s="70">
        <v>53.513807999999997</v>
      </c>
      <c r="K118" s="70">
        <v>51.216726000000001</v>
      </c>
      <c r="L118" s="70">
        <v>50.949460000000002</v>
      </c>
      <c r="M118" s="70">
        <v>51.623621</v>
      </c>
      <c r="N118" s="70">
        <v>51.762129000000002</v>
      </c>
      <c r="O118" s="70">
        <v>199.45027615000001</v>
      </c>
      <c r="P118" s="86"/>
    </row>
    <row r="119" spans="1:16">
      <c r="A119" s="13">
        <v>9</v>
      </c>
      <c r="B119" s="14" t="s">
        <v>72</v>
      </c>
      <c r="C119" s="70">
        <v>0</v>
      </c>
      <c r="D119" s="70">
        <v>0</v>
      </c>
      <c r="E119" s="70">
        <v>0</v>
      </c>
      <c r="F119" s="70">
        <v>0</v>
      </c>
      <c r="G119" s="70">
        <v>0</v>
      </c>
      <c r="H119" s="70">
        <v>0</v>
      </c>
      <c r="I119" s="70">
        <v>0</v>
      </c>
      <c r="J119" s="70">
        <v>0</v>
      </c>
      <c r="K119" s="70">
        <v>0</v>
      </c>
      <c r="L119" s="70">
        <v>0</v>
      </c>
      <c r="M119" s="70">
        <v>0</v>
      </c>
      <c r="N119" s="70">
        <v>0</v>
      </c>
      <c r="O119" s="70">
        <v>0</v>
      </c>
      <c r="P119" s="86"/>
    </row>
    <row r="120" spans="1:16">
      <c r="A120" s="13">
        <v>10</v>
      </c>
      <c r="B120" s="14" t="s">
        <v>73</v>
      </c>
      <c r="C120" s="70">
        <v>42.774537457892094</v>
      </c>
      <c r="D120" s="70">
        <v>43.840160903013818</v>
      </c>
      <c r="E120" s="70">
        <v>43.840160903013818</v>
      </c>
      <c r="F120" s="70">
        <v>46.328341495386667</v>
      </c>
      <c r="G120" s="70">
        <v>46.511154618608948</v>
      </c>
      <c r="H120" s="70">
        <v>41.868002976985814</v>
      </c>
      <c r="I120" s="70">
        <v>41.868002976985814</v>
      </c>
      <c r="J120" s="70">
        <v>42.005122637957349</v>
      </c>
      <c r="K120" s="70">
        <v>28.869736164071551</v>
      </c>
      <c r="L120" s="70">
        <v>28.995939266814492</v>
      </c>
      <c r="M120" s="70">
        <v>29.068672173376392</v>
      </c>
      <c r="N120" s="70">
        <v>29.763401947763764</v>
      </c>
      <c r="O120" s="70">
        <v>29.763401947763764</v>
      </c>
      <c r="P120" s="86"/>
    </row>
    <row r="121" spans="1:16">
      <c r="A121" s="13">
        <v>11</v>
      </c>
      <c r="B121" s="14" t="s">
        <v>74</v>
      </c>
      <c r="C121" s="70">
        <v>0</v>
      </c>
      <c r="D121" s="70">
        <v>0</v>
      </c>
      <c r="E121" s="70">
        <v>0</v>
      </c>
      <c r="F121" s="70">
        <v>0</v>
      </c>
      <c r="G121" s="70">
        <v>0</v>
      </c>
      <c r="H121" s="70">
        <v>0</v>
      </c>
      <c r="I121" s="70">
        <v>0</v>
      </c>
      <c r="J121" s="70">
        <v>0</v>
      </c>
      <c r="K121" s="70">
        <v>0</v>
      </c>
      <c r="L121" s="70">
        <v>0</v>
      </c>
      <c r="M121" s="70">
        <v>0</v>
      </c>
      <c r="N121" s="70">
        <v>0</v>
      </c>
      <c r="O121" s="70">
        <v>0</v>
      </c>
      <c r="P121" s="86"/>
    </row>
    <row r="122" spans="1:16">
      <c r="A122" s="13">
        <v>12</v>
      </c>
      <c r="B122" s="14" t="s">
        <v>75</v>
      </c>
      <c r="C122" s="70">
        <v>0</v>
      </c>
      <c r="D122" s="70">
        <v>0</v>
      </c>
      <c r="E122" s="70">
        <v>0</v>
      </c>
      <c r="F122" s="70">
        <v>0</v>
      </c>
      <c r="G122" s="70">
        <v>0</v>
      </c>
      <c r="H122" s="70">
        <v>0</v>
      </c>
      <c r="I122" s="70">
        <v>0</v>
      </c>
      <c r="J122" s="70">
        <v>0</v>
      </c>
      <c r="K122" s="70">
        <v>0</v>
      </c>
      <c r="L122" s="70">
        <v>0</v>
      </c>
      <c r="M122" s="70">
        <v>0</v>
      </c>
      <c r="N122" s="70">
        <v>0</v>
      </c>
      <c r="O122" s="70">
        <v>0</v>
      </c>
      <c r="P122" s="86"/>
    </row>
    <row r="123" spans="1:16">
      <c r="A123" s="13">
        <v>13</v>
      </c>
      <c r="B123" s="14" t="s">
        <v>76</v>
      </c>
      <c r="C123" s="70">
        <v>0</v>
      </c>
      <c r="D123" s="70">
        <v>0</v>
      </c>
      <c r="E123" s="70">
        <v>0</v>
      </c>
      <c r="F123" s="70">
        <v>0</v>
      </c>
      <c r="G123" s="70">
        <v>0</v>
      </c>
      <c r="H123" s="70">
        <v>0</v>
      </c>
      <c r="I123" s="70">
        <v>0</v>
      </c>
      <c r="J123" s="70">
        <v>0</v>
      </c>
      <c r="K123" s="70">
        <v>0</v>
      </c>
      <c r="L123" s="70">
        <v>0</v>
      </c>
      <c r="M123" s="70">
        <v>0</v>
      </c>
      <c r="N123" s="70">
        <v>0</v>
      </c>
      <c r="O123" s="70">
        <v>0</v>
      </c>
      <c r="P123" s="86"/>
    </row>
    <row r="124" spans="1:16">
      <c r="A124" s="13">
        <v>14</v>
      </c>
      <c r="B124" s="14" t="s">
        <v>77</v>
      </c>
      <c r="C124" s="70">
        <v>0</v>
      </c>
      <c r="D124" s="70">
        <v>0</v>
      </c>
      <c r="E124" s="70">
        <v>0</v>
      </c>
      <c r="F124" s="70">
        <v>0</v>
      </c>
      <c r="G124" s="70">
        <v>0</v>
      </c>
      <c r="H124" s="70">
        <v>0</v>
      </c>
      <c r="I124" s="70">
        <v>0</v>
      </c>
      <c r="J124" s="70">
        <v>0</v>
      </c>
      <c r="K124" s="70">
        <v>0</v>
      </c>
      <c r="L124" s="70">
        <v>0</v>
      </c>
      <c r="M124" s="70">
        <v>0</v>
      </c>
      <c r="N124" s="70">
        <v>0</v>
      </c>
      <c r="O124" s="70">
        <v>0</v>
      </c>
      <c r="P124" s="86"/>
    </row>
    <row r="125" spans="1:16">
      <c r="A125" s="13">
        <v>15</v>
      </c>
      <c r="B125" s="14" t="s">
        <v>78</v>
      </c>
      <c r="C125" s="70">
        <v>0</v>
      </c>
      <c r="D125" s="70">
        <v>0</v>
      </c>
      <c r="E125" s="70">
        <v>0</v>
      </c>
      <c r="F125" s="70">
        <v>0</v>
      </c>
      <c r="G125" s="70">
        <v>0</v>
      </c>
      <c r="H125" s="70">
        <v>0</v>
      </c>
      <c r="I125" s="70">
        <v>0</v>
      </c>
      <c r="J125" s="70">
        <v>0</v>
      </c>
      <c r="K125" s="70">
        <v>0</v>
      </c>
      <c r="L125" s="70">
        <v>0</v>
      </c>
      <c r="M125" s="70">
        <v>0</v>
      </c>
      <c r="N125" s="70">
        <v>0</v>
      </c>
      <c r="O125" s="70">
        <v>0</v>
      </c>
      <c r="P125" s="86"/>
    </row>
    <row r="126" spans="1:16">
      <c r="A126" s="13">
        <v>16</v>
      </c>
      <c r="B126" s="14" t="s">
        <v>79</v>
      </c>
      <c r="C126" s="70">
        <v>0</v>
      </c>
      <c r="D126" s="70">
        <v>0</v>
      </c>
      <c r="E126" s="70">
        <v>0</v>
      </c>
      <c r="F126" s="70">
        <v>0</v>
      </c>
      <c r="G126" s="70">
        <v>0</v>
      </c>
      <c r="H126" s="70">
        <v>0</v>
      </c>
      <c r="I126" s="70">
        <v>0</v>
      </c>
      <c r="J126" s="70">
        <v>0</v>
      </c>
      <c r="K126" s="70">
        <v>0</v>
      </c>
      <c r="L126" s="70">
        <v>0</v>
      </c>
      <c r="M126" s="70">
        <v>0</v>
      </c>
      <c r="N126" s="70">
        <v>0</v>
      </c>
      <c r="O126" s="70">
        <v>0</v>
      </c>
      <c r="P126" s="86"/>
    </row>
    <row r="127" spans="1:16">
      <c r="A127" s="13">
        <v>17</v>
      </c>
      <c r="B127" s="14" t="s">
        <v>80</v>
      </c>
      <c r="C127" s="70">
        <v>48.485962913999998</v>
      </c>
      <c r="D127" s="70">
        <v>48.485962913999998</v>
      </c>
      <c r="E127" s="70">
        <v>48.485962913999998</v>
      </c>
      <c r="F127" s="70">
        <v>45.124608074000001</v>
      </c>
      <c r="G127" s="70">
        <v>45.124608074000001</v>
      </c>
      <c r="H127" s="70">
        <v>49.124608074000001</v>
      </c>
      <c r="I127" s="70">
        <v>49.421608073999998</v>
      </c>
      <c r="J127" s="70">
        <v>49.421608073999998</v>
      </c>
      <c r="K127" s="70">
        <v>49.421608073999998</v>
      </c>
      <c r="L127" s="70">
        <v>49.421608073999998</v>
      </c>
      <c r="M127" s="70">
        <v>49.421608073999998</v>
      </c>
      <c r="N127" s="70">
        <v>49.421608073999998</v>
      </c>
      <c r="O127" s="70">
        <v>49.421608073999998</v>
      </c>
      <c r="P127" s="86"/>
    </row>
    <row r="128" spans="1:16">
      <c r="A128" s="13">
        <v>18</v>
      </c>
      <c r="B128" s="14" t="s">
        <v>81</v>
      </c>
      <c r="C128" s="70">
        <v>10.969796181</v>
      </c>
      <c r="D128" s="70">
        <v>10.969796181</v>
      </c>
      <c r="E128" s="70">
        <v>10.969796181</v>
      </c>
      <c r="F128" s="70">
        <v>10.969796181</v>
      </c>
      <c r="G128" s="70">
        <v>10.969796181</v>
      </c>
      <c r="H128" s="70">
        <v>10.969796181</v>
      </c>
      <c r="I128" s="70">
        <v>10.969796181</v>
      </c>
      <c r="J128" s="70">
        <v>10.969796181</v>
      </c>
      <c r="K128" s="70">
        <v>10.969796181</v>
      </c>
      <c r="L128" s="70">
        <v>16.008355262999999</v>
      </c>
      <c r="M128" s="70">
        <v>16.008355262999999</v>
      </c>
      <c r="N128" s="70">
        <v>16.008355262999999</v>
      </c>
      <c r="O128" s="70">
        <v>16.008355262999999</v>
      </c>
      <c r="P128" s="86"/>
    </row>
    <row r="129" spans="1:16">
      <c r="A129" s="13">
        <v>19</v>
      </c>
      <c r="B129" s="14" t="s">
        <v>82</v>
      </c>
      <c r="C129" s="70">
        <v>14.185505766</v>
      </c>
      <c r="D129" s="70">
        <v>14.185505766</v>
      </c>
      <c r="E129" s="70">
        <v>14.185505766</v>
      </c>
      <c r="F129" s="70">
        <v>10.353431526</v>
      </c>
      <c r="G129" s="70">
        <v>10.353431526</v>
      </c>
      <c r="H129" s="70">
        <v>10.353431526</v>
      </c>
      <c r="I129" s="70">
        <v>10.353431526</v>
      </c>
      <c r="J129" s="70">
        <v>10.353431526</v>
      </c>
      <c r="K129" s="70">
        <v>10.353431526</v>
      </c>
      <c r="L129" s="70">
        <v>10.353431526</v>
      </c>
      <c r="M129" s="70">
        <v>10.353431526</v>
      </c>
      <c r="N129" s="70">
        <v>10.353431526</v>
      </c>
      <c r="O129" s="70">
        <v>10.353431526</v>
      </c>
      <c r="P129" s="86"/>
    </row>
    <row r="130" spans="1:16">
      <c r="A130" s="13">
        <v>20</v>
      </c>
      <c r="B130" s="14" t="s">
        <v>83</v>
      </c>
      <c r="C130" s="70">
        <v>13.130820313999999</v>
      </c>
      <c r="D130" s="70">
        <v>13.130820313999999</v>
      </c>
      <c r="E130" s="70">
        <v>13.130820313999999</v>
      </c>
      <c r="F130" s="70">
        <v>13.130820313999999</v>
      </c>
      <c r="G130" s="70">
        <v>13.130820313999999</v>
      </c>
      <c r="H130" s="70">
        <v>13.130820313999999</v>
      </c>
      <c r="I130" s="70">
        <v>13.130820313999999</v>
      </c>
      <c r="J130" s="70">
        <v>13.130820313999999</v>
      </c>
      <c r="K130" s="70">
        <v>13.130820313999999</v>
      </c>
      <c r="L130" s="70">
        <v>13.130820313999999</v>
      </c>
      <c r="M130" s="70">
        <v>13.130820313999999</v>
      </c>
      <c r="N130" s="70">
        <v>13.130820313999999</v>
      </c>
      <c r="O130" s="70">
        <v>20.102820313999999</v>
      </c>
      <c r="P130" s="86"/>
    </row>
    <row r="131" spans="1:16">
      <c r="A131" s="13">
        <v>21</v>
      </c>
      <c r="B131" s="16" t="s">
        <v>84</v>
      </c>
      <c r="C131" s="71">
        <v>528.33772208689209</v>
      </c>
      <c r="D131" s="71">
        <v>535.15661127401381</v>
      </c>
      <c r="E131" s="71">
        <v>539.81591427401383</v>
      </c>
      <c r="F131" s="71">
        <v>543.51439607738666</v>
      </c>
      <c r="G131" s="71">
        <v>548.43783953760897</v>
      </c>
      <c r="H131" s="71">
        <v>553.94690704098582</v>
      </c>
      <c r="I131" s="71">
        <v>555.28709604098583</v>
      </c>
      <c r="J131" s="71">
        <v>563.71997648695731</v>
      </c>
      <c r="K131" s="71">
        <v>574.58480892307148</v>
      </c>
      <c r="L131" s="71">
        <v>580.80200087281446</v>
      </c>
      <c r="M131" s="71">
        <v>588.13165035937641</v>
      </c>
      <c r="N131" s="71">
        <v>596.0574794637638</v>
      </c>
      <c r="O131" s="71">
        <v>1368.5302637387638</v>
      </c>
      <c r="P131" s="86"/>
    </row>
    <row r="132" spans="1:16">
      <c r="A132" s="13">
        <v>22</v>
      </c>
      <c r="B132" s="14" t="s">
        <v>159</v>
      </c>
      <c r="C132" s="70">
        <v>23.460986437114634</v>
      </c>
      <c r="D132" s="70">
        <v>21.609653000624704</v>
      </c>
      <c r="E132" s="70">
        <v>29.241771412624704</v>
      </c>
      <c r="F132" s="70">
        <v>24.846623392654905</v>
      </c>
      <c r="G132" s="70">
        <v>22.63053140889496</v>
      </c>
      <c r="H132" s="70">
        <v>21.979527122614936</v>
      </c>
      <c r="I132" s="70">
        <v>22.305103574614936</v>
      </c>
      <c r="J132" s="70">
        <v>17.624356795924903</v>
      </c>
      <c r="K132" s="70">
        <v>18.377455828214906</v>
      </c>
      <c r="L132" s="70">
        <v>16.741449713504959</v>
      </c>
      <c r="M132" s="70">
        <v>17.485154947924904</v>
      </c>
      <c r="N132" s="70">
        <v>13.415618234875007</v>
      </c>
      <c r="O132" s="70">
        <v>15.402509200875008</v>
      </c>
      <c r="P132" s="86"/>
    </row>
    <row r="133" spans="1:16">
      <c r="A133" s="13">
        <v>23</v>
      </c>
      <c r="B133" s="15" t="s">
        <v>160</v>
      </c>
      <c r="C133" s="70">
        <v>0.82230110297439984</v>
      </c>
      <c r="D133" s="70">
        <v>1.3321470392501</v>
      </c>
      <c r="E133" s="70">
        <v>1.3321470392501</v>
      </c>
      <c r="F133" s="70">
        <v>1.8552470006901003</v>
      </c>
      <c r="G133" s="70">
        <v>1.7258034102457001</v>
      </c>
      <c r="H133" s="70">
        <v>1.2533367295434659</v>
      </c>
      <c r="I133" s="70">
        <v>1.2533367295434659</v>
      </c>
      <c r="J133" s="70">
        <v>1.581691779319166</v>
      </c>
      <c r="K133" s="70">
        <v>1.1457595336594657</v>
      </c>
      <c r="L133" s="70">
        <v>1.4078222596594654</v>
      </c>
      <c r="M133" s="70">
        <v>1.5621576285751655</v>
      </c>
      <c r="N133" s="70">
        <v>0.80205363272799968</v>
      </c>
      <c r="O133" s="70">
        <v>2.5093436747279996</v>
      </c>
      <c r="P133" s="86"/>
    </row>
    <row r="134" spans="1:16">
      <c r="A134" s="13">
        <v>24</v>
      </c>
      <c r="B134" s="15" t="s">
        <v>161</v>
      </c>
      <c r="C134" s="70">
        <v>0.36567833976146574</v>
      </c>
      <c r="D134" s="70">
        <v>0.53336973676046595</v>
      </c>
      <c r="E134" s="70">
        <v>0.53336973676046595</v>
      </c>
      <c r="F134" s="70">
        <v>0.88841562976046573</v>
      </c>
      <c r="G134" s="70">
        <v>0.8162265820814657</v>
      </c>
      <c r="H134" s="70">
        <v>0.54748292350000005</v>
      </c>
      <c r="I134" s="70">
        <v>0.54748292350000005</v>
      </c>
      <c r="J134" s="70">
        <v>0.63308719899999999</v>
      </c>
      <c r="K134" s="70">
        <v>0.49681109599999951</v>
      </c>
      <c r="L134" s="70">
        <v>0.61024390800000028</v>
      </c>
      <c r="M134" s="70">
        <v>0.68409405700000026</v>
      </c>
      <c r="N134" s="70">
        <v>0.37796064099999999</v>
      </c>
      <c r="O134" s="70">
        <v>0.37796064099999999</v>
      </c>
      <c r="P134" s="86"/>
    </row>
    <row r="135" spans="1:16">
      <c r="A135" s="13">
        <v>25</v>
      </c>
      <c r="B135" s="15" t="s">
        <v>162</v>
      </c>
      <c r="C135" s="70">
        <v>0</v>
      </c>
      <c r="D135" s="70">
        <v>0</v>
      </c>
      <c r="E135" s="70">
        <v>0</v>
      </c>
      <c r="F135" s="70">
        <v>0</v>
      </c>
      <c r="G135" s="70">
        <v>0</v>
      </c>
      <c r="H135" s="70">
        <v>0</v>
      </c>
      <c r="I135" s="70">
        <v>0</v>
      </c>
      <c r="J135" s="70">
        <v>0</v>
      </c>
      <c r="K135" s="70">
        <v>0</v>
      </c>
      <c r="L135" s="70">
        <v>0</v>
      </c>
      <c r="M135" s="70">
        <v>0</v>
      </c>
      <c r="N135" s="70">
        <v>0</v>
      </c>
      <c r="O135" s="70">
        <v>0</v>
      </c>
      <c r="P135" s="86"/>
    </row>
    <row r="136" spans="1:16">
      <c r="A136" s="13">
        <v>26</v>
      </c>
      <c r="B136" s="15" t="s">
        <v>163</v>
      </c>
      <c r="C136" s="70">
        <v>14.8241941321157</v>
      </c>
      <c r="D136" s="70">
        <v>14.91257645984</v>
      </c>
      <c r="E136" s="70">
        <v>14.91257645984</v>
      </c>
      <c r="F136" s="70">
        <v>15.428706416840001</v>
      </c>
      <c r="G136" s="70">
        <v>15.73423597184</v>
      </c>
      <c r="H136" s="70">
        <v>15.361679565115701</v>
      </c>
      <c r="I136" s="70">
        <v>15.361679565115701</v>
      </c>
      <c r="J136" s="70">
        <v>15.184007392115699</v>
      </c>
      <c r="K136" s="70">
        <v>15.586406636</v>
      </c>
      <c r="L136" s="70">
        <v>15.791213595</v>
      </c>
      <c r="M136" s="70">
        <v>15.487788756</v>
      </c>
      <c r="N136" s="70">
        <v>15.285381430999999</v>
      </c>
      <c r="O136" s="70">
        <v>17.301683395000001</v>
      </c>
      <c r="P136" s="86"/>
    </row>
    <row r="137" spans="1:16">
      <c r="A137" s="13">
        <v>27</v>
      </c>
      <c r="B137" s="14" t="s">
        <v>165</v>
      </c>
      <c r="C137" s="70">
        <v>26.340161366</v>
      </c>
      <c r="D137" s="70">
        <v>26.331612763999999</v>
      </c>
      <c r="E137" s="70">
        <v>26.331612763999999</v>
      </c>
      <c r="F137" s="70">
        <v>26.518426351999999</v>
      </c>
      <c r="G137" s="70">
        <v>26.041190973999999</v>
      </c>
      <c r="H137" s="70">
        <v>26.104190974000002</v>
      </c>
      <c r="I137" s="70">
        <v>26.104190974000002</v>
      </c>
      <c r="J137" s="70">
        <v>26.104190974000002</v>
      </c>
      <c r="K137" s="70">
        <v>27.614298322</v>
      </c>
      <c r="L137" s="70">
        <v>23.369699538999999</v>
      </c>
      <c r="M137" s="70">
        <v>23.736050979000002</v>
      </c>
      <c r="N137" s="70">
        <v>17.964182999999998</v>
      </c>
      <c r="O137" s="70">
        <v>17.964182999999998</v>
      </c>
      <c r="P137" s="86"/>
    </row>
    <row r="138" spans="1:16">
      <c r="A138" s="13">
        <v>28</v>
      </c>
      <c r="B138" s="14" t="s">
        <v>166</v>
      </c>
      <c r="C138" s="70">
        <v>0</v>
      </c>
      <c r="D138" s="70">
        <v>0</v>
      </c>
      <c r="E138" s="70">
        <v>0</v>
      </c>
      <c r="F138" s="70">
        <v>0</v>
      </c>
      <c r="G138" s="70">
        <v>0</v>
      </c>
      <c r="H138" s="70">
        <v>0</v>
      </c>
      <c r="I138" s="70">
        <v>0</v>
      </c>
      <c r="J138" s="70">
        <v>0</v>
      </c>
      <c r="K138" s="70">
        <v>0</v>
      </c>
      <c r="L138" s="70">
        <v>0.14699999999999999</v>
      </c>
      <c r="M138" s="70">
        <v>0</v>
      </c>
      <c r="N138" s="70">
        <v>1.2049745999999999</v>
      </c>
      <c r="O138" s="70">
        <v>1.2049745999999999</v>
      </c>
      <c r="P138" s="86"/>
    </row>
    <row r="139" spans="1:16">
      <c r="A139" s="13">
        <v>29</v>
      </c>
      <c r="B139" s="14" t="s">
        <v>167</v>
      </c>
      <c r="C139" s="70">
        <v>3.4802039200000001</v>
      </c>
      <c r="D139" s="70">
        <v>2.3524017080299999</v>
      </c>
      <c r="E139" s="70">
        <v>2.6162542100299997</v>
      </c>
      <c r="F139" s="70">
        <v>3.1709921749999999</v>
      </c>
      <c r="G139" s="70">
        <v>2.8493619589999999</v>
      </c>
      <c r="H139" s="70">
        <v>3.3661340129999999</v>
      </c>
      <c r="I139" s="70">
        <v>3.396071514</v>
      </c>
      <c r="J139" s="70">
        <v>3.7545844439999998</v>
      </c>
      <c r="K139" s="70">
        <v>2.9138756859999999</v>
      </c>
      <c r="L139" s="70">
        <v>3.5765008549999999</v>
      </c>
      <c r="M139" s="70">
        <v>3.4954989759999999</v>
      </c>
      <c r="N139" s="70">
        <v>4.2538593990000004</v>
      </c>
      <c r="O139" s="70">
        <v>9.6723878889999995</v>
      </c>
      <c r="P139" s="86"/>
    </row>
    <row r="140" spans="1:16">
      <c r="A140" s="13">
        <v>30</v>
      </c>
      <c r="B140" s="14" t="s">
        <v>168</v>
      </c>
      <c r="C140" s="70">
        <v>0</v>
      </c>
      <c r="D140" s="70">
        <v>0</v>
      </c>
      <c r="E140" s="70">
        <v>0.14779999999999999</v>
      </c>
      <c r="F140" s="70">
        <v>0</v>
      </c>
      <c r="G140" s="70">
        <v>0</v>
      </c>
      <c r="H140" s="70">
        <v>0</v>
      </c>
      <c r="I140" s="70">
        <v>0</v>
      </c>
      <c r="J140" s="70">
        <v>0</v>
      </c>
      <c r="K140" s="70">
        <v>0</v>
      </c>
      <c r="L140" s="70">
        <v>0</v>
      </c>
      <c r="M140" s="70">
        <v>0</v>
      </c>
      <c r="N140" s="70">
        <v>0</v>
      </c>
      <c r="O140" s="70">
        <v>0</v>
      </c>
      <c r="P140" s="86"/>
    </row>
    <row r="141" spans="1:16">
      <c r="A141" s="13">
        <v>31</v>
      </c>
      <c r="B141" s="16" t="s">
        <v>169</v>
      </c>
      <c r="C141" s="71">
        <v>69.293525297966198</v>
      </c>
      <c r="D141" s="71">
        <v>67.071760708505266</v>
      </c>
      <c r="E141" s="71">
        <v>75.115531622505259</v>
      </c>
      <c r="F141" s="71">
        <v>72.708410966945465</v>
      </c>
      <c r="G141" s="71">
        <v>69.797350306062128</v>
      </c>
      <c r="H141" s="71">
        <v>68.612351327774107</v>
      </c>
      <c r="I141" s="71">
        <v>68.967865280774106</v>
      </c>
      <c r="J141" s="71">
        <v>64.881918584359767</v>
      </c>
      <c r="K141" s="71">
        <v>66.13460710187438</v>
      </c>
      <c r="L141" s="71">
        <v>61.643929870164428</v>
      </c>
      <c r="M141" s="71">
        <v>62.450745344500071</v>
      </c>
      <c r="N141" s="71">
        <v>53.304030938603013</v>
      </c>
      <c r="O141" s="71">
        <v>64.433042400603014</v>
      </c>
      <c r="P141" s="86"/>
    </row>
    <row r="142" spans="1:16">
      <c r="A142" s="13">
        <v>32</v>
      </c>
      <c r="B142" s="14" t="s">
        <v>170</v>
      </c>
      <c r="C142" s="70">
        <v>8.3539048199166661</v>
      </c>
      <c r="D142" s="70">
        <v>8.3435257178333337</v>
      </c>
      <c r="E142" s="70">
        <v>8.3435257178333337</v>
      </c>
      <c r="F142" s="70">
        <v>8.3227675136666655</v>
      </c>
      <c r="G142" s="70">
        <v>8.3123884115833331</v>
      </c>
      <c r="H142" s="70">
        <v>8.3020093095000007</v>
      </c>
      <c r="I142" s="70">
        <v>8.3020093095000007</v>
      </c>
      <c r="J142" s="70">
        <v>8.2916302074166666</v>
      </c>
      <c r="K142" s="70">
        <v>8.27087200325</v>
      </c>
      <c r="L142" s="70">
        <v>8.2604929011666659</v>
      </c>
      <c r="M142" s="70">
        <v>8.2501137990833335</v>
      </c>
      <c r="N142" s="70">
        <v>8.2845471970000002</v>
      </c>
      <c r="O142" s="70">
        <v>8.2845471970000002</v>
      </c>
      <c r="P142" s="86"/>
    </row>
    <row r="143" spans="1:16">
      <c r="A143" s="13">
        <v>33</v>
      </c>
      <c r="B143" s="14" t="s">
        <v>171</v>
      </c>
      <c r="C143" s="70">
        <v>0.56446344633333301</v>
      </c>
      <c r="D143" s="70">
        <v>0.55288323833333297</v>
      </c>
      <c r="E143" s="70">
        <v>0.550612405333333</v>
      </c>
      <c r="F143" s="70">
        <v>0.52972282233333301</v>
      </c>
      <c r="G143" s="70">
        <v>0.51814261433333297</v>
      </c>
      <c r="H143" s="70">
        <v>0.50656240633333305</v>
      </c>
      <c r="I143" s="70">
        <v>0.50429157333333297</v>
      </c>
      <c r="J143" s="70">
        <v>0.49271136533333304</v>
      </c>
      <c r="K143" s="70">
        <v>0.471821782333333</v>
      </c>
      <c r="L143" s="70">
        <v>0.46024157433333296</v>
      </c>
      <c r="M143" s="70">
        <v>0.44866136633333292</v>
      </c>
      <c r="N143" s="70">
        <v>0.43708115933333291</v>
      </c>
      <c r="O143" s="70">
        <v>0.43708115933333291</v>
      </c>
      <c r="P143" s="86"/>
    </row>
    <row r="144" spans="1:16">
      <c r="A144" s="13">
        <v>34</v>
      </c>
      <c r="B144" s="14" t="s">
        <v>172</v>
      </c>
      <c r="C144" s="70">
        <v>8.6458558666666657E-2</v>
      </c>
      <c r="D144" s="70">
        <v>8.4368248166666659E-2</v>
      </c>
      <c r="E144" s="70">
        <v>8.4368248166666659E-2</v>
      </c>
      <c r="F144" s="70">
        <v>8.0800123166666654E-2</v>
      </c>
      <c r="G144" s="70">
        <v>7.9016060666666638E-2</v>
      </c>
      <c r="H144" s="70">
        <v>7.7231998166666663E-2</v>
      </c>
      <c r="I144" s="70">
        <v>7.7231998166666663E-2</v>
      </c>
      <c r="J144" s="70">
        <v>7.544793566666666E-2</v>
      </c>
      <c r="K144" s="70">
        <v>7.1879810666666655E-2</v>
      </c>
      <c r="L144" s="70">
        <v>7.0095748166666652E-2</v>
      </c>
      <c r="M144" s="70">
        <v>6.8311685666666663E-2</v>
      </c>
      <c r="N144" s="70">
        <v>7.2252629166666651E-2</v>
      </c>
      <c r="O144" s="70">
        <v>0.10437587716666666</v>
      </c>
      <c r="P144" s="86"/>
    </row>
    <row r="145" spans="1:16">
      <c r="A145" s="13">
        <v>35</v>
      </c>
      <c r="B145" s="14" t="s">
        <v>173</v>
      </c>
      <c r="C145" s="70">
        <v>0.31688419308333338</v>
      </c>
      <c r="D145" s="70">
        <v>0.30946512016666672</v>
      </c>
      <c r="E145" s="70">
        <v>0.30946512016666672</v>
      </c>
      <c r="F145" s="70">
        <v>0.29462697433333335</v>
      </c>
      <c r="G145" s="70">
        <v>0.28720790141666674</v>
      </c>
      <c r="H145" s="70">
        <v>0.27978882850000009</v>
      </c>
      <c r="I145" s="70">
        <v>0.27978882850000009</v>
      </c>
      <c r="J145" s="70">
        <v>0.27236975558333337</v>
      </c>
      <c r="K145" s="70">
        <v>0.25753160975000006</v>
      </c>
      <c r="L145" s="70">
        <v>0.2501125368333334</v>
      </c>
      <c r="M145" s="70">
        <v>0.24269346391666671</v>
      </c>
      <c r="N145" s="70">
        <v>0.25527039600000001</v>
      </c>
      <c r="O145" s="70">
        <v>0.26659256200000003</v>
      </c>
      <c r="P145" s="86"/>
    </row>
    <row r="146" spans="1:16">
      <c r="A146" s="13">
        <v>36</v>
      </c>
      <c r="B146" s="14" t="s">
        <v>174</v>
      </c>
      <c r="C146" s="70">
        <v>0</v>
      </c>
      <c r="D146" s="70">
        <v>0</v>
      </c>
      <c r="E146" s="70">
        <v>0</v>
      </c>
      <c r="F146" s="70">
        <v>0</v>
      </c>
      <c r="G146" s="70">
        <v>0</v>
      </c>
      <c r="H146" s="70">
        <v>0</v>
      </c>
      <c r="I146" s="70">
        <v>0</v>
      </c>
      <c r="J146" s="70">
        <v>0</v>
      </c>
      <c r="K146" s="70">
        <v>0</v>
      </c>
      <c r="L146" s="70">
        <v>0</v>
      </c>
      <c r="M146" s="70">
        <v>0</v>
      </c>
      <c r="N146" s="70">
        <v>0</v>
      </c>
      <c r="O146" s="70">
        <v>0</v>
      </c>
      <c r="P146" s="86"/>
    </row>
    <row r="147" spans="1:16">
      <c r="A147" s="13">
        <v>37</v>
      </c>
      <c r="B147" s="16" t="s">
        <v>175</v>
      </c>
      <c r="C147" s="71">
        <v>9.3217110180000002</v>
      </c>
      <c r="D147" s="71">
        <v>9.2902423244999977</v>
      </c>
      <c r="E147" s="71">
        <v>9.2879714914999987</v>
      </c>
      <c r="F147" s="71">
        <v>9.2279174335</v>
      </c>
      <c r="G147" s="71">
        <v>9.1967549879999986</v>
      </c>
      <c r="H147" s="71">
        <v>9.1655925424999989</v>
      </c>
      <c r="I147" s="71">
        <v>9.1633217094999981</v>
      </c>
      <c r="J147" s="71">
        <v>9.1321592640000002</v>
      </c>
      <c r="K147" s="71">
        <v>9.072105205999998</v>
      </c>
      <c r="L147" s="71">
        <v>9.0409427604999983</v>
      </c>
      <c r="M147" s="71">
        <v>9.0097803149999987</v>
      </c>
      <c r="N147" s="71">
        <v>9.049151381499998</v>
      </c>
      <c r="O147" s="71">
        <v>9.0925967954999987</v>
      </c>
      <c r="P147" s="86"/>
    </row>
    <row r="148" spans="1:16">
      <c r="A148" s="13">
        <v>38</v>
      </c>
      <c r="B148" s="16" t="s">
        <v>176</v>
      </c>
      <c r="C148" s="71">
        <v>12.1478</v>
      </c>
      <c r="D148" s="71">
        <v>12.1478</v>
      </c>
      <c r="E148" s="71">
        <v>0</v>
      </c>
      <c r="F148" s="71">
        <v>3.8320742399999999</v>
      </c>
      <c r="G148" s="71">
        <v>3.8320742399999999</v>
      </c>
      <c r="H148" s="71">
        <v>3.8320742399999999</v>
      </c>
      <c r="I148" s="71">
        <v>3.8320742399999999</v>
      </c>
      <c r="J148" s="71">
        <v>3.8320742399999999</v>
      </c>
      <c r="K148" s="71">
        <v>3.8320742399999999</v>
      </c>
      <c r="L148" s="71">
        <v>3.8320742399999999</v>
      </c>
      <c r="M148" s="71">
        <v>3.8320742399999999</v>
      </c>
      <c r="N148" s="71">
        <v>3.8320742399999999</v>
      </c>
      <c r="O148" s="71">
        <v>8.3724442400000001</v>
      </c>
      <c r="P148" s="86"/>
    </row>
    <row r="149" spans="1:16">
      <c r="A149" s="13">
        <v>39</v>
      </c>
      <c r="B149" s="16" t="s">
        <v>177</v>
      </c>
      <c r="C149" s="71">
        <v>619.10075840285833</v>
      </c>
      <c r="D149" s="71">
        <v>623.66641430701907</v>
      </c>
      <c r="E149" s="71">
        <v>624.219417388019</v>
      </c>
      <c r="F149" s="71">
        <v>629.28279871783218</v>
      </c>
      <c r="G149" s="71">
        <v>631.2640190716711</v>
      </c>
      <c r="H149" s="71">
        <v>635.55692515125997</v>
      </c>
      <c r="I149" s="71">
        <v>637.25035727125999</v>
      </c>
      <c r="J149" s="71">
        <v>641.56612857531718</v>
      </c>
      <c r="K149" s="71">
        <v>653.62359547094593</v>
      </c>
      <c r="L149" s="71">
        <v>655.31894774347904</v>
      </c>
      <c r="M149" s="71">
        <v>663.42425025887644</v>
      </c>
      <c r="N149" s="71">
        <v>662.24273602386677</v>
      </c>
      <c r="O149" s="71">
        <v>1450.4283471748668</v>
      </c>
      <c r="P149" s="86"/>
    </row>
    <row r="150" spans="1:16">
      <c r="A150" s="13">
        <v>40</v>
      </c>
      <c r="B150" s="14" t="s">
        <v>178</v>
      </c>
      <c r="C150" s="70">
        <v>0</v>
      </c>
      <c r="D150" s="70">
        <v>0</v>
      </c>
      <c r="E150" s="70">
        <v>0</v>
      </c>
      <c r="F150" s="70">
        <v>0</v>
      </c>
      <c r="G150" s="70">
        <v>0</v>
      </c>
      <c r="H150" s="70">
        <v>0</v>
      </c>
      <c r="I150" s="70">
        <v>0</v>
      </c>
      <c r="J150" s="70">
        <v>0</v>
      </c>
      <c r="K150" s="70">
        <v>0</v>
      </c>
      <c r="L150" s="70">
        <v>0</v>
      </c>
      <c r="M150" s="70">
        <v>0</v>
      </c>
      <c r="N150" s="70">
        <v>0</v>
      </c>
      <c r="O150" s="70">
        <v>0</v>
      </c>
      <c r="P150" s="86"/>
    </row>
    <row r="151" spans="1:16">
      <c r="A151" s="13">
        <v>41</v>
      </c>
      <c r="B151" s="14" t="s">
        <v>179</v>
      </c>
      <c r="C151" s="70">
        <v>1.376693E-3</v>
      </c>
      <c r="D151" s="70">
        <v>1.376693E-3</v>
      </c>
      <c r="E151" s="70">
        <v>1.376693E-3</v>
      </c>
      <c r="F151" s="70">
        <v>9.2914130000000001E-3</v>
      </c>
      <c r="G151" s="70">
        <v>1.0668106E-2</v>
      </c>
      <c r="H151" s="70">
        <v>1.2044799E-2</v>
      </c>
      <c r="I151" s="70">
        <v>1.2044799E-2</v>
      </c>
      <c r="J151" s="70">
        <v>1.376693000000015E-3</v>
      </c>
      <c r="K151" s="70">
        <v>0</v>
      </c>
      <c r="L151" s="70">
        <v>0</v>
      </c>
      <c r="M151" s="70">
        <v>0</v>
      </c>
      <c r="N151" s="70">
        <v>0</v>
      </c>
      <c r="O151" s="70">
        <v>0</v>
      </c>
      <c r="P151" s="86"/>
    </row>
    <row r="152" spans="1:16">
      <c r="A152" s="13">
        <v>42</v>
      </c>
      <c r="B152" s="14" t="s">
        <v>181</v>
      </c>
      <c r="C152" s="70">
        <v>0</v>
      </c>
      <c r="D152" s="70">
        <v>0</v>
      </c>
      <c r="E152" s="70">
        <v>0</v>
      </c>
      <c r="F152" s="70">
        <v>0</v>
      </c>
      <c r="G152" s="70">
        <v>0</v>
      </c>
      <c r="H152" s="70">
        <v>0.33534550000000002</v>
      </c>
      <c r="I152" s="70">
        <v>0.33534550000000002</v>
      </c>
      <c r="J152" s="70">
        <v>0</v>
      </c>
      <c r="K152" s="70">
        <v>0.29085</v>
      </c>
      <c r="L152" s="70">
        <v>0</v>
      </c>
      <c r="M152" s="70">
        <v>0</v>
      </c>
      <c r="N152" s="70">
        <v>0</v>
      </c>
      <c r="O152" s="70">
        <v>0</v>
      </c>
      <c r="P152" s="86"/>
    </row>
    <row r="153" spans="1:16">
      <c r="A153" s="13">
        <v>43</v>
      </c>
      <c r="B153" s="14" t="s">
        <v>180</v>
      </c>
      <c r="C153" s="70">
        <v>2.0670000000000001E-4</v>
      </c>
      <c r="D153" s="70">
        <v>4.1340000000000002E-4</v>
      </c>
      <c r="E153" s="70">
        <v>4.1340000000000002E-4</v>
      </c>
      <c r="F153" s="70">
        <v>8.3100000000000003E-4</v>
      </c>
      <c r="G153" s="70">
        <v>1.0418999999999999E-3</v>
      </c>
      <c r="H153" s="70">
        <v>1.2528000000000001E-3</v>
      </c>
      <c r="I153" s="70">
        <v>1.2528000000000001E-3</v>
      </c>
      <c r="J153" s="70">
        <v>1.4637000000000001E-3</v>
      </c>
      <c r="K153" s="70">
        <v>1.8855E-3</v>
      </c>
      <c r="L153" s="70">
        <v>2.0964E-3</v>
      </c>
      <c r="M153" s="70">
        <v>2.3073E-3</v>
      </c>
      <c r="N153" s="70">
        <v>0</v>
      </c>
      <c r="O153" s="70">
        <v>0</v>
      </c>
      <c r="P153" s="86"/>
    </row>
    <row r="154" spans="1:16">
      <c r="A154" s="13">
        <v>44</v>
      </c>
      <c r="B154" s="14" t="s">
        <v>182</v>
      </c>
      <c r="C154" s="70">
        <v>0.18621212100000001</v>
      </c>
      <c r="D154" s="70">
        <v>0.134242424</v>
      </c>
      <c r="E154" s="70">
        <v>0.134242424</v>
      </c>
      <c r="F154" s="70">
        <v>3.0303030000000002E-2</v>
      </c>
      <c r="G154" s="70">
        <v>2.0833332999999999E-2</v>
      </c>
      <c r="H154" s="70">
        <v>1.1363636E-2</v>
      </c>
      <c r="I154" s="70">
        <v>1.1363636E-2</v>
      </c>
      <c r="J154" s="70">
        <v>0</v>
      </c>
      <c r="K154" s="70">
        <v>0</v>
      </c>
      <c r="L154" s="70">
        <v>0</v>
      </c>
      <c r="M154" s="70">
        <v>0</v>
      </c>
      <c r="N154" s="70">
        <v>0</v>
      </c>
      <c r="O154" s="70">
        <v>0.83125000699999996</v>
      </c>
      <c r="P154" s="86"/>
    </row>
    <row r="155" spans="1:16">
      <c r="A155" s="13">
        <v>45</v>
      </c>
      <c r="B155" s="14" t="s">
        <v>183</v>
      </c>
      <c r="C155" s="70">
        <v>6.5050280000000004E-3</v>
      </c>
      <c r="D155" s="70">
        <v>6.1401980000000004E-3</v>
      </c>
      <c r="E155" s="70">
        <v>6.1401980000000004E-3</v>
      </c>
      <c r="F155" s="70">
        <v>6.5477419999999996E-3</v>
      </c>
      <c r="G155" s="70">
        <v>6.7604500000000003E-3</v>
      </c>
      <c r="H155" s="70">
        <v>8.812683E-3</v>
      </c>
      <c r="I155" s="70">
        <v>8.812683E-3</v>
      </c>
      <c r="J155" s="70">
        <v>7.5513250000000002E-3</v>
      </c>
      <c r="K155" s="70">
        <v>9.3712269999999993E-3</v>
      </c>
      <c r="L155" s="70">
        <v>9.5943139999999996E-3</v>
      </c>
      <c r="M155" s="70">
        <v>8.8787420000000002E-3</v>
      </c>
      <c r="N155" s="70">
        <v>1.1134388E-2</v>
      </c>
      <c r="O155" s="70">
        <v>1.1134388E-2</v>
      </c>
      <c r="P155" s="86"/>
    </row>
    <row r="156" spans="1:16">
      <c r="A156" s="13">
        <v>46</v>
      </c>
      <c r="B156" s="14" t="s">
        <v>184</v>
      </c>
      <c r="C156" s="70">
        <v>9.1232485795258</v>
      </c>
      <c r="D156" s="70">
        <v>8.5191606553647983</v>
      </c>
      <c r="E156" s="70">
        <v>8.5191606553647983</v>
      </c>
      <c r="F156" s="70">
        <v>8.5117125838047976</v>
      </c>
      <c r="G156" s="70">
        <v>8.3114742741213963</v>
      </c>
      <c r="H156" s="70">
        <v>8.3509481113657973</v>
      </c>
      <c r="I156" s="70">
        <v>8.3509481113657973</v>
      </c>
      <c r="J156" s="70">
        <v>7.8586774853647974</v>
      </c>
      <c r="K156" s="70">
        <v>11.882860241522399</v>
      </c>
      <c r="L156" s="70">
        <v>11.2054214792467</v>
      </c>
      <c r="M156" s="70">
        <v>10.8393194361624</v>
      </c>
      <c r="N156" s="70">
        <v>4.1073957519624003</v>
      </c>
      <c r="O156" s="70">
        <v>4.1280517479623997</v>
      </c>
      <c r="P156" s="86"/>
    </row>
    <row r="157" spans="1:16" ht="21">
      <c r="A157" s="13">
        <v>47</v>
      </c>
      <c r="B157" s="59" t="s">
        <v>185</v>
      </c>
      <c r="C157" s="71">
        <v>9.3175491215258006</v>
      </c>
      <c r="D157" s="71">
        <v>8.6613333703647974</v>
      </c>
      <c r="E157" s="71">
        <v>8.6613333703647974</v>
      </c>
      <c r="F157" s="71">
        <v>8.5586857688047964</v>
      </c>
      <c r="G157" s="71">
        <v>8.3507780631213961</v>
      </c>
      <c r="H157" s="71">
        <v>8.7197675293657984</v>
      </c>
      <c r="I157" s="71">
        <v>8.7197675293657984</v>
      </c>
      <c r="J157" s="71">
        <v>7.8690692033647975</v>
      </c>
      <c r="K157" s="71">
        <v>12.184966968522399</v>
      </c>
      <c r="L157" s="71">
        <v>11.217112193246701</v>
      </c>
      <c r="M157" s="71">
        <v>10.850505478162399</v>
      </c>
      <c r="N157" s="71">
        <v>4.1185301399623997</v>
      </c>
      <c r="O157" s="71">
        <v>4.9704361429624004</v>
      </c>
      <c r="P157" s="86"/>
    </row>
    <row r="158" spans="1:16">
      <c r="A158" s="13">
        <v>48</v>
      </c>
      <c r="B158" s="16" t="s">
        <v>186</v>
      </c>
      <c r="C158" s="71">
        <v>609.78320928133257</v>
      </c>
      <c r="D158" s="71">
        <v>615.00508093665428</v>
      </c>
      <c r="E158" s="71">
        <v>615.55808401765432</v>
      </c>
      <c r="F158" s="71">
        <v>620.72411294902736</v>
      </c>
      <c r="G158" s="71">
        <v>622.91324100854968</v>
      </c>
      <c r="H158" s="71">
        <v>626.83715762189422</v>
      </c>
      <c r="I158" s="71">
        <v>628.53058974189412</v>
      </c>
      <c r="J158" s="71">
        <v>633.69705937195238</v>
      </c>
      <c r="K158" s="71">
        <v>641.43862850242363</v>
      </c>
      <c r="L158" s="71">
        <v>644.10183555023218</v>
      </c>
      <c r="M158" s="71">
        <v>652.57374478071415</v>
      </c>
      <c r="N158" s="71">
        <v>658.12420588390444</v>
      </c>
      <c r="O158" s="71">
        <v>1445.4579110319044</v>
      </c>
      <c r="P158" s="86"/>
    </row>
  </sheetData>
  <mergeCells count="3">
    <mergeCell ref="B2:O2"/>
    <mergeCell ref="B56:O56"/>
    <mergeCell ref="B109:O109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tabColor rgb="FF00B0F0"/>
  </sheetPr>
  <dimension ref="A1:P155"/>
  <sheetViews>
    <sheetView showGridLines="0" topLeftCell="A91" zoomScale="80" zoomScaleNormal="80" workbookViewId="0">
      <selection activeCell="O129" sqref="O129"/>
    </sheetView>
  </sheetViews>
  <sheetFormatPr defaultColWidth="8.85546875" defaultRowHeight="15"/>
  <cols>
    <col min="1" max="1" width="3.85546875" bestFit="1" customWidth="1"/>
    <col min="2" max="2" width="38" customWidth="1"/>
    <col min="3" max="14" width="12.85546875" bestFit="1" customWidth="1"/>
    <col min="15" max="15" width="13" customWidth="1"/>
  </cols>
  <sheetData>
    <row r="1" spans="1:15">
      <c r="O1" s="76" t="s">
        <v>57</v>
      </c>
    </row>
    <row r="2" spans="1:15">
      <c r="B2" s="123" t="s">
        <v>226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15">
      <c r="A3" s="12" t="s">
        <v>156</v>
      </c>
      <c r="B3" s="12" t="s">
        <v>157</v>
      </c>
      <c r="C3" s="50">
        <f>'Tabel 1'!C10</f>
        <v>44592</v>
      </c>
      <c r="D3" s="50">
        <f>'Tabel 1'!D10</f>
        <v>44620</v>
      </c>
      <c r="E3" s="50">
        <f>'Tabel 1'!E10</f>
        <v>44651</v>
      </c>
      <c r="F3" s="50">
        <f>'Tabel 1'!F10</f>
        <v>44681</v>
      </c>
      <c r="G3" s="50">
        <f>'Tabel 1'!G10</f>
        <v>44712</v>
      </c>
      <c r="H3" s="50">
        <f>'Tabel 1'!H10</f>
        <v>44742</v>
      </c>
      <c r="I3" s="50">
        <f>'Tabel 1'!I10</f>
        <v>44773</v>
      </c>
      <c r="J3" s="50">
        <f>'Tabel 1'!J10</f>
        <v>44804</v>
      </c>
      <c r="K3" s="50">
        <f>'Tabel 1'!K10</f>
        <v>44834</v>
      </c>
      <c r="L3" s="50">
        <f>'Tabel 1'!L10</f>
        <v>44865</v>
      </c>
      <c r="M3" s="50">
        <f>'Tabel 1'!M10</f>
        <v>44895</v>
      </c>
      <c r="N3" s="50">
        <f>'Tabel 1'!N10</f>
        <v>44926</v>
      </c>
      <c r="O3" s="50">
        <f>'Tabel 1'!O10</f>
        <v>44957</v>
      </c>
    </row>
    <row r="4" spans="1:15">
      <c r="A4" s="13">
        <v>1</v>
      </c>
      <c r="B4" s="14" t="s">
        <v>63</v>
      </c>
      <c r="C4" s="70">
        <f>SUM(C57+C109)</f>
        <v>716.59059906200002</v>
      </c>
      <c r="D4" s="70">
        <f t="shared" ref="D4:O4" si="0">SUM(D57+D109)</f>
        <v>703.17303133600001</v>
      </c>
      <c r="E4" s="70">
        <f t="shared" si="0"/>
        <v>714.04258077833993</v>
      </c>
      <c r="F4" s="70">
        <f t="shared" si="0"/>
        <v>449.28679182024001</v>
      </c>
      <c r="G4" s="70">
        <f t="shared" si="0"/>
        <v>533.60615658224003</v>
      </c>
      <c r="H4" s="70">
        <f t="shared" si="0"/>
        <v>586.17009780669991</v>
      </c>
      <c r="I4" s="70">
        <f t="shared" si="0"/>
        <v>432.50662709373</v>
      </c>
      <c r="J4" s="70">
        <f t="shared" si="0"/>
        <v>490.56862828529</v>
      </c>
      <c r="K4" s="70">
        <f t="shared" si="0"/>
        <v>381.54885030489004</v>
      </c>
      <c r="L4" s="70">
        <f t="shared" si="0"/>
        <v>298.60394693400002</v>
      </c>
      <c r="M4" s="70">
        <f t="shared" si="0"/>
        <v>223.4723932441</v>
      </c>
      <c r="N4" s="70">
        <f t="shared" si="0"/>
        <v>124.23209275344999</v>
      </c>
      <c r="O4" s="70">
        <f t="shared" si="0"/>
        <v>340.93961817975003</v>
      </c>
    </row>
    <row r="5" spans="1:15">
      <c r="A5" s="13">
        <v>2</v>
      </c>
      <c r="B5" s="14" t="s">
        <v>64</v>
      </c>
      <c r="C5" s="70">
        <f t="shared" ref="C5:O5" si="1">SUM(C58+C110)</f>
        <v>215.535</v>
      </c>
      <c r="D5" s="70">
        <f t="shared" si="1"/>
        <v>108.67</v>
      </c>
      <c r="E5" s="70">
        <f t="shared" si="1"/>
        <v>177.59100000000001</v>
      </c>
      <c r="F5" s="70">
        <f t="shared" si="1"/>
        <v>179.74</v>
      </c>
      <c r="G5" s="70">
        <f t="shared" si="1"/>
        <v>396.96</v>
      </c>
      <c r="H5" s="70">
        <f t="shared" si="1"/>
        <v>363.66</v>
      </c>
      <c r="I5" s="70">
        <f t="shared" si="1"/>
        <v>491.56</v>
      </c>
      <c r="J5" s="70">
        <f t="shared" si="1"/>
        <v>246.68</v>
      </c>
      <c r="K5" s="70">
        <f t="shared" si="1"/>
        <v>294.96499999999997</v>
      </c>
      <c r="L5" s="70">
        <f t="shared" si="1"/>
        <v>232.89</v>
      </c>
      <c r="M5" s="70">
        <f t="shared" si="1"/>
        <v>539.625</v>
      </c>
      <c r="N5" s="70">
        <f t="shared" si="1"/>
        <v>206.64500000000001</v>
      </c>
      <c r="O5" s="70">
        <f t="shared" si="1"/>
        <v>274.27999999999997</v>
      </c>
    </row>
    <row r="6" spans="1:15">
      <c r="A6" s="13">
        <v>3</v>
      </c>
      <c r="B6" s="14" t="s">
        <v>65</v>
      </c>
      <c r="C6" s="70">
        <f t="shared" ref="C6:O6" si="2">SUM(C59+C111)</f>
        <v>4550.1374480719996</v>
      </c>
      <c r="D6" s="70">
        <f t="shared" si="2"/>
        <v>4630.4958848010001</v>
      </c>
      <c r="E6" s="70">
        <f t="shared" si="2"/>
        <v>4236.6189301659997</v>
      </c>
      <c r="F6" s="70">
        <f t="shared" si="2"/>
        <v>4346.6325747889996</v>
      </c>
      <c r="G6" s="70">
        <f t="shared" si="2"/>
        <v>4385.8813287009998</v>
      </c>
      <c r="H6" s="70">
        <f t="shared" si="2"/>
        <v>4512.7880576260004</v>
      </c>
      <c r="I6" s="70">
        <f t="shared" si="2"/>
        <v>4204.9440968970002</v>
      </c>
      <c r="J6" s="70">
        <f t="shared" si="2"/>
        <v>4390.5316389910004</v>
      </c>
      <c r="K6" s="70">
        <f t="shared" si="2"/>
        <v>4596.1072103429997</v>
      </c>
      <c r="L6" s="70">
        <f t="shared" si="2"/>
        <v>4745.1585434250001</v>
      </c>
      <c r="M6" s="70">
        <f t="shared" si="2"/>
        <v>4715.3189975679998</v>
      </c>
      <c r="N6" s="70">
        <f t="shared" si="2"/>
        <v>4990.5739039139999</v>
      </c>
      <c r="O6" s="70">
        <f t="shared" si="2"/>
        <v>4525.9183425009996</v>
      </c>
    </row>
    <row r="7" spans="1:15">
      <c r="A7" s="13">
        <v>4</v>
      </c>
      <c r="B7" s="14" t="s">
        <v>66</v>
      </c>
      <c r="C7" s="70">
        <f t="shared" ref="C7:O7" si="3">SUM(C60+C112)</f>
        <v>29.182080833000001</v>
      </c>
      <c r="D7" s="70">
        <f t="shared" si="3"/>
        <v>29.285708601</v>
      </c>
      <c r="E7" s="70">
        <f t="shared" si="3"/>
        <v>29.400439342999999</v>
      </c>
      <c r="F7" s="70">
        <f t="shared" si="3"/>
        <v>29.511469093999999</v>
      </c>
      <c r="G7" s="70">
        <f t="shared" si="3"/>
        <v>29.626199837000001</v>
      </c>
      <c r="H7" s="70">
        <f t="shared" si="3"/>
        <v>29.737229588000002</v>
      </c>
      <c r="I7" s="70">
        <f t="shared" si="3"/>
        <v>29.851960331000001</v>
      </c>
      <c r="J7" s="70">
        <f t="shared" si="3"/>
        <v>29.966691073</v>
      </c>
      <c r="K7" s="70">
        <f t="shared" si="3"/>
        <v>0</v>
      </c>
      <c r="L7" s="70">
        <f t="shared" si="3"/>
        <v>0</v>
      </c>
      <c r="M7" s="70">
        <f t="shared" si="3"/>
        <v>0</v>
      </c>
      <c r="N7" s="70">
        <f t="shared" si="3"/>
        <v>9.4474557729999997</v>
      </c>
      <c r="O7" s="70">
        <f t="shared" si="3"/>
        <v>9.4976870669999993</v>
      </c>
    </row>
    <row r="8" spans="1:15">
      <c r="A8" s="13">
        <v>5</v>
      </c>
      <c r="B8" s="14" t="s">
        <v>67</v>
      </c>
      <c r="C8" s="70">
        <f t="shared" ref="C8:O8" si="4">SUM(C61+C113)</f>
        <v>0</v>
      </c>
      <c r="D8" s="70">
        <f t="shared" si="4"/>
        <v>0</v>
      </c>
      <c r="E8" s="70">
        <f t="shared" si="4"/>
        <v>0</v>
      </c>
      <c r="F8" s="70">
        <f t="shared" si="4"/>
        <v>0</v>
      </c>
      <c r="G8" s="70">
        <f t="shared" si="4"/>
        <v>0</v>
      </c>
      <c r="H8" s="70">
        <f t="shared" si="4"/>
        <v>0</v>
      </c>
      <c r="I8" s="70">
        <f t="shared" si="4"/>
        <v>0</v>
      </c>
      <c r="J8" s="70">
        <f t="shared" si="4"/>
        <v>0</v>
      </c>
      <c r="K8" s="70">
        <f t="shared" si="4"/>
        <v>0</v>
      </c>
      <c r="L8" s="70">
        <f t="shared" si="4"/>
        <v>0</v>
      </c>
      <c r="M8" s="70">
        <f t="shared" si="4"/>
        <v>0</v>
      </c>
      <c r="N8" s="70">
        <f t="shared" si="4"/>
        <v>0</v>
      </c>
      <c r="O8" s="70">
        <f t="shared" si="4"/>
        <v>0</v>
      </c>
    </row>
    <row r="9" spans="1:15">
      <c r="A9" s="13">
        <v>6</v>
      </c>
      <c r="B9" s="14" t="s">
        <v>68</v>
      </c>
      <c r="C9" s="70">
        <f t="shared" ref="C9:O9" si="5">SUM(C62+C114)</f>
        <v>13195.134351273589</v>
      </c>
      <c r="D9" s="70">
        <f t="shared" si="5"/>
        <v>13373.850994119488</v>
      </c>
      <c r="E9" s="70">
        <f t="shared" si="5"/>
        <v>14066.470797514721</v>
      </c>
      <c r="F9" s="70">
        <f t="shared" si="5"/>
        <v>14205.961033145402</v>
      </c>
      <c r="G9" s="70">
        <f t="shared" si="5"/>
        <v>14408.853602679392</v>
      </c>
      <c r="H9" s="70">
        <f t="shared" si="5"/>
        <v>14663.108544073719</v>
      </c>
      <c r="I9" s="70">
        <f t="shared" si="5"/>
        <v>15116.661466224514</v>
      </c>
      <c r="J9" s="70">
        <f t="shared" si="5"/>
        <v>15134.932557686951</v>
      </c>
      <c r="K9" s="70">
        <f t="shared" si="5"/>
        <v>15166.614790775306</v>
      </c>
      <c r="L9" s="70">
        <f t="shared" si="5"/>
        <v>15292.893934896005</v>
      </c>
      <c r="M9" s="70">
        <f t="shared" si="5"/>
        <v>16871.825006432937</v>
      </c>
      <c r="N9" s="70">
        <f t="shared" si="5"/>
        <v>17221.026258985938</v>
      </c>
      <c r="O9" s="70">
        <f t="shared" si="5"/>
        <v>17426.492710763938</v>
      </c>
    </row>
    <row r="10" spans="1:15">
      <c r="A10" s="13">
        <v>7</v>
      </c>
      <c r="B10" s="14" t="s">
        <v>69</v>
      </c>
      <c r="C10" s="70">
        <f t="shared" ref="C10:O10" si="6">SUM(C63+C115)</f>
        <v>7489.6966673050001</v>
      </c>
      <c r="D10" s="70">
        <f t="shared" si="6"/>
        <v>7816.0974373990002</v>
      </c>
      <c r="E10" s="70">
        <f t="shared" si="6"/>
        <v>8076.3108638969998</v>
      </c>
      <c r="F10" s="70">
        <f t="shared" si="6"/>
        <v>8640.8195993459994</v>
      </c>
      <c r="G10" s="70">
        <f t="shared" si="6"/>
        <v>8334.9735775030003</v>
      </c>
      <c r="H10" s="70">
        <f t="shared" si="6"/>
        <v>7862.536189212</v>
      </c>
      <c r="I10" s="70">
        <f t="shared" si="6"/>
        <v>7855.8710266509006</v>
      </c>
      <c r="J10" s="70">
        <f t="shared" si="6"/>
        <v>8008.1455188479995</v>
      </c>
      <c r="K10" s="70">
        <f t="shared" si="6"/>
        <v>8041.8230989540007</v>
      </c>
      <c r="L10" s="70">
        <f t="shared" si="6"/>
        <v>8220.1172297820012</v>
      </c>
      <c r="M10" s="70">
        <f t="shared" si="6"/>
        <v>7139.0668354970003</v>
      </c>
      <c r="N10" s="70">
        <f t="shared" si="6"/>
        <v>6885.7242169970004</v>
      </c>
      <c r="O10" s="70">
        <f t="shared" si="6"/>
        <v>6765.2615870899999</v>
      </c>
    </row>
    <row r="11" spans="1:15">
      <c r="A11" s="13">
        <v>8</v>
      </c>
      <c r="B11" s="14" t="s">
        <v>70</v>
      </c>
      <c r="C11" s="70">
        <f>SUM(C64)</f>
        <v>8664.4189926049985</v>
      </c>
      <c r="D11" s="70">
        <f t="shared" ref="D11:O11" si="7">SUM(D64)</f>
        <v>8595.1155609310008</v>
      </c>
      <c r="E11" s="70">
        <f t="shared" si="7"/>
        <v>8685.046528455001</v>
      </c>
      <c r="F11" s="70">
        <f t="shared" si="7"/>
        <v>8691.0638156069999</v>
      </c>
      <c r="G11" s="70">
        <f t="shared" si="7"/>
        <v>8580.8361787049998</v>
      </c>
      <c r="H11" s="70">
        <f t="shared" si="7"/>
        <v>8408.4453807860009</v>
      </c>
      <c r="I11" s="70">
        <f t="shared" si="7"/>
        <v>8365.3809387750007</v>
      </c>
      <c r="J11" s="70">
        <f t="shared" si="7"/>
        <v>8737.809511468</v>
      </c>
      <c r="K11" s="70">
        <f t="shared" si="7"/>
        <v>8786.0086201880004</v>
      </c>
      <c r="L11" s="70">
        <f t="shared" si="7"/>
        <v>8904.6025427429995</v>
      </c>
      <c r="M11" s="70">
        <f t="shared" si="7"/>
        <v>8765.0545363220008</v>
      </c>
      <c r="N11" s="70">
        <f t="shared" si="7"/>
        <v>8744.595862999</v>
      </c>
      <c r="O11" s="70">
        <f t="shared" si="7"/>
        <v>8733.3489362950004</v>
      </c>
    </row>
    <row r="12" spans="1:15">
      <c r="A12" s="13">
        <v>9</v>
      </c>
      <c r="B12" s="14" t="s">
        <v>71</v>
      </c>
      <c r="C12" s="70">
        <f t="shared" ref="C12:O12" si="8">SUM(C65+C116)</f>
        <v>419.33579852399998</v>
      </c>
      <c r="D12" s="70">
        <f t="shared" si="8"/>
        <v>419.52616532100001</v>
      </c>
      <c r="E12" s="70">
        <f t="shared" si="8"/>
        <v>399.05858532500002</v>
      </c>
      <c r="F12" s="70">
        <f t="shared" si="8"/>
        <v>419.23503636100003</v>
      </c>
      <c r="G12" s="70">
        <f t="shared" si="8"/>
        <v>416.14800680100001</v>
      </c>
      <c r="H12" s="70">
        <f t="shared" si="8"/>
        <v>399.637327664</v>
      </c>
      <c r="I12" s="70">
        <f t="shared" si="8"/>
        <v>397.05625110400001</v>
      </c>
      <c r="J12" s="70">
        <f t="shared" si="8"/>
        <v>435.92780217900003</v>
      </c>
      <c r="K12" s="70">
        <f t="shared" si="8"/>
        <v>474.517031315</v>
      </c>
      <c r="L12" s="70">
        <f t="shared" si="8"/>
        <v>493.74729824100001</v>
      </c>
      <c r="M12" s="70">
        <f t="shared" si="8"/>
        <v>496.68371324899999</v>
      </c>
      <c r="N12" s="70">
        <f t="shared" si="8"/>
        <v>552.85627585199995</v>
      </c>
      <c r="O12" s="70">
        <f t="shared" si="8"/>
        <v>566.42261385300003</v>
      </c>
    </row>
    <row r="13" spans="1:15">
      <c r="A13" s="13">
        <v>10</v>
      </c>
      <c r="B13" s="14" t="s">
        <v>72</v>
      </c>
      <c r="C13" s="70">
        <f t="shared" ref="C13:O13" si="9">SUM(C66+C117)</f>
        <v>0</v>
      </c>
      <c r="D13" s="70">
        <f t="shared" si="9"/>
        <v>0</v>
      </c>
      <c r="E13" s="70">
        <f t="shared" si="9"/>
        <v>0</v>
      </c>
      <c r="F13" s="70">
        <f t="shared" si="9"/>
        <v>0</v>
      </c>
      <c r="G13" s="70">
        <f t="shared" si="9"/>
        <v>0</v>
      </c>
      <c r="H13" s="70">
        <f t="shared" si="9"/>
        <v>0</v>
      </c>
      <c r="I13" s="70">
        <f t="shared" si="9"/>
        <v>0</v>
      </c>
      <c r="J13" s="70">
        <f t="shared" si="9"/>
        <v>0</v>
      </c>
      <c r="K13" s="70">
        <f t="shared" si="9"/>
        <v>0</v>
      </c>
      <c r="L13" s="70">
        <f t="shared" si="9"/>
        <v>0</v>
      </c>
      <c r="M13" s="70">
        <f t="shared" si="9"/>
        <v>0</v>
      </c>
      <c r="N13" s="70">
        <f t="shared" si="9"/>
        <v>0</v>
      </c>
      <c r="O13" s="70">
        <f t="shared" si="9"/>
        <v>0</v>
      </c>
    </row>
    <row r="14" spans="1:15">
      <c r="A14" s="13">
        <v>11</v>
      </c>
      <c r="B14" s="14" t="s">
        <v>73</v>
      </c>
      <c r="C14" s="70">
        <f t="shared" ref="C14:O14" si="10">SUM(C67+C118)</f>
        <v>1550.46625733272</v>
      </c>
      <c r="D14" s="70">
        <f t="shared" si="10"/>
        <v>1541.3188879512013</v>
      </c>
      <c r="E14" s="70">
        <f t="shared" si="10"/>
        <v>1458.02113272888</v>
      </c>
      <c r="F14" s="70">
        <f t="shared" si="10"/>
        <v>1439.9758488333696</v>
      </c>
      <c r="G14" s="70">
        <f t="shared" si="10"/>
        <v>1430.515549278</v>
      </c>
      <c r="H14" s="70">
        <f t="shared" si="10"/>
        <v>1353.0959257069499</v>
      </c>
      <c r="I14" s="70">
        <f t="shared" si="10"/>
        <v>1324.0354865734648</v>
      </c>
      <c r="J14" s="70">
        <f t="shared" si="10"/>
        <v>1316.4782340122206</v>
      </c>
      <c r="K14" s="70">
        <f t="shared" si="10"/>
        <v>1249.5526586700357</v>
      </c>
      <c r="L14" s="70">
        <f t="shared" si="10"/>
        <v>1229.1260752097241</v>
      </c>
      <c r="M14" s="70">
        <f t="shared" si="10"/>
        <v>1172.7975391195346</v>
      </c>
      <c r="N14" s="70">
        <f t="shared" si="10"/>
        <v>1151.796900396989</v>
      </c>
      <c r="O14" s="70">
        <f t="shared" si="10"/>
        <v>1185.9326058711947</v>
      </c>
    </row>
    <row r="15" spans="1:15">
      <c r="A15" s="13">
        <v>12</v>
      </c>
      <c r="B15" s="14" t="s">
        <v>74</v>
      </c>
      <c r="C15" s="70">
        <f t="shared" ref="C15:O15" si="11">SUM(C68+C119)</f>
        <v>0</v>
      </c>
      <c r="D15" s="70">
        <f t="shared" si="11"/>
        <v>0</v>
      </c>
      <c r="E15" s="70">
        <f t="shared" si="11"/>
        <v>0</v>
      </c>
      <c r="F15" s="70">
        <f t="shared" si="11"/>
        <v>0</v>
      </c>
      <c r="G15" s="70">
        <f t="shared" si="11"/>
        <v>0</v>
      </c>
      <c r="H15" s="70">
        <f t="shared" si="11"/>
        <v>0</v>
      </c>
      <c r="I15" s="70">
        <f t="shared" si="11"/>
        <v>0</v>
      </c>
      <c r="J15" s="70">
        <f t="shared" si="11"/>
        <v>0</v>
      </c>
      <c r="K15" s="70">
        <f t="shared" si="11"/>
        <v>0</v>
      </c>
      <c r="L15" s="70">
        <f t="shared" si="11"/>
        <v>0</v>
      </c>
      <c r="M15" s="70">
        <f t="shared" si="11"/>
        <v>0</v>
      </c>
      <c r="N15" s="70">
        <f t="shared" si="11"/>
        <v>0</v>
      </c>
      <c r="O15" s="70">
        <f t="shared" si="11"/>
        <v>0</v>
      </c>
    </row>
    <row r="16" spans="1:15">
      <c r="A16" s="13">
        <v>13</v>
      </c>
      <c r="B16" s="14" t="s">
        <v>75</v>
      </c>
      <c r="C16" s="70">
        <f t="shared" ref="C16:O16" si="12">SUM(C69+C120)</f>
        <v>132.14518142</v>
      </c>
      <c r="D16" s="70">
        <f t="shared" si="12"/>
        <v>131.793610591</v>
      </c>
      <c r="E16" s="70">
        <f t="shared" si="12"/>
        <v>120.060692563</v>
      </c>
      <c r="F16" s="70">
        <f t="shared" si="12"/>
        <v>119.225747986</v>
      </c>
      <c r="G16" s="70">
        <f t="shared" si="12"/>
        <v>114.913588757</v>
      </c>
      <c r="H16" s="70">
        <f t="shared" si="12"/>
        <v>107.60736547099999</v>
      </c>
      <c r="I16" s="70">
        <f t="shared" si="12"/>
        <v>107.601202237</v>
      </c>
      <c r="J16" s="70">
        <f t="shared" si="12"/>
        <v>82.478052543999993</v>
      </c>
      <c r="K16" s="70">
        <f t="shared" si="12"/>
        <v>74.755171290999996</v>
      </c>
      <c r="L16" s="70">
        <f t="shared" si="12"/>
        <v>73.890484599999994</v>
      </c>
      <c r="M16" s="70">
        <f t="shared" si="12"/>
        <v>70.575281712999995</v>
      </c>
      <c r="N16" s="70">
        <f t="shared" si="12"/>
        <v>109.46128834</v>
      </c>
      <c r="O16" s="70">
        <f t="shared" si="12"/>
        <v>102.973128503</v>
      </c>
    </row>
    <row r="17" spans="1:15">
      <c r="A17" s="13">
        <v>14</v>
      </c>
      <c r="B17" s="14" t="s">
        <v>76</v>
      </c>
      <c r="C17" s="70">
        <f t="shared" ref="C17:O17" si="13">SUM(C70+C121)</f>
        <v>22.336997499999999</v>
      </c>
      <c r="D17" s="70">
        <f t="shared" si="13"/>
        <v>22.086020000000001</v>
      </c>
      <c r="E17" s="70">
        <f t="shared" si="13"/>
        <v>22.838952500000001</v>
      </c>
      <c r="F17" s="70">
        <f t="shared" si="13"/>
        <v>28.109480000000001</v>
      </c>
      <c r="G17" s="70">
        <f t="shared" si="13"/>
        <v>25.097750000000001</v>
      </c>
      <c r="H17" s="70">
        <f t="shared" si="13"/>
        <v>20.831132499999999</v>
      </c>
      <c r="I17" s="70">
        <f t="shared" si="13"/>
        <v>24.344817500000001</v>
      </c>
      <c r="J17" s="70">
        <f t="shared" si="13"/>
        <v>23.842862499999999</v>
      </c>
      <c r="K17" s="70">
        <f t="shared" si="13"/>
        <v>24.09384</v>
      </c>
      <c r="L17" s="70">
        <f t="shared" si="13"/>
        <v>23.3409075</v>
      </c>
      <c r="M17" s="70">
        <f t="shared" si="13"/>
        <v>23.3409075</v>
      </c>
      <c r="N17" s="70">
        <f t="shared" si="13"/>
        <v>0</v>
      </c>
      <c r="O17" s="70">
        <f t="shared" si="13"/>
        <v>0</v>
      </c>
    </row>
    <row r="18" spans="1:15">
      <c r="A18" s="13">
        <v>15</v>
      </c>
      <c r="B18" s="14" t="s">
        <v>77</v>
      </c>
      <c r="C18" s="70">
        <f t="shared" ref="C18:O18" si="14">SUM(C71+C122)</f>
        <v>44.524561232000003</v>
      </c>
      <c r="D18" s="70">
        <f t="shared" si="14"/>
        <v>44.544361195</v>
      </c>
      <c r="E18" s="70">
        <f t="shared" si="14"/>
        <v>44.572361141999998</v>
      </c>
      <c r="F18" s="70">
        <f t="shared" si="14"/>
        <v>44.5943611</v>
      </c>
      <c r="G18" s="70">
        <f t="shared" si="14"/>
        <v>43.618361053000001</v>
      </c>
      <c r="H18" s="70">
        <f t="shared" si="14"/>
        <v>43.580361125000003</v>
      </c>
      <c r="I18" s="70">
        <f t="shared" si="14"/>
        <v>43.603161082</v>
      </c>
      <c r="J18" s="70">
        <f t="shared" si="14"/>
        <v>43.627161035999997</v>
      </c>
      <c r="K18" s="70">
        <f t="shared" si="14"/>
        <v>43.590761104999999</v>
      </c>
      <c r="L18" s="70">
        <f t="shared" si="14"/>
        <v>43.614161060999997</v>
      </c>
      <c r="M18" s="70">
        <f t="shared" si="14"/>
        <v>43.637761015999999</v>
      </c>
      <c r="N18" s="70">
        <f t="shared" si="14"/>
        <v>41.599361084999998</v>
      </c>
      <c r="O18" s="70">
        <f t="shared" si="14"/>
        <v>41.622761040999997</v>
      </c>
    </row>
    <row r="19" spans="1:15">
      <c r="A19" s="13">
        <v>16</v>
      </c>
      <c r="B19" s="14" t="s">
        <v>78</v>
      </c>
      <c r="C19" s="70">
        <f t="shared" ref="C19:O19" si="15">SUM(C72+C123)</f>
        <v>0</v>
      </c>
      <c r="D19" s="70">
        <f t="shared" si="15"/>
        <v>0</v>
      </c>
      <c r="E19" s="70">
        <f t="shared" si="15"/>
        <v>0</v>
      </c>
      <c r="F19" s="70">
        <f t="shared" si="15"/>
        <v>0</v>
      </c>
      <c r="G19" s="70">
        <f t="shared" si="15"/>
        <v>0</v>
      </c>
      <c r="H19" s="70">
        <f t="shared" si="15"/>
        <v>0</v>
      </c>
      <c r="I19" s="70">
        <f t="shared" si="15"/>
        <v>0</v>
      </c>
      <c r="J19" s="70">
        <f t="shared" si="15"/>
        <v>0</v>
      </c>
      <c r="K19" s="70">
        <f t="shared" si="15"/>
        <v>0</v>
      </c>
      <c r="L19" s="70">
        <f t="shared" si="15"/>
        <v>0</v>
      </c>
      <c r="M19" s="70">
        <f t="shared" si="15"/>
        <v>0</v>
      </c>
      <c r="N19" s="70">
        <f t="shared" si="15"/>
        <v>0</v>
      </c>
      <c r="O19" s="70">
        <f t="shared" si="15"/>
        <v>0</v>
      </c>
    </row>
    <row r="20" spans="1:15">
      <c r="A20" s="13">
        <v>17</v>
      </c>
      <c r="B20" s="14" t="s">
        <v>79</v>
      </c>
      <c r="C20" s="70">
        <f t="shared" ref="C20:O20" si="16">SUM(C73+C124)</f>
        <v>0</v>
      </c>
      <c r="D20" s="70">
        <f t="shared" si="16"/>
        <v>0</v>
      </c>
      <c r="E20" s="70">
        <f t="shared" si="16"/>
        <v>0</v>
      </c>
      <c r="F20" s="70">
        <f t="shared" si="16"/>
        <v>0</v>
      </c>
      <c r="G20" s="70">
        <f t="shared" si="16"/>
        <v>0</v>
      </c>
      <c r="H20" s="70">
        <f t="shared" si="16"/>
        <v>0</v>
      </c>
      <c r="I20" s="70">
        <f t="shared" si="16"/>
        <v>0</v>
      </c>
      <c r="J20" s="70">
        <f t="shared" si="16"/>
        <v>0</v>
      </c>
      <c r="K20" s="70">
        <f t="shared" si="16"/>
        <v>0</v>
      </c>
      <c r="L20" s="70">
        <f t="shared" si="16"/>
        <v>0</v>
      </c>
      <c r="M20" s="70">
        <f t="shared" si="16"/>
        <v>0</v>
      </c>
      <c r="N20" s="70">
        <f t="shared" si="16"/>
        <v>0</v>
      </c>
      <c r="O20" s="70">
        <f t="shared" si="16"/>
        <v>0</v>
      </c>
    </row>
    <row r="21" spans="1:15">
      <c r="A21" s="13">
        <v>18</v>
      </c>
      <c r="B21" s="14" t="s">
        <v>80</v>
      </c>
      <c r="C21" s="70">
        <f t="shared" ref="C21:O21" si="17">SUM(C74+C125)</f>
        <v>1561.6729563169999</v>
      </c>
      <c r="D21" s="70">
        <f t="shared" si="17"/>
        <v>1561.6232342569999</v>
      </c>
      <c r="E21" s="70">
        <f t="shared" si="17"/>
        <v>1560.9968121970001</v>
      </c>
      <c r="F21" s="70">
        <f t="shared" si="17"/>
        <v>1560.947090137</v>
      </c>
      <c r="G21" s="70">
        <f t="shared" si="17"/>
        <v>1567.114364303</v>
      </c>
      <c r="H21" s="70">
        <f t="shared" si="17"/>
        <v>1565.610332105</v>
      </c>
      <c r="I21" s="70">
        <f t="shared" si="17"/>
        <v>1565.560610045</v>
      </c>
      <c r="J21" s="70">
        <f t="shared" si="17"/>
        <v>1565.510887985</v>
      </c>
      <c r="K21" s="70">
        <f t="shared" si="17"/>
        <v>1567.095482193</v>
      </c>
      <c r="L21" s="70">
        <f t="shared" si="17"/>
        <v>1552.4651868569999</v>
      </c>
      <c r="M21" s="70">
        <f t="shared" si="17"/>
        <v>1547.7543232109999</v>
      </c>
      <c r="N21" s="70">
        <f t="shared" si="17"/>
        <v>1567.3447395600001</v>
      </c>
      <c r="O21" s="70">
        <f t="shared" si="17"/>
        <v>1567.2950175000001</v>
      </c>
    </row>
    <row r="22" spans="1:15">
      <c r="A22" s="13">
        <v>19</v>
      </c>
      <c r="B22" s="14" t="s">
        <v>81</v>
      </c>
      <c r="C22" s="70">
        <f t="shared" ref="C22:O22" si="18">SUM(C75+C126)</f>
        <v>401.18509999999998</v>
      </c>
      <c r="D22" s="70">
        <f t="shared" si="18"/>
        <v>401.18509999999998</v>
      </c>
      <c r="E22" s="70">
        <f t="shared" si="18"/>
        <v>398.28799999999995</v>
      </c>
      <c r="F22" s="70">
        <f t="shared" si="18"/>
        <v>398.28799999999995</v>
      </c>
      <c r="G22" s="70">
        <f t="shared" si="18"/>
        <v>398.28799999999995</v>
      </c>
      <c r="H22" s="70">
        <f t="shared" si="18"/>
        <v>398.28799999999995</v>
      </c>
      <c r="I22" s="70">
        <f t="shared" si="18"/>
        <v>398.28799999999995</v>
      </c>
      <c r="J22" s="70">
        <f t="shared" si="18"/>
        <v>398.28799999999995</v>
      </c>
      <c r="K22" s="70">
        <f t="shared" si="18"/>
        <v>468.72639999999996</v>
      </c>
      <c r="L22" s="70">
        <f t="shared" si="18"/>
        <v>468.72639999999996</v>
      </c>
      <c r="M22" s="70">
        <f t="shared" si="18"/>
        <v>468.72639999999996</v>
      </c>
      <c r="N22" s="70">
        <f t="shared" si="18"/>
        <v>468.72639999999996</v>
      </c>
      <c r="O22" s="70">
        <f t="shared" si="18"/>
        <v>468.72639999999996</v>
      </c>
    </row>
    <row r="23" spans="1:15">
      <c r="A23" s="13">
        <v>20</v>
      </c>
      <c r="B23" s="14" t="s">
        <v>82</v>
      </c>
      <c r="C23" s="70">
        <f t="shared" ref="C23:O23" si="19">SUM(C76+C127)</f>
        <v>538.16772105200005</v>
      </c>
      <c r="D23" s="70">
        <f t="shared" si="19"/>
        <v>538.15158823299998</v>
      </c>
      <c r="E23" s="70">
        <f t="shared" si="19"/>
        <v>538.13372689799996</v>
      </c>
      <c r="F23" s="70">
        <f t="shared" si="19"/>
        <v>538.11644173399998</v>
      </c>
      <c r="G23" s="70">
        <f t="shared" si="19"/>
        <v>538.09858039900007</v>
      </c>
      <c r="H23" s="70">
        <f t="shared" si="19"/>
        <v>538.08129523599996</v>
      </c>
      <c r="I23" s="70">
        <f t="shared" si="19"/>
        <v>538.06343390000006</v>
      </c>
      <c r="J23" s="70">
        <f t="shared" si="19"/>
        <v>538.04557256500004</v>
      </c>
      <c r="K23" s="70">
        <f t="shared" si="19"/>
        <v>486.782587401</v>
      </c>
      <c r="L23" s="70">
        <f t="shared" si="19"/>
        <v>486.78972606600001</v>
      </c>
      <c r="M23" s="70">
        <f t="shared" si="19"/>
        <v>486.77244090300002</v>
      </c>
      <c r="N23" s="70">
        <f t="shared" si="19"/>
        <v>487.72118896300003</v>
      </c>
      <c r="O23" s="70">
        <f t="shared" si="19"/>
        <v>487.71081786400003</v>
      </c>
    </row>
    <row r="24" spans="1:15">
      <c r="A24" s="13">
        <v>21</v>
      </c>
      <c r="B24" s="14" t="s">
        <v>83</v>
      </c>
      <c r="C24" s="70">
        <f t="shared" ref="C24:O24" si="20">SUM(C77+C128)</f>
        <v>154.26393869491</v>
      </c>
      <c r="D24" s="70">
        <f t="shared" si="20"/>
        <v>154.23147269099999</v>
      </c>
      <c r="E24" s="70">
        <f t="shared" si="20"/>
        <v>153.90672962100001</v>
      </c>
      <c r="F24" s="70">
        <f t="shared" si="20"/>
        <v>153.88052490000001</v>
      </c>
      <c r="G24" s="70">
        <f t="shared" si="20"/>
        <v>153.800734022</v>
      </c>
      <c r="H24" s="70">
        <f t="shared" si="20"/>
        <v>149.21437014099999</v>
      </c>
      <c r="I24" s="70">
        <f t="shared" si="20"/>
        <v>155.58204627500334</v>
      </c>
      <c r="J24" s="70">
        <f t="shared" si="20"/>
        <v>155.58956257499668</v>
      </c>
      <c r="K24" s="70">
        <f t="shared" si="20"/>
        <v>155.356249408</v>
      </c>
      <c r="L24" s="70">
        <f t="shared" si="20"/>
        <v>155.27869827100034</v>
      </c>
      <c r="M24" s="70">
        <f t="shared" si="20"/>
        <v>158.290909024</v>
      </c>
      <c r="N24" s="70">
        <f t="shared" si="20"/>
        <v>155.78161088499999</v>
      </c>
      <c r="O24" s="70">
        <f t="shared" si="20"/>
        <v>156.269520656</v>
      </c>
    </row>
    <row r="25" spans="1:15" s="72" customFormat="1">
      <c r="A25" s="13">
        <v>22</v>
      </c>
      <c r="B25" s="16" t="s">
        <v>84</v>
      </c>
      <c r="C25" s="71">
        <f t="shared" ref="C25:O25" si="21">SUM(C78+C129)</f>
        <v>39684.793651223219</v>
      </c>
      <c r="D25" s="71">
        <f t="shared" si="21"/>
        <v>40071.149057426686</v>
      </c>
      <c r="E25" s="71">
        <f t="shared" si="21"/>
        <v>40681.358133128946</v>
      </c>
      <c r="F25" s="71">
        <f t="shared" si="21"/>
        <v>41245.38781485302</v>
      </c>
      <c r="G25" s="71">
        <f t="shared" si="21"/>
        <v>41358.331978620627</v>
      </c>
      <c r="H25" s="71">
        <f t="shared" si="21"/>
        <v>41002.391609041362</v>
      </c>
      <c r="I25" s="71">
        <f t="shared" si="21"/>
        <v>41050.91112468861</v>
      </c>
      <c r="J25" s="71">
        <f t="shared" si="21"/>
        <v>41598.422681748452</v>
      </c>
      <c r="K25" s="71">
        <f t="shared" si="21"/>
        <v>41811.537751948221</v>
      </c>
      <c r="L25" s="71">
        <f t="shared" si="21"/>
        <v>42221.245135585727</v>
      </c>
      <c r="M25" s="71">
        <f t="shared" si="21"/>
        <v>42722.94204479958</v>
      </c>
      <c r="N25" s="71">
        <f t="shared" si="21"/>
        <v>42717.532556504375</v>
      </c>
      <c r="O25" s="71">
        <f t="shared" si="21"/>
        <v>42652.691747184879</v>
      </c>
    </row>
    <row r="26" spans="1:15">
      <c r="A26" s="13">
        <v>23</v>
      </c>
      <c r="B26" s="14" t="s">
        <v>159</v>
      </c>
      <c r="C26" s="70">
        <f t="shared" ref="C26:O26" si="22">SUM(C79+C130)</f>
        <v>176.87896074813</v>
      </c>
      <c r="D26" s="70">
        <f t="shared" si="22"/>
        <v>215.99141287660999</v>
      </c>
      <c r="E26" s="70">
        <f t="shared" si="22"/>
        <v>175.35620267016</v>
      </c>
      <c r="F26" s="70">
        <f t="shared" si="22"/>
        <v>170.92537077079001</v>
      </c>
      <c r="G26" s="70">
        <f t="shared" si="22"/>
        <v>186.01974944504002</v>
      </c>
      <c r="H26" s="70">
        <f t="shared" si="22"/>
        <v>156.90732911869</v>
      </c>
      <c r="I26" s="70">
        <f t="shared" si="22"/>
        <v>180.85350038741998</v>
      </c>
      <c r="J26" s="70">
        <f t="shared" si="22"/>
        <v>122.33602927503</v>
      </c>
      <c r="K26" s="70">
        <f t="shared" si="22"/>
        <v>113.28753984858001</v>
      </c>
      <c r="L26" s="70">
        <f t="shared" si="22"/>
        <v>105.75916470285001</v>
      </c>
      <c r="M26" s="70">
        <f t="shared" si="22"/>
        <v>273.1496850405</v>
      </c>
      <c r="N26" s="70">
        <f t="shared" si="22"/>
        <v>96.510256779429994</v>
      </c>
      <c r="O26" s="70">
        <f t="shared" si="22"/>
        <v>116.05471071647</v>
      </c>
    </row>
    <row r="27" spans="1:15">
      <c r="A27" s="13">
        <v>24</v>
      </c>
      <c r="B27" s="15" t="s">
        <v>160</v>
      </c>
      <c r="C27" s="70">
        <f t="shared" ref="C27:O27" si="23">SUM(C80+C131)</f>
        <v>53.559694831000002</v>
      </c>
      <c r="D27" s="70">
        <f t="shared" si="23"/>
        <v>103.391050169</v>
      </c>
      <c r="E27" s="70">
        <f t="shared" si="23"/>
        <v>65.293299859000001</v>
      </c>
      <c r="F27" s="70">
        <f t="shared" si="23"/>
        <v>68.735707572560003</v>
      </c>
      <c r="G27" s="70">
        <f t="shared" si="23"/>
        <v>75.037661328149994</v>
      </c>
      <c r="H27" s="70">
        <f t="shared" si="23"/>
        <v>77.07612186339999</v>
      </c>
      <c r="I27" s="70">
        <f t="shared" si="23"/>
        <v>75.56099626804</v>
      </c>
      <c r="J27" s="70">
        <f t="shared" si="23"/>
        <v>76.242596113050013</v>
      </c>
      <c r="K27" s="70">
        <f t="shared" si="23"/>
        <v>72.147521511064994</v>
      </c>
      <c r="L27" s="70">
        <f t="shared" si="23"/>
        <v>71.510523955720004</v>
      </c>
      <c r="M27" s="70">
        <f t="shared" si="23"/>
        <v>74.06412094737</v>
      </c>
      <c r="N27" s="70">
        <f t="shared" si="23"/>
        <v>66.035278551326101</v>
      </c>
      <c r="O27" s="70">
        <f t="shared" si="23"/>
        <v>81.707388626447866</v>
      </c>
    </row>
    <row r="28" spans="1:15">
      <c r="A28" s="13">
        <v>25</v>
      </c>
      <c r="B28" s="15" t="s">
        <v>161</v>
      </c>
      <c r="C28" s="70">
        <f t="shared" ref="C28:O28" si="24">SUM(C81+C132)</f>
        <v>20.639814575999999</v>
      </c>
      <c r="D28" s="70">
        <f t="shared" si="24"/>
        <v>45.670447328000002</v>
      </c>
      <c r="E28" s="70">
        <f t="shared" si="24"/>
        <v>26.98509087499</v>
      </c>
      <c r="F28" s="70">
        <f t="shared" si="24"/>
        <v>26.664939929140001</v>
      </c>
      <c r="G28" s="70">
        <f t="shared" si="24"/>
        <v>28.911402141970001</v>
      </c>
      <c r="H28" s="70">
        <f t="shared" si="24"/>
        <v>29.89989210577</v>
      </c>
      <c r="I28" s="70">
        <f t="shared" si="24"/>
        <v>29.508562072300002</v>
      </c>
      <c r="J28" s="70">
        <f t="shared" si="24"/>
        <v>30.802700139099997</v>
      </c>
      <c r="K28" s="70">
        <f t="shared" si="24"/>
        <v>28.672045975100001</v>
      </c>
      <c r="L28" s="70">
        <f t="shared" si="24"/>
        <v>28.688464133459998</v>
      </c>
      <c r="M28" s="70">
        <f t="shared" si="24"/>
        <v>29.74202365439</v>
      </c>
      <c r="N28" s="70">
        <f t="shared" si="24"/>
        <v>29.359352539979998</v>
      </c>
      <c r="O28" s="70">
        <f t="shared" si="24"/>
        <v>33.631766620889998</v>
      </c>
    </row>
    <row r="29" spans="1:15">
      <c r="A29" s="13">
        <v>26</v>
      </c>
      <c r="B29" s="15" t="s">
        <v>162</v>
      </c>
      <c r="C29" s="70">
        <f t="shared" ref="C29:O29" si="25">SUM(C82+C133)</f>
        <v>9.1272575999999994E-2</v>
      </c>
      <c r="D29" s="70">
        <f t="shared" si="25"/>
        <v>3.0027569730000002E-2</v>
      </c>
      <c r="E29" s="70">
        <f t="shared" si="25"/>
        <v>0.10376674800000001</v>
      </c>
      <c r="F29" s="70">
        <f t="shared" si="25"/>
        <v>8.850356761E-2</v>
      </c>
      <c r="G29" s="70">
        <f t="shared" si="25"/>
        <v>8.8361117160000002E-2</v>
      </c>
      <c r="H29" s="70">
        <f t="shared" si="25"/>
        <v>8.9194181169999998E-2</v>
      </c>
      <c r="I29" s="70">
        <f t="shared" si="25"/>
        <v>9.4141426020000002E-2</v>
      </c>
      <c r="J29" s="70">
        <f t="shared" si="25"/>
        <v>0.11369884002</v>
      </c>
      <c r="K29" s="70">
        <f t="shared" si="25"/>
        <v>9.3561638719999993E-2</v>
      </c>
      <c r="L29" s="70">
        <f t="shared" si="25"/>
        <v>9.8043396079999998E-2</v>
      </c>
      <c r="M29" s="70">
        <f t="shared" si="25"/>
        <v>9.8744249059999997E-2</v>
      </c>
      <c r="N29" s="70">
        <f t="shared" si="25"/>
        <v>9.4033735680000008E-2</v>
      </c>
      <c r="O29" s="70">
        <f t="shared" si="25"/>
        <v>0.10238364545999999</v>
      </c>
    </row>
    <row r="30" spans="1:15">
      <c r="A30" s="13">
        <v>27</v>
      </c>
      <c r="B30" s="14" t="s">
        <v>164</v>
      </c>
      <c r="C30" s="70">
        <f>SUM(C83)</f>
        <v>0.100896181</v>
      </c>
      <c r="D30" s="70">
        <f t="shared" ref="D30:O30" si="26">SUM(D83)</f>
        <v>0.31499141600000002</v>
      </c>
      <c r="E30" s="70">
        <f t="shared" si="26"/>
        <v>0.28976361499999997</v>
      </c>
      <c r="F30" s="70">
        <f t="shared" si="26"/>
        <v>0.32169185500000003</v>
      </c>
      <c r="G30" s="70">
        <f t="shared" si="26"/>
        <v>0.32551544799999999</v>
      </c>
      <c r="H30" s="70">
        <f t="shared" si="26"/>
        <v>0.35292284699999998</v>
      </c>
      <c r="I30" s="70">
        <f t="shared" si="26"/>
        <v>0.40781673800000001</v>
      </c>
      <c r="J30" s="70">
        <f t="shared" si="26"/>
        <v>0.41632359499999999</v>
      </c>
      <c r="K30" s="70">
        <f t="shared" si="26"/>
        <v>0.41692599499999999</v>
      </c>
      <c r="L30" s="70">
        <f t="shared" si="26"/>
        <v>0.41757198000000001</v>
      </c>
      <c r="M30" s="70">
        <f t="shared" si="26"/>
        <v>0.42405035699999999</v>
      </c>
      <c r="N30" s="70">
        <f t="shared" si="26"/>
        <v>0.44830919899999999</v>
      </c>
      <c r="O30" s="70">
        <f t="shared" si="26"/>
        <v>0.46922102399999999</v>
      </c>
    </row>
    <row r="31" spans="1:15">
      <c r="A31" s="13">
        <v>28</v>
      </c>
      <c r="B31" s="14" t="s">
        <v>165</v>
      </c>
      <c r="C31" s="70">
        <f t="shared" ref="C31:O31" si="27">SUM(C84+C134)</f>
        <v>56.416981444999998</v>
      </c>
      <c r="D31" s="70">
        <f t="shared" si="27"/>
        <v>55.540713779999997</v>
      </c>
      <c r="E31" s="70">
        <f t="shared" si="27"/>
        <v>50.013638694000001</v>
      </c>
      <c r="F31" s="70">
        <f t="shared" si="27"/>
        <v>48.801699120999999</v>
      </c>
      <c r="G31" s="70">
        <f t="shared" si="27"/>
        <v>48.405359617999999</v>
      </c>
      <c r="H31" s="70">
        <f t="shared" si="27"/>
        <v>44.994708723999999</v>
      </c>
      <c r="I31" s="70">
        <f t="shared" si="27"/>
        <v>43.990791055999999</v>
      </c>
      <c r="J31" s="70">
        <f t="shared" si="27"/>
        <v>42.958462359000002</v>
      </c>
      <c r="K31" s="70">
        <f t="shared" si="27"/>
        <v>42.134087315999999</v>
      </c>
      <c r="L31" s="70">
        <f t="shared" si="27"/>
        <v>41.575912451000001</v>
      </c>
      <c r="M31" s="70">
        <f t="shared" si="27"/>
        <v>39.642276445</v>
      </c>
      <c r="N31" s="70">
        <f t="shared" si="27"/>
        <v>20.173065859000001</v>
      </c>
      <c r="O31" s="70">
        <f t="shared" si="27"/>
        <v>19.463486254999999</v>
      </c>
    </row>
    <row r="32" spans="1:15">
      <c r="A32" s="13">
        <v>29</v>
      </c>
      <c r="B32" s="14" t="s">
        <v>166</v>
      </c>
      <c r="C32" s="70">
        <f t="shared" ref="C32:O32" si="28">SUM(C85+C135)</f>
        <v>28.906466597000001</v>
      </c>
      <c r="D32" s="70">
        <f t="shared" si="28"/>
        <v>135.88866983099999</v>
      </c>
      <c r="E32" s="70">
        <f t="shared" si="28"/>
        <v>22.034380153000001</v>
      </c>
      <c r="F32" s="70">
        <f t="shared" si="28"/>
        <v>106.02236310400001</v>
      </c>
      <c r="G32" s="70">
        <f t="shared" si="28"/>
        <v>95.927401815999986</v>
      </c>
      <c r="H32" s="70">
        <f t="shared" si="28"/>
        <v>25.302552464000001</v>
      </c>
      <c r="I32" s="70">
        <f t="shared" si="28"/>
        <v>91.506005817000002</v>
      </c>
      <c r="J32" s="70">
        <f t="shared" si="28"/>
        <v>70.214019857000011</v>
      </c>
      <c r="K32" s="70">
        <f t="shared" si="28"/>
        <v>41.824365422</v>
      </c>
      <c r="L32" s="70">
        <f t="shared" si="28"/>
        <v>57.994258043000002</v>
      </c>
      <c r="M32" s="70">
        <f t="shared" si="28"/>
        <v>40.079988596</v>
      </c>
      <c r="N32" s="70">
        <f t="shared" si="28"/>
        <v>41.400478511000003</v>
      </c>
      <c r="O32" s="70">
        <f t="shared" si="28"/>
        <v>77.410687048</v>
      </c>
    </row>
    <row r="33" spans="1:15">
      <c r="A33" s="13">
        <v>30</v>
      </c>
      <c r="B33" s="14" t="s">
        <v>167</v>
      </c>
      <c r="C33" s="70">
        <f t="shared" ref="C33:O33" si="29">SUM(C86+C136)</f>
        <v>389.44980830572763</v>
      </c>
      <c r="D33" s="70">
        <f t="shared" si="29"/>
        <v>484.38131300294668</v>
      </c>
      <c r="E33" s="70">
        <f t="shared" si="29"/>
        <v>482.50570423147553</v>
      </c>
      <c r="F33" s="70">
        <f t="shared" si="29"/>
        <v>457.18281247647997</v>
      </c>
      <c r="G33" s="70">
        <f t="shared" si="29"/>
        <v>349.50888392885997</v>
      </c>
      <c r="H33" s="70">
        <f t="shared" si="29"/>
        <v>364.52006189285936</v>
      </c>
      <c r="I33" s="70">
        <f t="shared" si="29"/>
        <v>430.71002679242645</v>
      </c>
      <c r="J33" s="70">
        <f t="shared" si="29"/>
        <v>455.62399690888435</v>
      </c>
      <c r="K33" s="70">
        <f t="shared" si="29"/>
        <v>451.37363008200543</v>
      </c>
      <c r="L33" s="70">
        <f t="shared" si="29"/>
        <v>459.50274218699792</v>
      </c>
      <c r="M33" s="70">
        <f t="shared" si="29"/>
        <v>362.23787657533131</v>
      </c>
      <c r="N33" s="70">
        <f t="shared" si="29"/>
        <v>371.32466753533254</v>
      </c>
      <c r="O33" s="70">
        <f t="shared" si="29"/>
        <v>463.36764211333309</v>
      </c>
    </row>
    <row r="34" spans="1:15">
      <c r="A34" s="13">
        <v>31</v>
      </c>
      <c r="B34" s="14" t="s">
        <v>168</v>
      </c>
      <c r="C34" s="70">
        <f t="shared" ref="C34:O34" si="30">SUM(C87+C137)</f>
        <v>19.233447322</v>
      </c>
      <c r="D34" s="70">
        <f t="shared" si="30"/>
        <v>11.716784532</v>
      </c>
      <c r="E34" s="70">
        <f t="shared" si="30"/>
        <v>12.089076261000001</v>
      </c>
      <c r="F34" s="70">
        <f t="shared" si="30"/>
        <v>8.0419411739999997</v>
      </c>
      <c r="G34" s="70">
        <f t="shared" si="30"/>
        <v>8.1754034190000002</v>
      </c>
      <c r="H34" s="70">
        <f t="shared" si="30"/>
        <v>3.897599305</v>
      </c>
      <c r="I34" s="70">
        <f t="shared" si="30"/>
        <v>1.128378417</v>
      </c>
      <c r="J34" s="70">
        <f t="shared" si="30"/>
        <v>41.494104753999999</v>
      </c>
      <c r="K34" s="70">
        <f t="shared" si="30"/>
        <v>1.655040541</v>
      </c>
      <c r="L34" s="70">
        <f t="shared" si="30"/>
        <v>1.453789666</v>
      </c>
      <c r="M34" s="70">
        <f t="shared" si="30"/>
        <v>1.590164787</v>
      </c>
      <c r="N34" s="70">
        <f t="shared" si="30"/>
        <v>-3.4513826999999997E-2</v>
      </c>
      <c r="O34" s="70">
        <f t="shared" si="30"/>
        <v>2.7756897070000002</v>
      </c>
    </row>
    <row r="35" spans="1:15" s="72" customFormat="1" ht="29.25" customHeight="1">
      <c r="A35" s="13">
        <v>32</v>
      </c>
      <c r="B35" s="59" t="s">
        <v>169</v>
      </c>
      <c r="C35" s="71">
        <f t="shared" ref="C35:O35" si="31">SUM(C88+C138)</f>
        <v>745.27734258185762</v>
      </c>
      <c r="D35" s="71">
        <f t="shared" si="31"/>
        <v>1052.9254105052867</v>
      </c>
      <c r="E35" s="71">
        <f t="shared" si="31"/>
        <v>834.67092310662565</v>
      </c>
      <c r="F35" s="71">
        <f t="shared" si="31"/>
        <v>886.78502957058004</v>
      </c>
      <c r="G35" s="71">
        <f t="shared" si="31"/>
        <v>792.39973826217999</v>
      </c>
      <c r="H35" s="71">
        <f t="shared" si="31"/>
        <v>703.04038250188933</v>
      </c>
      <c r="I35" s="71">
        <f t="shared" si="31"/>
        <v>853.76021897420651</v>
      </c>
      <c r="J35" s="71">
        <f t="shared" si="31"/>
        <v>840.20193184108439</v>
      </c>
      <c r="K35" s="71">
        <f t="shared" si="31"/>
        <v>751.6047183294703</v>
      </c>
      <c r="L35" s="71">
        <f t="shared" si="31"/>
        <v>767.00047051510796</v>
      </c>
      <c r="M35" s="71">
        <f t="shared" si="31"/>
        <v>821.02893065165131</v>
      </c>
      <c r="N35" s="71">
        <f t="shared" si="31"/>
        <v>625.3109288837486</v>
      </c>
      <c r="O35" s="71">
        <f t="shared" si="31"/>
        <v>794.98297575660104</v>
      </c>
    </row>
    <row r="36" spans="1:15">
      <c r="A36" s="13">
        <v>33</v>
      </c>
      <c r="B36" s="14" t="s">
        <v>170</v>
      </c>
      <c r="C36" s="70">
        <f t="shared" ref="C36:O36" si="32">SUM(C89+C139)</f>
        <v>13.13998533</v>
      </c>
      <c r="D36" s="70">
        <f t="shared" si="32"/>
        <v>13.094169279999999</v>
      </c>
      <c r="E36" s="70">
        <f t="shared" si="32"/>
        <v>13.047634709</v>
      </c>
      <c r="F36" s="70">
        <f t="shared" si="32"/>
        <v>13.001339644</v>
      </c>
      <c r="G36" s="70">
        <f t="shared" si="32"/>
        <v>12.931667296000001</v>
      </c>
      <c r="H36" s="70">
        <f t="shared" si="32"/>
        <v>12.880744674999999</v>
      </c>
      <c r="I36" s="70">
        <f t="shared" si="32"/>
        <v>12.829582548000001</v>
      </c>
      <c r="J36" s="70">
        <f t="shared" si="32"/>
        <v>12.778420426</v>
      </c>
      <c r="K36" s="70">
        <f t="shared" si="32"/>
        <v>12.727497805</v>
      </c>
      <c r="L36" s="70">
        <f t="shared" si="32"/>
        <v>12.393585678999999</v>
      </c>
      <c r="M36" s="70">
        <f t="shared" si="32"/>
        <v>12.625413060000001</v>
      </c>
      <c r="N36" s="70">
        <f t="shared" si="32"/>
        <v>13.89878734</v>
      </c>
      <c r="O36" s="70">
        <f t="shared" si="32"/>
        <v>21.757818457999999</v>
      </c>
    </row>
    <row r="37" spans="1:15">
      <c r="A37" s="13">
        <v>34</v>
      </c>
      <c r="B37" s="14" t="s">
        <v>171</v>
      </c>
      <c r="C37" s="70">
        <f t="shared" ref="C37:O37" si="33">SUM(C90+C140)</f>
        <v>2.468428383</v>
      </c>
      <c r="D37" s="70">
        <f t="shared" si="33"/>
        <v>2.4367885740000004</v>
      </c>
      <c r="E37" s="70">
        <f t="shared" si="33"/>
        <v>2.3980963230000003</v>
      </c>
      <c r="F37" s="70">
        <f t="shared" si="33"/>
        <v>2.3526393380000004</v>
      </c>
      <c r="G37" s="70">
        <f t="shared" si="33"/>
        <v>2.2994982820000001</v>
      </c>
      <c r="H37" s="70">
        <f t="shared" si="33"/>
        <v>2.2540412929999998</v>
      </c>
      <c r="I37" s="70">
        <f t="shared" si="33"/>
        <v>2.2084933850000001</v>
      </c>
      <c r="J37" s="70">
        <f t="shared" si="33"/>
        <v>2.1629454699999999</v>
      </c>
      <c r="K37" s="70">
        <f t="shared" si="33"/>
        <v>2.1174884870000001</v>
      </c>
      <c r="L37" s="70">
        <f t="shared" si="33"/>
        <v>2.071940573</v>
      </c>
      <c r="M37" s="70">
        <f t="shared" si="33"/>
        <v>2.044093122</v>
      </c>
      <c r="N37" s="70">
        <f t="shared" si="33"/>
        <v>1.9982467420000001</v>
      </c>
      <c r="O37" s="70">
        <f t="shared" si="33"/>
        <v>1.9531049889999901</v>
      </c>
    </row>
    <row r="38" spans="1:15">
      <c r="A38" s="13">
        <v>35</v>
      </c>
      <c r="B38" s="14" t="s">
        <v>172</v>
      </c>
      <c r="C38" s="70">
        <f t="shared" ref="C38:O38" si="34">SUM(C91+C141)</f>
        <v>4.0172588389999992</v>
      </c>
      <c r="D38" s="70">
        <f t="shared" si="34"/>
        <v>3.96974536933166</v>
      </c>
      <c r="E38" s="70">
        <f t="shared" si="34"/>
        <v>4.228213116</v>
      </c>
      <c r="F38" s="70">
        <f t="shared" si="34"/>
        <v>4.0774351886666604</v>
      </c>
      <c r="G38" s="70">
        <f t="shared" si="34"/>
        <v>4.1136785157300002</v>
      </c>
      <c r="H38" s="70">
        <f t="shared" si="34"/>
        <v>3.9922032328333303</v>
      </c>
      <c r="I38" s="70">
        <f t="shared" si="34"/>
        <v>3.7589782373333303</v>
      </c>
      <c r="J38" s="70">
        <f t="shared" si="34"/>
        <v>3.6257752438333299</v>
      </c>
      <c r="K38" s="70">
        <f t="shared" si="34"/>
        <v>3.7048610663308299</v>
      </c>
      <c r="L38" s="70">
        <f t="shared" si="34"/>
        <v>3.8726663770033301</v>
      </c>
      <c r="M38" s="70">
        <f t="shared" si="34"/>
        <v>3.8619268087299901</v>
      </c>
      <c r="N38" s="70">
        <f t="shared" si="34"/>
        <v>3.6347689357266599</v>
      </c>
      <c r="O38" s="70">
        <f t="shared" si="34"/>
        <v>3.7045760195000002</v>
      </c>
    </row>
    <row r="39" spans="1:15">
      <c r="A39" s="13">
        <v>36</v>
      </c>
      <c r="B39" s="14" t="s">
        <v>173</v>
      </c>
      <c r="C39" s="70">
        <f t="shared" ref="C39:O39" si="35">SUM(C92+C142)</f>
        <v>1.324502699</v>
      </c>
      <c r="D39" s="70">
        <f t="shared" si="35"/>
        <v>1.2661293663437501</v>
      </c>
      <c r="E39" s="70">
        <f t="shared" si="35"/>
        <v>1.2226930870000001</v>
      </c>
      <c r="F39" s="70">
        <f t="shared" si="35"/>
        <v>1.186750757</v>
      </c>
      <c r="G39" s="70">
        <f t="shared" si="35"/>
        <v>1.1315577436700002</v>
      </c>
      <c r="H39" s="70">
        <f t="shared" si="35"/>
        <v>1.09998587071875</v>
      </c>
      <c r="I39" s="70">
        <f t="shared" si="35"/>
        <v>1.1525710313854101</v>
      </c>
      <c r="J39" s="70">
        <f t="shared" si="35"/>
        <v>1.2620361379687499</v>
      </c>
      <c r="K39" s="70">
        <f t="shared" si="35"/>
        <v>1.1942212478645802</v>
      </c>
      <c r="L39" s="70">
        <f t="shared" si="35"/>
        <v>1.1548972737604102</v>
      </c>
      <c r="M39" s="70">
        <f t="shared" si="35"/>
        <v>1.2270663300833302</v>
      </c>
      <c r="N39" s="70">
        <f t="shared" si="35"/>
        <v>1.3195988448333302</v>
      </c>
      <c r="O39" s="70">
        <f t="shared" si="35"/>
        <v>1.4350466822499999</v>
      </c>
    </row>
    <row r="40" spans="1:15">
      <c r="A40" s="13">
        <v>37</v>
      </c>
      <c r="B40" s="14" t="s">
        <v>174</v>
      </c>
      <c r="C40" s="70">
        <f t="shared" ref="C40:O40" si="36">SUM(C93+C143)</f>
        <v>0.15132010400000001</v>
      </c>
      <c r="D40" s="70">
        <f t="shared" si="36"/>
        <v>0.14368550999999999</v>
      </c>
      <c r="E40" s="70">
        <f t="shared" si="36"/>
        <v>0.139978297</v>
      </c>
      <c r="F40" s="70">
        <f t="shared" si="36"/>
        <v>0.13460971699999999</v>
      </c>
      <c r="G40" s="70">
        <f t="shared" si="36"/>
        <v>0.13195096000000001</v>
      </c>
      <c r="H40" s="70">
        <f t="shared" si="36"/>
        <v>0.124435896</v>
      </c>
      <c r="I40" s="70">
        <f t="shared" si="36"/>
        <v>0.11692311</v>
      </c>
      <c r="J40" s="70">
        <f t="shared" si="36"/>
        <v>0.112630301</v>
      </c>
      <c r="K40" s="70">
        <f t="shared" si="36"/>
        <v>0.105036975</v>
      </c>
      <c r="L40" s="70">
        <f t="shared" si="36"/>
        <v>9.7943282999999992E-2</v>
      </c>
      <c r="M40" s="70">
        <f t="shared" si="36"/>
        <v>9.0494303999999998E-2</v>
      </c>
      <c r="N40" s="70">
        <f t="shared" si="36"/>
        <v>9.0478656000000005E-2</v>
      </c>
      <c r="O40" s="70">
        <f t="shared" si="36"/>
        <v>8.5254742999999994E-2</v>
      </c>
    </row>
    <row r="41" spans="1:15">
      <c r="A41" s="13">
        <v>38</v>
      </c>
      <c r="B41" s="16" t="s">
        <v>175</v>
      </c>
      <c r="C41" s="71">
        <f t="shared" ref="C41:O41" si="37">SUM(C94+C144)</f>
        <v>21.101495355000001</v>
      </c>
      <c r="D41" s="71">
        <f t="shared" si="37"/>
        <v>20.910518099675411</v>
      </c>
      <c r="E41" s="71">
        <f t="shared" si="37"/>
        <v>21.036615531999999</v>
      </c>
      <c r="F41" s="71">
        <f t="shared" si="37"/>
        <v>20.752774644666658</v>
      </c>
      <c r="G41" s="71">
        <f t="shared" si="37"/>
        <v>20.608352797400002</v>
      </c>
      <c r="H41" s="71">
        <f t="shared" si="37"/>
        <v>20.351410967552077</v>
      </c>
      <c r="I41" s="71">
        <f t="shared" si="37"/>
        <v>20.066548311718748</v>
      </c>
      <c r="J41" s="71">
        <f t="shared" si="37"/>
        <v>19.941807578802081</v>
      </c>
      <c r="K41" s="71">
        <f t="shared" si="37"/>
        <v>19.849105581195413</v>
      </c>
      <c r="L41" s="71">
        <f t="shared" si="37"/>
        <v>19.591033185763749</v>
      </c>
      <c r="M41" s="71">
        <f t="shared" si="37"/>
        <v>19.848993624813321</v>
      </c>
      <c r="N41" s="71">
        <f t="shared" si="37"/>
        <v>20.941880518560001</v>
      </c>
      <c r="O41" s="71">
        <f t="shared" si="37"/>
        <v>28.935800891749999</v>
      </c>
    </row>
    <row r="42" spans="1:15">
      <c r="A42" s="13">
        <v>39</v>
      </c>
      <c r="B42" s="16" t="s">
        <v>176</v>
      </c>
      <c r="C42" s="71">
        <f t="shared" ref="C42:O42" si="38">SUM(C95+C145)</f>
        <v>105.21469893699999</v>
      </c>
      <c r="D42" s="71">
        <f t="shared" si="38"/>
        <v>104.860791667</v>
      </c>
      <c r="E42" s="71">
        <f t="shared" si="38"/>
        <v>114.38380712199999</v>
      </c>
      <c r="F42" s="71">
        <f t="shared" si="38"/>
        <v>113.766140816</v>
      </c>
      <c r="G42" s="71">
        <f t="shared" si="38"/>
        <v>112.760837651</v>
      </c>
      <c r="H42" s="71">
        <f t="shared" si="38"/>
        <v>115.664075952</v>
      </c>
      <c r="I42" s="71">
        <f t="shared" si="38"/>
        <v>104.331381482</v>
      </c>
      <c r="J42" s="71">
        <f t="shared" si="38"/>
        <v>104.276078316</v>
      </c>
      <c r="K42" s="71">
        <f t="shared" si="38"/>
        <v>101.270775151</v>
      </c>
      <c r="L42" s="71">
        <f t="shared" si="38"/>
        <v>100.81014698600001</v>
      </c>
      <c r="M42" s="71">
        <f t="shared" si="38"/>
        <v>128.33625320300001</v>
      </c>
      <c r="N42" s="71">
        <f t="shared" si="38"/>
        <v>136.70577799599999</v>
      </c>
      <c r="O42" s="71">
        <f t="shared" si="38"/>
        <v>136.28461223799999</v>
      </c>
    </row>
    <row r="43" spans="1:15">
      <c r="A43" s="13">
        <v>40</v>
      </c>
      <c r="B43" s="16" t="s">
        <v>177</v>
      </c>
      <c r="C43" s="71">
        <f t="shared" ref="C43:O43" si="39">SUM(C96+C146)</f>
        <v>40556.387188097076</v>
      </c>
      <c r="D43" s="71">
        <f t="shared" si="39"/>
        <v>41249.845777698654</v>
      </c>
      <c r="E43" s="71">
        <f t="shared" si="39"/>
        <v>41651.449478889568</v>
      </c>
      <c r="F43" s="71">
        <f t="shared" si="39"/>
        <v>42266.691759884256</v>
      </c>
      <c r="G43" s="71">
        <f t="shared" si="39"/>
        <v>42284.100907331216</v>
      </c>
      <c r="H43" s="71">
        <f t="shared" si="39"/>
        <v>41841.447478462811</v>
      </c>
      <c r="I43" s="71">
        <f t="shared" si="39"/>
        <v>42029.069273456545</v>
      </c>
      <c r="J43" s="71">
        <f t="shared" si="39"/>
        <v>42562.842499484344</v>
      </c>
      <c r="K43" s="71">
        <f t="shared" si="39"/>
        <v>42684.262351009893</v>
      </c>
      <c r="L43" s="71">
        <f t="shared" si="39"/>
        <v>43108.646786272591</v>
      </c>
      <c r="M43" s="71">
        <f t="shared" si="39"/>
        <v>43692.156222279038</v>
      </c>
      <c r="N43" s="71">
        <f t="shared" si="39"/>
        <v>43500.491143902691</v>
      </c>
      <c r="O43" s="71">
        <f t="shared" si="39"/>
        <v>43612.895136071231</v>
      </c>
    </row>
    <row r="44" spans="1:15">
      <c r="A44" s="13">
        <v>41</v>
      </c>
      <c r="B44" s="14" t="s">
        <v>178</v>
      </c>
      <c r="C44" s="70">
        <f t="shared" ref="C44:O44" si="40">SUM(C97+C147)</f>
        <v>49.003908937002933</v>
      </c>
      <c r="D44" s="70">
        <f t="shared" si="40"/>
        <v>63.940107984999997</v>
      </c>
      <c r="E44" s="70">
        <f t="shared" si="40"/>
        <v>71.318096309002897</v>
      </c>
      <c r="F44" s="70">
        <f t="shared" si="40"/>
        <v>54.562032228002927</v>
      </c>
      <c r="G44" s="70">
        <f t="shared" si="40"/>
        <v>53.156778441002928</v>
      </c>
      <c r="H44" s="70">
        <f t="shared" si="40"/>
        <v>55.551405461002901</v>
      </c>
      <c r="I44" s="70">
        <f t="shared" si="40"/>
        <v>50.289503854002895</v>
      </c>
      <c r="J44" s="70">
        <f t="shared" si="40"/>
        <v>54.217845651002897</v>
      </c>
      <c r="K44" s="70">
        <f t="shared" si="40"/>
        <v>53.805014370720492</v>
      </c>
      <c r="L44" s="70">
        <f t="shared" si="40"/>
        <v>50.977644502722896</v>
      </c>
      <c r="M44" s="70">
        <f t="shared" si="40"/>
        <v>47.462833068718496</v>
      </c>
      <c r="N44" s="70">
        <f t="shared" si="40"/>
        <v>41.975675780719996</v>
      </c>
      <c r="O44" s="70">
        <f t="shared" si="40"/>
        <v>50.492166511999997</v>
      </c>
    </row>
    <row r="45" spans="1:15">
      <c r="A45" s="13">
        <v>42</v>
      </c>
      <c r="B45" s="14" t="s">
        <v>179</v>
      </c>
      <c r="C45" s="70">
        <f t="shared" ref="C45:O45" si="41">SUM(C98+C148)</f>
        <v>0</v>
      </c>
      <c r="D45" s="70">
        <f t="shared" si="41"/>
        <v>0</v>
      </c>
      <c r="E45" s="70">
        <f t="shared" si="41"/>
        <v>0</v>
      </c>
      <c r="F45" s="70">
        <f t="shared" si="41"/>
        <v>0</v>
      </c>
      <c r="G45" s="70">
        <f t="shared" si="41"/>
        <v>0</v>
      </c>
      <c r="H45" s="70">
        <f t="shared" si="41"/>
        <v>0</v>
      </c>
      <c r="I45" s="70">
        <f t="shared" si="41"/>
        <v>0</v>
      </c>
      <c r="J45" s="70">
        <f t="shared" si="41"/>
        <v>0</v>
      </c>
      <c r="K45" s="70">
        <f t="shared" si="41"/>
        <v>0</v>
      </c>
      <c r="L45" s="70">
        <f t="shared" si="41"/>
        <v>0</v>
      </c>
      <c r="M45" s="70">
        <f t="shared" si="41"/>
        <v>0</v>
      </c>
      <c r="N45" s="70">
        <f t="shared" si="41"/>
        <v>0</v>
      </c>
      <c r="O45" s="70">
        <f t="shared" si="41"/>
        <v>0</v>
      </c>
    </row>
    <row r="46" spans="1:15">
      <c r="A46" s="13">
        <v>43</v>
      </c>
      <c r="B46" s="14" t="s">
        <v>181</v>
      </c>
      <c r="C46" s="70">
        <f t="shared" ref="C46:O46" si="42">SUM(C99+C149)</f>
        <v>43.024064545999998</v>
      </c>
      <c r="D46" s="70">
        <f t="shared" si="42"/>
        <v>166.70292585300001</v>
      </c>
      <c r="E46" s="70">
        <f t="shared" si="42"/>
        <v>116.194991038</v>
      </c>
      <c r="F46" s="70">
        <f t="shared" si="42"/>
        <v>96.376398971</v>
      </c>
      <c r="G46" s="70">
        <f t="shared" si="42"/>
        <v>68.554222160999998</v>
      </c>
      <c r="H46" s="70">
        <f t="shared" si="42"/>
        <v>111.101128231</v>
      </c>
      <c r="I46" s="70">
        <f t="shared" si="42"/>
        <v>57.197994807000001</v>
      </c>
      <c r="J46" s="70">
        <f t="shared" si="42"/>
        <v>36.031380741</v>
      </c>
      <c r="K46" s="70">
        <f t="shared" si="42"/>
        <v>26.229159747000001</v>
      </c>
      <c r="L46" s="70">
        <f t="shared" si="42"/>
        <v>24.333313500999999</v>
      </c>
      <c r="M46" s="70">
        <f t="shared" si="42"/>
        <v>177.201486534</v>
      </c>
      <c r="N46" s="70">
        <f t="shared" si="42"/>
        <v>15.621173863999999</v>
      </c>
      <c r="O46" s="70">
        <f t="shared" si="42"/>
        <v>26.600605719000001</v>
      </c>
    </row>
    <row r="47" spans="1:15">
      <c r="A47" s="13">
        <v>44</v>
      </c>
      <c r="B47" s="14" t="s">
        <v>180</v>
      </c>
      <c r="C47" s="70">
        <f>C150</f>
        <v>0</v>
      </c>
      <c r="D47" s="70">
        <f t="shared" ref="D47:O47" si="43">D150</f>
        <v>0</v>
      </c>
      <c r="E47" s="70">
        <f t="shared" si="43"/>
        <v>0</v>
      </c>
      <c r="F47" s="70">
        <f t="shared" si="43"/>
        <v>0</v>
      </c>
      <c r="G47" s="70">
        <f t="shared" si="43"/>
        <v>0</v>
      </c>
      <c r="H47" s="70">
        <f t="shared" si="43"/>
        <v>0</v>
      </c>
      <c r="I47" s="70">
        <f t="shared" si="43"/>
        <v>0</v>
      </c>
      <c r="J47" s="70">
        <f t="shared" si="43"/>
        <v>0</v>
      </c>
      <c r="K47" s="70">
        <f t="shared" si="43"/>
        <v>0</v>
      </c>
      <c r="L47" s="70">
        <f t="shared" si="43"/>
        <v>0</v>
      </c>
      <c r="M47" s="70">
        <f t="shared" si="43"/>
        <v>0</v>
      </c>
      <c r="N47" s="70">
        <f t="shared" si="43"/>
        <v>0</v>
      </c>
      <c r="O47" s="70">
        <f t="shared" si="43"/>
        <v>0</v>
      </c>
    </row>
    <row r="48" spans="1:15">
      <c r="A48" s="13">
        <v>45</v>
      </c>
      <c r="B48" s="14" t="s">
        <v>182</v>
      </c>
      <c r="C48" s="70">
        <f t="shared" ref="C48:O48" si="44">SUM(C100+C151)</f>
        <v>9.6775653009999996</v>
      </c>
      <c r="D48" s="70">
        <f t="shared" si="44"/>
        <v>72.681987255999999</v>
      </c>
      <c r="E48" s="70">
        <f t="shared" si="44"/>
        <v>70.963608176999998</v>
      </c>
      <c r="F48" s="70">
        <f t="shared" si="44"/>
        <v>67.914235352999995</v>
      </c>
      <c r="G48" s="70">
        <f t="shared" si="44"/>
        <v>64.754631051999993</v>
      </c>
      <c r="H48" s="70">
        <f t="shared" si="44"/>
        <v>71.160140767000001</v>
      </c>
      <c r="I48" s="70">
        <f t="shared" si="44"/>
        <v>68.137121233000002</v>
      </c>
      <c r="J48" s="70">
        <f t="shared" si="44"/>
        <v>65.588825842000006</v>
      </c>
      <c r="K48" s="70">
        <f t="shared" si="44"/>
        <v>63.129168739000001</v>
      </c>
      <c r="L48" s="70">
        <f t="shared" si="44"/>
        <v>52.940595969999997</v>
      </c>
      <c r="M48" s="70">
        <f t="shared" si="44"/>
        <v>50.124414756</v>
      </c>
      <c r="N48" s="70">
        <f t="shared" si="44"/>
        <v>47.035490068000001</v>
      </c>
      <c r="O48" s="70">
        <f t="shared" si="44"/>
        <v>43.837247374999997</v>
      </c>
    </row>
    <row r="49" spans="1:15">
      <c r="A49" s="13">
        <v>46</v>
      </c>
      <c r="B49" s="14" t="s">
        <v>183</v>
      </c>
      <c r="C49" s="70">
        <f t="shared" ref="C49:O49" si="45">SUM(C101+C152)</f>
        <v>42.631585788000002</v>
      </c>
      <c r="D49" s="70">
        <f t="shared" si="45"/>
        <v>41.782263073119992</v>
      </c>
      <c r="E49" s="70">
        <f t="shared" si="45"/>
        <v>45.345593782000002</v>
      </c>
      <c r="F49" s="70">
        <f t="shared" si="45"/>
        <v>34.575157883130004</v>
      </c>
      <c r="G49" s="70">
        <f t="shared" si="45"/>
        <v>41.703073284449999</v>
      </c>
      <c r="H49" s="70">
        <f t="shared" si="45"/>
        <v>44.475249558003327</v>
      </c>
      <c r="I49" s="70">
        <f t="shared" si="45"/>
        <v>36.672186030309994</v>
      </c>
      <c r="J49" s="70">
        <f t="shared" si="45"/>
        <v>38.411953559160004</v>
      </c>
      <c r="K49" s="70">
        <f t="shared" si="45"/>
        <v>42.288808804470001</v>
      </c>
      <c r="L49" s="70">
        <f t="shared" si="45"/>
        <v>39.582639559940006</v>
      </c>
      <c r="M49" s="70">
        <f t="shared" si="45"/>
        <v>43.061591285599995</v>
      </c>
      <c r="N49" s="70">
        <f t="shared" si="45"/>
        <v>39.902544071319994</v>
      </c>
      <c r="O49" s="70">
        <f t="shared" si="45"/>
        <v>38.452426214699997</v>
      </c>
    </row>
    <row r="50" spans="1:15">
      <c r="A50" s="13">
        <v>47</v>
      </c>
      <c r="B50" s="14" t="s">
        <v>184</v>
      </c>
      <c r="C50" s="70">
        <f t="shared" ref="C50:O50" si="46">SUM(C102+C153)</f>
        <v>117.601753546</v>
      </c>
      <c r="D50" s="70">
        <f t="shared" si="46"/>
        <v>114.26730886600001</v>
      </c>
      <c r="E50" s="70">
        <f t="shared" si="46"/>
        <v>119.404211827</v>
      </c>
      <c r="F50" s="70">
        <f t="shared" si="46"/>
        <v>105.78953704600001</v>
      </c>
      <c r="G50" s="70">
        <f t="shared" si="46"/>
        <v>105.744753683</v>
      </c>
      <c r="H50" s="70">
        <f t="shared" si="46"/>
        <v>104.87485656600001</v>
      </c>
      <c r="I50" s="70">
        <f t="shared" si="46"/>
        <v>110.310058797</v>
      </c>
      <c r="J50" s="70">
        <f t="shared" si="46"/>
        <v>106.316038052</v>
      </c>
      <c r="K50" s="70">
        <f t="shared" si="46"/>
        <v>104.590364564</v>
      </c>
      <c r="L50" s="70">
        <f t="shared" si="46"/>
        <v>104.081407626</v>
      </c>
      <c r="M50" s="70">
        <f t="shared" si="46"/>
        <v>101.856296993</v>
      </c>
      <c r="N50" s="70">
        <f t="shared" si="46"/>
        <v>105.242017644</v>
      </c>
      <c r="O50" s="70">
        <f t="shared" si="46"/>
        <v>102.25205638300001</v>
      </c>
    </row>
    <row r="51" spans="1:15" s="72" customFormat="1" ht="21">
      <c r="A51" s="13">
        <v>48</v>
      </c>
      <c r="B51" s="59" t="s">
        <v>185</v>
      </c>
      <c r="C51" s="71">
        <f t="shared" ref="C51:O51" si="47">SUM(C103+C154)</f>
        <v>261.93887811800295</v>
      </c>
      <c r="D51" s="71">
        <f t="shared" si="47"/>
        <v>459.37459303311999</v>
      </c>
      <c r="E51" s="71">
        <f t="shared" si="47"/>
        <v>423.22650113300296</v>
      </c>
      <c r="F51" s="71">
        <f t="shared" si="47"/>
        <v>359.21736148113297</v>
      </c>
      <c r="G51" s="71">
        <f t="shared" si="47"/>
        <v>333.91345862145289</v>
      </c>
      <c r="H51" s="71">
        <f t="shared" si="47"/>
        <v>387.16278058300622</v>
      </c>
      <c r="I51" s="71">
        <f t="shared" si="47"/>
        <v>322.60686472131289</v>
      </c>
      <c r="J51" s="71">
        <f t="shared" si="47"/>
        <v>300.56604384516294</v>
      </c>
      <c r="K51" s="71">
        <f t="shared" si="47"/>
        <v>290.04251622519047</v>
      </c>
      <c r="L51" s="71">
        <f t="shared" si="47"/>
        <v>271.91560115966291</v>
      </c>
      <c r="M51" s="71">
        <f t="shared" si="47"/>
        <v>419.70662263731845</v>
      </c>
      <c r="N51" s="71">
        <f t="shared" si="47"/>
        <v>249.77690142803999</v>
      </c>
      <c r="O51" s="71">
        <f t="shared" si="47"/>
        <v>261.63450220369998</v>
      </c>
    </row>
    <row r="52" spans="1:15" s="72" customFormat="1">
      <c r="A52" s="13">
        <v>49</v>
      </c>
      <c r="B52" s="16" t="s">
        <v>186</v>
      </c>
      <c r="C52" s="71">
        <f t="shared" ref="C52:O52" si="48">SUM(C104+C155)</f>
        <v>40294.448309979074</v>
      </c>
      <c r="D52" s="71">
        <f t="shared" si="48"/>
        <v>40790.471184665534</v>
      </c>
      <c r="E52" s="71">
        <f t="shared" si="48"/>
        <v>41228.222977756574</v>
      </c>
      <c r="F52" s="71">
        <f t="shared" si="48"/>
        <v>41907.47439840313</v>
      </c>
      <c r="G52" s="71">
        <f t="shared" si="48"/>
        <v>41950.187448709759</v>
      </c>
      <c r="H52" s="71">
        <f t="shared" si="48"/>
        <v>41454.284697879819</v>
      </c>
      <c r="I52" s="71">
        <f t="shared" si="48"/>
        <v>41706.462408735228</v>
      </c>
      <c r="J52" s="71">
        <f t="shared" si="48"/>
        <v>42262.276455639185</v>
      </c>
      <c r="K52" s="71">
        <f t="shared" si="48"/>
        <v>42394.219834784708</v>
      </c>
      <c r="L52" s="71">
        <f t="shared" si="48"/>
        <v>42836.731185112934</v>
      </c>
      <c r="M52" s="71">
        <f t="shared" si="48"/>
        <v>43272.449599641717</v>
      </c>
      <c r="N52" s="71">
        <f t="shared" si="48"/>
        <v>43250.714242474649</v>
      </c>
      <c r="O52" s="71">
        <f t="shared" si="48"/>
        <v>43351.260633867532</v>
      </c>
    </row>
    <row r="54" spans="1:15">
      <c r="O54" s="76" t="s">
        <v>57</v>
      </c>
    </row>
    <row r="55" spans="1:15">
      <c r="B55" s="123" t="s">
        <v>227</v>
      </c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</row>
    <row r="56" spans="1:15">
      <c r="A56" s="12" t="s">
        <v>156</v>
      </c>
      <c r="B56" s="12" t="s">
        <v>157</v>
      </c>
      <c r="C56" s="50">
        <v>44592</v>
      </c>
      <c r="D56" s="50">
        <v>44620</v>
      </c>
      <c r="E56" s="50">
        <v>44651</v>
      </c>
      <c r="F56" s="50">
        <v>44681</v>
      </c>
      <c r="G56" s="50">
        <v>44712</v>
      </c>
      <c r="H56" s="50">
        <v>44742</v>
      </c>
      <c r="I56" s="50">
        <v>44773</v>
      </c>
      <c r="J56" s="50">
        <v>44804</v>
      </c>
      <c r="K56" s="50">
        <v>44834</v>
      </c>
      <c r="L56" s="50">
        <v>44865</v>
      </c>
      <c r="M56" s="50">
        <v>44895</v>
      </c>
      <c r="N56" s="50">
        <v>44926</v>
      </c>
      <c r="O56" s="50">
        <v>44957</v>
      </c>
    </row>
    <row r="57" spans="1:15">
      <c r="A57" s="13">
        <v>1</v>
      </c>
      <c r="B57" s="14" t="s">
        <v>63</v>
      </c>
      <c r="C57" s="70">
        <v>716.59059906200002</v>
      </c>
      <c r="D57" s="70">
        <v>703.17303133600001</v>
      </c>
      <c r="E57" s="70">
        <v>714.04258077833993</v>
      </c>
      <c r="F57" s="70">
        <v>449.28679182024001</v>
      </c>
      <c r="G57" s="70">
        <v>533.60615658224003</v>
      </c>
      <c r="H57" s="70">
        <v>586.17009780669991</v>
      </c>
      <c r="I57" s="70">
        <v>432.50662709373</v>
      </c>
      <c r="J57" s="70">
        <v>490.56862828529</v>
      </c>
      <c r="K57" s="70">
        <v>381.54885030489004</v>
      </c>
      <c r="L57" s="70">
        <v>298.60394693400002</v>
      </c>
      <c r="M57" s="70">
        <v>223.4723932441</v>
      </c>
      <c r="N57" s="70">
        <v>124.23209275344999</v>
      </c>
      <c r="O57" s="70">
        <v>340.93961817975003</v>
      </c>
    </row>
    <row r="58" spans="1:15">
      <c r="A58" s="13">
        <v>2</v>
      </c>
      <c r="B58" s="14" t="s">
        <v>64</v>
      </c>
      <c r="C58" s="70">
        <v>215.535</v>
      </c>
      <c r="D58" s="70">
        <v>108.67</v>
      </c>
      <c r="E58" s="70">
        <v>177.59100000000001</v>
      </c>
      <c r="F58" s="70">
        <v>179.74</v>
      </c>
      <c r="G58" s="70">
        <v>396.96</v>
      </c>
      <c r="H58" s="70">
        <v>363.66</v>
      </c>
      <c r="I58" s="70">
        <v>491.56</v>
      </c>
      <c r="J58" s="70">
        <v>246.68</v>
      </c>
      <c r="K58" s="70">
        <v>294.96499999999997</v>
      </c>
      <c r="L58" s="70">
        <v>232.89</v>
      </c>
      <c r="M58" s="70">
        <v>539.625</v>
      </c>
      <c r="N58" s="70">
        <v>206.64500000000001</v>
      </c>
      <c r="O58" s="70">
        <v>274.27999999999997</v>
      </c>
    </row>
    <row r="59" spans="1:15">
      <c r="A59" s="13">
        <v>3</v>
      </c>
      <c r="B59" s="14" t="s">
        <v>65</v>
      </c>
      <c r="C59" s="70">
        <v>4539.6374480719996</v>
      </c>
      <c r="D59" s="70">
        <v>4621.9958848010001</v>
      </c>
      <c r="E59" s="70">
        <v>4228.1189301659997</v>
      </c>
      <c r="F59" s="70">
        <v>4338.1325747889996</v>
      </c>
      <c r="G59" s="70">
        <v>4372.3813287009998</v>
      </c>
      <c r="H59" s="70">
        <v>4499.2880576260004</v>
      </c>
      <c r="I59" s="70">
        <v>4191.4440968970002</v>
      </c>
      <c r="J59" s="70">
        <v>4379.0316389910004</v>
      </c>
      <c r="K59" s="70">
        <v>4584.6072103429997</v>
      </c>
      <c r="L59" s="70">
        <v>4733.6585434250001</v>
      </c>
      <c r="M59" s="70">
        <v>4703.8189975679998</v>
      </c>
      <c r="N59" s="70">
        <v>4979.0739039139999</v>
      </c>
      <c r="O59" s="70">
        <v>4514.4183425009996</v>
      </c>
    </row>
    <row r="60" spans="1:15">
      <c r="A60" s="13">
        <v>4</v>
      </c>
      <c r="B60" s="14" t="s">
        <v>66</v>
      </c>
      <c r="C60" s="70">
        <v>29.182080833000001</v>
      </c>
      <c r="D60" s="70">
        <v>29.285708601</v>
      </c>
      <c r="E60" s="70">
        <v>29.400439342999999</v>
      </c>
      <c r="F60" s="70">
        <v>29.511469093999999</v>
      </c>
      <c r="G60" s="70">
        <v>29.626199837000001</v>
      </c>
      <c r="H60" s="70">
        <v>29.737229588000002</v>
      </c>
      <c r="I60" s="70">
        <v>29.851960331000001</v>
      </c>
      <c r="J60" s="70">
        <v>29.966691073</v>
      </c>
      <c r="K60" s="70">
        <v>0</v>
      </c>
      <c r="L60" s="70">
        <v>0</v>
      </c>
      <c r="M60" s="70">
        <v>0</v>
      </c>
      <c r="N60" s="70">
        <v>9.4474557729999997</v>
      </c>
      <c r="O60" s="70">
        <v>9.4976870669999993</v>
      </c>
    </row>
    <row r="61" spans="1:15">
      <c r="A61" s="13">
        <v>5</v>
      </c>
      <c r="B61" s="14" t="s">
        <v>67</v>
      </c>
      <c r="C61" s="70">
        <v>0</v>
      </c>
      <c r="D61" s="70">
        <v>0</v>
      </c>
      <c r="E61" s="70">
        <v>0</v>
      </c>
      <c r="F61" s="70">
        <v>0</v>
      </c>
      <c r="G61" s="70">
        <v>0</v>
      </c>
      <c r="H61" s="70">
        <v>0</v>
      </c>
      <c r="I61" s="70">
        <v>0</v>
      </c>
      <c r="J61" s="70">
        <v>0</v>
      </c>
      <c r="K61" s="70">
        <v>0</v>
      </c>
      <c r="L61" s="70">
        <v>0</v>
      </c>
      <c r="M61" s="70">
        <v>0</v>
      </c>
      <c r="N61" s="70">
        <v>0</v>
      </c>
      <c r="O61" s="70">
        <v>0</v>
      </c>
    </row>
    <row r="62" spans="1:15">
      <c r="A62" s="13">
        <v>6</v>
      </c>
      <c r="B62" s="14" t="s">
        <v>68</v>
      </c>
      <c r="C62" s="70">
        <v>13185.007351273589</v>
      </c>
      <c r="D62" s="70">
        <v>13363.723994119488</v>
      </c>
      <c r="E62" s="70">
        <v>14056.343797514721</v>
      </c>
      <c r="F62" s="70">
        <v>14195.834033145402</v>
      </c>
      <c r="G62" s="70">
        <v>14406.592602679391</v>
      </c>
      <c r="H62" s="70">
        <v>14658.847544073718</v>
      </c>
      <c r="I62" s="70">
        <v>15110.400466224513</v>
      </c>
      <c r="J62" s="70">
        <v>15126.17155768695</v>
      </c>
      <c r="K62" s="70">
        <v>15152.853790775305</v>
      </c>
      <c r="L62" s="70">
        <v>15279.132934896004</v>
      </c>
      <c r="M62" s="70">
        <v>16858.064006432938</v>
      </c>
      <c r="N62" s="70">
        <v>17207.265258985939</v>
      </c>
      <c r="O62" s="70">
        <v>17412.731710763939</v>
      </c>
    </row>
    <row r="63" spans="1:15">
      <c r="A63" s="13">
        <v>7</v>
      </c>
      <c r="B63" s="14" t="s">
        <v>69</v>
      </c>
      <c r="C63" s="70">
        <v>7488.7748834049999</v>
      </c>
      <c r="D63" s="70">
        <v>7815.1934923990002</v>
      </c>
      <c r="E63" s="70">
        <v>8075.4069188969997</v>
      </c>
      <c r="F63" s="70">
        <v>8639.9156543459994</v>
      </c>
      <c r="G63" s="70">
        <v>8334.0656325029995</v>
      </c>
      <c r="H63" s="70">
        <v>7861.623744212</v>
      </c>
      <c r="I63" s="70">
        <v>7855.0290816509005</v>
      </c>
      <c r="J63" s="70">
        <v>8006.4616308949999</v>
      </c>
      <c r="K63" s="70">
        <v>8040.9811141230002</v>
      </c>
      <c r="L63" s="70">
        <v>8219.2752449510008</v>
      </c>
      <c r="M63" s="70">
        <v>7138.2248506659998</v>
      </c>
      <c r="N63" s="70">
        <v>6884.8822719970003</v>
      </c>
      <c r="O63" s="70">
        <v>6764.4196420899998</v>
      </c>
    </row>
    <row r="64" spans="1:15">
      <c r="A64" s="13">
        <v>8</v>
      </c>
      <c r="B64" s="14" t="s">
        <v>70</v>
      </c>
      <c r="C64" s="70">
        <f>8661.408791605+3.010201</f>
        <v>8664.4189926049985</v>
      </c>
      <c r="D64" s="70">
        <f>8592.178834931+2.936726</f>
        <v>8595.1155609310008</v>
      </c>
      <c r="E64" s="70">
        <f>8682.161087455+2.885441</f>
        <v>8685.046528455001</v>
      </c>
      <c r="F64" s="70">
        <f>8688.189393607+2.874422</f>
        <v>8691.0638156069999</v>
      </c>
      <c r="G64" s="70">
        <f>8577.921550705+2.914628</f>
        <v>8580.8361787049998</v>
      </c>
      <c r="H64" s="70">
        <f>8405.517571786+2.927809</f>
        <v>8408.4453807860009</v>
      </c>
      <c r="I64" s="70">
        <v>8365.3809387750007</v>
      </c>
      <c r="J64" s="70">
        <v>8737.809511468</v>
      </c>
      <c r="K64" s="70">
        <v>8786.0086201880004</v>
      </c>
      <c r="L64" s="70">
        <v>8904.6025427429995</v>
      </c>
      <c r="M64" s="70">
        <v>8765.0545363220008</v>
      </c>
      <c r="N64" s="70">
        <v>8744.595862999</v>
      </c>
      <c r="O64" s="70">
        <v>8733.3489362950004</v>
      </c>
    </row>
    <row r="65" spans="1:15">
      <c r="A65" s="13">
        <v>9</v>
      </c>
      <c r="B65" s="14" t="s">
        <v>71</v>
      </c>
      <c r="C65" s="70">
        <v>417.33579852399998</v>
      </c>
      <c r="D65" s="70">
        <v>417.52616532100001</v>
      </c>
      <c r="E65" s="70">
        <v>397.05858532500002</v>
      </c>
      <c r="F65" s="70">
        <v>417.23503636100003</v>
      </c>
      <c r="G65" s="70">
        <v>414.14800680100001</v>
      </c>
      <c r="H65" s="70">
        <v>397.637327664</v>
      </c>
      <c r="I65" s="70">
        <v>395.05625110400001</v>
      </c>
      <c r="J65" s="70">
        <v>433.92780217900003</v>
      </c>
      <c r="K65" s="70">
        <v>472.517031315</v>
      </c>
      <c r="L65" s="70">
        <v>491.74729824100001</v>
      </c>
      <c r="M65" s="70">
        <v>494.68371324899999</v>
      </c>
      <c r="N65" s="70">
        <v>550.85627585199995</v>
      </c>
      <c r="O65" s="70">
        <v>564.42261385300003</v>
      </c>
    </row>
    <row r="66" spans="1:15">
      <c r="A66" s="13">
        <v>10</v>
      </c>
      <c r="B66" s="14" t="s">
        <v>72</v>
      </c>
      <c r="C66" s="70">
        <v>0</v>
      </c>
      <c r="D66" s="70">
        <v>0</v>
      </c>
      <c r="E66" s="70">
        <v>0</v>
      </c>
      <c r="F66" s="70">
        <v>0</v>
      </c>
      <c r="G66" s="70">
        <v>0</v>
      </c>
      <c r="H66" s="70">
        <v>0</v>
      </c>
      <c r="I66" s="70">
        <v>0</v>
      </c>
      <c r="J66" s="70">
        <v>0</v>
      </c>
      <c r="K66" s="70">
        <v>0</v>
      </c>
      <c r="L66" s="70">
        <v>0</v>
      </c>
      <c r="M66" s="70">
        <v>0</v>
      </c>
      <c r="N66" s="70">
        <v>0</v>
      </c>
      <c r="O66" s="70">
        <v>0</v>
      </c>
    </row>
    <row r="67" spans="1:15">
      <c r="A67" s="13">
        <v>11</v>
      </c>
      <c r="B67" s="14" t="s">
        <v>73</v>
      </c>
      <c r="C67" s="70">
        <v>1530.3337423087701</v>
      </c>
      <c r="D67" s="70">
        <v>1521.2999269582012</v>
      </c>
      <c r="E67" s="70">
        <v>1438.00217173588</v>
      </c>
      <c r="F67" s="70">
        <v>1419.9568878403695</v>
      </c>
      <c r="G67" s="70">
        <v>1410.8097411609999</v>
      </c>
      <c r="H67" s="70">
        <v>1333.6363809449499</v>
      </c>
      <c r="I67" s="70">
        <v>1320.2591745884649</v>
      </c>
      <c r="J67" s="70">
        <v>1299.2768278242206</v>
      </c>
      <c r="K67" s="70">
        <v>1239.3219305540358</v>
      </c>
      <c r="L67" s="70">
        <v>1219.7129736497241</v>
      </c>
      <c r="M67" s="70">
        <v>1162.7834573565347</v>
      </c>
      <c r="N67" s="70">
        <v>1140.2267882459889</v>
      </c>
      <c r="O67" s="70">
        <v>1174.5136527411946</v>
      </c>
    </row>
    <row r="68" spans="1:15">
      <c r="A68" s="13">
        <v>12</v>
      </c>
      <c r="B68" s="14" t="s">
        <v>74</v>
      </c>
      <c r="C68" s="70">
        <v>0</v>
      </c>
      <c r="D68" s="70">
        <v>0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70">
        <v>0</v>
      </c>
      <c r="K68" s="70">
        <v>0</v>
      </c>
      <c r="L68" s="70">
        <v>0</v>
      </c>
      <c r="M68" s="70">
        <v>0</v>
      </c>
      <c r="N68" s="70">
        <v>0</v>
      </c>
      <c r="O68" s="70">
        <v>0</v>
      </c>
    </row>
    <row r="69" spans="1:15">
      <c r="A69" s="13">
        <v>13</v>
      </c>
      <c r="B69" s="14" t="s">
        <v>75</v>
      </c>
      <c r="C69" s="70">
        <v>132.14518142</v>
      </c>
      <c r="D69" s="70">
        <v>131.793610591</v>
      </c>
      <c r="E69" s="70">
        <v>120.060692563</v>
      </c>
      <c r="F69" s="70">
        <v>119.225747986</v>
      </c>
      <c r="G69" s="70">
        <v>114.913588757</v>
      </c>
      <c r="H69" s="70">
        <v>107.60736547099999</v>
      </c>
      <c r="I69" s="70">
        <v>107.601202237</v>
      </c>
      <c r="J69" s="70">
        <v>82.478052543999993</v>
      </c>
      <c r="K69" s="70">
        <v>74.755171290999996</v>
      </c>
      <c r="L69" s="70">
        <v>73.890484599999994</v>
      </c>
      <c r="M69" s="70">
        <v>70.575281712999995</v>
      </c>
      <c r="N69" s="70">
        <v>109.46128834</v>
      </c>
      <c r="O69" s="70">
        <v>102.973128503</v>
      </c>
    </row>
    <row r="70" spans="1:15">
      <c r="A70" s="13">
        <v>14</v>
      </c>
      <c r="B70" s="14" t="s">
        <v>76</v>
      </c>
      <c r="C70" s="70">
        <v>22.336997499999999</v>
      </c>
      <c r="D70" s="70">
        <v>22.086020000000001</v>
      </c>
      <c r="E70" s="70">
        <v>22.838952500000001</v>
      </c>
      <c r="F70" s="70">
        <v>28.109480000000001</v>
      </c>
      <c r="G70" s="70">
        <v>25.097750000000001</v>
      </c>
      <c r="H70" s="70">
        <v>20.831132499999999</v>
      </c>
      <c r="I70" s="70">
        <v>24.344817500000001</v>
      </c>
      <c r="J70" s="70">
        <v>23.842862499999999</v>
      </c>
      <c r="K70" s="70">
        <v>24.09384</v>
      </c>
      <c r="L70" s="70">
        <v>23.3409075</v>
      </c>
      <c r="M70" s="70">
        <v>23.3409075</v>
      </c>
      <c r="N70" s="70">
        <v>0</v>
      </c>
      <c r="O70" s="70">
        <v>0</v>
      </c>
    </row>
    <row r="71" spans="1:15">
      <c r="A71" s="13">
        <v>15</v>
      </c>
      <c r="B71" s="14" t="s">
        <v>77</v>
      </c>
      <c r="C71" s="70">
        <v>44.524561232000003</v>
      </c>
      <c r="D71" s="70">
        <v>44.544361195</v>
      </c>
      <c r="E71" s="70">
        <v>44.572361141999998</v>
      </c>
      <c r="F71" s="70">
        <v>44.5943611</v>
      </c>
      <c r="G71" s="70">
        <v>43.618361053000001</v>
      </c>
      <c r="H71" s="70">
        <v>43.580361125000003</v>
      </c>
      <c r="I71" s="70">
        <v>43.603161082</v>
      </c>
      <c r="J71" s="70">
        <v>43.627161035999997</v>
      </c>
      <c r="K71" s="70">
        <v>43.590761104999999</v>
      </c>
      <c r="L71" s="70">
        <v>43.614161060999997</v>
      </c>
      <c r="M71" s="70">
        <v>43.637761015999999</v>
      </c>
      <c r="N71" s="70">
        <v>41.599361084999998</v>
      </c>
      <c r="O71" s="70">
        <v>41.622761040999997</v>
      </c>
    </row>
    <row r="72" spans="1:15">
      <c r="A72" s="13">
        <v>16</v>
      </c>
      <c r="B72" s="14" t="s">
        <v>78</v>
      </c>
      <c r="C72" s="70">
        <v>0</v>
      </c>
      <c r="D72" s="70">
        <v>0</v>
      </c>
      <c r="E72" s="70">
        <v>0</v>
      </c>
      <c r="F72" s="70">
        <v>0</v>
      </c>
      <c r="G72" s="70">
        <v>0</v>
      </c>
      <c r="H72" s="70">
        <v>0</v>
      </c>
      <c r="I72" s="70">
        <v>0</v>
      </c>
      <c r="J72" s="70">
        <v>0</v>
      </c>
      <c r="K72" s="70">
        <v>0</v>
      </c>
      <c r="L72" s="70">
        <v>0</v>
      </c>
      <c r="M72" s="70">
        <v>0</v>
      </c>
      <c r="N72" s="70">
        <v>0</v>
      </c>
      <c r="O72" s="70">
        <v>0</v>
      </c>
    </row>
    <row r="73" spans="1:15">
      <c r="A73" s="13">
        <v>17</v>
      </c>
      <c r="B73" s="14" t="s">
        <v>79</v>
      </c>
      <c r="C73" s="70">
        <v>0</v>
      </c>
      <c r="D73" s="70">
        <v>0</v>
      </c>
      <c r="E73" s="70">
        <v>0</v>
      </c>
      <c r="F73" s="70">
        <v>0</v>
      </c>
      <c r="G73" s="70">
        <v>0</v>
      </c>
      <c r="H73" s="70">
        <v>0</v>
      </c>
      <c r="I73" s="70">
        <v>0</v>
      </c>
      <c r="J73" s="70">
        <v>0</v>
      </c>
      <c r="K73" s="70">
        <v>0</v>
      </c>
      <c r="L73" s="70">
        <v>0</v>
      </c>
      <c r="M73" s="70">
        <v>0</v>
      </c>
      <c r="N73" s="70">
        <v>0</v>
      </c>
      <c r="O73" s="70">
        <v>0</v>
      </c>
    </row>
    <row r="74" spans="1:15">
      <c r="A74" s="13">
        <v>18</v>
      </c>
      <c r="B74" s="14" t="s">
        <v>80</v>
      </c>
      <c r="C74" s="70">
        <v>1561.6729563169999</v>
      </c>
      <c r="D74" s="70">
        <v>1561.6232342569999</v>
      </c>
      <c r="E74" s="70">
        <v>1560.9968121970001</v>
      </c>
      <c r="F74" s="70">
        <v>1560.947090137</v>
      </c>
      <c r="G74" s="70">
        <v>1567.114364303</v>
      </c>
      <c r="H74" s="70">
        <v>1565.610332105</v>
      </c>
      <c r="I74" s="70">
        <v>1565.560610045</v>
      </c>
      <c r="J74" s="70">
        <v>1565.510887985</v>
      </c>
      <c r="K74" s="70">
        <v>1567.095482193</v>
      </c>
      <c r="L74" s="70">
        <v>1552.4651868569999</v>
      </c>
      <c r="M74" s="70">
        <v>1547.7543232109999</v>
      </c>
      <c r="N74" s="70">
        <v>1567.3447395600001</v>
      </c>
      <c r="O74" s="70">
        <v>1567.2950175000001</v>
      </c>
    </row>
    <row r="75" spans="1:15">
      <c r="A75" s="13">
        <v>19</v>
      </c>
      <c r="B75" s="14" t="s">
        <v>81</v>
      </c>
      <c r="C75" s="70">
        <v>391.7801</v>
      </c>
      <c r="D75" s="70">
        <v>391.7801</v>
      </c>
      <c r="E75" s="70">
        <v>388.88299999999998</v>
      </c>
      <c r="F75" s="70">
        <v>388.88299999999998</v>
      </c>
      <c r="G75" s="70">
        <v>388.88299999999998</v>
      </c>
      <c r="H75" s="70">
        <v>388.88299999999998</v>
      </c>
      <c r="I75" s="70">
        <v>388.88299999999998</v>
      </c>
      <c r="J75" s="70">
        <v>388.88299999999998</v>
      </c>
      <c r="K75" s="70">
        <v>459.32139999999998</v>
      </c>
      <c r="L75" s="70">
        <v>459.32139999999998</v>
      </c>
      <c r="M75" s="70">
        <v>459.32139999999998</v>
      </c>
      <c r="N75" s="70">
        <v>459.32139999999998</v>
      </c>
      <c r="O75" s="70">
        <v>459.32139999999998</v>
      </c>
    </row>
    <row r="76" spans="1:15">
      <c r="A76" s="13">
        <v>20</v>
      </c>
      <c r="B76" s="14" t="s">
        <v>82</v>
      </c>
      <c r="C76" s="70">
        <v>531.61714185200003</v>
      </c>
      <c r="D76" s="70">
        <v>531.60100903299997</v>
      </c>
      <c r="E76" s="70">
        <v>531.58314769799995</v>
      </c>
      <c r="F76" s="70">
        <v>531.56586253399996</v>
      </c>
      <c r="G76" s="70">
        <v>531.54800119900005</v>
      </c>
      <c r="H76" s="70">
        <v>531.53071603599994</v>
      </c>
      <c r="I76" s="70">
        <v>531.51285470000005</v>
      </c>
      <c r="J76" s="70">
        <v>531.49499336500003</v>
      </c>
      <c r="K76" s="70">
        <v>480.23200820099999</v>
      </c>
      <c r="L76" s="70">
        <v>480.239146866</v>
      </c>
      <c r="M76" s="70">
        <v>480.221861703</v>
      </c>
      <c r="N76" s="70">
        <v>481.17060976300002</v>
      </c>
      <c r="O76" s="70">
        <v>481.16023866400002</v>
      </c>
    </row>
    <row r="77" spans="1:15">
      <c r="A77" s="13">
        <v>21</v>
      </c>
      <c r="B77" s="14" t="s">
        <v>83</v>
      </c>
      <c r="C77" s="70">
        <v>147.10708909499999</v>
      </c>
      <c r="D77" s="70">
        <v>147.08198149099999</v>
      </c>
      <c r="E77" s="70">
        <v>146.75723842100001</v>
      </c>
      <c r="F77" s="70">
        <v>146.73103370000001</v>
      </c>
      <c r="G77" s="70">
        <v>146.66228042200001</v>
      </c>
      <c r="H77" s="70">
        <v>142.07959574099999</v>
      </c>
      <c r="I77" s="70">
        <v>148.45095107500333</v>
      </c>
      <c r="J77" s="70">
        <v>148.46214657499667</v>
      </c>
      <c r="K77" s="70">
        <v>148.23251260800001</v>
      </c>
      <c r="L77" s="70">
        <v>148.15864067100034</v>
      </c>
      <c r="M77" s="70">
        <v>151.174530624</v>
      </c>
      <c r="N77" s="70">
        <v>145.39116271399999</v>
      </c>
      <c r="O77" s="70">
        <v>145.88275168499999</v>
      </c>
    </row>
    <row r="78" spans="1:15">
      <c r="A78" s="13">
        <v>22</v>
      </c>
      <c r="B78" s="16" t="s">
        <v>84</v>
      </c>
      <c r="C78" s="71">
        <v>39617.999923499359</v>
      </c>
      <c r="D78" s="71">
        <v>40006.494081033685</v>
      </c>
      <c r="E78" s="71">
        <v>40616.703156735945</v>
      </c>
      <c r="F78" s="71">
        <v>41180.732838460019</v>
      </c>
      <c r="G78" s="71">
        <v>41296.863192703626</v>
      </c>
      <c r="H78" s="71">
        <v>40939.168265679364</v>
      </c>
      <c r="I78" s="71">
        <v>41001.445193303611</v>
      </c>
      <c r="J78" s="71">
        <v>41534.193392407455</v>
      </c>
      <c r="K78" s="71">
        <v>41750.124723001223</v>
      </c>
      <c r="L78" s="71">
        <v>42160.653412394728</v>
      </c>
      <c r="M78" s="71">
        <v>42661.753020605582</v>
      </c>
      <c r="N78" s="71">
        <v>42651.513471982376</v>
      </c>
      <c r="O78" s="71">
        <v>42586.827500883883</v>
      </c>
    </row>
    <row r="79" spans="1:15">
      <c r="A79" s="13">
        <v>23</v>
      </c>
      <c r="B79" s="14" t="s">
        <v>159</v>
      </c>
      <c r="C79" s="70">
        <v>175.30487626113</v>
      </c>
      <c r="D79" s="70">
        <v>214.35292932661</v>
      </c>
      <c r="E79" s="70">
        <v>173.71771912016001</v>
      </c>
      <c r="F79" s="70">
        <v>169.28688722079002</v>
      </c>
      <c r="G79" s="70">
        <v>182.31937438004002</v>
      </c>
      <c r="H79" s="70">
        <v>155.03513859069</v>
      </c>
      <c r="I79" s="70">
        <v>180.09964528141998</v>
      </c>
      <c r="J79" s="70">
        <v>120.80978101703001</v>
      </c>
      <c r="K79" s="70">
        <v>110.72353471258</v>
      </c>
      <c r="L79" s="70">
        <v>103.81527780085001</v>
      </c>
      <c r="M79" s="70">
        <v>271.06299521149998</v>
      </c>
      <c r="N79" s="70">
        <v>95.207911351429999</v>
      </c>
      <c r="O79" s="70">
        <v>115.70238207147</v>
      </c>
    </row>
    <row r="80" spans="1:15">
      <c r="A80" s="13">
        <v>24</v>
      </c>
      <c r="B80" s="15" t="s">
        <v>160</v>
      </c>
      <c r="C80" s="70">
        <v>53.476980736999998</v>
      </c>
      <c r="D80" s="70">
        <v>102.896406867</v>
      </c>
      <c r="E80" s="70">
        <v>64.798656557000001</v>
      </c>
      <c r="F80" s="70">
        <v>68.241064270560003</v>
      </c>
      <c r="G80" s="70">
        <v>74.229142850149998</v>
      </c>
      <c r="H80" s="70">
        <v>76.180907668399996</v>
      </c>
      <c r="I80" s="70">
        <v>74.755126577040002</v>
      </c>
      <c r="J80" s="70">
        <v>75.623620785050008</v>
      </c>
      <c r="K80" s="70">
        <v>71.495818578064998</v>
      </c>
      <c r="L80" s="70">
        <v>70.748894266720001</v>
      </c>
      <c r="M80" s="70">
        <v>73.379484233369993</v>
      </c>
      <c r="N80" s="70">
        <v>65.3492910303261</v>
      </c>
      <c r="O80" s="70">
        <v>81.15223079444786</v>
      </c>
    </row>
    <row r="81" spans="1:15">
      <c r="A81" s="13">
        <v>25</v>
      </c>
      <c r="B81" s="15" t="s">
        <v>161</v>
      </c>
      <c r="C81" s="70">
        <v>20.681054741000001</v>
      </c>
      <c r="D81" s="70">
        <v>45.429504766000001</v>
      </c>
      <c r="E81" s="70">
        <v>26.744148312989999</v>
      </c>
      <c r="F81" s="70">
        <v>26.42399736714</v>
      </c>
      <c r="G81" s="70">
        <v>28.66018612297</v>
      </c>
      <c r="H81" s="70">
        <v>29.652544443770001</v>
      </c>
      <c r="I81" s="70">
        <v>29.1911625593</v>
      </c>
      <c r="J81" s="70">
        <v>30.616371456099998</v>
      </c>
      <c r="K81" s="70">
        <v>28.4909266861</v>
      </c>
      <c r="L81" s="70">
        <v>28.504977603459999</v>
      </c>
      <c r="M81" s="70">
        <v>29.546213236389999</v>
      </c>
      <c r="N81" s="70">
        <v>29.215793329979999</v>
      </c>
      <c r="O81" s="70">
        <v>33.453076316889998</v>
      </c>
    </row>
    <row r="82" spans="1:15">
      <c r="A82" s="13">
        <v>26</v>
      </c>
      <c r="B82" s="15" t="s">
        <v>162</v>
      </c>
      <c r="C82" s="70">
        <v>9.1272575999999994E-2</v>
      </c>
      <c r="D82" s="70">
        <v>3.0027569730000002E-2</v>
      </c>
      <c r="E82" s="70">
        <v>0.10376674800000001</v>
      </c>
      <c r="F82" s="70">
        <v>8.850356761E-2</v>
      </c>
      <c r="G82" s="70">
        <v>8.8361117160000002E-2</v>
      </c>
      <c r="H82" s="70">
        <v>8.9194181169999998E-2</v>
      </c>
      <c r="I82" s="70">
        <v>9.4141426020000002E-2</v>
      </c>
      <c r="J82" s="70">
        <v>0.11369884002</v>
      </c>
      <c r="K82" s="70">
        <v>9.3561638719999993E-2</v>
      </c>
      <c r="L82" s="70">
        <v>9.8043396079999998E-2</v>
      </c>
      <c r="M82" s="70">
        <v>9.8744249059999997E-2</v>
      </c>
      <c r="N82" s="70">
        <v>9.4033735680000008E-2</v>
      </c>
      <c r="O82" s="70">
        <v>0.10238364545999999</v>
      </c>
    </row>
    <row r="83" spans="1:15">
      <c r="A83" s="13">
        <v>27</v>
      </c>
      <c r="B83" s="14" t="s">
        <v>164</v>
      </c>
      <c r="C83" s="70">
        <v>0.100896181</v>
      </c>
      <c r="D83" s="70">
        <v>0.31499141600000002</v>
      </c>
      <c r="E83" s="70">
        <v>0.28976361499999997</v>
      </c>
      <c r="F83" s="70">
        <v>0.32169185500000003</v>
      </c>
      <c r="G83" s="70">
        <v>0.32551544799999999</v>
      </c>
      <c r="H83" s="70">
        <v>0.35292284699999998</v>
      </c>
      <c r="I83" s="70">
        <v>0.40781673800000001</v>
      </c>
      <c r="J83" s="70">
        <v>0.41632359499999999</v>
      </c>
      <c r="K83" s="70">
        <v>0.41692599499999999</v>
      </c>
      <c r="L83" s="70">
        <v>0.41757198000000001</v>
      </c>
      <c r="M83" s="70">
        <v>0.42405035699999999</v>
      </c>
      <c r="N83" s="70">
        <v>0.44830919899999999</v>
      </c>
      <c r="O83" s="70">
        <v>0.46922102399999999</v>
      </c>
    </row>
    <row r="84" spans="1:15">
      <c r="A84" s="13">
        <v>28</v>
      </c>
      <c r="B84" s="14" t="s">
        <v>165</v>
      </c>
      <c r="C84" s="70">
        <v>56.416981444999998</v>
      </c>
      <c r="D84" s="70">
        <v>55.540713779999997</v>
      </c>
      <c r="E84" s="70">
        <v>50.013638694000001</v>
      </c>
      <c r="F84" s="70">
        <v>48.801699120999999</v>
      </c>
      <c r="G84" s="70">
        <v>48.405359617999999</v>
      </c>
      <c r="H84" s="70">
        <v>44.994708723999999</v>
      </c>
      <c r="I84" s="70">
        <v>43.990791055999999</v>
      </c>
      <c r="J84" s="70">
        <v>42.958462359000002</v>
      </c>
      <c r="K84" s="70">
        <v>42.134087315999999</v>
      </c>
      <c r="L84" s="70">
        <v>41.575912451000001</v>
      </c>
      <c r="M84" s="70">
        <v>39.642276445</v>
      </c>
      <c r="N84" s="70">
        <v>20.173065859000001</v>
      </c>
      <c r="O84" s="70">
        <v>19.463486254999999</v>
      </c>
    </row>
    <row r="85" spans="1:15">
      <c r="A85" s="13">
        <v>29</v>
      </c>
      <c r="B85" s="14" t="s">
        <v>166</v>
      </c>
      <c r="C85" s="70">
        <v>18.973766599000001</v>
      </c>
      <c r="D85" s="70">
        <v>125.955969833</v>
      </c>
      <c r="E85" s="70">
        <v>12.101680155</v>
      </c>
      <c r="F85" s="70">
        <v>96.089663106000003</v>
      </c>
      <c r="G85" s="70">
        <v>86.044701817999993</v>
      </c>
      <c r="H85" s="70">
        <v>15.519852466</v>
      </c>
      <c r="I85" s="70">
        <v>81.723305819000004</v>
      </c>
      <c r="J85" s="70">
        <v>69.531319859000007</v>
      </c>
      <c r="K85" s="70">
        <v>41.166665424000001</v>
      </c>
      <c r="L85" s="70">
        <v>57.386558045000001</v>
      </c>
      <c r="M85" s="70">
        <v>39.472288597999999</v>
      </c>
      <c r="N85" s="70">
        <v>40.792778513000002</v>
      </c>
      <c r="O85" s="70">
        <v>76.802987049999999</v>
      </c>
    </row>
    <row r="86" spans="1:15">
      <c r="A86" s="13">
        <v>30</v>
      </c>
      <c r="B86" s="14" t="s">
        <v>167</v>
      </c>
      <c r="C86" s="70">
        <v>381.36193208415887</v>
      </c>
      <c r="D86" s="70">
        <v>476.21383417894668</v>
      </c>
      <c r="E86" s="70">
        <v>474.33822540747553</v>
      </c>
      <c r="F86" s="70">
        <v>449.01533365247997</v>
      </c>
      <c r="G86" s="70">
        <v>341.57050770785997</v>
      </c>
      <c r="H86" s="70">
        <v>357.22537844585935</v>
      </c>
      <c r="I86" s="70">
        <v>423.30383146142646</v>
      </c>
      <c r="J86" s="70">
        <v>448.07439490688438</v>
      </c>
      <c r="K86" s="70">
        <v>443.78565061400542</v>
      </c>
      <c r="L86" s="70">
        <v>451.85176854099791</v>
      </c>
      <c r="M86" s="70">
        <v>354.62195429933132</v>
      </c>
      <c r="N86" s="70">
        <v>363.79105245033253</v>
      </c>
      <c r="O86" s="70">
        <v>455.77250545333311</v>
      </c>
    </row>
    <row r="87" spans="1:15">
      <c r="A87" s="13">
        <v>31</v>
      </c>
      <c r="B87" s="14" t="s">
        <v>168</v>
      </c>
      <c r="C87" s="70">
        <v>19.233447322</v>
      </c>
      <c r="D87" s="70">
        <v>11.716784532</v>
      </c>
      <c r="E87" s="70">
        <v>12.089076261000001</v>
      </c>
      <c r="F87" s="70">
        <v>8.0419411739999997</v>
      </c>
      <c r="G87" s="70">
        <v>8.1754034190000002</v>
      </c>
      <c r="H87" s="70">
        <v>3.897599305</v>
      </c>
      <c r="I87" s="70">
        <v>1.128378417</v>
      </c>
      <c r="J87" s="70">
        <v>41.494104753999999</v>
      </c>
      <c r="K87" s="70">
        <v>1.655040541</v>
      </c>
      <c r="L87" s="70">
        <v>1.453789666</v>
      </c>
      <c r="M87" s="70">
        <v>1.590164787</v>
      </c>
      <c r="N87" s="70">
        <v>-3.4513826999999997E-2</v>
      </c>
      <c r="O87" s="70">
        <v>2.7756897070000002</v>
      </c>
    </row>
    <row r="88" spans="1:15">
      <c r="A88" s="13">
        <v>32</v>
      </c>
      <c r="B88" s="59" t="s">
        <v>169</v>
      </c>
      <c r="C88" s="71">
        <v>725.64120794628889</v>
      </c>
      <c r="D88" s="71">
        <v>1032.4511622692867</v>
      </c>
      <c r="E88" s="71">
        <v>814.19667487062566</v>
      </c>
      <c r="F88" s="71">
        <v>866.31078133458004</v>
      </c>
      <c r="G88" s="71">
        <v>769.81855248117995</v>
      </c>
      <c r="H88" s="71">
        <v>682.94824667188936</v>
      </c>
      <c r="I88" s="71">
        <v>834.69419933520646</v>
      </c>
      <c r="J88" s="71">
        <v>829.6380775720844</v>
      </c>
      <c r="K88" s="71">
        <v>739.96221150547035</v>
      </c>
      <c r="L88" s="71">
        <v>755.85279375010794</v>
      </c>
      <c r="M88" s="71">
        <v>809.83817141665133</v>
      </c>
      <c r="N88" s="71">
        <v>615.03772164174859</v>
      </c>
      <c r="O88" s="71">
        <v>785.69396231760106</v>
      </c>
    </row>
    <row r="89" spans="1:15">
      <c r="A89" s="13">
        <v>33</v>
      </c>
      <c r="B89" s="14" t="s">
        <v>170</v>
      </c>
      <c r="C89" s="70">
        <v>11.515433609</v>
      </c>
      <c r="D89" s="70">
        <v>11.469617559</v>
      </c>
      <c r="E89" s="70">
        <v>11.423082988000001</v>
      </c>
      <c r="F89" s="70">
        <v>11.376787923</v>
      </c>
      <c r="G89" s="70">
        <v>11.330253355</v>
      </c>
      <c r="H89" s="70">
        <v>11.283958289999999</v>
      </c>
      <c r="I89" s="70">
        <v>11.237423719000001</v>
      </c>
      <c r="J89" s="70">
        <v>11.190889153000001</v>
      </c>
      <c r="K89" s="70">
        <v>11.144594088</v>
      </c>
      <c r="L89" s="70">
        <v>10.815309517999999</v>
      </c>
      <c r="M89" s="70">
        <v>11.051764455000001</v>
      </c>
      <c r="N89" s="70">
        <v>12.329766291</v>
      </c>
      <c r="O89" s="70">
        <v>20.193424964999998</v>
      </c>
    </row>
    <row r="90" spans="1:15">
      <c r="A90" s="13">
        <v>34</v>
      </c>
      <c r="B90" s="14" t="s">
        <v>171</v>
      </c>
      <c r="C90" s="70">
        <v>2.4608352409999998</v>
      </c>
      <c r="D90" s="70">
        <v>2.4291954320000002</v>
      </c>
      <c r="E90" s="70">
        <v>2.3905031810000001</v>
      </c>
      <c r="F90" s="70">
        <v>2.3450461960000002</v>
      </c>
      <c r="G90" s="70">
        <v>2.2994982820000001</v>
      </c>
      <c r="H90" s="70">
        <v>2.2540412929999998</v>
      </c>
      <c r="I90" s="70">
        <v>2.2084933850000001</v>
      </c>
      <c r="J90" s="70">
        <v>2.1629454699999999</v>
      </c>
      <c r="K90" s="70">
        <v>2.1174884870000001</v>
      </c>
      <c r="L90" s="70">
        <v>2.071940573</v>
      </c>
      <c r="M90" s="70">
        <v>2.044093122</v>
      </c>
      <c r="N90" s="70">
        <v>1.9982467420000001</v>
      </c>
      <c r="O90" s="70">
        <v>1.9531049889999901</v>
      </c>
    </row>
    <row r="91" spans="1:15">
      <c r="A91" s="13">
        <v>35</v>
      </c>
      <c r="B91" s="14" t="s">
        <v>172</v>
      </c>
      <c r="C91" s="70">
        <v>4.0178942199999996</v>
      </c>
      <c r="D91" s="70">
        <v>3.9691099883316601</v>
      </c>
      <c r="E91" s="70">
        <v>4.2275777349999997</v>
      </c>
      <c r="F91" s="70">
        <v>4.0767998076666601</v>
      </c>
      <c r="G91" s="70">
        <v>4.1136785157300002</v>
      </c>
      <c r="H91" s="70">
        <v>3.9922032328333303</v>
      </c>
      <c r="I91" s="70">
        <v>3.7589782373333303</v>
      </c>
      <c r="J91" s="70">
        <v>3.6257752438333299</v>
      </c>
      <c r="K91" s="70">
        <v>3.7048610663308299</v>
      </c>
      <c r="L91" s="70">
        <v>3.8726663770033301</v>
      </c>
      <c r="M91" s="70">
        <v>3.8619268087299901</v>
      </c>
      <c r="N91" s="70">
        <v>3.6347689357266599</v>
      </c>
      <c r="O91" s="70">
        <v>3.7045760195000002</v>
      </c>
    </row>
    <row r="92" spans="1:15">
      <c r="A92" s="13">
        <v>36</v>
      </c>
      <c r="B92" s="14" t="s">
        <v>173</v>
      </c>
      <c r="C92" s="70">
        <v>1.325363115</v>
      </c>
      <c r="D92" s="70">
        <v>1.26526895034375</v>
      </c>
      <c r="E92" s="70">
        <v>1.221832671</v>
      </c>
      <c r="F92" s="70">
        <v>1.1858903409999999</v>
      </c>
      <c r="G92" s="70">
        <v>1.1315577436700002</v>
      </c>
      <c r="H92" s="70">
        <v>1.09998587071875</v>
      </c>
      <c r="I92" s="70">
        <v>1.1525710313854101</v>
      </c>
      <c r="J92" s="70">
        <v>1.25844576796875</v>
      </c>
      <c r="K92" s="70">
        <v>1.1870405078645803</v>
      </c>
      <c r="L92" s="70">
        <v>1.1477929237604101</v>
      </c>
      <c r="M92" s="70">
        <v>1.2200383700833302</v>
      </c>
      <c r="N92" s="70">
        <v>1.3126472748333302</v>
      </c>
      <c r="O92" s="70">
        <v>1.4281715022499999</v>
      </c>
    </row>
    <row r="93" spans="1:15">
      <c r="A93" s="13">
        <v>37</v>
      </c>
      <c r="B93" s="14" t="s">
        <v>174</v>
      </c>
      <c r="C93" s="70">
        <v>0.14952110900000001</v>
      </c>
      <c r="D93" s="70">
        <v>0.14188651499999999</v>
      </c>
      <c r="E93" s="70">
        <v>0.138179302</v>
      </c>
      <c r="F93" s="70">
        <v>0.13281072199999999</v>
      </c>
      <c r="G93" s="70">
        <v>0.13060171300000001</v>
      </c>
      <c r="H93" s="70">
        <v>0.12308664900000001</v>
      </c>
      <c r="I93" s="70">
        <v>0.115573863</v>
      </c>
      <c r="J93" s="70">
        <v>0.111281054</v>
      </c>
      <c r="K93" s="70">
        <v>0.10368772800000001</v>
      </c>
      <c r="L93" s="70">
        <v>9.6594035999999994E-2</v>
      </c>
      <c r="M93" s="70">
        <v>8.9145057E-2</v>
      </c>
      <c r="N93" s="70">
        <v>9.0478656000000005E-2</v>
      </c>
      <c r="O93" s="70">
        <v>8.5254742999999994E-2</v>
      </c>
    </row>
    <row r="94" spans="1:15">
      <c r="A94" s="13">
        <v>38</v>
      </c>
      <c r="B94" s="16" t="s">
        <v>175</v>
      </c>
      <c r="C94" s="71">
        <v>19.469047293999999</v>
      </c>
      <c r="D94" s="71">
        <v>19.275078444675412</v>
      </c>
      <c r="E94" s="71">
        <v>19.401175877</v>
      </c>
      <c r="F94" s="71">
        <v>19.117334989666659</v>
      </c>
      <c r="G94" s="71">
        <v>19.005589609400001</v>
      </c>
      <c r="H94" s="71">
        <v>18.753275335552079</v>
      </c>
      <c r="I94" s="71">
        <v>18.473040235718749</v>
      </c>
      <c r="J94" s="71">
        <v>18.349336688802079</v>
      </c>
      <c r="K94" s="71">
        <v>18.257671877195413</v>
      </c>
      <c r="L94" s="71">
        <v>18.004303427763748</v>
      </c>
      <c r="M94" s="71">
        <v>18.26696781281332</v>
      </c>
      <c r="N94" s="71">
        <v>19.36590789956</v>
      </c>
      <c r="O94" s="71">
        <v>27.36453221875</v>
      </c>
    </row>
    <row r="95" spans="1:15">
      <c r="A95" s="13">
        <v>39</v>
      </c>
      <c r="B95" s="16" t="s">
        <v>176</v>
      </c>
      <c r="C95" s="71">
        <v>105.21469893699999</v>
      </c>
      <c r="D95" s="71">
        <v>104.860791667</v>
      </c>
      <c r="E95" s="71">
        <v>114.38380712199999</v>
      </c>
      <c r="F95" s="71">
        <v>113.766140816</v>
      </c>
      <c r="G95" s="71">
        <v>112.760837651</v>
      </c>
      <c r="H95" s="71">
        <v>115.664075952</v>
      </c>
      <c r="I95" s="71">
        <v>104.331381482</v>
      </c>
      <c r="J95" s="71">
        <v>104.276078316</v>
      </c>
      <c r="K95" s="71">
        <v>101.270775151</v>
      </c>
      <c r="L95" s="71">
        <v>100.81014698600001</v>
      </c>
      <c r="M95" s="71">
        <v>128.33625320300001</v>
      </c>
      <c r="N95" s="71">
        <v>136.70577799599999</v>
      </c>
      <c r="O95" s="71">
        <v>136.28461223799999</v>
      </c>
    </row>
    <row r="96" spans="1:15">
      <c r="A96" s="13">
        <v>40</v>
      </c>
      <c r="B96" s="16" t="s">
        <v>177</v>
      </c>
      <c r="C96" s="71">
        <v>40468.324877676649</v>
      </c>
      <c r="D96" s="71">
        <v>41163.081113414657</v>
      </c>
      <c r="E96" s="71">
        <v>41564.684814605571</v>
      </c>
      <c r="F96" s="71">
        <v>42179.927095600258</v>
      </c>
      <c r="G96" s="71">
        <v>42198.448172445213</v>
      </c>
      <c r="H96" s="71">
        <v>41756.533863638811</v>
      </c>
      <c r="I96" s="71">
        <v>41958.943814356542</v>
      </c>
      <c r="J96" s="71">
        <v>42486.456884984342</v>
      </c>
      <c r="K96" s="71">
        <v>42609.615381534895</v>
      </c>
      <c r="L96" s="71">
        <v>43035.320656558593</v>
      </c>
      <c r="M96" s="71">
        <v>43618.194413038036</v>
      </c>
      <c r="N96" s="71">
        <v>43422.622879519688</v>
      </c>
      <c r="O96" s="71">
        <v>43536.170607658234</v>
      </c>
    </row>
    <row r="97" spans="1:16">
      <c r="A97" s="13">
        <v>41</v>
      </c>
      <c r="B97" s="14" t="s">
        <v>178</v>
      </c>
      <c r="C97" s="70">
        <v>48.031525732002933</v>
      </c>
      <c r="D97" s="70">
        <v>62.967724779999998</v>
      </c>
      <c r="E97" s="70">
        <v>70.345713104002897</v>
      </c>
      <c r="F97" s="70">
        <v>53.589649023002927</v>
      </c>
      <c r="G97" s="70">
        <v>52.184395236002928</v>
      </c>
      <c r="H97" s="70">
        <v>54.579022256002901</v>
      </c>
      <c r="I97" s="70">
        <v>50.287015581002898</v>
      </c>
      <c r="J97" s="70">
        <v>54.215357378002899</v>
      </c>
      <c r="K97" s="70">
        <v>53.802526097720495</v>
      </c>
      <c r="L97" s="70">
        <v>50.975156229722899</v>
      </c>
      <c r="M97" s="70">
        <v>47.460344795718498</v>
      </c>
      <c r="N97" s="70">
        <v>41.973187507719999</v>
      </c>
      <c r="O97" s="70">
        <v>50.489678239</v>
      </c>
    </row>
    <row r="98" spans="1:16">
      <c r="A98" s="13">
        <v>42</v>
      </c>
      <c r="B98" s="14" t="s">
        <v>179</v>
      </c>
      <c r="C98" s="70">
        <v>0</v>
      </c>
      <c r="D98" s="70">
        <v>0</v>
      </c>
      <c r="E98" s="70">
        <v>0</v>
      </c>
      <c r="F98" s="70">
        <v>0</v>
      </c>
      <c r="G98" s="70">
        <v>0</v>
      </c>
      <c r="H98" s="70">
        <v>0</v>
      </c>
      <c r="I98" s="70">
        <v>0</v>
      </c>
      <c r="J98" s="70">
        <v>0</v>
      </c>
      <c r="K98" s="70">
        <v>0</v>
      </c>
      <c r="L98" s="70">
        <v>0</v>
      </c>
      <c r="M98" s="70">
        <v>0</v>
      </c>
      <c r="N98" s="70">
        <v>0</v>
      </c>
      <c r="O98" s="70">
        <v>0</v>
      </c>
    </row>
    <row r="99" spans="1:16">
      <c r="A99" s="13">
        <v>43</v>
      </c>
      <c r="B99" s="14" t="s">
        <v>181</v>
      </c>
      <c r="C99" s="70">
        <v>43.024064545999998</v>
      </c>
      <c r="D99" s="70">
        <v>166.70292585300001</v>
      </c>
      <c r="E99" s="70">
        <v>116.194991038</v>
      </c>
      <c r="F99" s="70">
        <v>96.376398971</v>
      </c>
      <c r="G99" s="70">
        <v>68.554222160999998</v>
      </c>
      <c r="H99" s="70">
        <v>111.101128231</v>
      </c>
      <c r="I99" s="70">
        <v>57.197994807000001</v>
      </c>
      <c r="J99" s="70">
        <v>36.031380741</v>
      </c>
      <c r="K99" s="70">
        <v>26.229159747000001</v>
      </c>
      <c r="L99" s="70">
        <v>24.333313500999999</v>
      </c>
      <c r="M99" s="70">
        <v>177.201486534</v>
      </c>
      <c r="N99" s="70">
        <v>15.621173863999999</v>
      </c>
      <c r="O99" s="70">
        <v>26.600605719000001</v>
      </c>
    </row>
    <row r="100" spans="1:16">
      <c r="A100" s="13">
        <v>44</v>
      </c>
      <c r="B100" s="14" t="s">
        <v>182</v>
      </c>
      <c r="C100" s="70">
        <v>9.6775653009999996</v>
      </c>
      <c r="D100" s="70">
        <v>72.681987255999999</v>
      </c>
      <c r="E100" s="70">
        <v>70.963608176999998</v>
      </c>
      <c r="F100" s="70">
        <v>67.914235352999995</v>
      </c>
      <c r="G100" s="70">
        <v>64.754631051999993</v>
      </c>
      <c r="H100" s="70">
        <v>71.160140767000001</v>
      </c>
      <c r="I100" s="70">
        <v>68.137121233000002</v>
      </c>
      <c r="J100" s="70">
        <v>65.588825842000006</v>
      </c>
      <c r="K100" s="70">
        <v>63.129168739000001</v>
      </c>
      <c r="L100" s="70">
        <v>52.940595969999997</v>
      </c>
      <c r="M100" s="70">
        <v>50.124414756</v>
      </c>
      <c r="N100" s="70">
        <v>47.035490068000001</v>
      </c>
      <c r="O100" s="70">
        <v>43.837247374999997</v>
      </c>
    </row>
    <row r="101" spans="1:16">
      <c r="A101" s="13">
        <v>45</v>
      </c>
      <c r="B101" s="14" t="s">
        <v>183</v>
      </c>
      <c r="C101" s="70">
        <v>42.631585788000002</v>
      </c>
      <c r="D101" s="70">
        <v>41.782263073119992</v>
      </c>
      <c r="E101" s="70">
        <v>45.345593782000002</v>
      </c>
      <c r="F101" s="70">
        <v>34.575157883130004</v>
      </c>
      <c r="G101" s="70">
        <v>41.703073284449999</v>
      </c>
      <c r="H101" s="70">
        <v>44.475249558003327</v>
      </c>
      <c r="I101" s="70">
        <v>36.672186030309994</v>
      </c>
      <c r="J101" s="70">
        <v>38.411953559160004</v>
      </c>
      <c r="K101" s="70">
        <v>42.288808804470001</v>
      </c>
      <c r="L101" s="70">
        <v>39.582639559940006</v>
      </c>
      <c r="M101" s="70">
        <v>43.061591285599995</v>
      </c>
      <c r="N101" s="70">
        <v>39.619779071319996</v>
      </c>
      <c r="O101" s="70">
        <v>38.120161214699998</v>
      </c>
    </row>
    <row r="102" spans="1:16">
      <c r="A102" s="13">
        <v>46</v>
      </c>
      <c r="B102" s="14" t="s">
        <v>184</v>
      </c>
      <c r="C102" s="70">
        <v>117.35230495499999</v>
      </c>
      <c r="D102" s="70">
        <v>114.03325322400001</v>
      </c>
      <c r="E102" s="70">
        <v>119.170156185</v>
      </c>
      <c r="F102" s="70">
        <v>105.55548140400001</v>
      </c>
      <c r="G102" s="70">
        <v>105.543884388</v>
      </c>
      <c r="H102" s="70">
        <v>104.684831575</v>
      </c>
      <c r="I102" s="70">
        <v>109.140113829</v>
      </c>
      <c r="J102" s="70">
        <v>105.15763207099999</v>
      </c>
      <c r="K102" s="70">
        <v>103.385624128</v>
      </c>
      <c r="L102" s="70">
        <v>102.89980462699999</v>
      </c>
      <c r="M102" s="70">
        <v>100.687317726</v>
      </c>
      <c r="N102" s="70">
        <v>104.190657816</v>
      </c>
      <c r="O102" s="70">
        <v>101.187724708</v>
      </c>
    </row>
    <row r="103" spans="1:16" ht="21">
      <c r="A103" s="13">
        <v>47</v>
      </c>
      <c r="B103" s="59" t="s">
        <v>185</v>
      </c>
      <c r="C103" s="71">
        <v>260.71704632200294</v>
      </c>
      <c r="D103" s="71">
        <v>458.16815418611998</v>
      </c>
      <c r="E103" s="71">
        <v>422.02006228600294</v>
      </c>
      <c r="F103" s="71">
        <v>358.01092263413295</v>
      </c>
      <c r="G103" s="71">
        <v>332.7402061214529</v>
      </c>
      <c r="H103" s="71">
        <v>386.00037238700622</v>
      </c>
      <c r="I103" s="71">
        <v>321.43443148031287</v>
      </c>
      <c r="J103" s="71">
        <v>299.40514959116291</v>
      </c>
      <c r="K103" s="71">
        <v>288.83528751619048</v>
      </c>
      <c r="L103" s="71">
        <v>270.73150988766292</v>
      </c>
      <c r="M103" s="71">
        <v>418.53515509731847</v>
      </c>
      <c r="N103" s="71">
        <v>248.44028832703998</v>
      </c>
      <c r="O103" s="71">
        <v>260.23541725569999</v>
      </c>
    </row>
    <row r="104" spans="1:16">
      <c r="A104" s="13">
        <v>48</v>
      </c>
      <c r="B104" s="16" t="s">
        <v>186</v>
      </c>
      <c r="C104" s="71">
        <v>40207.607831354646</v>
      </c>
      <c r="D104" s="71">
        <v>40704.912959228532</v>
      </c>
      <c r="E104" s="71">
        <v>41142.664752319572</v>
      </c>
      <c r="F104" s="71">
        <v>41821.916172966128</v>
      </c>
      <c r="G104" s="71">
        <v>41865.70796632376</v>
      </c>
      <c r="H104" s="71">
        <v>41370.533491251816</v>
      </c>
      <c r="I104" s="71">
        <v>41637.509382876226</v>
      </c>
      <c r="J104" s="71">
        <v>42187.051735393186</v>
      </c>
      <c r="K104" s="71">
        <v>42320.780094018708</v>
      </c>
      <c r="L104" s="71">
        <v>42764.589146670936</v>
      </c>
      <c r="M104" s="71">
        <v>43199.659257940715</v>
      </c>
      <c r="N104" s="71">
        <v>43174.18259119265</v>
      </c>
      <c r="O104" s="71">
        <v>43275.935190402532</v>
      </c>
    </row>
    <row r="106" spans="1:16">
      <c r="O106" s="76" t="s">
        <v>57</v>
      </c>
    </row>
    <row r="107" spans="1:16">
      <c r="B107" s="123" t="s">
        <v>228</v>
      </c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</row>
    <row r="108" spans="1:16">
      <c r="A108" s="12" t="s">
        <v>156</v>
      </c>
      <c r="B108" s="12" t="s">
        <v>157</v>
      </c>
      <c r="C108" s="50">
        <v>44592</v>
      </c>
      <c r="D108" s="50">
        <v>44620</v>
      </c>
      <c r="E108" s="50">
        <v>44651</v>
      </c>
      <c r="F108" s="50">
        <v>44681</v>
      </c>
      <c r="G108" s="50">
        <v>44712</v>
      </c>
      <c r="H108" s="50">
        <v>44742</v>
      </c>
      <c r="I108" s="50">
        <v>44773</v>
      </c>
      <c r="J108" s="50">
        <v>44804</v>
      </c>
      <c r="K108" s="50">
        <v>44834</v>
      </c>
      <c r="L108" s="50">
        <v>44865</v>
      </c>
      <c r="M108" s="50">
        <v>44895</v>
      </c>
      <c r="N108" s="50">
        <v>44926</v>
      </c>
      <c r="O108" s="50">
        <v>44957</v>
      </c>
    </row>
    <row r="109" spans="1:16">
      <c r="A109" s="13">
        <v>1</v>
      </c>
      <c r="B109" s="14" t="s">
        <v>63</v>
      </c>
      <c r="C109" s="70">
        <v>0</v>
      </c>
      <c r="D109" s="70">
        <v>0</v>
      </c>
      <c r="E109" s="70">
        <v>0</v>
      </c>
      <c r="F109" s="70">
        <v>0</v>
      </c>
      <c r="G109" s="70">
        <v>0</v>
      </c>
      <c r="H109" s="70">
        <v>0</v>
      </c>
      <c r="I109" s="70">
        <v>0</v>
      </c>
      <c r="J109" s="70">
        <v>0</v>
      </c>
      <c r="K109" s="70">
        <v>0</v>
      </c>
      <c r="L109" s="70">
        <v>0</v>
      </c>
      <c r="M109" s="70">
        <v>0</v>
      </c>
      <c r="N109" s="70">
        <v>0</v>
      </c>
      <c r="O109" s="70">
        <v>0</v>
      </c>
      <c r="P109" s="86"/>
    </row>
    <row r="110" spans="1:16">
      <c r="A110" s="13">
        <v>2</v>
      </c>
      <c r="B110" s="14" t="s">
        <v>64</v>
      </c>
      <c r="C110" s="70">
        <v>0</v>
      </c>
      <c r="D110" s="70">
        <v>0</v>
      </c>
      <c r="E110" s="70">
        <v>0</v>
      </c>
      <c r="F110" s="70">
        <v>0</v>
      </c>
      <c r="G110" s="70">
        <v>0</v>
      </c>
      <c r="H110" s="70">
        <v>0</v>
      </c>
      <c r="I110" s="70">
        <v>0</v>
      </c>
      <c r="J110" s="70">
        <v>0</v>
      </c>
      <c r="K110" s="70">
        <v>0</v>
      </c>
      <c r="L110" s="70">
        <v>0</v>
      </c>
      <c r="M110" s="70">
        <v>0</v>
      </c>
      <c r="N110" s="70">
        <v>0</v>
      </c>
      <c r="O110" s="70">
        <v>0</v>
      </c>
      <c r="P110" s="86"/>
    </row>
    <row r="111" spans="1:16">
      <c r="A111" s="13">
        <v>3</v>
      </c>
      <c r="B111" s="14" t="s">
        <v>65</v>
      </c>
      <c r="C111" s="70">
        <v>10.5</v>
      </c>
      <c r="D111" s="70">
        <v>8.5</v>
      </c>
      <c r="E111" s="70">
        <v>8.5</v>
      </c>
      <c r="F111" s="70">
        <v>8.5</v>
      </c>
      <c r="G111" s="70">
        <v>13.5</v>
      </c>
      <c r="H111" s="70">
        <v>13.5</v>
      </c>
      <c r="I111" s="70">
        <v>13.5</v>
      </c>
      <c r="J111" s="70">
        <v>11.5</v>
      </c>
      <c r="K111" s="70">
        <v>11.5</v>
      </c>
      <c r="L111" s="70">
        <v>11.5</v>
      </c>
      <c r="M111" s="70">
        <v>11.5</v>
      </c>
      <c r="N111" s="70">
        <v>11.5</v>
      </c>
      <c r="O111" s="70">
        <v>11.5</v>
      </c>
      <c r="P111" s="86"/>
    </row>
    <row r="112" spans="1:16">
      <c r="A112" s="13">
        <v>4</v>
      </c>
      <c r="B112" s="14" t="s">
        <v>66</v>
      </c>
      <c r="C112" s="70">
        <v>0</v>
      </c>
      <c r="D112" s="70">
        <v>0</v>
      </c>
      <c r="E112" s="70">
        <v>0</v>
      </c>
      <c r="F112" s="70">
        <v>0</v>
      </c>
      <c r="G112" s="70">
        <v>0</v>
      </c>
      <c r="H112" s="70">
        <v>0</v>
      </c>
      <c r="I112" s="70">
        <v>0</v>
      </c>
      <c r="J112" s="70">
        <v>0</v>
      </c>
      <c r="K112" s="70">
        <v>0</v>
      </c>
      <c r="L112" s="70">
        <v>0</v>
      </c>
      <c r="M112" s="70">
        <v>0</v>
      </c>
      <c r="N112" s="70">
        <v>0</v>
      </c>
      <c r="O112" s="70">
        <v>0</v>
      </c>
      <c r="P112" s="86"/>
    </row>
    <row r="113" spans="1:16">
      <c r="A113" s="13">
        <v>5</v>
      </c>
      <c r="B113" s="14" t="s">
        <v>67</v>
      </c>
      <c r="C113" s="70">
        <v>0</v>
      </c>
      <c r="D113" s="70">
        <v>0</v>
      </c>
      <c r="E113" s="70">
        <v>0</v>
      </c>
      <c r="F113" s="70">
        <v>0</v>
      </c>
      <c r="G113" s="70">
        <v>0</v>
      </c>
      <c r="H113" s="70">
        <v>0</v>
      </c>
      <c r="I113" s="70">
        <v>0</v>
      </c>
      <c r="J113" s="70">
        <v>0</v>
      </c>
      <c r="K113" s="70">
        <v>0</v>
      </c>
      <c r="L113" s="70">
        <v>0</v>
      </c>
      <c r="M113" s="70">
        <v>0</v>
      </c>
      <c r="N113" s="70">
        <v>0</v>
      </c>
      <c r="O113" s="70">
        <v>0</v>
      </c>
      <c r="P113" s="86"/>
    </row>
    <row r="114" spans="1:16">
      <c r="A114" s="13">
        <v>6</v>
      </c>
      <c r="B114" s="14" t="s">
        <v>68</v>
      </c>
      <c r="C114" s="70">
        <v>10.127000000000001</v>
      </c>
      <c r="D114" s="70">
        <v>10.127000000000001</v>
      </c>
      <c r="E114" s="70">
        <v>10.127000000000001</v>
      </c>
      <c r="F114" s="70">
        <v>10.127000000000001</v>
      </c>
      <c r="G114" s="70">
        <v>2.2610000000000001</v>
      </c>
      <c r="H114" s="70">
        <v>4.2610000000000001</v>
      </c>
      <c r="I114" s="70">
        <v>6.2610000000000001</v>
      </c>
      <c r="J114" s="70">
        <v>8.7609999999999992</v>
      </c>
      <c r="K114" s="70">
        <v>13.760999999999999</v>
      </c>
      <c r="L114" s="70">
        <v>13.760999999999999</v>
      </c>
      <c r="M114" s="70">
        <v>13.760999999999999</v>
      </c>
      <c r="N114" s="70">
        <v>13.760999999999999</v>
      </c>
      <c r="O114" s="70">
        <v>13.760999999999999</v>
      </c>
      <c r="P114" s="86"/>
    </row>
    <row r="115" spans="1:16">
      <c r="A115" s="13">
        <v>7</v>
      </c>
      <c r="B115" s="14" t="s">
        <v>69</v>
      </c>
      <c r="C115" s="70">
        <v>0.92178389999999999</v>
      </c>
      <c r="D115" s="70">
        <v>0.903945</v>
      </c>
      <c r="E115" s="70">
        <v>0.903945</v>
      </c>
      <c r="F115" s="70">
        <v>0.903945</v>
      </c>
      <c r="G115" s="70">
        <v>0.907945</v>
      </c>
      <c r="H115" s="70">
        <v>0.91244499999999995</v>
      </c>
      <c r="I115" s="70">
        <v>0.84194500000000005</v>
      </c>
      <c r="J115" s="70">
        <v>1.6838879529999999</v>
      </c>
      <c r="K115" s="70">
        <v>0.84198483099999999</v>
      </c>
      <c r="L115" s="70">
        <v>0.84198483099999999</v>
      </c>
      <c r="M115" s="70">
        <v>0.84198483099999999</v>
      </c>
      <c r="N115" s="70">
        <v>0.84194500000000005</v>
      </c>
      <c r="O115" s="70">
        <v>0.84194500000000005</v>
      </c>
      <c r="P115" s="86"/>
    </row>
    <row r="116" spans="1:16">
      <c r="A116" s="13">
        <v>8</v>
      </c>
      <c r="B116" s="14" t="s">
        <v>71</v>
      </c>
      <c r="C116" s="70">
        <v>2</v>
      </c>
      <c r="D116" s="70">
        <v>2</v>
      </c>
      <c r="E116" s="70">
        <v>2</v>
      </c>
      <c r="F116" s="70">
        <v>2</v>
      </c>
      <c r="G116" s="70">
        <v>2</v>
      </c>
      <c r="H116" s="70">
        <v>2</v>
      </c>
      <c r="I116" s="70">
        <v>2</v>
      </c>
      <c r="J116" s="70">
        <v>2</v>
      </c>
      <c r="K116" s="70">
        <v>2</v>
      </c>
      <c r="L116" s="70">
        <v>2</v>
      </c>
      <c r="M116" s="70">
        <v>2</v>
      </c>
      <c r="N116" s="70">
        <v>2</v>
      </c>
      <c r="O116" s="70">
        <v>2</v>
      </c>
      <c r="P116" s="86"/>
    </row>
    <row r="117" spans="1:16">
      <c r="A117" s="13">
        <v>9</v>
      </c>
      <c r="B117" s="14" t="s">
        <v>72</v>
      </c>
      <c r="C117" s="70">
        <v>0</v>
      </c>
      <c r="D117" s="70">
        <v>0</v>
      </c>
      <c r="E117" s="70">
        <v>0</v>
      </c>
      <c r="F117" s="70">
        <v>0</v>
      </c>
      <c r="G117" s="70">
        <v>0</v>
      </c>
      <c r="H117" s="70">
        <v>0</v>
      </c>
      <c r="I117" s="70">
        <v>0</v>
      </c>
      <c r="J117" s="70">
        <v>0</v>
      </c>
      <c r="K117" s="70">
        <v>0</v>
      </c>
      <c r="L117" s="70">
        <v>0</v>
      </c>
      <c r="M117" s="70">
        <v>0</v>
      </c>
      <c r="N117" s="70">
        <v>0</v>
      </c>
      <c r="O117" s="70">
        <v>0</v>
      </c>
      <c r="P117" s="86"/>
    </row>
    <row r="118" spans="1:16">
      <c r="A118" s="13">
        <v>10</v>
      </c>
      <c r="B118" s="14" t="s">
        <v>73</v>
      </c>
      <c r="C118" s="70">
        <v>20.132515023949995</v>
      </c>
      <c r="D118" s="70">
        <v>20.018960993</v>
      </c>
      <c r="E118" s="70">
        <v>20.018960993</v>
      </c>
      <c r="F118" s="70">
        <v>20.018960993</v>
      </c>
      <c r="G118" s="70">
        <v>19.705808117</v>
      </c>
      <c r="H118" s="70">
        <v>19.459544762</v>
      </c>
      <c r="I118" s="70">
        <v>3.776311985</v>
      </c>
      <c r="J118" s="70">
        <v>17.201406188</v>
      </c>
      <c r="K118" s="70">
        <v>10.230728116</v>
      </c>
      <c r="L118" s="70">
        <v>9.4131015599999994</v>
      </c>
      <c r="M118" s="70">
        <v>10.014081763</v>
      </c>
      <c r="N118" s="70">
        <v>11.570112151</v>
      </c>
      <c r="O118" s="70">
        <v>11.41895313</v>
      </c>
      <c r="P118" s="86"/>
    </row>
    <row r="119" spans="1:16">
      <c r="A119" s="13">
        <v>11</v>
      </c>
      <c r="B119" s="14" t="s">
        <v>74</v>
      </c>
      <c r="C119" s="70">
        <v>0</v>
      </c>
      <c r="D119" s="70">
        <v>0</v>
      </c>
      <c r="E119" s="70">
        <v>0</v>
      </c>
      <c r="F119" s="70">
        <v>0</v>
      </c>
      <c r="G119" s="70">
        <v>0</v>
      </c>
      <c r="H119" s="70">
        <v>0</v>
      </c>
      <c r="I119" s="70">
        <v>0</v>
      </c>
      <c r="J119" s="70">
        <v>0</v>
      </c>
      <c r="K119" s="70">
        <v>0</v>
      </c>
      <c r="L119" s="70">
        <v>0</v>
      </c>
      <c r="M119" s="70">
        <v>0</v>
      </c>
      <c r="N119" s="70">
        <v>0</v>
      </c>
      <c r="O119" s="70">
        <v>0</v>
      </c>
      <c r="P119" s="86"/>
    </row>
    <row r="120" spans="1:16">
      <c r="A120" s="13">
        <v>12</v>
      </c>
      <c r="B120" s="14" t="s">
        <v>75</v>
      </c>
      <c r="C120" s="70">
        <v>0</v>
      </c>
      <c r="D120" s="70">
        <v>0</v>
      </c>
      <c r="E120" s="70">
        <v>0</v>
      </c>
      <c r="F120" s="70">
        <v>0</v>
      </c>
      <c r="G120" s="70">
        <v>0</v>
      </c>
      <c r="H120" s="70">
        <v>0</v>
      </c>
      <c r="I120" s="70">
        <v>0</v>
      </c>
      <c r="J120" s="70">
        <v>0</v>
      </c>
      <c r="K120" s="70">
        <v>0</v>
      </c>
      <c r="L120" s="70">
        <v>0</v>
      </c>
      <c r="M120" s="70">
        <v>0</v>
      </c>
      <c r="N120" s="70">
        <v>0</v>
      </c>
      <c r="O120" s="70">
        <v>0</v>
      </c>
      <c r="P120" s="86"/>
    </row>
    <row r="121" spans="1:16">
      <c r="A121" s="13">
        <v>13</v>
      </c>
      <c r="B121" s="14" t="s">
        <v>76</v>
      </c>
      <c r="C121" s="70">
        <v>0</v>
      </c>
      <c r="D121" s="70">
        <v>0</v>
      </c>
      <c r="E121" s="70">
        <v>0</v>
      </c>
      <c r="F121" s="70">
        <v>0</v>
      </c>
      <c r="G121" s="70">
        <v>0</v>
      </c>
      <c r="H121" s="70">
        <v>0</v>
      </c>
      <c r="I121" s="70">
        <v>0</v>
      </c>
      <c r="J121" s="70">
        <v>0</v>
      </c>
      <c r="K121" s="70">
        <v>0</v>
      </c>
      <c r="L121" s="70">
        <v>0</v>
      </c>
      <c r="M121" s="70">
        <v>0</v>
      </c>
      <c r="N121" s="70">
        <v>0</v>
      </c>
      <c r="O121" s="70">
        <v>0</v>
      </c>
      <c r="P121" s="86"/>
    </row>
    <row r="122" spans="1:16">
      <c r="A122" s="13">
        <v>14</v>
      </c>
      <c r="B122" s="14" t="s">
        <v>77</v>
      </c>
      <c r="C122" s="70">
        <v>0</v>
      </c>
      <c r="D122" s="70">
        <v>0</v>
      </c>
      <c r="E122" s="70">
        <v>0</v>
      </c>
      <c r="F122" s="70">
        <v>0</v>
      </c>
      <c r="G122" s="70">
        <v>0</v>
      </c>
      <c r="H122" s="70">
        <v>0</v>
      </c>
      <c r="I122" s="70">
        <v>0</v>
      </c>
      <c r="J122" s="70">
        <v>0</v>
      </c>
      <c r="K122" s="70">
        <v>0</v>
      </c>
      <c r="L122" s="70">
        <v>0</v>
      </c>
      <c r="M122" s="70">
        <v>0</v>
      </c>
      <c r="N122" s="70">
        <v>0</v>
      </c>
      <c r="O122" s="70">
        <v>0</v>
      </c>
      <c r="P122" s="86"/>
    </row>
    <row r="123" spans="1:16">
      <c r="A123" s="13">
        <v>15</v>
      </c>
      <c r="B123" s="14" t="s">
        <v>78</v>
      </c>
      <c r="C123" s="70">
        <v>0</v>
      </c>
      <c r="D123" s="70">
        <v>0</v>
      </c>
      <c r="E123" s="70">
        <v>0</v>
      </c>
      <c r="F123" s="70">
        <v>0</v>
      </c>
      <c r="G123" s="70">
        <v>0</v>
      </c>
      <c r="H123" s="70">
        <v>0</v>
      </c>
      <c r="I123" s="70">
        <v>0</v>
      </c>
      <c r="J123" s="70">
        <v>0</v>
      </c>
      <c r="K123" s="70">
        <v>0</v>
      </c>
      <c r="L123" s="70">
        <v>0</v>
      </c>
      <c r="M123" s="70">
        <v>0</v>
      </c>
      <c r="N123" s="70">
        <v>0</v>
      </c>
      <c r="O123" s="70">
        <v>0</v>
      </c>
      <c r="P123" s="86"/>
    </row>
    <row r="124" spans="1:16">
      <c r="A124" s="13">
        <v>16</v>
      </c>
      <c r="B124" s="14" t="s">
        <v>79</v>
      </c>
      <c r="C124" s="70">
        <v>0</v>
      </c>
      <c r="D124" s="70">
        <v>0</v>
      </c>
      <c r="E124" s="70">
        <v>0</v>
      </c>
      <c r="F124" s="70">
        <v>0</v>
      </c>
      <c r="G124" s="70">
        <v>0</v>
      </c>
      <c r="H124" s="70">
        <v>0</v>
      </c>
      <c r="I124" s="70">
        <v>0</v>
      </c>
      <c r="J124" s="70">
        <v>0</v>
      </c>
      <c r="K124" s="70">
        <v>0</v>
      </c>
      <c r="L124" s="70">
        <v>0</v>
      </c>
      <c r="M124" s="70">
        <v>0</v>
      </c>
      <c r="N124" s="70">
        <v>0</v>
      </c>
      <c r="O124" s="70">
        <v>0</v>
      </c>
      <c r="P124" s="86"/>
    </row>
    <row r="125" spans="1:16">
      <c r="A125" s="13">
        <v>17</v>
      </c>
      <c r="B125" s="14" t="s">
        <v>80</v>
      </c>
      <c r="C125" s="70">
        <v>0</v>
      </c>
      <c r="D125" s="70">
        <v>0</v>
      </c>
      <c r="E125" s="70">
        <v>0</v>
      </c>
      <c r="F125" s="70">
        <v>0</v>
      </c>
      <c r="G125" s="70">
        <v>0</v>
      </c>
      <c r="H125" s="70">
        <v>0</v>
      </c>
      <c r="I125" s="70">
        <v>0</v>
      </c>
      <c r="J125" s="70">
        <v>0</v>
      </c>
      <c r="K125" s="70">
        <v>0</v>
      </c>
      <c r="L125" s="70">
        <v>0</v>
      </c>
      <c r="M125" s="70">
        <v>0</v>
      </c>
      <c r="N125" s="70">
        <v>0</v>
      </c>
      <c r="O125" s="70">
        <v>0</v>
      </c>
      <c r="P125" s="86"/>
    </row>
    <row r="126" spans="1:16">
      <c r="A126" s="13">
        <v>18</v>
      </c>
      <c r="B126" s="14" t="s">
        <v>81</v>
      </c>
      <c r="C126" s="70">
        <v>9.4049999999999994</v>
      </c>
      <c r="D126" s="70">
        <v>9.4049999999999994</v>
      </c>
      <c r="E126" s="70">
        <v>9.4049999999999994</v>
      </c>
      <c r="F126" s="70">
        <v>9.4049999999999994</v>
      </c>
      <c r="G126" s="70">
        <v>9.4049999999999994</v>
      </c>
      <c r="H126" s="70">
        <v>9.4049999999999994</v>
      </c>
      <c r="I126" s="70">
        <v>9.4049999999999994</v>
      </c>
      <c r="J126" s="70">
        <v>9.4049999999999994</v>
      </c>
      <c r="K126" s="70">
        <v>9.4049999999999994</v>
      </c>
      <c r="L126" s="70">
        <v>9.4049999999999994</v>
      </c>
      <c r="M126" s="70">
        <v>9.4049999999999994</v>
      </c>
      <c r="N126" s="70">
        <v>9.4049999999999994</v>
      </c>
      <c r="O126" s="70">
        <v>9.4049999999999994</v>
      </c>
      <c r="P126" s="86"/>
    </row>
    <row r="127" spans="1:16">
      <c r="A127" s="13">
        <v>19</v>
      </c>
      <c r="B127" s="14" t="s">
        <v>82</v>
      </c>
      <c r="C127" s="70">
        <v>6.5505791999999996</v>
      </c>
      <c r="D127" s="70">
        <v>6.5505791999999996</v>
      </c>
      <c r="E127" s="70">
        <v>6.5505791999999996</v>
      </c>
      <c r="F127" s="70">
        <v>6.5505791999999996</v>
      </c>
      <c r="G127" s="70">
        <v>6.5505791999999996</v>
      </c>
      <c r="H127" s="70">
        <v>6.5505791999999996</v>
      </c>
      <c r="I127" s="70">
        <v>6.5505791999999996</v>
      </c>
      <c r="J127" s="70">
        <v>6.5505791999999996</v>
      </c>
      <c r="K127" s="70">
        <v>6.5505791999999996</v>
      </c>
      <c r="L127" s="70">
        <v>6.5505791999999996</v>
      </c>
      <c r="M127" s="70">
        <v>6.5505791999999996</v>
      </c>
      <c r="N127" s="70">
        <v>6.5505791999999996</v>
      </c>
      <c r="O127" s="70">
        <v>6.5505791999999996</v>
      </c>
      <c r="P127" s="86"/>
    </row>
    <row r="128" spans="1:16">
      <c r="A128" s="13">
        <v>20</v>
      </c>
      <c r="B128" s="14" t="s">
        <v>83</v>
      </c>
      <c r="C128" s="70">
        <v>7.1568495999100001</v>
      </c>
      <c r="D128" s="70">
        <v>7.1494911999999999</v>
      </c>
      <c r="E128" s="70">
        <v>7.1494911999999999</v>
      </c>
      <c r="F128" s="70">
        <v>7.1494911999999999</v>
      </c>
      <c r="G128" s="70">
        <v>7.1384536000000001</v>
      </c>
      <c r="H128" s="70">
        <v>7.1347744000000004</v>
      </c>
      <c r="I128" s="70">
        <v>7.1310951999999999</v>
      </c>
      <c r="J128" s="70">
        <v>7.1274160000000002</v>
      </c>
      <c r="K128" s="70">
        <v>7.1237367999999996</v>
      </c>
      <c r="L128" s="70">
        <v>7.1200576</v>
      </c>
      <c r="M128" s="70">
        <v>7.1163784000000003</v>
      </c>
      <c r="N128" s="70">
        <v>10.390448170999999</v>
      </c>
      <c r="O128" s="70">
        <v>10.386768971</v>
      </c>
      <c r="P128" s="86"/>
    </row>
    <row r="129" spans="1:16">
      <c r="A129" s="13">
        <v>21</v>
      </c>
      <c r="B129" s="16" t="s">
        <v>84</v>
      </c>
      <c r="C129" s="71">
        <v>66.793727723860002</v>
      </c>
      <c r="D129" s="71">
        <v>64.654976392999998</v>
      </c>
      <c r="E129" s="71">
        <v>64.654976392999998</v>
      </c>
      <c r="F129" s="71">
        <v>64.654976392999998</v>
      </c>
      <c r="G129" s="71">
        <v>61.468785916999998</v>
      </c>
      <c r="H129" s="71">
        <v>63.223343362000001</v>
      </c>
      <c r="I129" s="71">
        <v>49.465931384999998</v>
      </c>
      <c r="J129" s="71">
        <v>64.229289340999998</v>
      </c>
      <c r="K129" s="71">
        <v>61.413028947000001</v>
      </c>
      <c r="L129" s="71">
        <v>60.591723191</v>
      </c>
      <c r="M129" s="71">
        <v>61.189024193999998</v>
      </c>
      <c r="N129" s="71">
        <v>66.019084522</v>
      </c>
      <c r="O129" s="71">
        <v>65.864246300999994</v>
      </c>
      <c r="P129" s="86"/>
    </row>
    <row r="130" spans="1:16">
      <c r="A130" s="13">
        <v>22</v>
      </c>
      <c r="B130" s="14" t="s">
        <v>159</v>
      </c>
      <c r="C130" s="70">
        <v>1.5740844869999999</v>
      </c>
      <c r="D130" s="70">
        <v>1.6384835499999999</v>
      </c>
      <c r="E130" s="70">
        <v>1.6384835499999999</v>
      </c>
      <c r="F130" s="70">
        <v>1.6384835499999999</v>
      </c>
      <c r="G130" s="70">
        <v>3.7003750649999998</v>
      </c>
      <c r="H130" s="70">
        <v>1.872190528</v>
      </c>
      <c r="I130" s="70">
        <v>0.75385510600000005</v>
      </c>
      <c r="J130" s="70">
        <v>1.5262482580000001</v>
      </c>
      <c r="K130" s="70">
        <v>2.564005136</v>
      </c>
      <c r="L130" s="70">
        <v>1.943886902</v>
      </c>
      <c r="M130" s="70">
        <v>2.086689829</v>
      </c>
      <c r="N130" s="70">
        <v>1.302345428</v>
      </c>
      <c r="O130" s="70">
        <v>0.352328645</v>
      </c>
      <c r="P130" s="86"/>
    </row>
    <row r="131" spans="1:16">
      <c r="A131" s="13">
        <v>23</v>
      </c>
      <c r="B131" s="15" t="s">
        <v>160</v>
      </c>
      <c r="C131" s="70">
        <v>8.2714094000000002E-2</v>
      </c>
      <c r="D131" s="70">
        <v>0.49464330200000001</v>
      </c>
      <c r="E131" s="70">
        <v>0.49464330200000001</v>
      </c>
      <c r="F131" s="70">
        <v>0.49464330200000001</v>
      </c>
      <c r="G131" s="70">
        <v>0.80851847799999998</v>
      </c>
      <c r="H131" s="70">
        <v>0.89521419499999999</v>
      </c>
      <c r="I131" s="70">
        <v>0.80586969100000005</v>
      </c>
      <c r="J131" s="70">
        <v>0.61897532799999999</v>
      </c>
      <c r="K131" s="70">
        <v>0.65170293300000004</v>
      </c>
      <c r="L131" s="70">
        <v>0.76162968900000005</v>
      </c>
      <c r="M131" s="70">
        <v>0.68463671400000004</v>
      </c>
      <c r="N131" s="70">
        <v>0.68598752100000004</v>
      </c>
      <c r="O131" s="70">
        <v>0.55515783200000002</v>
      </c>
      <c r="P131" s="86"/>
    </row>
    <row r="132" spans="1:16">
      <c r="A132" s="13">
        <v>24</v>
      </c>
      <c r="B132" s="15" t="s">
        <v>161</v>
      </c>
      <c r="C132" s="70">
        <v>-4.1240165000000002E-2</v>
      </c>
      <c r="D132" s="70">
        <v>0.240942562</v>
      </c>
      <c r="E132" s="70">
        <v>0.240942562</v>
      </c>
      <c r="F132" s="70">
        <v>0.240942562</v>
      </c>
      <c r="G132" s="70">
        <v>0.25121601900000001</v>
      </c>
      <c r="H132" s="70">
        <v>0.247347662</v>
      </c>
      <c r="I132" s="70">
        <v>0.31739951300000002</v>
      </c>
      <c r="J132" s="70">
        <v>0.18632868299999999</v>
      </c>
      <c r="K132" s="70">
        <v>0.18111928899999999</v>
      </c>
      <c r="L132" s="70">
        <v>0.18348653000000001</v>
      </c>
      <c r="M132" s="70">
        <v>0.19581041800000001</v>
      </c>
      <c r="N132" s="70">
        <v>0.14355920999999999</v>
      </c>
      <c r="O132" s="70">
        <v>0.17869030399999999</v>
      </c>
      <c r="P132" s="86"/>
    </row>
    <row r="133" spans="1:16">
      <c r="A133" s="13">
        <v>25</v>
      </c>
      <c r="B133" s="15" t="s">
        <v>162</v>
      </c>
      <c r="C133" s="70">
        <v>0</v>
      </c>
      <c r="D133" s="70">
        <v>0</v>
      </c>
      <c r="E133" s="70">
        <v>0</v>
      </c>
      <c r="F133" s="70">
        <v>0</v>
      </c>
      <c r="G133" s="70">
        <v>0</v>
      </c>
      <c r="H133" s="70">
        <v>0</v>
      </c>
      <c r="I133" s="70">
        <v>0</v>
      </c>
      <c r="J133" s="70">
        <v>0</v>
      </c>
      <c r="K133" s="70">
        <v>0</v>
      </c>
      <c r="L133" s="70">
        <v>0</v>
      </c>
      <c r="M133" s="70">
        <v>0</v>
      </c>
      <c r="N133" s="70">
        <v>0</v>
      </c>
      <c r="O133" s="70">
        <v>0</v>
      </c>
      <c r="P133" s="86"/>
    </row>
    <row r="134" spans="1:16">
      <c r="A134" s="13">
        <v>26</v>
      </c>
      <c r="B134" s="14" t="s">
        <v>165</v>
      </c>
      <c r="C134" s="70">
        <v>0</v>
      </c>
      <c r="D134" s="70">
        <v>0</v>
      </c>
      <c r="E134" s="70">
        <v>0</v>
      </c>
      <c r="F134" s="70">
        <v>0</v>
      </c>
      <c r="G134" s="70">
        <v>0</v>
      </c>
      <c r="H134" s="70">
        <v>0</v>
      </c>
      <c r="I134" s="70">
        <v>0</v>
      </c>
      <c r="J134" s="70">
        <v>0</v>
      </c>
      <c r="K134" s="70">
        <v>0</v>
      </c>
      <c r="L134" s="70">
        <v>0</v>
      </c>
      <c r="M134" s="70">
        <v>0</v>
      </c>
      <c r="N134" s="70">
        <v>0</v>
      </c>
      <c r="O134" s="70">
        <v>0</v>
      </c>
      <c r="P134" s="86"/>
    </row>
    <row r="135" spans="1:16">
      <c r="A135" s="13">
        <v>27</v>
      </c>
      <c r="B135" s="14" t="s">
        <v>166</v>
      </c>
      <c r="C135" s="70">
        <v>9.9326999980000004</v>
      </c>
      <c r="D135" s="70">
        <v>9.9326999980000004</v>
      </c>
      <c r="E135" s="70">
        <v>9.9326999980000004</v>
      </c>
      <c r="F135" s="70">
        <v>9.9326999980000004</v>
      </c>
      <c r="G135" s="70">
        <v>9.8826999979999997</v>
      </c>
      <c r="H135" s="70">
        <v>9.782699998</v>
      </c>
      <c r="I135" s="70">
        <v>9.782699998</v>
      </c>
      <c r="J135" s="70">
        <v>0.68269999800000003</v>
      </c>
      <c r="K135" s="70">
        <v>0.65769999800000001</v>
      </c>
      <c r="L135" s="70">
        <v>0.60769999799999996</v>
      </c>
      <c r="M135" s="70">
        <v>0.60769999799999996</v>
      </c>
      <c r="N135" s="70">
        <v>0.60769999799999996</v>
      </c>
      <c r="O135" s="70">
        <v>0.60769999799999996</v>
      </c>
      <c r="P135" s="86"/>
    </row>
    <row r="136" spans="1:16">
      <c r="A136" s="13">
        <v>28</v>
      </c>
      <c r="B136" s="14" t="s">
        <v>167</v>
      </c>
      <c r="C136" s="70">
        <v>8.0878762215687541</v>
      </c>
      <c r="D136" s="70">
        <v>8.1674788239999998</v>
      </c>
      <c r="E136" s="70">
        <v>8.1674788239999998</v>
      </c>
      <c r="F136" s="70">
        <v>8.1674788239999998</v>
      </c>
      <c r="G136" s="70">
        <v>7.9383762210000004</v>
      </c>
      <c r="H136" s="70">
        <v>7.2946834469999997</v>
      </c>
      <c r="I136" s="70">
        <v>7.4061953310000002</v>
      </c>
      <c r="J136" s="70">
        <v>7.5496020020000003</v>
      </c>
      <c r="K136" s="70">
        <v>7.5879794680000003</v>
      </c>
      <c r="L136" s="70">
        <v>7.6509736459999997</v>
      </c>
      <c r="M136" s="70">
        <v>7.615922276</v>
      </c>
      <c r="N136" s="70">
        <v>7.5336150850000001</v>
      </c>
      <c r="O136" s="70">
        <v>7.5951366599999997</v>
      </c>
      <c r="P136" s="86"/>
    </row>
    <row r="137" spans="1:16">
      <c r="A137" s="13">
        <v>29</v>
      </c>
      <c r="B137" s="14" t="s">
        <v>168</v>
      </c>
      <c r="C137" s="70">
        <v>0</v>
      </c>
      <c r="D137" s="70">
        <v>0</v>
      </c>
      <c r="E137" s="70">
        <v>0</v>
      </c>
      <c r="F137" s="70">
        <v>0</v>
      </c>
      <c r="G137" s="70">
        <v>0</v>
      </c>
      <c r="H137" s="70">
        <v>0</v>
      </c>
      <c r="I137" s="70">
        <v>0</v>
      </c>
      <c r="J137" s="70">
        <v>0</v>
      </c>
      <c r="K137" s="70">
        <v>0</v>
      </c>
      <c r="L137" s="70">
        <v>0</v>
      </c>
      <c r="M137" s="70">
        <v>0</v>
      </c>
      <c r="N137" s="70">
        <v>0</v>
      </c>
      <c r="O137" s="70">
        <v>0</v>
      </c>
      <c r="P137" s="86"/>
    </row>
    <row r="138" spans="1:16">
      <c r="A138" s="13">
        <v>30</v>
      </c>
      <c r="B138" s="59" t="s">
        <v>169</v>
      </c>
      <c r="C138" s="71">
        <v>19.636134635568752</v>
      </c>
      <c r="D138" s="71">
        <v>20.474248236000001</v>
      </c>
      <c r="E138" s="71">
        <v>20.474248236000001</v>
      </c>
      <c r="F138" s="71">
        <v>20.474248236000001</v>
      </c>
      <c r="G138" s="71">
        <v>22.581185780999999</v>
      </c>
      <c r="H138" s="71">
        <v>20.09213583</v>
      </c>
      <c r="I138" s="71">
        <v>19.066019639</v>
      </c>
      <c r="J138" s="71">
        <v>10.563854269</v>
      </c>
      <c r="K138" s="71">
        <v>11.642506824</v>
      </c>
      <c r="L138" s="71">
        <v>11.147676765</v>
      </c>
      <c r="M138" s="71">
        <v>11.190759235</v>
      </c>
      <c r="N138" s="71">
        <v>10.273207242</v>
      </c>
      <c r="O138" s="71">
        <v>9.2890134389999997</v>
      </c>
      <c r="P138" s="86"/>
    </row>
    <row r="139" spans="1:16">
      <c r="A139" s="13">
        <v>31</v>
      </c>
      <c r="B139" s="14" t="s">
        <v>170</v>
      </c>
      <c r="C139" s="70">
        <v>1.624551721</v>
      </c>
      <c r="D139" s="70">
        <v>1.624551721</v>
      </c>
      <c r="E139" s="70">
        <v>1.624551721</v>
      </c>
      <c r="F139" s="70">
        <v>1.624551721</v>
      </c>
      <c r="G139" s="70">
        <v>1.6014139409999999</v>
      </c>
      <c r="H139" s="70">
        <v>1.5967863849999999</v>
      </c>
      <c r="I139" s="70">
        <v>1.5921588289999999</v>
      </c>
      <c r="J139" s="70">
        <v>1.587531273</v>
      </c>
      <c r="K139" s="70">
        <v>1.582903717</v>
      </c>
      <c r="L139" s="70">
        <v>1.578276161</v>
      </c>
      <c r="M139" s="70">
        <v>1.573648605</v>
      </c>
      <c r="N139" s="70">
        <v>1.5690210490000001</v>
      </c>
      <c r="O139" s="70">
        <v>1.5643934930000001</v>
      </c>
      <c r="P139" s="86"/>
    </row>
    <row r="140" spans="1:16">
      <c r="A140" s="13">
        <v>32</v>
      </c>
      <c r="B140" s="14" t="s">
        <v>171</v>
      </c>
      <c r="C140" s="70">
        <v>7.5931419999999998E-3</v>
      </c>
      <c r="D140" s="70">
        <v>7.5931419999999998E-3</v>
      </c>
      <c r="E140" s="70">
        <v>7.5931419999999998E-3</v>
      </c>
      <c r="F140" s="70">
        <v>7.5931419999999998E-3</v>
      </c>
      <c r="G140" s="70">
        <v>0</v>
      </c>
      <c r="H140" s="70">
        <v>0</v>
      </c>
      <c r="I140" s="70">
        <v>0</v>
      </c>
      <c r="J140" s="70">
        <v>0</v>
      </c>
      <c r="K140" s="70">
        <v>0</v>
      </c>
      <c r="L140" s="70">
        <v>0</v>
      </c>
      <c r="M140" s="70">
        <v>0</v>
      </c>
      <c r="N140" s="70">
        <v>0</v>
      </c>
      <c r="O140" s="70">
        <v>0</v>
      </c>
      <c r="P140" s="86"/>
    </row>
    <row r="141" spans="1:16">
      <c r="A141" s="13">
        <v>33</v>
      </c>
      <c r="B141" s="14" t="s">
        <v>172</v>
      </c>
      <c r="C141" s="70">
        <v>-6.3538099999999997E-4</v>
      </c>
      <c r="D141" s="70">
        <v>6.3538099999999997E-4</v>
      </c>
      <c r="E141" s="70">
        <v>6.3538099999999997E-4</v>
      </c>
      <c r="F141" s="70">
        <v>6.3538099999999997E-4</v>
      </c>
      <c r="G141" s="70">
        <v>0</v>
      </c>
      <c r="H141" s="70">
        <v>0</v>
      </c>
      <c r="I141" s="70">
        <v>0</v>
      </c>
      <c r="J141" s="70">
        <v>0</v>
      </c>
      <c r="K141" s="70">
        <v>0</v>
      </c>
      <c r="L141" s="70">
        <v>0</v>
      </c>
      <c r="M141" s="70">
        <v>0</v>
      </c>
      <c r="N141" s="70">
        <v>0</v>
      </c>
      <c r="O141" s="70">
        <v>0</v>
      </c>
      <c r="P141" s="86"/>
    </row>
    <row r="142" spans="1:16">
      <c r="A142" s="13">
        <v>34</v>
      </c>
      <c r="B142" s="14" t="s">
        <v>173</v>
      </c>
      <c r="C142" s="70">
        <v>-8.6041600000000002E-4</v>
      </c>
      <c r="D142" s="70">
        <v>8.6041600000000002E-4</v>
      </c>
      <c r="E142" s="70">
        <v>8.6041600000000002E-4</v>
      </c>
      <c r="F142" s="70">
        <v>8.6041600000000002E-4</v>
      </c>
      <c r="G142" s="70">
        <v>0</v>
      </c>
      <c r="H142" s="70">
        <v>0</v>
      </c>
      <c r="I142" s="70">
        <v>0</v>
      </c>
      <c r="J142" s="70">
        <v>3.5903699999999998E-3</v>
      </c>
      <c r="K142" s="70">
        <v>7.1807399999999997E-3</v>
      </c>
      <c r="L142" s="70">
        <v>7.1043499999999997E-3</v>
      </c>
      <c r="M142" s="70">
        <v>7.0279599999999998E-3</v>
      </c>
      <c r="N142" s="70">
        <v>6.9515699999999998E-3</v>
      </c>
      <c r="O142" s="70">
        <v>6.8751799999999998E-3</v>
      </c>
      <c r="P142" s="86"/>
    </row>
    <row r="143" spans="1:16">
      <c r="A143" s="13">
        <v>35</v>
      </c>
      <c r="B143" s="14" t="s">
        <v>174</v>
      </c>
      <c r="C143" s="70">
        <v>1.7989950000000001E-3</v>
      </c>
      <c r="D143" s="70">
        <v>1.7989950000000001E-3</v>
      </c>
      <c r="E143" s="70">
        <v>1.7989950000000001E-3</v>
      </c>
      <c r="F143" s="70">
        <v>1.7989950000000001E-3</v>
      </c>
      <c r="G143" s="70">
        <v>1.349247E-3</v>
      </c>
      <c r="H143" s="70">
        <v>1.349247E-3</v>
      </c>
      <c r="I143" s="70">
        <v>1.349247E-3</v>
      </c>
      <c r="J143" s="70">
        <v>1.349247E-3</v>
      </c>
      <c r="K143" s="70">
        <v>1.349247E-3</v>
      </c>
      <c r="L143" s="70">
        <v>1.349247E-3</v>
      </c>
      <c r="M143" s="70">
        <v>1.349247E-3</v>
      </c>
      <c r="N143" s="70">
        <v>0</v>
      </c>
      <c r="O143" s="70">
        <v>0</v>
      </c>
      <c r="P143" s="86"/>
    </row>
    <row r="144" spans="1:16">
      <c r="A144" s="13">
        <v>36</v>
      </c>
      <c r="B144" s="16" t="s">
        <v>175</v>
      </c>
      <c r="C144" s="71">
        <v>1.6324480610000001</v>
      </c>
      <c r="D144" s="71">
        <v>1.6354396550000001</v>
      </c>
      <c r="E144" s="71">
        <v>1.6354396550000001</v>
      </c>
      <c r="F144" s="71">
        <v>1.6354396550000001</v>
      </c>
      <c r="G144" s="71">
        <v>1.6027631879999999</v>
      </c>
      <c r="H144" s="71">
        <v>1.598135632</v>
      </c>
      <c r="I144" s="71">
        <v>1.593508076</v>
      </c>
      <c r="J144" s="71">
        <v>1.59247089</v>
      </c>
      <c r="K144" s="71">
        <v>1.5914337039999999</v>
      </c>
      <c r="L144" s="71">
        <v>1.5867297579999999</v>
      </c>
      <c r="M144" s="71">
        <v>1.5820258119999999</v>
      </c>
      <c r="N144" s="71">
        <v>1.5759726190000001</v>
      </c>
      <c r="O144" s="71">
        <v>1.5712686730000001</v>
      </c>
      <c r="P144" s="86"/>
    </row>
    <row r="145" spans="1:16">
      <c r="A145" s="13">
        <v>37</v>
      </c>
      <c r="B145" s="16" t="s">
        <v>176</v>
      </c>
      <c r="C145" s="71">
        <v>0</v>
      </c>
      <c r="D145" s="71">
        <v>0</v>
      </c>
      <c r="E145" s="71">
        <v>0</v>
      </c>
      <c r="F145" s="71">
        <v>0</v>
      </c>
      <c r="G145" s="71">
        <v>0</v>
      </c>
      <c r="H145" s="71">
        <v>0</v>
      </c>
      <c r="I145" s="71">
        <v>0</v>
      </c>
      <c r="J145" s="71">
        <v>0</v>
      </c>
      <c r="K145" s="71">
        <v>0</v>
      </c>
      <c r="L145" s="71">
        <v>0</v>
      </c>
      <c r="M145" s="71">
        <v>0</v>
      </c>
      <c r="N145" s="71">
        <v>0</v>
      </c>
      <c r="O145" s="71">
        <v>0</v>
      </c>
      <c r="P145" s="86"/>
    </row>
    <row r="146" spans="1:16">
      <c r="A146" s="13">
        <v>38</v>
      </c>
      <c r="B146" s="16" t="s">
        <v>177</v>
      </c>
      <c r="C146" s="71">
        <v>88.062310420428759</v>
      </c>
      <c r="D146" s="71">
        <v>86.764664284000006</v>
      </c>
      <c r="E146" s="71">
        <v>86.764664284000006</v>
      </c>
      <c r="F146" s="71">
        <v>86.764664284000006</v>
      </c>
      <c r="G146" s="71">
        <v>85.652734886000005</v>
      </c>
      <c r="H146" s="71">
        <v>84.913614824000007</v>
      </c>
      <c r="I146" s="71">
        <v>70.1254591</v>
      </c>
      <c r="J146" s="71">
        <v>76.385614500000003</v>
      </c>
      <c r="K146" s="71">
        <v>74.646969475000006</v>
      </c>
      <c r="L146" s="71">
        <v>73.326129714000004</v>
      </c>
      <c r="M146" s="71">
        <v>73.961809240999997</v>
      </c>
      <c r="N146" s="71">
        <v>77.868264382999996</v>
      </c>
      <c r="O146" s="71">
        <v>76.724528413000002</v>
      </c>
      <c r="P146" s="86"/>
    </row>
    <row r="147" spans="1:16">
      <c r="A147" s="13">
        <v>39</v>
      </c>
      <c r="B147" s="14" t="s">
        <v>178</v>
      </c>
      <c r="C147" s="70">
        <v>0.97238320499999997</v>
      </c>
      <c r="D147" s="70">
        <v>0.97238320499999997</v>
      </c>
      <c r="E147" s="70">
        <v>0.97238320499999997</v>
      </c>
      <c r="F147" s="70">
        <v>0.97238320499999997</v>
      </c>
      <c r="G147" s="70">
        <v>0.97238320499999997</v>
      </c>
      <c r="H147" s="70">
        <v>0.97238320499999997</v>
      </c>
      <c r="I147" s="70">
        <v>2.488273E-3</v>
      </c>
      <c r="J147" s="70">
        <v>2.488273E-3</v>
      </c>
      <c r="K147" s="70">
        <v>2.488273E-3</v>
      </c>
      <c r="L147" s="70">
        <v>2.488273E-3</v>
      </c>
      <c r="M147" s="70">
        <v>2.488273E-3</v>
      </c>
      <c r="N147" s="70">
        <v>2.488273E-3</v>
      </c>
      <c r="O147" s="70">
        <v>2.488273E-3</v>
      </c>
      <c r="P147" s="86"/>
    </row>
    <row r="148" spans="1:16">
      <c r="A148" s="13">
        <v>40</v>
      </c>
      <c r="B148" s="14" t="s">
        <v>179</v>
      </c>
      <c r="C148" s="70">
        <v>0</v>
      </c>
      <c r="D148" s="70">
        <v>0</v>
      </c>
      <c r="E148" s="70">
        <v>0</v>
      </c>
      <c r="F148" s="70">
        <v>0</v>
      </c>
      <c r="G148" s="70">
        <v>0</v>
      </c>
      <c r="H148" s="70">
        <v>0</v>
      </c>
      <c r="I148" s="70">
        <v>0</v>
      </c>
      <c r="J148" s="70">
        <v>0</v>
      </c>
      <c r="K148" s="70">
        <v>0</v>
      </c>
      <c r="L148" s="70">
        <v>0</v>
      </c>
      <c r="M148" s="70">
        <v>0</v>
      </c>
      <c r="N148" s="70">
        <v>0</v>
      </c>
      <c r="O148" s="70">
        <v>0</v>
      </c>
      <c r="P148" s="86"/>
    </row>
    <row r="149" spans="1:16">
      <c r="A149" s="13">
        <v>41</v>
      </c>
      <c r="B149" s="14" t="s">
        <v>181</v>
      </c>
      <c r="C149" s="70">
        <v>0</v>
      </c>
      <c r="D149" s="70">
        <v>0</v>
      </c>
      <c r="E149" s="70">
        <v>0</v>
      </c>
      <c r="F149" s="70">
        <v>0</v>
      </c>
      <c r="G149" s="70">
        <v>0</v>
      </c>
      <c r="H149" s="70">
        <v>0</v>
      </c>
      <c r="I149" s="70">
        <v>0</v>
      </c>
      <c r="J149" s="70">
        <v>0</v>
      </c>
      <c r="K149" s="70">
        <v>0</v>
      </c>
      <c r="L149" s="70">
        <v>0</v>
      </c>
      <c r="M149" s="70">
        <v>0</v>
      </c>
      <c r="N149" s="70">
        <v>0</v>
      </c>
      <c r="O149" s="70">
        <v>0</v>
      </c>
      <c r="P149" s="86"/>
    </row>
    <row r="150" spans="1:16">
      <c r="A150" s="13">
        <v>42</v>
      </c>
      <c r="B150" s="14" t="s">
        <v>180</v>
      </c>
      <c r="C150" s="70">
        <v>0</v>
      </c>
      <c r="D150" s="70">
        <v>0</v>
      </c>
      <c r="E150" s="70">
        <v>0</v>
      </c>
      <c r="F150" s="70">
        <v>0</v>
      </c>
      <c r="G150" s="70">
        <v>0</v>
      </c>
      <c r="H150" s="70">
        <v>0</v>
      </c>
      <c r="I150" s="70">
        <v>0</v>
      </c>
      <c r="J150" s="70">
        <v>0</v>
      </c>
      <c r="K150" s="70">
        <v>0</v>
      </c>
      <c r="L150" s="70">
        <v>0</v>
      </c>
      <c r="M150" s="70">
        <v>0</v>
      </c>
      <c r="N150" s="70">
        <v>0</v>
      </c>
      <c r="O150" s="70">
        <v>0</v>
      </c>
      <c r="P150" s="86"/>
    </row>
    <row r="151" spans="1:16">
      <c r="A151" s="13">
        <v>43</v>
      </c>
      <c r="B151" s="14" t="s">
        <v>182</v>
      </c>
      <c r="C151" s="70">
        <v>0</v>
      </c>
      <c r="D151" s="70">
        <v>0</v>
      </c>
      <c r="E151" s="70">
        <v>0</v>
      </c>
      <c r="F151" s="70">
        <v>0</v>
      </c>
      <c r="G151" s="70">
        <v>0</v>
      </c>
      <c r="H151" s="70">
        <v>0</v>
      </c>
      <c r="I151" s="70">
        <v>0</v>
      </c>
      <c r="J151" s="70">
        <v>0</v>
      </c>
      <c r="K151" s="70">
        <v>0</v>
      </c>
      <c r="L151" s="70">
        <v>0</v>
      </c>
      <c r="M151" s="70">
        <v>0</v>
      </c>
      <c r="N151" s="70">
        <v>0</v>
      </c>
      <c r="O151" s="70">
        <v>0</v>
      </c>
      <c r="P151" s="86"/>
    </row>
    <row r="152" spans="1:16">
      <c r="A152" s="13">
        <v>44</v>
      </c>
      <c r="B152" s="14" t="s">
        <v>183</v>
      </c>
      <c r="C152" s="70">
        <v>0</v>
      </c>
      <c r="D152" s="70">
        <v>0</v>
      </c>
      <c r="E152" s="70">
        <v>0</v>
      </c>
      <c r="F152" s="70">
        <v>0</v>
      </c>
      <c r="G152" s="70">
        <v>0</v>
      </c>
      <c r="H152" s="70">
        <v>0</v>
      </c>
      <c r="I152" s="70">
        <v>0</v>
      </c>
      <c r="J152" s="70">
        <v>0</v>
      </c>
      <c r="K152" s="70">
        <v>0</v>
      </c>
      <c r="L152" s="70">
        <v>0</v>
      </c>
      <c r="M152" s="70">
        <v>0</v>
      </c>
      <c r="N152" s="70">
        <v>0.28276499999999999</v>
      </c>
      <c r="O152" s="70">
        <v>0.33226499999999998</v>
      </c>
      <c r="P152" s="86"/>
    </row>
    <row r="153" spans="1:16">
      <c r="A153" s="13">
        <v>45</v>
      </c>
      <c r="B153" s="14" t="s">
        <v>184</v>
      </c>
      <c r="C153" s="70">
        <v>0.249448591</v>
      </c>
      <c r="D153" s="70">
        <v>0.23405564200000001</v>
      </c>
      <c r="E153" s="70">
        <v>0.23405564200000001</v>
      </c>
      <c r="F153" s="70">
        <v>0.23405564200000001</v>
      </c>
      <c r="G153" s="70">
        <v>0.200869295</v>
      </c>
      <c r="H153" s="70">
        <v>0.190024991</v>
      </c>
      <c r="I153" s="70">
        <v>1.169944968</v>
      </c>
      <c r="J153" s="70">
        <v>1.158405981</v>
      </c>
      <c r="K153" s="70">
        <v>1.204740436</v>
      </c>
      <c r="L153" s="70">
        <v>1.1816029990000001</v>
      </c>
      <c r="M153" s="70">
        <v>1.1689792670000001</v>
      </c>
      <c r="N153" s="70">
        <v>1.0513598280000001</v>
      </c>
      <c r="O153" s="70">
        <v>1.064331675</v>
      </c>
      <c r="P153" s="86"/>
    </row>
    <row r="154" spans="1:16" ht="21">
      <c r="A154" s="13">
        <v>46</v>
      </c>
      <c r="B154" s="59" t="s">
        <v>185</v>
      </c>
      <c r="C154" s="71">
        <v>1.221831796</v>
      </c>
      <c r="D154" s="71">
        <v>1.206438847</v>
      </c>
      <c r="E154" s="71">
        <v>1.206438847</v>
      </c>
      <c r="F154" s="71">
        <v>1.206438847</v>
      </c>
      <c r="G154" s="71">
        <v>1.1732525</v>
      </c>
      <c r="H154" s="71">
        <v>1.1624081959999999</v>
      </c>
      <c r="I154" s="71">
        <v>1.172433241</v>
      </c>
      <c r="J154" s="71">
        <v>1.160894254</v>
      </c>
      <c r="K154" s="71">
        <v>1.207228709</v>
      </c>
      <c r="L154" s="71">
        <v>1.1840912720000001</v>
      </c>
      <c r="M154" s="71">
        <v>1.1714675400000001</v>
      </c>
      <c r="N154" s="71">
        <v>1.336613101</v>
      </c>
      <c r="O154" s="71">
        <v>1.3990849480000001</v>
      </c>
      <c r="P154" s="86"/>
    </row>
    <row r="155" spans="1:16">
      <c r="A155" s="13">
        <v>47</v>
      </c>
      <c r="B155" s="16" t="s">
        <v>186</v>
      </c>
      <c r="C155" s="71">
        <v>86.840478624428755</v>
      </c>
      <c r="D155" s="71">
        <v>85.558225437000004</v>
      </c>
      <c r="E155" s="71">
        <v>85.558225437000004</v>
      </c>
      <c r="F155" s="71">
        <v>85.558225437000004</v>
      </c>
      <c r="G155" s="71">
        <v>84.479482386000001</v>
      </c>
      <c r="H155" s="71">
        <v>83.751206628000006</v>
      </c>
      <c r="I155" s="71">
        <v>68.953025858999993</v>
      </c>
      <c r="J155" s="71">
        <v>75.224720246000004</v>
      </c>
      <c r="K155" s="71">
        <v>73.439740766</v>
      </c>
      <c r="L155" s="71">
        <v>72.142038442</v>
      </c>
      <c r="M155" s="71">
        <v>72.790341701000003</v>
      </c>
      <c r="N155" s="71">
        <v>76.531651281999999</v>
      </c>
      <c r="O155" s="71">
        <v>75.325443465000006</v>
      </c>
      <c r="P155" s="86"/>
    </row>
  </sheetData>
  <mergeCells count="3">
    <mergeCell ref="B2:O2"/>
    <mergeCell ref="B55:O55"/>
    <mergeCell ref="B107:O10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tabColor rgb="FF00B0F0"/>
  </sheetPr>
  <dimension ref="A1:P121"/>
  <sheetViews>
    <sheetView showGridLines="0" topLeftCell="A73" zoomScale="85" zoomScaleNormal="85" workbookViewId="0">
      <selection activeCell="O106" sqref="O106"/>
    </sheetView>
  </sheetViews>
  <sheetFormatPr defaultColWidth="8.85546875" defaultRowHeight="15"/>
  <cols>
    <col min="1" max="1" width="3.85546875" bestFit="1" customWidth="1"/>
    <col min="2" max="2" width="41.28515625" customWidth="1"/>
    <col min="3" max="14" width="13.42578125" bestFit="1" customWidth="1"/>
    <col min="15" max="15" width="19.42578125" bestFit="1" customWidth="1"/>
  </cols>
  <sheetData>
    <row r="1" spans="1:15">
      <c r="O1" s="76" t="s">
        <v>57</v>
      </c>
    </row>
    <row r="2" spans="1:15">
      <c r="B2" s="123" t="s">
        <v>229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15">
      <c r="A3" s="12" t="s">
        <v>156</v>
      </c>
      <c r="B3" s="12" t="s">
        <v>157</v>
      </c>
      <c r="C3" s="50">
        <f>'Tabel 1'!C10</f>
        <v>44592</v>
      </c>
      <c r="D3" s="50">
        <f>'Tabel 1'!D10</f>
        <v>44620</v>
      </c>
      <c r="E3" s="50">
        <f>'Tabel 1'!E10</f>
        <v>44651</v>
      </c>
      <c r="F3" s="50">
        <f>'Tabel 1'!F10</f>
        <v>44681</v>
      </c>
      <c r="G3" s="50">
        <f>'Tabel 1'!G10</f>
        <v>44712</v>
      </c>
      <c r="H3" s="50">
        <f>'Tabel 1'!H10</f>
        <v>44742</v>
      </c>
      <c r="I3" s="50">
        <f>'Tabel 1'!I10</f>
        <v>44773</v>
      </c>
      <c r="J3" s="50">
        <f>'Tabel 1'!J10</f>
        <v>44804</v>
      </c>
      <c r="K3" s="50">
        <f>'Tabel 1'!K10</f>
        <v>44834</v>
      </c>
      <c r="L3" s="50">
        <f>'Tabel 1'!L10</f>
        <v>44865</v>
      </c>
      <c r="M3" s="50">
        <f>'Tabel 1'!M10</f>
        <v>44895</v>
      </c>
      <c r="N3" s="50">
        <f>'Tabel 1'!N10</f>
        <v>44926</v>
      </c>
      <c r="O3" s="50">
        <f>'Tabel 1'!O10</f>
        <v>44957</v>
      </c>
    </row>
    <row r="4" spans="1:15">
      <c r="A4" s="13">
        <v>1</v>
      </c>
      <c r="B4" s="14" t="s">
        <v>63</v>
      </c>
      <c r="C4" s="70">
        <f>C45+C86</f>
        <v>37.767297595000002</v>
      </c>
      <c r="D4" s="70">
        <f t="shared" ref="D4:O4" si="0">D45+D86</f>
        <v>34.719180428999998</v>
      </c>
      <c r="E4" s="70">
        <f t="shared" si="0"/>
        <v>25.630488271000001</v>
      </c>
      <c r="F4" s="70">
        <f t="shared" si="0"/>
        <v>23.141351919000002</v>
      </c>
      <c r="G4" s="70">
        <f t="shared" si="0"/>
        <v>26.515112463000001</v>
      </c>
      <c r="H4" s="70">
        <f t="shared" si="0"/>
        <v>33.539281412000001</v>
      </c>
      <c r="I4" s="70">
        <f t="shared" si="0"/>
        <v>60.331747821</v>
      </c>
      <c r="J4" s="70">
        <f t="shared" si="0"/>
        <v>51.894108322000001</v>
      </c>
      <c r="K4" s="70">
        <f t="shared" si="0"/>
        <v>56.657820923999999</v>
      </c>
      <c r="L4" s="70">
        <f t="shared" si="0"/>
        <v>45.060320697000002</v>
      </c>
      <c r="M4" s="70">
        <f t="shared" si="0"/>
        <v>41.443402452000001</v>
      </c>
      <c r="N4" s="70">
        <f t="shared" si="0"/>
        <v>43.044763748999998</v>
      </c>
      <c r="O4" s="70">
        <f t="shared" si="0"/>
        <v>34.857746923999997</v>
      </c>
    </row>
    <row r="5" spans="1:15">
      <c r="A5" s="13">
        <v>2</v>
      </c>
      <c r="B5" s="14" t="s">
        <v>64</v>
      </c>
      <c r="C5" s="70">
        <f t="shared" ref="C5:O5" si="1">C46+C87</f>
        <v>283.82601</v>
      </c>
      <c r="D5" s="70">
        <f t="shared" si="1"/>
        <v>247.90552</v>
      </c>
      <c r="E5" s="70">
        <f t="shared" si="1"/>
        <v>132.934</v>
      </c>
      <c r="F5" s="70">
        <f t="shared" si="1"/>
        <v>134.929</v>
      </c>
      <c r="G5" s="70">
        <f t="shared" si="1"/>
        <v>114.645</v>
      </c>
      <c r="H5" s="70">
        <f t="shared" si="1"/>
        <v>1258.81962</v>
      </c>
      <c r="I5" s="70">
        <f t="shared" si="1"/>
        <v>411.50290999999999</v>
      </c>
      <c r="J5" s="70">
        <f t="shared" si="1"/>
        <v>212.92357000000001</v>
      </c>
      <c r="K5" s="70">
        <f t="shared" si="1"/>
        <v>227.26214999999999</v>
      </c>
      <c r="L5" s="70">
        <f t="shared" si="1"/>
        <v>420.07537000000002</v>
      </c>
      <c r="M5" s="70">
        <f t="shared" si="1"/>
        <v>245.62100000000001</v>
      </c>
      <c r="N5" s="70">
        <f t="shared" si="1"/>
        <v>290.08170999999999</v>
      </c>
      <c r="O5" s="70">
        <f t="shared" si="1"/>
        <v>1498.1764599999999</v>
      </c>
    </row>
    <row r="6" spans="1:15">
      <c r="A6" s="13">
        <v>3</v>
      </c>
      <c r="B6" s="14" t="s">
        <v>65</v>
      </c>
      <c r="C6" s="70">
        <f t="shared" ref="C6:O6" si="2">C47+C88</f>
        <v>63904.944154853998</v>
      </c>
      <c r="D6" s="70">
        <f t="shared" si="2"/>
        <v>64822.709442605999</v>
      </c>
      <c r="E6" s="70">
        <f t="shared" si="2"/>
        <v>66116.545456138003</v>
      </c>
      <c r="F6" s="70">
        <f t="shared" si="2"/>
        <v>67147.414696355001</v>
      </c>
      <c r="G6" s="70">
        <f t="shared" si="2"/>
        <v>67048.771751327004</v>
      </c>
      <c r="H6" s="70">
        <f t="shared" si="2"/>
        <v>66357.420510547992</v>
      </c>
      <c r="I6" s="70">
        <f t="shared" si="2"/>
        <v>67070.944189183996</v>
      </c>
      <c r="J6" s="70">
        <f t="shared" si="2"/>
        <v>64841.673327536002</v>
      </c>
      <c r="K6" s="70">
        <f t="shared" si="2"/>
        <v>64441.629309966818</v>
      </c>
      <c r="L6" s="70">
        <f t="shared" si="2"/>
        <v>64050.048951808822</v>
      </c>
      <c r="M6" s="70">
        <f t="shared" si="2"/>
        <v>65906.01326938381</v>
      </c>
      <c r="N6" s="70">
        <f t="shared" si="2"/>
        <v>69792.99671643482</v>
      </c>
      <c r="O6" s="70">
        <f t="shared" si="2"/>
        <v>67743.983984219827</v>
      </c>
    </row>
    <row r="7" spans="1:15">
      <c r="A7" s="13">
        <v>4</v>
      </c>
      <c r="B7" s="14" t="s">
        <v>66</v>
      </c>
      <c r="C7" s="70">
        <f t="shared" ref="C7:O7" si="3">C48+C89</f>
        <v>0</v>
      </c>
      <c r="D7" s="70">
        <f t="shared" si="3"/>
        <v>0</v>
      </c>
      <c r="E7" s="70">
        <f t="shared" si="3"/>
        <v>0</v>
      </c>
      <c r="F7" s="70">
        <f t="shared" si="3"/>
        <v>0</v>
      </c>
      <c r="G7" s="70">
        <f t="shared" si="3"/>
        <v>0</v>
      </c>
      <c r="H7" s="70">
        <f t="shared" si="3"/>
        <v>0</v>
      </c>
      <c r="I7" s="70">
        <f t="shared" si="3"/>
        <v>0</v>
      </c>
      <c r="J7" s="70">
        <f t="shared" si="3"/>
        <v>0</v>
      </c>
      <c r="K7" s="70">
        <f t="shared" si="3"/>
        <v>0</v>
      </c>
      <c r="L7" s="70">
        <f t="shared" si="3"/>
        <v>0</v>
      </c>
      <c r="M7" s="70">
        <f t="shared" si="3"/>
        <v>0</v>
      </c>
      <c r="N7" s="70">
        <f t="shared" si="3"/>
        <v>146.26769646599999</v>
      </c>
      <c r="O7" s="70">
        <f t="shared" si="3"/>
        <v>147.00190405199999</v>
      </c>
    </row>
    <row r="8" spans="1:15">
      <c r="A8" s="13">
        <v>5</v>
      </c>
      <c r="B8" s="14" t="s">
        <v>67</v>
      </c>
      <c r="C8" s="70">
        <f t="shared" ref="C8:O8" si="4">C49+C90</f>
        <v>0</v>
      </c>
      <c r="D8" s="70">
        <f t="shared" si="4"/>
        <v>0</v>
      </c>
      <c r="E8" s="70">
        <f t="shared" si="4"/>
        <v>0</v>
      </c>
      <c r="F8" s="70">
        <f t="shared" si="4"/>
        <v>0</v>
      </c>
      <c r="G8" s="70">
        <f t="shared" si="4"/>
        <v>0</v>
      </c>
      <c r="H8" s="70">
        <f t="shared" si="4"/>
        <v>0</v>
      </c>
      <c r="I8" s="70">
        <f t="shared" si="4"/>
        <v>0</v>
      </c>
      <c r="J8" s="70">
        <f t="shared" si="4"/>
        <v>0</v>
      </c>
      <c r="K8" s="70">
        <f t="shared" si="4"/>
        <v>0</v>
      </c>
      <c r="L8" s="70">
        <f t="shared" si="4"/>
        <v>0</v>
      </c>
      <c r="M8" s="70">
        <f t="shared" si="4"/>
        <v>0</v>
      </c>
      <c r="N8" s="70">
        <f t="shared" si="4"/>
        <v>0</v>
      </c>
      <c r="O8" s="70">
        <f t="shared" si="4"/>
        <v>0</v>
      </c>
    </row>
    <row r="9" spans="1:15">
      <c r="A9" s="13">
        <v>6</v>
      </c>
      <c r="B9" s="14" t="s">
        <v>68</v>
      </c>
      <c r="C9" s="70">
        <f t="shared" ref="C9:O9" si="5">C50+C91</f>
        <v>25440.872754247968</v>
      </c>
      <c r="D9" s="70">
        <f t="shared" si="5"/>
        <v>25615.342638892907</v>
      </c>
      <c r="E9" s="70">
        <f t="shared" si="5"/>
        <v>25190.192577195081</v>
      </c>
      <c r="F9" s="70">
        <f t="shared" si="5"/>
        <v>25066.556766167472</v>
      </c>
      <c r="G9" s="70">
        <f t="shared" si="5"/>
        <v>25587.654013757907</v>
      </c>
      <c r="H9" s="70">
        <f t="shared" si="5"/>
        <v>26010.027726185188</v>
      </c>
      <c r="I9" s="70">
        <f t="shared" si="5"/>
        <v>26821.555893344001</v>
      </c>
      <c r="J9" s="70">
        <f t="shared" si="5"/>
        <v>28736.337361966001</v>
      </c>
      <c r="K9" s="70">
        <f t="shared" si="5"/>
        <v>29291.359102176</v>
      </c>
      <c r="L9" s="70">
        <f t="shared" si="5"/>
        <v>29681.788892631001</v>
      </c>
      <c r="M9" s="70">
        <f t="shared" si="5"/>
        <v>30006.404663318001</v>
      </c>
      <c r="N9" s="70">
        <f t="shared" si="5"/>
        <v>30646.486485022</v>
      </c>
      <c r="O9" s="70">
        <f t="shared" si="5"/>
        <v>30880.711219936002</v>
      </c>
    </row>
    <row r="10" spans="1:15">
      <c r="A10" s="13">
        <v>7</v>
      </c>
      <c r="B10" s="14" t="s">
        <v>69</v>
      </c>
      <c r="C10" s="70">
        <f t="shared" ref="C10:O10" si="6">C51+C92</f>
        <v>2768.2619327100001</v>
      </c>
      <c r="D10" s="70">
        <f t="shared" si="6"/>
        <v>2870.8250002489904</v>
      </c>
      <c r="E10" s="70">
        <f t="shared" si="6"/>
        <v>2931.8528655160094</v>
      </c>
      <c r="F10" s="70">
        <f t="shared" si="6"/>
        <v>3053.88687863</v>
      </c>
      <c r="G10" s="70">
        <f t="shared" si="6"/>
        <v>2938.68145602</v>
      </c>
      <c r="H10" s="70">
        <f t="shared" si="6"/>
        <v>2706.5748423589998</v>
      </c>
      <c r="I10" s="70">
        <f t="shared" si="6"/>
        <v>2853.443565091</v>
      </c>
      <c r="J10" s="70">
        <f t="shared" si="6"/>
        <v>2821.9680160730004</v>
      </c>
      <c r="K10" s="70">
        <f t="shared" si="6"/>
        <v>2744.5014274750001</v>
      </c>
      <c r="L10" s="70">
        <f t="shared" si="6"/>
        <v>2737.374387972</v>
      </c>
      <c r="M10" s="70">
        <f t="shared" si="6"/>
        <v>2737.775850992</v>
      </c>
      <c r="N10" s="70">
        <f t="shared" si="6"/>
        <v>2616.2187445330001</v>
      </c>
      <c r="O10" s="70">
        <f t="shared" si="6"/>
        <v>2615.7383361660004</v>
      </c>
    </row>
    <row r="11" spans="1:15">
      <c r="A11" s="13">
        <v>8</v>
      </c>
      <c r="B11" s="14" t="s">
        <v>70</v>
      </c>
      <c r="C11" s="70">
        <f>C52</f>
        <v>11805.7620765191</v>
      </c>
      <c r="D11" s="70">
        <f t="shared" ref="D11:O11" si="7">D52</f>
        <v>12150.6989598531</v>
      </c>
      <c r="E11" s="70">
        <f t="shared" si="7"/>
        <v>12336.964102013995</v>
      </c>
      <c r="F11" s="70">
        <f t="shared" si="7"/>
        <v>11666.0952763391</v>
      </c>
      <c r="G11" s="70">
        <f t="shared" si="7"/>
        <v>11688.686412942099</v>
      </c>
      <c r="H11" s="70">
        <f t="shared" si="7"/>
        <v>11287.975122697379</v>
      </c>
      <c r="I11" s="70">
        <f t="shared" si="7"/>
        <v>10952.76426312</v>
      </c>
      <c r="J11" s="70">
        <f t="shared" si="7"/>
        <v>11127.863589593</v>
      </c>
      <c r="K11" s="70">
        <f t="shared" si="7"/>
        <v>11639.359582985</v>
      </c>
      <c r="L11" s="70">
        <f t="shared" si="7"/>
        <v>11321.596503663999</v>
      </c>
      <c r="M11" s="70">
        <f t="shared" si="7"/>
        <v>10855.919028318</v>
      </c>
      <c r="N11" s="70">
        <f t="shared" si="7"/>
        <v>10474.872878986</v>
      </c>
      <c r="O11" s="70">
        <f t="shared" si="7"/>
        <v>10458.311885592</v>
      </c>
    </row>
    <row r="12" spans="1:15">
      <c r="A12" s="13">
        <v>9</v>
      </c>
      <c r="B12" s="14" t="s">
        <v>71</v>
      </c>
      <c r="C12" s="70">
        <f t="shared" ref="C12:N12" si="8">C53+C93</f>
        <v>1526.6238817999999</v>
      </c>
      <c r="D12" s="70">
        <f t="shared" si="8"/>
        <v>1594.8338878970001</v>
      </c>
      <c r="E12" s="70">
        <f t="shared" si="8"/>
        <v>1566.8978949330001</v>
      </c>
      <c r="F12" s="70">
        <f t="shared" si="8"/>
        <v>1579.8238444690001</v>
      </c>
      <c r="G12" s="70">
        <f t="shared" si="8"/>
        <v>1563.674840207</v>
      </c>
      <c r="H12" s="70">
        <f t="shared" si="8"/>
        <v>1562.1846413190001</v>
      </c>
      <c r="I12" s="70">
        <f t="shared" si="8"/>
        <v>1489.412081103</v>
      </c>
      <c r="J12" s="70">
        <f t="shared" si="8"/>
        <v>1500.571085902</v>
      </c>
      <c r="K12" s="70">
        <f t="shared" si="8"/>
        <v>1596.5835345569999</v>
      </c>
      <c r="L12" s="70">
        <f t="shared" si="8"/>
        <v>1673.5622542010001</v>
      </c>
      <c r="M12" s="70">
        <f t="shared" si="8"/>
        <v>1724.3571135969999</v>
      </c>
      <c r="N12" s="70">
        <f t="shared" si="8"/>
        <v>1627.342737506</v>
      </c>
      <c r="O12" s="70">
        <f>O53+O93</f>
        <v>2176.0209386649999</v>
      </c>
    </row>
    <row r="13" spans="1:15">
      <c r="A13" s="13">
        <v>10</v>
      </c>
      <c r="B13" s="14" t="s">
        <v>72</v>
      </c>
      <c r="C13" s="70">
        <f t="shared" ref="C13:O13" si="9">C54+C94</f>
        <v>0</v>
      </c>
      <c r="D13" s="70">
        <f t="shared" si="9"/>
        <v>0</v>
      </c>
      <c r="E13" s="70">
        <f t="shared" si="9"/>
        <v>0</v>
      </c>
      <c r="F13" s="70">
        <f t="shared" si="9"/>
        <v>0</v>
      </c>
      <c r="G13" s="70">
        <f t="shared" si="9"/>
        <v>0</v>
      </c>
      <c r="H13" s="70">
        <f t="shared" si="9"/>
        <v>0</v>
      </c>
      <c r="I13" s="70">
        <f t="shared" si="9"/>
        <v>0</v>
      </c>
      <c r="J13" s="70">
        <f t="shared" si="9"/>
        <v>0</v>
      </c>
      <c r="K13" s="70">
        <f t="shared" si="9"/>
        <v>0</v>
      </c>
      <c r="L13" s="70">
        <f t="shared" si="9"/>
        <v>0</v>
      </c>
      <c r="M13" s="70">
        <f t="shared" si="9"/>
        <v>0</v>
      </c>
      <c r="N13" s="70">
        <f t="shared" si="9"/>
        <v>0</v>
      </c>
      <c r="O13" s="70">
        <f t="shared" si="9"/>
        <v>0</v>
      </c>
    </row>
    <row r="14" spans="1:15">
      <c r="A14" s="13">
        <v>11</v>
      </c>
      <c r="B14" s="14" t="s">
        <v>73</v>
      </c>
      <c r="C14" s="70">
        <f t="shared" ref="C14:O14" si="10">C55+C95</f>
        <v>5994.3085006954825</v>
      </c>
      <c r="D14" s="70">
        <f t="shared" si="10"/>
        <v>6047.2893221091481</v>
      </c>
      <c r="E14" s="70">
        <f t="shared" si="10"/>
        <v>6130.5966697399635</v>
      </c>
      <c r="F14" s="70">
        <f t="shared" si="10"/>
        <v>6351.1822080193178</v>
      </c>
      <c r="G14" s="70">
        <f t="shared" si="10"/>
        <v>6323.0200225497611</v>
      </c>
      <c r="H14" s="70">
        <f t="shared" si="10"/>
        <v>6211.3205918435551</v>
      </c>
      <c r="I14" s="70">
        <f t="shared" si="10"/>
        <v>6198.4552416499919</v>
      </c>
      <c r="J14" s="70">
        <f t="shared" si="10"/>
        <v>6313.4438464486539</v>
      </c>
      <c r="K14" s="70">
        <f t="shared" si="10"/>
        <v>6078.3663402553038</v>
      </c>
      <c r="L14" s="70">
        <f t="shared" si="10"/>
        <v>6126.8915588145856</v>
      </c>
      <c r="M14" s="70">
        <f t="shared" si="10"/>
        <v>6203.6441132694999</v>
      </c>
      <c r="N14" s="70">
        <f t="shared" si="10"/>
        <v>5711.972824029056</v>
      </c>
      <c r="O14" s="70">
        <f t="shared" si="10"/>
        <v>5658.85109298104</v>
      </c>
    </row>
    <row r="15" spans="1:15">
      <c r="A15" s="13">
        <v>12</v>
      </c>
      <c r="B15" s="14" t="s">
        <v>74</v>
      </c>
      <c r="C15" s="70">
        <f t="shared" ref="C15:O15" si="11">C56+C96</f>
        <v>49.457431999999997</v>
      </c>
      <c r="D15" s="70">
        <f t="shared" si="11"/>
        <v>49.645809999999997</v>
      </c>
      <c r="E15" s="70">
        <f t="shared" si="11"/>
        <v>49.534728000000001</v>
      </c>
      <c r="F15" s="70">
        <f t="shared" si="11"/>
        <v>49.470412000000003</v>
      </c>
      <c r="G15" s="70">
        <f t="shared" si="11"/>
        <v>49.246355999999999</v>
      </c>
      <c r="H15" s="70">
        <f t="shared" si="11"/>
        <v>68.993076000000002</v>
      </c>
      <c r="I15" s="70">
        <f t="shared" si="11"/>
        <v>69.210292999999993</v>
      </c>
      <c r="J15" s="70">
        <f t="shared" si="11"/>
        <v>69.047047000000006</v>
      </c>
      <c r="K15" s="70">
        <f t="shared" si="11"/>
        <v>68.749512999999993</v>
      </c>
      <c r="L15" s="70">
        <f t="shared" si="11"/>
        <v>68.696586999999994</v>
      </c>
      <c r="M15" s="70">
        <f t="shared" si="11"/>
        <v>68.559639000000004</v>
      </c>
      <c r="N15" s="70">
        <f t="shared" si="11"/>
        <v>20</v>
      </c>
      <c r="O15" s="70">
        <f t="shared" si="11"/>
        <v>20</v>
      </c>
    </row>
    <row r="16" spans="1:15">
      <c r="A16" s="13">
        <v>13</v>
      </c>
      <c r="B16" s="14" t="s">
        <v>75</v>
      </c>
      <c r="C16" s="70">
        <f t="shared" ref="C16:O16" si="12">C57+C97</f>
        <v>166.401257371751</v>
      </c>
      <c r="D16" s="70">
        <f t="shared" si="12"/>
        <v>166.022025450538</v>
      </c>
      <c r="E16" s="70">
        <f t="shared" si="12"/>
        <v>156.05403538790301</v>
      </c>
      <c r="F16" s="70">
        <f t="shared" si="12"/>
        <v>155.65496567727499</v>
      </c>
      <c r="G16" s="70">
        <f t="shared" si="12"/>
        <v>149.713532306807</v>
      </c>
      <c r="H16" s="70">
        <f t="shared" si="12"/>
        <v>147.175747960324</v>
      </c>
      <c r="I16" s="70">
        <f t="shared" si="12"/>
        <v>145.80545352310699</v>
      </c>
      <c r="J16" s="70">
        <f t="shared" si="12"/>
        <v>139.30793903467898</v>
      </c>
      <c r="K16" s="70">
        <f t="shared" si="12"/>
        <v>135.74887576462399</v>
      </c>
      <c r="L16" s="70">
        <f t="shared" si="12"/>
        <v>134.447785109731</v>
      </c>
      <c r="M16" s="70">
        <f t="shared" si="12"/>
        <v>129.75116069480299</v>
      </c>
      <c r="N16" s="70">
        <f t="shared" si="12"/>
        <v>202.695916480758</v>
      </c>
      <c r="O16" s="70">
        <f t="shared" si="12"/>
        <v>203.00950915038101</v>
      </c>
    </row>
    <row r="17" spans="1:15">
      <c r="A17" s="13">
        <v>14</v>
      </c>
      <c r="B17" s="14" t="s">
        <v>76</v>
      </c>
      <c r="C17" s="70">
        <f t="shared" ref="C17:O17" si="13">C58+C98</f>
        <v>0</v>
      </c>
      <c r="D17" s="70">
        <f t="shared" si="13"/>
        <v>0</v>
      </c>
      <c r="E17" s="70">
        <f t="shared" si="13"/>
        <v>0</v>
      </c>
      <c r="F17" s="70">
        <f t="shared" si="13"/>
        <v>0</v>
      </c>
      <c r="G17" s="70">
        <f t="shared" si="13"/>
        <v>0</v>
      </c>
      <c r="H17" s="70">
        <f t="shared" si="13"/>
        <v>0</v>
      </c>
      <c r="I17" s="70">
        <f t="shared" si="13"/>
        <v>0</v>
      </c>
      <c r="J17" s="70">
        <f t="shared" si="13"/>
        <v>0</v>
      </c>
      <c r="K17" s="70">
        <f t="shared" si="13"/>
        <v>0</v>
      </c>
      <c r="L17" s="70">
        <f t="shared" si="13"/>
        <v>0</v>
      </c>
      <c r="M17" s="70">
        <f t="shared" si="13"/>
        <v>0</v>
      </c>
      <c r="N17" s="70">
        <f t="shared" si="13"/>
        <v>0</v>
      </c>
      <c r="O17" s="70">
        <f t="shared" si="13"/>
        <v>0</v>
      </c>
    </row>
    <row r="18" spans="1:15">
      <c r="A18" s="13">
        <v>15</v>
      </c>
      <c r="B18" s="14" t="s">
        <v>77</v>
      </c>
      <c r="C18" s="70">
        <f t="shared" ref="C18:O18" si="14">C59+C99</f>
        <v>0</v>
      </c>
      <c r="D18" s="70">
        <f t="shared" si="14"/>
        <v>0</v>
      </c>
      <c r="E18" s="70">
        <f t="shared" si="14"/>
        <v>0</v>
      </c>
      <c r="F18" s="70">
        <f t="shared" si="14"/>
        <v>0</v>
      </c>
      <c r="G18" s="70">
        <f t="shared" si="14"/>
        <v>0</v>
      </c>
      <c r="H18" s="70">
        <f t="shared" si="14"/>
        <v>0</v>
      </c>
      <c r="I18" s="70">
        <f t="shared" si="14"/>
        <v>0</v>
      </c>
      <c r="J18" s="70">
        <f t="shared" si="14"/>
        <v>0</v>
      </c>
      <c r="K18" s="70">
        <f t="shared" si="14"/>
        <v>0</v>
      </c>
      <c r="L18" s="70">
        <f t="shared" si="14"/>
        <v>0</v>
      </c>
      <c r="M18" s="70">
        <f t="shared" si="14"/>
        <v>0</v>
      </c>
      <c r="N18" s="70">
        <f t="shared" si="14"/>
        <v>0</v>
      </c>
      <c r="O18" s="70">
        <f t="shared" si="14"/>
        <v>0</v>
      </c>
    </row>
    <row r="19" spans="1:15">
      <c r="A19" s="13">
        <v>16</v>
      </c>
      <c r="B19" s="14" t="s">
        <v>78</v>
      </c>
      <c r="C19" s="70">
        <f t="shared" ref="C19:O19" si="15">C60+C100</f>
        <v>0</v>
      </c>
      <c r="D19" s="70">
        <f t="shared" si="15"/>
        <v>0</v>
      </c>
      <c r="E19" s="70">
        <f t="shared" si="15"/>
        <v>0</v>
      </c>
      <c r="F19" s="70">
        <f t="shared" si="15"/>
        <v>0</v>
      </c>
      <c r="G19" s="70">
        <f t="shared" si="15"/>
        <v>0</v>
      </c>
      <c r="H19" s="70">
        <f t="shared" si="15"/>
        <v>0</v>
      </c>
      <c r="I19" s="70">
        <f t="shared" si="15"/>
        <v>0</v>
      </c>
      <c r="J19" s="70">
        <f t="shared" si="15"/>
        <v>0</v>
      </c>
      <c r="K19" s="70">
        <f t="shared" si="15"/>
        <v>0</v>
      </c>
      <c r="L19" s="70">
        <f t="shared" si="15"/>
        <v>0</v>
      </c>
      <c r="M19" s="70">
        <f t="shared" si="15"/>
        <v>0</v>
      </c>
      <c r="N19" s="70">
        <f t="shared" si="15"/>
        <v>0</v>
      </c>
      <c r="O19" s="70">
        <f t="shared" si="15"/>
        <v>0</v>
      </c>
    </row>
    <row r="20" spans="1:15">
      <c r="A20" s="13">
        <v>17</v>
      </c>
      <c r="B20" s="14" t="s">
        <v>79</v>
      </c>
      <c r="C20" s="70">
        <f t="shared" ref="C20:O20" si="16">C61+C101</f>
        <v>0</v>
      </c>
      <c r="D20" s="70">
        <f t="shared" si="16"/>
        <v>0</v>
      </c>
      <c r="E20" s="70">
        <f t="shared" si="16"/>
        <v>0</v>
      </c>
      <c r="F20" s="70">
        <f t="shared" si="16"/>
        <v>0</v>
      </c>
      <c r="G20" s="70">
        <f t="shared" si="16"/>
        <v>0</v>
      </c>
      <c r="H20" s="70">
        <f t="shared" si="16"/>
        <v>0</v>
      </c>
      <c r="I20" s="70">
        <f t="shared" si="16"/>
        <v>0</v>
      </c>
      <c r="J20" s="70">
        <f t="shared" si="16"/>
        <v>0</v>
      </c>
      <c r="K20" s="70">
        <f t="shared" si="16"/>
        <v>0</v>
      </c>
      <c r="L20" s="70">
        <f t="shared" si="16"/>
        <v>0</v>
      </c>
      <c r="M20" s="70">
        <f t="shared" si="16"/>
        <v>0</v>
      </c>
      <c r="N20" s="70">
        <f t="shared" si="16"/>
        <v>0</v>
      </c>
      <c r="O20" s="70">
        <f t="shared" si="16"/>
        <v>0</v>
      </c>
    </row>
    <row r="21" spans="1:15">
      <c r="A21" s="13">
        <v>18</v>
      </c>
      <c r="B21" s="14" t="s">
        <v>80</v>
      </c>
      <c r="C21" s="70">
        <f t="shared" ref="C21:O21" si="17">C62+C102</f>
        <v>0</v>
      </c>
      <c r="D21" s="70">
        <f t="shared" si="17"/>
        <v>0</v>
      </c>
      <c r="E21" s="70">
        <f t="shared" si="17"/>
        <v>0</v>
      </c>
      <c r="F21" s="70">
        <f t="shared" si="17"/>
        <v>0</v>
      </c>
      <c r="G21" s="70">
        <f t="shared" si="17"/>
        <v>0</v>
      </c>
      <c r="H21" s="70">
        <f t="shared" si="17"/>
        <v>0</v>
      </c>
      <c r="I21" s="70">
        <f t="shared" si="17"/>
        <v>0</v>
      </c>
      <c r="J21" s="70">
        <f t="shared" si="17"/>
        <v>0</v>
      </c>
      <c r="K21" s="70">
        <f t="shared" si="17"/>
        <v>0</v>
      </c>
      <c r="L21" s="70">
        <f t="shared" si="17"/>
        <v>0</v>
      </c>
      <c r="M21" s="70">
        <f t="shared" si="17"/>
        <v>0</v>
      </c>
      <c r="N21" s="70">
        <f t="shared" si="17"/>
        <v>0</v>
      </c>
      <c r="O21" s="70">
        <f t="shared" si="17"/>
        <v>0</v>
      </c>
    </row>
    <row r="22" spans="1:15">
      <c r="A22" s="13">
        <v>19</v>
      </c>
      <c r="B22" s="14" t="s">
        <v>81</v>
      </c>
      <c r="C22" s="70">
        <f t="shared" ref="C22:O22" si="18">C63+C103</f>
        <v>0</v>
      </c>
      <c r="D22" s="70">
        <f t="shared" si="18"/>
        <v>0</v>
      </c>
      <c r="E22" s="70">
        <f t="shared" si="18"/>
        <v>0</v>
      </c>
      <c r="F22" s="70">
        <f t="shared" si="18"/>
        <v>0</v>
      </c>
      <c r="G22" s="70">
        <f t="shared" si="18"/>
        <v>0</v>
      </c>
      <c r="H22" s="70">
        <f t="shared" si="18"/>
        <v>0</v>
      </c>
      <c r="I22" s="70">
        <f t="shared" si="18"/>
        <v>0</v>
      </c>
      <c r="J22" s="70">
        <f t="shared" si="18"/>
        <v>0</v>
      </c>
      <c r="K22" s="70">
        <f t="shared" si="18"/>
        <v>0</v>
      </c>
      <c r="L22" s="70">
        <f t="shared" si="18"/>
        <v>0</v>
      </c>
      <c r="M22" s="70">
        <f t="shared" si="18"/>
        <v>0</v>
      </c>
      <c r="N22" s="70">
        <f t="shared" si="18"/>
        <v>0</v>
      </c>
      <c r="O22" s="70">
        <f t="shared" si="18"/>
        <v>0</v>
      </c>
    </row>
    <row r="23" spans="1:15">
      <c r="A23" s="13">
        <v>20</v>
      </c>
      <c r="B23" s="14" t="s">
        <v>82</v>
      </c>
      <c r="C23" s="70">
        <f t="shared" ref="C23:O23" si="19">C64+C104</f>
        <v>0</v>
      </c>
      <c r="D23" s="70">
        <f t="shared" si="19"/>
        <v>0</v>
      </c>
      <c r="E23" s="70">
        <f t="shared" si="19"/>
        <v>0</v>
      </c>
      <c r="F23" s="70">
        <f t="shared" si="19"/>
        <v>0</v>
      </c>
      <c r="G23" s="70">
        <f t="shared" si="19"/>
        <v>0</v>
      </c>
      <c r="H23" s="70">
        <f t="shared" si="19"/>
        <v>0</v>
      </c>
      <c r="I23" s="70">
        <f t="shared" si="19"/>
        <v>0</v>
      </c>
      <c r="J23" s="70">
        <f t="shared" si="19"/>
        <v>0</v>
      </c>
      <c r="K23" s="70">
        <f t="shared" si="19"/>
        <v>0</v>
      </c>
      <c r="L23" s="70">
        <f t="shared" si="19"/>
        <v>0</v>
      </c>
      <c r="M23" s="70">
        <f t="shared" si="19"/>
        <v>0</v>
      </c>
      <c r="N23" s="70">
        <f t="shared" si="19"/>
        <v>0</v>
      </c>
      <c r="O23" s="70">
        <f t="shared" si="19"/>
        <v>0</v>
      </c>
    </row>
    <row r="24" spans="1:15">
      <c r="A24" s="13">
        <v>21</v>
      </c>
      <c r="B24" s="14" t="s">
        <v>83</v>
      </c>
      <c r="C24" s="70">
        <f t="shared" ref="C24:O24" si="20">C65+C105</f>
        <v>21.5167</v>
      </c>
      <c r="D24" s="70">
        <f t="shared" si="20"/>
        <v>21.5167</v>
      </c>
      <c r="E24" s="70">
        <f t="shared" si="20"/>
        <v>21.5167</v>
      </c>
      <c r="F24" s="70">
        <f t="shared" si="20"/>
        <v>21.5167</v>
      </c>
      <c r="G24" s="70">
        <f t="shared" si="20"/>
        <v>21.5167</v>
      </c>
      <c r="H24" s="70">
        <f t="shared" si="20"/>
        <v>21.5167</v>
      </c>
      <c r="I24" s="70">
        <f t="shared" si="20"/>
        <v>21.5167</v>
      </c>
      <c r="J24" s="70">
        <f t="shared" si="20"/>
        <v>21.5167</v>
      </c>
      <c r="K24" s="70">
        <f t="shared" si="20"/>
        <v>21.5167</v>
      </c>
      <c r="L24" s="70">
        <f t="shared" si="20"/>
        <v>23.0717</v>
      </c>
      <c r="M24" s="70">
        <f t="shared" si="20"/>
        <v>23.0717</v>
      </c>
      <c r="N24" s="70">
        <f t="shared" si="20"/>
        <v>23.0717</v>
      </c>
      <c r="O24" s="70">
        <f t="shared" si="20"/>
        <v>23.0717</v>
      </c>
    </row>
    <row r="25" spans="1:15">
      <c r="A25" s="13">
        <v>22</v>
      </c>
      <c r="B25" s="16" t="s">
        <v>84</v>
      </c>
      <c r="C25" s="62">
        <f t="shared" ref="C25:O25" si="21">C66+C106</f>
        <v>111999.74199779327</v>
      </c>
      <c r="D25" s="62">
        <f t="shared" si="21"/>
        <v>113621.50848748672</v>
      </c>
      <c r="E25" s="62">
        <f t="shared" si="21"/>
        <v>114658.71951719496</v>
      </c>
      <c r="F25" s="62">
        <f t="shared" si="21"/>
        <v>115249.67209957617</v>
      </c>
      <c r="G25" s="62">
        <f t="shared" si="21"/>
        <v>115512.12519757359</v>
      </c>
      <c r="H25" s="62">
        <f t="shared" si="21"/>
        <v>115665.54786032443</v>
      </c>
      <c r="I25" s="62">
        <f t="shared" si="21"/>
        <v>116094.94233783607</v>
      </c>
      <c r="J25" s="62">
        <f t="shared" si="21"/>
        <v>115836.54659187529</v>
      </c>
      <c r="K25" s="62">
        <f t="shared" si="21"/>
        <v>116301.73435710379</v>
      </c>
      <c r="L25" s="62">
        <f t="shared" si="21"/>
        <v>116282.61431189814</v>
      </c>
      <c r="M25" s="62">
        <f t="shared" si="21"/>
        <v>117942.56094102509</v>
      </c>
      <c r="N25" s="62">
        <f t="shared" si="21"/>
        <v>121595.0521732066</v>
      </c>
      <c r="O25" s="62">
        <f t="shared" si="21"/>
        <v>121459.73477768627</v>
      </c>
    </row>
    <row r="26" spans="1:15">
      <c r="A26" s="13">
        <v>23</v>
      </c>
      <c r="B26" s="14" t="s">
        <v>159</v>
      </c>
      <c r="C26" s="70">
        <f t="shared" ref="C26:O26" si="22">C67+C107</f>
        <v>2363.7713577817872</v>
      </c>
      <c r="D26" s="70">
        <f t="shared" si="22"/>
        <v>1081.6164693361604</v>
      </c>
      <c r="E26" s="70">
        <f t="shared" si="22"/>
        <v>977.58570033732724</v>
      </c>
      <c r="F26" s="70">
        <f t="shared" si="22"/>
        <v>786.47286338345327</v>
      </c>
      <c r="G26" s="70">
        <f t="shared" si="22"/>
        <v>1464.0254082804372</v>
      </c>
      <c r="H26" s="70">
        <f t="shared" si="22"/>
        <v>970.95606211497818</v>
      </c>
      <c r="I26" s="70">
        <f t="shared" si="22"/>
        <v>822.36719479774604</v>
      </c>
      <c r="J26" s="70">
        <f t="shared" si="22"/>
        <v>1121.6662926685542</v>
      </c>
      <c r="K26" s="70">
        <f t="shared" si="22"/>
        <v>939.64801876486206</v>
      </c>
      <c r="L26" s="70">
        <f t="shared" si="22"/>
        <v>1212.0837809490888</v>
      </c>
      <c r="M26" s="70">
        <f t="shared" si="22"/>
        <v>911.49006495032813</v>
      </c>
      <c r="N26" s="70">
        <f t="shared" si="22"/>
        <v>582.23449284720721</v>
      </c>
      <c r="O26" s="70">
        <f t="shared" si="22"/>
        <v>1001.0526614686543</v>
      </c>
    </row>
    <row r="27" spans="1:15">
      <c r="A27" s="13">
        <v>24</v>
      </c>
      <c r="B27" s="14" t="s">
        <v>165</v>
      </c>
      <c r="C27" s="70">
        <f t="shared" ref="C27:O27" si="23">C68+C108</f>
        <v>0.41426606399999999</v>
      </c>
      <c r="D27" s="70">
        <f t="shared" si="23"/>
        <v>0.43554325300000002</v>
      </c>
      <c r="E27" s="70">
        <f t="shared" si="23"/>
        <v>0.47664184599999998</v>
      </c>
      <c r="F27" s="70">
        <f t="shared" si="23"/>
        <v>0.35466667200000002</v>
      </c>
      <c r="G27" s="70">
        <f t="shared" si="23"/>
        <v>2.9381415000000001E-2</v>
      </c>
      <c r="H27" s="70">
        <f t="shared" si="23"/>
        <v>7.0571842999999995E-2</v>
      </c>
      <c r="I27" s="70">
        <f t="shared" si="23"/>
        <v>0.101430439</v>
      </c>
      <c r="J27" s="70">
        <f t="shared" si="23"/>
        <v>0</v>
      </c>
      <c r="K27" s="70">
        <f t="shared" si="23"/>
        <v>3.3832475000000001E-2</v>
      </c>
      <c r="L27" s="70">
        <f t="shared" si="23"/>
        <v>6.9390194000000002E-2</v>
      </c>
      <c r="M27" s="70">
        <f t="shared" si="23"/>
        <v>0.102525242</v>
      </c>
      <c r="N27" s="70">
        <f t="shared" si="23"/>
        <v>0</v>
      </c>
      <c r="O27" s="70">
        <f t="shared" si="23"/>
        <v>2.9459731999999999E-2</v>
      </c>
    </row>
    <row r="28" spans="1:15">
      <c r="A28" s="13">
        <v>25</v>
      </c>
      <c r="B28" s="14" t="s">
        <v>166</v>
      </c>
      <c r="C28" s="70">
        <f t="shared" ref="C28:O28" si="24">C69+C109</f>
        <v>103.79273068513798</v>
      </c>
      <c r="D28" s="70">
        <f t="shared" si="24"/>
        <v>378.301111151138</v>
      </c>
      <c r="E28" s="70">
        <f t="shared" si="24"/>
        <v>57.860288665137986</v>
      </c>
      <c r="F28" s="70">
        <f t="shared" si="24"/>
        <v>101.735740911138</v>
      </c>
      <c r="G28" s="70">
        <f t="shared" si="24"/>
        <v>91.463899333138002</v>
      </c>
      <c r="H28" s="70">
        <f t="shared" si="24"/>
        <v>61.682366378137985</v>
      </c>
      <c r="I28" s="70">
        <f t="shared" si="24"/>
        <v>148.63726901655798</v>
      </c>
      <c r="J28" s="70">
        <f t="shared" si="24"/>
        <v>65.096613361137983</v>
      </c>
      <c r="K28" s="70">
        <f t="shared" si="24"/>
        <v>51.292844426137982</v>
      </c>
      <c r="L28" s="70">
        <f t="shared" si="24"/>
        <v>63.726439189137984</v>
      </c>
      <c r="M28" s="70">
        <f t="shared" si="24"/>
        <v>49.501285008137984</v>
      </c>
      <c r="N28" s="70">
        <f t="shared" si="24"/>
        <v>11.74439944213799</v>
      </c>
      <c r="O28" s="70">
        <f t="shared" si="24"/>
        <v>187.36372984182799</v>
      </c>
    </row>
    <row r="29" spans="1:15">
      <c r="A29" s="13">
        <v>26</v>
      </c>
      <c r="B29" s="14" t="s">
        <v>167</v>
      </c>
      <c r="C29" s="70">
        <f t="shared" ref="C29:O29" si="25">C70+C110</f>
        <v>918.65776303357381</v>
      </c>
      <c r="D29" s="70">
        <f t="shared" si="25"/>
        <v>1018.9111966840721</v>
      </c>
      <c r="E29" s="70">
        <f t="shared" si="25"/>
        <v>818.26827728693036</v>
      </c>
      <c r="F29" s="70">
        <f t="shared" si="25"/>
        <v>886.19338662766916</v>
      </c>
      <c r="G29" s="70">
        <f t="shared" si="25"/>
        <v>690.11891642974967</v>
      </c>
      <c r="H29" s="70">
        <f t="shared" si="25"/>
        <v>730.56043461082993</v>
      </c>
      <c r="I29" s="70">
        <f t="shared" si="25"/>
        <v>878.23092469541723</v>
      </c>
      <c r="J29" s="70">
        <f t="shared" si="25"/>
        <v>915.14513022986023</v>
      </c>
      <c r="K29" s="70">
        <f t="shared" si="25"/>
        <v>846.84509649928327</v>
      </c>
      <c r="L29" s="70">
        <f t="shared" si="25"/>
        <v>868.54280340410855</v>
      </c>
      <c r="M29" s="70">
        <f t="shared" si="25"/>
        <v>717.66133498084173</v>
      </c>
      <c r="N29" s="70">
        <f t="shared" si="25"/>
        <v>800.56238061934903</v>
      </c>
      <c r="O29" s="70">
        <f t="shared" si="25"/>
        <v>919.21947087835588</v>
      </c>
    </row>
    <row r="30" spans="1:15">
      <c r="A30" s="13">
        <v>27</v>
      </c>
      <c r="B30" s="14" t="s">
        <v>168</v>
      </c>
      <c r="C30" s="70">
        <f t="shared" ref="C30:O30" si="26">C71+C111</f>
        <v>110.84957570505411</v>
      </c>
      <c r="D30" s="70">
        <f t="shared" si="26"/>
        <v>97.606186493503998</v>
      </c>
      <c r="E30" s="70">
        <f t="shared" si="26"/>
        <v>175.33910770056409</v>
      </c>
      <c r="F30" s="70">
        <f t="shared" si="26"/>
        <v>148.44037806999401</v>
      </c>
      <c r="G30" s="70">
        <f t="shared" si="26"/>
        <v>112.3220614772041</v>
      </c>
      <c r="H30" s="70">
        <f t="shared" si="26"/>
        <v>93.659960569104797</v>
      </c>
      <c r="I30" s="70">
        <f t="shared" si="26"/>
        <v>104.2170775322941</v>
      </c>
      <c r="J30" s="70">
        <f t="shared" si="26"/>
        <v>442.95174018451405</v>
      </c>
      <c r="K30" s="70">
        <f t="shared" si="26"/>
        <v>22.329180685624081</v>
      </c>
      <c r="L30" s="70">
        <f t="shared" si="26"/>
        <v>79.315690466804114</v>
      </c>
      <c r="M30" s="70">
        <f t="shared" si="26"/>
        <v>58.459946565634105</v>
      </c>
      <c r="N30" s="70">
        <f t="shared" si="26"/>
        <v>15.86124769304408</v>
      </c>
      <c r="O30" s="70">
        <f t="shared" si="26"/>
        <v>201.55310641711407</v>
      </c>
    </row>
    <row r="31" spans="1:15">
      <c r="A31" s="13">
        <v>28</v>
      </c>
      <c r="B31" s="16" t="s">
        <v>169</v>
      </c>
      <c r="C31" s="62">
        <f t="shared" ref="C31:O31" si="27">C72+C112</f>
        <v>3497.4856932695552</v>
      </c>
      <c r="D31" s="62">
        <f t="shared" si="27"/>
        <v>2576.870506917875</v>
      </c>
      <c r="E31" s="62">
        <f t="shared" si="27"/>
        <v>2029.5300158359601</v>
      </c>
      <c r="F31" s="62">
        <f t="shared" si="27"/>
        <v>1923.1970356642535</v>
      </c>
      <c r="G31" s="62">
        <f t="shared" si="27"/>
        <v>2357.9596669355287</v>
      </c>
      <c r="H31" s="62">
        <f t="shared" si="27"/>
        <v>1856.9293955160506</v>
      </c>
      <c r="I31" s="62">
        <f t="shared" si="27"/>
        <v>1953.5538964810144</v>
      </c>
      <c r="J31" s="62">
        <f t="shared" si="27"/>
        <v>2544.8597764440669</v>
      </c>
      <c r="K31" s="62">
        <f t="shared" si="27"/>
        <v>1860.1489728509075</v>
      </c>
      <c r="L31" s="62">
        <f t="shared" si="27"/>
        <v>2223.7381042031398</v>
      </c>
      <c r="M31" s="62">
        <f t="shared" si="27"/>
        <v>1737.2151567469411</v>
      </c>
      <c r="N31" s="62">
        <f t="shared" si="27"/>
        <v>1410.4025206017386</v>
      </c>
      <c r="O31" s="62">
        <f t="shared" si="27"/>
        <v>2309.2184283379515</v>
      </c>
    </row>
    <row r="32" spans="1:15">
      <c r="A32" s="13">
        <v>29</v>
      </c>
      <c r="B32" s="16" t="s">
        <v>177</v>
      </c>
      <c r="C32" s="62">
        <f t="shared" ref="C32:O32" si="28">C73+C113</f>
        <v>115497.22769106292</v>
      </c>
      <c r="D32" s="62">
        <f t="shared" si="28"/>
        <v>116198.37899440451</v>
      </c>
      <c r="E32" s="62">
        <f t="shared" si="28"/>
        <v>116688.24953303089</v>
      </c>
      <c r="F32" s="62">
        <f t="shared" si="28"/>
        <v>117172.8691352404</v>
      </c>
      <c r="G32" s="62">
        <f t="shared" si="28"/>
        <v>117870.08486450909</v>
      </c>
      <c r="H32" s="62">
        <f t="shared" si="28"/>
        <v>117522.47725584049</v>
      </c>
      <c r="I32" s="62">
        <f t="shared" si="28"/>
        <v>118048.49623431716</v>
      </c>
      <c r="J32" s="62">
        <f t="shared" si="28"/>
        <v>118381.40636831938</v>
      </c>
      <c r="K32" s="62">
        <f t="shared" si="28"/>
        <v>118161.88332995467</v>
      </c>
      <c r="L32" s="62">
        <f t="shared" si="28"/>
        <v>118506.35241610125</v>
      </c>
      <c r="M32" s="62">
        <f t="shared" si="28"/>
        <v>119679.77609777209</v>
      </c>
      <c r="N32" s="62">
        <f t="shared" si="28"/>
        <v>123005.45469380834</v>
      </c>
      <c r="O32" s="62">
        <f t="shared" si="28"/>
        <v>123768.95320602422</v>
      </c>
    </row>
    <row r="33" spans="1:15">
      <c r="A33" s="13">
        <v>30</v>
      </c>
      <c r="B33" s="14" t="s">
        <v>178</v>
      </c>
      <c r="C33" s="70">
        <f t="shared" ref="C33:O33" si="29">C74+C114</f>
        <v>38.187216779081652</v>
      </c>
      <c r="D33" s="70">
        <f t="shared" si="29"/>
        <v>84.644907275969388</v>
      </c>
      <c r="E33" s="70">
        <f t="shared" si="29"/>
        <v>35.605034271911208</v>
      </c>
      <c r="F33" s="70">
        <f t="shared" si="29"/>
        <v>46.94298476634561</v>
      </c>
      <c r="G33" s="70">
        <f t="shared" si="29"/>
        <v>41.335337078280673</v>
      </c>
      <c r="H33" s="70">
        <f t="shared" si="29"/>
        <v>37.330636583009486</v>
      </c>
      <c r="I33" s="70">
        <f t="shared" si="29"/>
        <v>37.672436647754708</v>
      </c>
      <c r="J33" s="70">
        <f t="shared" si="29"/>
        <v>41.7891073289574</v>
      </c>
      <c r="K33" s="70">
        <f t="shared" si="29"/>
        <v>27.499396593783981</v>
      </c>
      <c r="L33" s="70">
        <f t="shared" si="29"/>
        <v>66.340297168328917</v>
      </c>
      <c r="M33" s="70">
        <f t="shared" si="29"/>
        <v>26.433740589122198</v>
      </c>
      <c r="N33" s="70">
        <f t="shared" si="29"/>
        <v>67.468119906332035</v>
      </c>
      <c r="O33" s="70">
        <f t="shared" si="29"/>
        <v>76.762724546280836</v>
      </c>
    </row>
    <row r="34" spans="1:15">
      <c r="A34" s="13">
        <v>31</v>
      </c>
      <c r="B34" s="14" t="s">
        <v>179</v>
      </c>
      <c r="C34" s="70">
        <f t="shared" ref="C34:O34" si="30">C75+C115</f>
        <v>0</v>
      </c>
      <c r="D34" s="70">
        <f t="shared" si="30"/>
        <v>0</v>
      </c>
      <c r="E34" s="70">
        <f t="shared" si="30"/>
        <v>0</v>
      </c>
      <c r="F34" s="70">
        <f t="shared" si="30"/>
        <v>0</v>
      </c>
      <c r="G34" s="70">
        <f t="shared" si="30"/>
        <v>0</v>
      </c>
      <c r="H34" s="70">
        <f t="shared" si="30"/>
        <v>0</v>
      </c>
      <c r="I34" s="70">
        <f t="shared" si="30"/>
        <v>0</v>
      </c>
      <c r="J34" s="70">
        <f t="shared" si="30"/>
        <v>0</v>
      </c>
      <c r="K34" s="70">
        <f t="shared" si="30"/>
        <v>0</v>
      </c>
      <c r="L34" s="70">
        <f t="shared" si="30"/>
        <v>0</v>
      </c>
      <c r="M34" s="70">
        <f t="shared" si="30"/>
        <v>0</v>
      </c>
      <c r="N34" s="70">
        <f t="shared" si="30"/>
        <v>0</v>
      </c>
      <c r="O34" s="70">
        <f t="shared" si="30"/>
        <v>0</v>
      </c>
    </row>
    <row r="35" spans="1:15">
      <c r="A35" s="13">
        <v>32</v>
      </c>
      <c r="B35" s="14" t="s">
        <v>181</v>
      </c>
      <c r="C35" s="70">
        <f t="shared" ref="C35:O35" si="31">C76+C116</f>
        <v>171.94886641129446</v>
      </c>
      <c r="D35" s="70">
        <f t="shared" si="31"/>
        <v>111.66809602958446</v>
      </c>
      <c r="E35" s="70">
        <f t="shared" si="31"/>
        <v>135.17888237276446</v>
      </c>
      <c r="F35" s="70">
        <f t="shared" si="31"/>
        <v>67.115673083764463</v>
      </c>
      <c r="G35" s="70">
        <f t="shared" si="31"/>
        <v>360.3270096701745</v>
      </c>
      <c r="H35" s="70">
        <f t="shared" si="31"/>
        <v>87.583025137684459</v>
      </c>
      <c r="I35" s="70">
        <f t="shared" si="31"/>
        <v>155.02495356998446</v>
      </c>
      <c r="J35" s="70">
        <f t="shared" si="31"/>
        <v>140.84057379469445</v>
      </c>
      <c r="K35" s="70">
        <f t="shared" si="31"/>
        <v>153.81367757663446</v>
      </c>
      <c r="L35" s="70">
        <f t="shared" si="31"/>
        <v>37.383777847024461</v>
      </c>
      <c r="M35" s="70">
        <f t="shared" si="31"/>
        <v>120.04313525062446</v>
      </c>
      <c r="N35" s="70">
        <f t="shared" si="31"/>
        <v>110.69966678508446</v>
      </c>
      <c r="O35" s="70">
        <f t="shared" si="31"/>
        <v>198.51924498920448</v>
      </c>
    </row>
    <row r="36" spans="1:15">
      <c r="A36" s="13">
        <v>33</v>
      </c>
      <c r="B36" s="14" t="s">
        <v>182</v>
      </c>
      <c r="C36" s="70">
        <f t="shared" ref="C36:O36" si="32">C77+C117</f>
        <v>3.7366666710000001</v>
      </c>
      <c r="D36" s="70">
        <f t="shared" si="32"/>
        <v>3.6733333379999999</v>
      </c>
      <c r="E36" s="70">
        <f t="shared" si="32"/>
        <v>3.6100000049999998</v>
      </c>
      <c r="F36" s="70">
        <f t="shared" si="32"/>
        <v>3.5466666720000002</v>
      </c>
      <c r="G36" s="70">
        <f t="shared" si="32"/>
        <v>3.1349999999999998</v>
      </c>
      <c r="H36" s="70">
        <f t="shared" si="32"/>
        <v>3.1349999999999998</v>
      </c>
      <c r="I36" s="70">
        <f t="shared" si="32"/>
        <v>3.0209999999999999</v>
      </c>
      <c r="J36" s="70">
        <f t="shared" si="32"/>
        <v>2.964</v>
      </c>
      <c r="K36" s="70">
        <f t="shared" si="32"/>
        <v>2.907</v>
      </c>
      <c r="L36" s="70">
        <f t="shared" si="32"/>
        <v>2.85</v>
      </c>
      <c r="M36" s="70">
        <f t="shared" si="32"/>
        <v>2.7930000000000001</v>
      </c>
      <c r="N36" s="70">
        <f t="shared" si="32"/>
        <v>2.7360000000000002</v>
      </c>
      <c r="O36" s="70">
        <f t="shared" si="32"/>
        <v>2.6789999999999998</v>
      </c>
    </row>
    <row r="37" spans="1:15">
      <c r="A37" s="13">
        <v>34</v>
      </c>
      <c r="B37" s="14" t="s">
        <v>183</v>
      </c>
      <c r="C37" s="70">
        <f t="shared" ref="C37:O37" si="33">C78+C118</f>
        <v>40.366882368584001</v>
      </c>
      <c r="D37" s="70">
        <f t="shared" si="33"/>
        <v>42.688367708484876</v>
      </c>
      <c r="E37" s="70">
        <f t="shared" si="33"/>
        <v>41.490570611347586</v>
      </c>
      <c r="F37" s="70">
        <f t="shared" si="33"/>
        <v>35.620691505674337</v>
      </c>
      <c r="G37" s="70">
        <f t="shared" si="33"/>
        <v>36.934608568445647</v>
      </c>
      <c r="H37" s="70">
        <f t="shared" si="33"/>
        <v>38.565001588554239</v>
      </c>
      <c r="I37" s="70">
        <f t="shared" si="33"/>
        <v>35.683195659816278</v>
      </c>
      <c r="J37" s="70">
        <f t="shared" si="33"/>
        <v>41.414889933803664</v>
      </c>
      <c r="K37" s="70">
        <f t="shared" si="33"/>
        <v>38.67321251047467</v>
      </c>
      <c r="L37" s="70">
        <f t="shared" si="33"/>
        <v>37.571724472165513</v>
      </c>
      <c r="M37" s="70">
        <f t="shared" si="33"/>
        <v>39.605322255584539</v>
      </c>
      <c r="N37" s="70">
        <f t="shared" si="33"/>
        <v>39.559608644866735</v>
      </c>
      <c r="O37" s="70">
        <f t="shared" si="33"/>
        <v>42.922830582919445</v>
      </c>
    </row>
    <row r="38" spans="1:15">
      <c r="A38" s="13">
        <v>35</v>
      </c>
      <c r="B38" s="14" t="s">
        <v>184</v>
      </c>
      <c r="C38" s="70">
        <f t="shared" ref="C38:O38" si="34">C79+C119</f>
        <v>397.54695546018746</v>
      </c>
      <c r="D38" s="70">
        <f t="shared" si="34"/>
        <v>442.79751893562144</v>
      </c>
      <c r="E38" s="70">
        <f t="shared" si="34"/>
        <v>436.57178008505042</v>
      </c>
      <c r="F38" s="70">
        <f t="shared" si="34"/>
        <v>388.4862378138975</v>
      </c>
      <c r="G38" s="70">
        <f t="shared" si="34"/>
        <v>470.23939197744193</v>
      </c>
      <c r="H38" s="70">
        <f t="shared" si="34"/>
        <v>549.15031382904692</v>
      </c>
      <c r="I38" s="70">
        <f t="shared" si="34"/>
        <v>401.62910795656103</v>
      </c>
      <c r="J38" s="70">
        <f t="shared" si="34"/>
        <v>493.19225200914497</v>
      </c>
      <c r="K38" s="70">
        <f t="shared" si="34"/>
        <v>267.18220367104976</v>
      </c>
      <c r="L38" s="70">
        <f t="shared" si="34"/>
        <v>398.90829806355799</v>
      </c>
      <c r="M38" s="70">
        <f t="shared" si="34"/>
        <v>343.68671428533253</v>
      </c>
      <c r="N38" s="70">
        <f t="shared" si="34"/>
        <v>212.02980403573159</v>
      </c>
      <c r="O38" s="70">
        <f t="shared" si="34"/>
        <v>330.70260955498992</v>
      </c>
    </row>
    <row r="39" spans="1:15">
      <c r="A39" s="13">
        <v>36</v>
      </c>
      <c r="B39" s="16" t="s">
        <v>230</v>
      </c>
      <c r="C39" s="62">
        <f t="shared" ref="C39:O39" si="35">C80+C120</f>
        <v>651.78658769014703</v>
      </c>
      <c r="D39" s="62">
        <f t="shared" si="35"/>
        <v>685.47222328765997</v>
      </c>
      <c r="E39" s="62">
        <f t="shared" si="35"/>
        <v>652.45626734607401</v>
      </c>
      <c r="F39" s="62">
        <f t="shared" si="35"/>
        <v>541.71225384168224</v>
      </c>
      <c r="G39" s="62">
        <f t="shared" si="35"/>
        <v>911.97134729434231</v>
      </c>
      <c r="H39" s="62">
        <f t="shared" si="35"/>
        <v>715.7639771382951</v>
      </c>
      <c r="I39" s="62">
        <f t="shared" si="35"/>
        <v>633.03069383411741</v>
      </c>
      <c r="J39" s="62">
        <f t="shared" si="35"/>
        <v>720.20082306660049</v>
      </c>
      <c r="K39" s="62">
        <f t="shared" si="35"/>
        <v>490.07549035194279</v>
      </c>
      <c r="L39" s="62">
        <f t="shared" si="35"/>
        <v>543.05409755107735</v>
      </c>
      <c r="M39" s="62">
        <f t="shared" si="35"/>
        <v>532.56191238066378</v>
      </c>
      <c r="N39" s="62">
        <f t="shared" si="35"/>
        <v>432.49319937201483</v>
      </c>
      <c r="O39" s="62">
        <f t="shared" si="35"/>
        <v>651.58640967339477</v>
      </c>
    </row>
    <row r="40" spans="1:15">
      <c r="A40" s="13">
        <v>37</v>
      </c>
      <c r="B40" s="16" t="s">
        <v>186</v>
      </c>
      <c r="C40" s="62">
        <f t="shared" ref="C40:O40" si="36">C81+C121</f>
        <v>114845.44110337272</v>
      </c>
      <c r="D40" s="62">
        <f t="shared" si="36"/>
        <v>115512.9067711169</v>
      </c>
      <c r="E40" s="62">
        <f t="shared" si="36"/>
        <v>116035.79326568481</v>
      </c>
      <c r="F40" s="62">
        <f t="shared" si="36"/>
        <v>116631.15688139878</v>
      </c>
      <c r="G40" s="62">
        <f t="shared" si="36"/>
        <v>116958.11351721475</v>
      </c>
      <c r="H40" s="62">
        <f t="shared" si="36"/>
        <v>116806.71327870223</v>
      </c>
      <c r="I40" s="62">
        <f t="shared" si="36"/>
        <v>117415.46554048298</v>
      </c>
      <c r="J40" s="62">
        <f t="shared" si="36"/>
        <v>117661.20554525279</v>
      </c>
      <c r="K40" s="62">
        <f t="shared" si="36"/>
        <v>117671.80783960276</v>
      </c>
      <c r="L40" s="62">
        <f t="shared" si="36"/>
        <v>117963.29831855024</v>
      </c>
      <c r="M40" s="62">
        <f t="shared" si="36"/>
        <v>119147.21418539144</v>
      </c>
      <c r="N40" s="62">
        <f t="shared" si="36"/>
        <v>122572.96149443639</v>
      </c>
      <c r="O40" s="62">
        <f t="shared" si="36"/>
        <v>123117.36679635082</v>
      </c>
    </row>
    <row r="41" spans="1:15">
      <c r="B41" s="66"/>
    </row>
    <row r="42" spans="1:15">
      <c r="O42" s="76" t="s">
        <v>57</v>
      </c>
    </row>
    <row r="43" spans="1:15">
      <c r="B43" s="123" t="s">
        <v>231</v>
      </c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</row>
    <row r="44" spans="1:15">
      <c r="A44" s="12" t="s">
        <v>156</v>
      </c>
      <c r="B44" s="12" t="s">
        <v>157</v>
      </c>
      <c r="C44" s="50">
        <v>44592</v>
      </c>
      <c r="D44" s="50">
        <v>44620</v>
      </c>
      <c r="E44" s="50">
        <v>44651</v>
      </c>
      <c r="F44" s="50">
        <v>44681</v>
      </c>
      <c r="G44" s="50">
        <v>44712</v>
      </c>
      <c r="H44" s="50">
        <v>44742</v>
      </c>
      <c r="I44" s="50">
        <v>44773</v>
      </c>
      <c r="J44" s="50">
        <v>44804</v>
      </c>
      <c r="K44" s="50">
        <v>44834</v>
      </c>
      <c r="L44" s="50">
        <v>44865</v>
      </c>
      <c r="M44" s="50">
        <v>44895</v>
      </c>
      <c r="N44" s="50">
        <v>44926</v>
      </c>
      <c r="O44" s="50">
        <v>44957</v>
      </c>
    </row>
    <row r="45" spans="1:15">
      <c r="A45" s="13">
        <v>1</v>
      </c>
      <c r="B45" s="14" t="s">
        <v>63</v>
      </c>
      <c r="C45" s="70">
        <v>37.767297595000002</v>
      </c>
      <c r="D45" s="70">
        <v>34.719180428999998</v>
      </c>
      <c r="E45" s="70">
        <v>25.630488271000001</v>
      </c>
      <c r="F45" s="70">
        <v>23.141351919000002</v>
      </c>
      <c r="G45" s="70">
        <v>26.515112463000001</v>
      </c>
      <c r="H45" s="70">
        <v>33.539281412000001</v>
      </c>
      <c r="I45" s="70">
        <v>60.331747821</v>
      </c>
      <c r="J45" s="70">
        <v>51.894108322000001</v>
      </c>
      <c r="K45" s="70">
        <v>56.657820923999999</v>
      </c>
      <c r="L45" s="70">
        <v>45.060320697000002</v>
      </c>
      <c r="M45" s="70">
        <v>41.443402452000001</v>
      </c>
      <c r="N45" s="70">
        <v>43.044763748999998</v>
      </c>
      <c r="O45" s="70">
        <v>34.857746923999997</v>
      </c>
    </row>
    <row r="46" spans="1:15">
      <c r="A46" s="13">
        <v>2</v>
      </c>
      <c r="B46" s="14" t="s">
        <v>64</v>
      </c>
      <c r="C46" s="70">
        <v>283.82601</v>
      </c>
      <c r="D46" s="70">
        <v>235.90552</v>
      </c>
      <c r="E46" s="70">
        <v>124.934</v>
      </c>
      <c r="F46" s="70">
        <v>128.22900000000001</v>
      </c>
      <c r="G46" s="70">
        <v>109.645</v>
      </c>
      <c r="H46" s="70">
        <v>1237.81962</v>
      </c>
      <c r="I46" s="70">
        <v>408.50290999999999</v>
      </c>
      <c r="J46" s="70">
        <v>206.92357000000001</v>
      </c>
      <c r="K46" s="70">
        <v>222.76214999999999</v>
      </c>
      <c r="L46" s="70">
        <v>410.57537000000002</v>
      </c>
      <c r="M46" s="70">
        <v>243.62100000000001</v>
      </c>
      <c r="N46" s="70">
        <v>283.08170999999999</v>
      </c>
      <c r="O46" s="70">
        <v>1487.32646</v>
      </c>
    </row>
    <row r="47" spans="1:15">
      <c r="A47" s="13">
        <v>3</v>
      </c>
      <c r="B47" s="14" t="s">
        <v>65</v>
      </c>
      <c r="C47" s="70">
        <v>62921.944154853998</v>
      </c>
      <c r="D47" s="70">
        <v>63842.709442605999</v>
      </c>
      <c r="E47" s="70">
        <v>65170.045456138003</v>
      </c>
      <c r="F47" s="70">
        <v>66192.114696354998</v>
      </c>
      <c r="G47" s="70">
        <v>66078.971751327001</v>
      </c>
      <c r="H47" s="70">
        <v>65394.620510547997</v>
      </c>
      <c r="I47" s="70">
        <v>66095.144189183993</v>
      </c>
      <c r="J47" s="70">
        <v>63880.673327536002</v>
      </c>
      <c r="K47" s="70">
        <v>63475.629309966818</v>
      </c>
      <c r="L47" s="70">
        <v>63172.048951808822</v>
      </c>
      <c r="M47" s="70">
        <v>65027.013269383817</v>
      </c>
      <c r="N47" s="70">
        <v>68897.49671643482</v>
      </c>
      <c r="O47" s="70">
        <v>66760.983984219827</v>
      </c>
    </row>
    <row r="48" spans="1:15">
      <c r="A48" s="13">
        <v>4</v>
      </c>
      <c r="B48" s="14" t="s">
        <v>66</v>
      </c>
      <c r="C48" s="70">
        <v>0</v>
      </c>
      <c r="D48" s="70">
        <v>0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0">
        <v>0</v>
      </c>
      <c r="L48" s="70">
        <v>0</v>
      </c>
      <c r="M48" s="70">
        <v>0</v>
      </c>
      <c r="N48" s="70">
        <v>146.26769646599999</v>
      </c>
      <c r="O48" s="70">
        <v>147.00190405199999</v>
      </c>
    </row>
    <row r="49" spans="1:15">
      <c r="A49" s="13">
        <v>5</v>
      </c>
      <c r="B49" s="14" t="s">
        <v>67</v>
      </c>
      <c r="C49" s="70">
        <v>0</v>
      </c>
      <c r="D49" s="70">
        <v>0</v>
      </c>
      <c r="E49" s="70">
        <v>0</v>
      </c>
      <c r="F49" s="70">
        <v>0</v>
      </c>
      <c r="G49" s="70">
        <v>0</v>
      </c>
      <c r="H49" s="70">
        <v>0</v>
      </c>
      <c r="I49" s="70">
        <v>0</v>
      </c>
      <c r="J49" s="70">
        <v>0</v>
      </c>
      <c r="K49" s="70">
        <v>0</v>
      </c>
      <c r="L49" s="70">
        <v>0</v>
      </c>
      <c r="M49" s="70">
        <v>0</v>
      </c>
      <c r="N49" s="70">
        <v>0</v>
      </c>
      <c r="O49" s="70">
        <v>0</v>
      </c>
    </row>
    <row r="50" spans="1:15">
      <c r="A50" s="13">
        <v>6</v>
      </c>
      <c r="B50" s="14" t="s">
        <v>68</v>
      </c>
      <c r="C50" s="70">
        <v>25146.58995544897</v>
      </c>
      <c r="D50" s="70">
        <v>25320.721310998906</v>
      </c>
      <c r="E50" s="70">
        <v>24868.153158733079</v>
      </c>
      <c r="F50" s="70">
        <v>24742.028524182471</v>
      </c>
      <c r="G50" s="70">
        <v>25269.250266477906</v>
      </c>
      <c r="H50" s="70">
        <v>25692.687739406188</v>
      </c>
      <c r="I50" s="70">
        <v>26495.955446412001</v>
      </c>
      <c r="J50" s="70">
        <v>28409.100686277001</v>
      </c>
      <c r="K50" s="70">
        <v>28968.462264123002</v>
      </c>
      <c r="L50" s="70">
        <v>29271.611352422002</v>
      </c>
      <c r="M50" s="70">
        <v>29575.158661836002</v>
      </c>
      <c r="N50" s="70">
        <v>30217.9630425</v>
      </c>
      <c r="O50" s="70">
        <v>30476.756756168001</v>
      </c>
    </row>
    <row r="51" spans="1:15">
      <c r="A51" s="13">
        <v>7</v>
      </c>
      <c r="B51" s="14" t="s">
        <v>69</v>
      </c>
      <c r="C51" s="70">
        <v>2754.6808714700001</v>
      </c>
      <c r="D51" s="70">
        <v>2856.9616539479903</v>
      </c>
      <c r="E51" s="70">
        <v>2917.5505821140096</v>
      </c>
      <c r="F51" s="70">
        <v>3038.8410968580001</v>
      </c>
      <c r="G51" s="70">
        <v>2923.7962785190002</v>
      </c>
      <c r="H51" s="70">
        <v>2692.3699275419999</v>
      </c>
      <c r="I51" s="70">
        <v>2838.8812728359999</v>
      </c>
      <c r="J51" s="70">
        <v>2807.1065519540002</v>
      </c>
      <c r="K51" s="70">
        <v>2729.8290715920002</v>
      </c>
      <c r="L51" s="70">
        <v>2722.431843248</v>
      </c>
      <c r="M51" s="70">
        <v>2722.781687744</v>
      </c>
      <c r="N51" s="70">
        <v>2600.8342685930002</v>
      </c>
      <c r="O51" s="70">
        <v>2600.7187828320002</v>
      </c>
    </row>
    <row r="52" spans="1:15">
      <c r="A52" s="13">
        <v>8</v>
      </c>
      <c r="B52" s="14" t="s">
        <v>70</v>
      </c>
      <c r="C52" s="70">
        <v>11805.7620765191</v>
      </c>
      <c r="D52" s="70">
        <v>12150.6989598531</v>
      </c>
      <c r="E52" s="70">
        <v>12336.964102013995</v>
      </c>
      <c r="F52" s="70">
        <v>11666.0952763391</v>
      </c>
      <c r="G52" s="70">
        <v>11688.686412942099</v>
      </c>
      <c r="H52" s="70">
        <v>11287.975122697379</v>
      </c>
      <c r="I52" s="70">
        <v>10952.76426312</v>
      </c>
      <c r="J52" s="70">
        <v>11127.863589593</v>
      </c>
      <c r="K52" s="70">
        <v>11639.359582985</v>
      </c>
      <c r="L52" s="70">
        <v>11321.596503663999</v>
      </c>
      <c r="M52" s="70">
        <v>10855.919028318</v>
      </c>
      <c r="N52" s="70">
        <v>10474.872878986</v>
      </c>
      <c r="O52" s="70">
        <v>10458.311885592</v>
      </c>
    </row>
    <row r="53" spans="1:15">
      <c r="A53" s="13">
        <v>9</v>
      </c>
      <c r="B53" s="14" t="s">
        <v>71</v>
      </c>
      <c r="C53" s="70">
        <v>1452.1777238</v>
      </c>
      <c r="D53" s="70">
        <v>1520.295590897</v>
      </c>
      <c r="E53" s="70">
        <v>1493.047154933</v>
      </c>
      <c r="F53" s="70">
        <v>1506.5729854690001</v>
      </c>
      <c r="G53" s="70">
        <v>1489.9440722070001</v>
      </c>
      <c r="H53" s="70">
        <v>1488.6952673190001</v>
      </c>
      <c r="I53" s="70">
        <v>1417.515782103</v>
      </c>
      <c r="J53" s="70">
        <v>1423.5503169020001</v>
      </c>
      <c r="K53" s="70">
        <v>1510.286660557</v>
      </c>
      <c r="L53" s="70">
        <v>1588.1590582010001</v>
      </c>
      <c r="M53" s="70">
        <v>1637.9328195969999</v>
      </c>
      <c r="N53" s="70">
        <v>1550.804892506</v>
      </c>
      <c r="O53" s="70">
        <v>2089.3517796649999</v>
      </c>
    </row>
    <row r="54" spans="1:15">
      <c r="A54" s="13">
        <v>10</v>
      </c>
      <c r="B54" s="14" t="s">
        <v>72</v>
      </c>
      <c r="C54" s="70">
        <v>0</v>
      </c>
      <c r="D54" s="70">
        <v>0</v>
      </c>
      <c r="E54" s="70">
        <v>0</v>
      </c>
      <c r="F54" s="70">
        <v>0</v>
      </c>
      <c r="G54" s="70">
        <v>0</v>
      </c>
      <c r="H54" s="70">
        <v>0</v>
      </c>
      <c r="I54" s="70">
        <v>0</v>
      </c>
      <c r="J54" s="70">
        <v>0</v>
      </c>
      <c r="K54" s="70">
        <v>0</v>
      </c>
      <c r="L54" s="70">
        <v>0</v>
      </c>
      <c r="M54" s="70">
        <v>0</v>
      </c>
      <c r="N54" s="70">
        <v>0</v>
      </c>
      <c r="O54" s="70">
        <v>0</v>
      </c>
    </row>
    <row r="55" spans="1:15">
      <c r="A55" s="13">
        <v>11</v>
      </c>
      <c r="B55" s="14" t="s">
        <v>73</v>
      </c>
      <c r="C55" s="70">
        <v>5920.3047892224822</v>
      </c>
      <c r="D55" s="70">
        <v>5971.9661337261477</v>
      </c>
      <c r="E55" s="70">
        <v>6054.9552382959637</v>
      </c>
      <c r="F55" s="70">
        <v>6271.323833844318</v>
      </c>
      <c r="G55" s="70">
        <v>6244.8391415177612</v>
      </c>
      <c r="H55" s="70">
        <v>6136.7388647225553</v>
      </c>
      <c r="I55" s="70">
        <v>6122.3318884009923</v>
      </c>
      <c r="J55" s="70">
        <v>6235.2207977726539</v>
      </c>
      <c r="K55" s="70">
        <v>6001.4851416623042</v>
      </c>
      <c r="L55" s="70">
        <v>6050.020546681586</v>
      </c>
      <c r="M55" s="70">
        <v>6127.4370949835002</v>
      </c>
      <c r="N55" s="70">
        <v>5638.1671214560556</v>
      </c>
      <c r="O55" s="70">
        <v>5655.8042613550397</v>
      </c>
    </row>
    <row r="56" spans="1:15">
      <c r="A56" s="13">
        <v>12</v>
      </c>
      <c r="B56" s="14" t="s">
        <v>74</v>
      </c>
      <c r="C56" s="70">
        <v>49.457431999999997</v>
      </c>
      <c r="D56" s="70">
        <v>49.645809999999997</v>
      </c>
      <c r="E56" s="70">
        <v>49.534728000000001</v>
      </c>
      <c r="F56" s="70">
        <v>49.470412000000003</v>
      </c>
      <c r="G56" s="70">
        <v>49.246355999999999</v>
      </c>
      <c r="H56" s="70">
        <v>68.993076000000002</v>
      </c>
      <c r="I56" s="70">
        <v>69.210292999999993</v>
      </c>
      <c r="J56" s="70">
        <v>69.047047000000006</v>
      </c>
      <c r="K56" s="70">
        <v>68.749512999999993</v>
      </c>
      <c r="L56" s="70">
        <v>68.696586999999994</v>
      </c>
      <c r="M56" s="70">
        <v>68.559639000000004</v>
      </c>
      <c r="N56" s="70">
        <v>20</v>
      </c>
      <c r="O56" s="70">
        <v>20</v>
      </c>
    </row>
    <row r="57" spans="1:15">
      <c r="A57" s="13">
        <v>13</v>
      </c>
      <c r="B57" s="14" t="s">
        <v>75</v>
      </c>
      <c r="C57" s="70">
        <v>166.401257371751</v>
      </c>
      <c r="D57" s="70">
        <v>166.022025450538</v>
      </c>
      <c r="E57" s="70">
        <v>156.05403538790301</v>
      </c>
      <c r="F57" s="70">
        <v>155.65496567727499</v>
      </c>
      <c r="G57" s="70">
        <v>149.713532306807</v>
      </c>
      <c r="H57" s="70">
        <v>147.175747960324</v>
      </c>
      <c r="I57" s="70">
        <v>145.80545352310699</v>
      </c>
      <c r="J57" s="70">
        <v>139.30793903467898</v>
      </c>
      <c r="K57" s="70">
        <v>135.74887576462399</v>
      </c>
      <c r="L57" s="70">
        <v>134.447785109731</v>
      </c>
      <c r="M57" s="70">
        <v>129.75116069480299</v>
      </c>
      <c r="N57" s="70">
        <v>202.695916480758</v>
      </c>
      <c r="O57" s="70">
        <v>203.00950915038101</v>
      </c>
    </row>
    <row r="58" spans="1:15">
      <c r="A58" s="13">
        <v>14</v>
      </c>
      <c r="B58" s="14" t="s">
        <v>76</v>
      </c>
      <c r="C58" s="70">
        <v>0</v>
      </c>
      <c r="D58" s="70">
        <v>0</v>
      </c>
      <c r="E58" s="70">
        <v>0</v>
      </c>
      <c r="F58" s="70">
        <v>0</v>
      </c>
      <c r="G58" s="70">
        <v>0</v>
      </c>
      <c r="H58" s="70">
        <v>0</v>
      </c>
      <c r="I58" s="70">
        <v>0</v>
      </c>
      <c r="J58" s="70">
        <v>0</v>
      </c>
      <c r="K58" s="70">
        <v>0</v>
      </c>
      <c r="L58" s="70">
        <v>0</v>
      </c>
      <c r="M58" s="70">
        <v>0</v>
      </c>
      <c r="N58" s="70">
        <v>0</v>
      </c>
      <c r="O58" s="70">
        <v>0</v>
      </c>
    </row>
    <row r="59" spans="1:15">
      <c r="A59" s="13">
        <v>15</v>
      </c>
      <c r="B59" s="14" t="s">
        <v>77</v>
      </c>
      <c r="C59" s="70">
        <v>0</v>
      </c>
      <c r="D59" s="70">
        <v>0</v>
      </c>
      <c r="E59" s="70">
        <v>0</v>
      </c>
      <c r="F59" s="70">
        <v>0</v>
      </c>
      <c r="G59" s="70">
        <v>0</v>
      </c>
      <c r="H59" s="70">
        <v>0</v>
      </c>
      <c r="I59" s="70">
        <v>0</v>
      </c>
      <c r="J59" s="70">
        <v>0</v>
      </c>
      <c r="K59" s="70">
        <v>0</v>
      </c>
      <c r="L59" s="70">
        <v>0</v>
      </c>
      <c r="M59" s="70">
        <v>0</v>
      </c>
      <c r="N59" s="70">
        <v>0</v>
      </c>
      <c r="O59" s="70">
        <v>0</v>
      </c>
    </row>
    <row r="60" spans="1:15">
      <c r="A60" s="13">
        <v>16</v>
      </c>
      <c r="B60" s="14" t="s">
        <v>78</v>
      </c>
      <c r="C60" s="70">
        <v>0</v>
      </c>
      <c r="D60" s="70">
        <v>0</v>
      </c>
      <c r="E60" s="70">
        <v>0</v>
      </c>
      <c r="F60" s="70">
        <v>0</v>
      </c>
      <c r="G60" s="70">
        <v>0</v>
      </c>
      <c r="H60" s="70">
        <v>0</v>
      </c>
      <c r="I60" s="70">
        <v>0</v>
      </c>
      <c r="J60" s="70">
        <v>0</v>
      </c>
      <c r="K60" s="70">
        <v>0</v>
      </c>
      <c r="L60" s="70">
        <v>0</v>
      </c>
      <c r="M60" s="70">
        <v>0</v>
      </c>
      <c r="N60" s="70">
        <v>0</v>
      </c>
      <c r="O60" s="70">
        <v>0</v>
      </c>
    </row>
    <row r="61" spans="1:15">
      <c r="A61" s="13">
        <v>17</v>
      </c>
      <c r="B61" s="14" t="s">
        <v>79</v>
      </c>
      <c r="C61" s="70">
        <v>0</v>
      </c>
      <c r="D61" s="70">
        <v>0</v>
      </c>
      <c r="E61" s="70">
        <v>0</v>
      </c>
      <c r="F61" s="70">
        <v>0</v>
      </c>
      <c r="G61" s="70">
        <v>0</v>
      </c>
      <c r="H61" s="70">
        <v>0</v>
      </c>
      <c r="I61" s="70">
        <v>0</v>
      </c>
      <c r="J61" s="70">
        <v>0</v>
      </c>
      <c r="K61" s="70">
        <v>0</v>
      </c>
      <c r="L61" s="70">
        <v>0</v>
      </c>
      <c r="M61" s="70">
        <v>0</v>
      </c>
      <c r="N61" s="70">
        <v>0</v>
      </c>
      <c r="O61" s="70">
        <v>0</v>
      </c>
    </row>
    <row r="62" spans="1:15">
      <c r="A62" s="13">
        <v>18</v>
      </c>
      <c r="B62" s="14" t="s">
        <v>80</v>
      </c>
      <c r="C62" s="70">
        <v>0</v>
      </c>
      <c r="D62" s="70">
        <v>0</v>
      </c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70">
        <v>0</v>
      </c>
      <c r="K62" s="70">
        <v>0</v>
      </c>
      <c r="L62" s="70">
        <v>0</v>
      </c>
      <c r="M62" s="70">
        <v>0</v>
      </c>
      <c r="N62" s="70">
        <v>0</v>
      </c>
      <c r="O62" s="70">
        <v>0</v>
      </c>
    </row>
    <row r="63" spans="1:15">
      <c r="A63" s="13">
        <v>19</v>
      </c>
      <c r="B63" s="14" t="s">
        <v>81</v>
      </c>
      <c r="C63" s="70">
        <v>0</v>
      </c>
      <c r="D63" s="70">
        <v>0</v>
      </c>
      <c r="E63" s="70">
        <v>0</v>
      </c>
      <c r="F63" s="70">
        <v>0</v>
      </c>
      <c r="G63" s="70">
        <v>0</v>
      </c>
      <c r="H63" s="70">
        <v>0</v>
      </c>
      <c r="I63" s="70">
        <v>0</v>
      </c>
      <c r="J63" s="70">
        <v>0</v>
      </c>
      <c r="K63" s="70">
        <v>0</v>
      </c>
      <c r="L63" s="70">
        <v>0</v>
      </c>
      <c r="M63" s="70">
        <v>0</v>
      </c>
      <c r="N63" s="70">
        <v>0</v>
      </c>
      <c r="O63" s="70">
        <v>0</v>
      </c>
    </row>
    <row r="64" spans="1:15">
      <c r="A64" s="13">
        <v>20</v>
      </c>
      <c r="B64" s="14" t="s">
        <v>82</v>
      </c>
      <c r="C64" s="70">
        <v>0</v>
      </c>
      <c r="D64" s="70">
        <v>0</v>
      </c>
      <c r="E64" s="70">
        <v>0</v>
      </c>
      <c r="F64" s="70">
        <v>0</v>
      </c>
      <c r="G64" s="70">
        <v>0</v>
      </c>
      <c r="H64" s="70">
        <v>0</v>
      </c>
      <c r="I64" s="70">
        <v>0</v>
      </c>
      <c r="J64" s="70">
        <v>0</v>
      </c>
      <c r="K64" s="70">
        <v>0</v>
      </c>
      <c r="L64" s="70">
        <v>0</v>
      </c>
      <c r="M64" s="70">
        <v>0</v>
      </c>
      <c r="N64" s="70">
        <v>0</v>
      </c>
      <c r="O64" s="70">
        <v>0</v>
      </c>
    </row>
    <row r="65" spans="1:15">
      <c r="A65" s="13">
        <v>21</v>
      </c>
      <c r="B65" s="14" t="s">
        <v>83</v>
      </c>
      <c r="C65" s="70">
        <v>21.5167</v>
      </c>
      <c r="D65" s="70">
        <v>21.5167</v>
      </c>
      <c r="E65" s="70">
        <v>21.5167</v>
      </c>
      <c r="F65" s="70">
        <v>21.5167</v>
      </c>
      <c r="G65" s="70">
        <v>21.5167</v>
      </c>
      <c r="H65" s="70">
        <v>21.5167</v>
      </c>
      <c r="I65" s="70">
        <v>21.5167</v>
      </c>
      <c r="J65" s="70">
        <v>21.5167</v>
      </c>
      <c r="K65" s="70">
        <v>21.5167</v>
      </c>
      <c r="L65" s="70">
        <v>23.0717</v>
      </c>
      <c r="M65" s="70">
        <v>23.0717</v>
      </c>
      <c r="N65" s="70">
        <v>23.0717</v>
      </c>
      <c r="O65" s="70">
        <v>23.0717</v>
      </c>
    </row>
    <row r="66" spans="1:15">
      <c r="A66" s="13">
        <v>22</v>
      </c>
      <c r="B66" s="16" t="s">
        <v>84</v>
      </c>
      <c r="C66" s="62">
        <v>110560.42826828128</v>
      </c>
      <c r="D66" s="62">
        <v>112171.16232790872</v>
      </c>
      <c r="E66" s="62">
        <v>113218.38564388696</v>
      </c>
      <c r="F66" s="62">
        <v>113794.98884264418</v>
      </c>
      <c r="G66" s="62">
        <v>114052.1246237606</v>
      </c>
      <c r="H66" s="62">
        <v>114202.13185760743</v>
      </c>
      <c r="I66" s="62">
        <v>114627.95994640006</v>
      </c>
      <c r="J66" s="62">
        <v>114372.2046343913</v>
      </c>
      <c r="K66" s="62">
        <v>114830.4870905748</v>
      </c>
      <c r="L66" s="62">
        <v>114807.72001883214</v>
      </c>
      <c r="M66" s="62">
        <v>116452.68946400909</v>
      </c>
      <c r="N66" s="62">
        <v>120098.3007071716</v>
      </c>
      <c r="O66" s="62">
        <v>119957.19476995827</v>
      </c>
    </row>
    <row r="67" spans="1:15">
      <c r="A67" s="13">
        <v>23</v>
      </c>
      <c r="B67" s="14" t="s">
        <v>159</v>
      </c>
      <c r="C67" s="70">
        <v>2351.4861231417872</v>
      </c>
      <c r="D67" s="70">
        <v>1078.7738165411604</v>
      </c>
      <c r="E67" s="70">
        <v>974.90548206232722</v>
      </c>
      <c r="F67" s="70">
        <v>784.63106194945328</v>
      </c>
      <c r="G67" s="70">
        <v>1460.6580817374372</v>
      </c>
      <c r="H67" s="70">
        <v>968.66892085597817</v>
      </c>
      <c r="I67" s="70">
        <v>819.97762584274608</v>
      </c>
      <c r="J67" s="70">
        <v>1109.1611368385543</v>
      </c>
      <c r="K67" s="70">
        <v>937.30707736486204</v>
      </c>
      <c r="L67" s="70">
        <v>1208.1228518940889</v>
      </c>
      <c r="M67" s="70">
        <v>909.65516056932813</v>
      </c>
      <c r="N67" s="70">
        <v>580.33584773720725</v>
      </c>
      <c r="O67" s="70">
        <v>998.62676298865426</v>
      </c>
    </row>
    <row r="68" spans="1:15">
      <c r="A68" s="13">
        <v>24</v>
      </c>
      <c r="B68" s="14" t="s">
        <v>165</v>
      </c>
      <c r="C68" s="70">
        <v>0.41426606399999999</v>
      </c>
      <c r="D68" s="70">
        <v>0.43554325300000002</v>
      </c>
      <c r="E68" s="70">
        <v>0.47664184599999998</v>
      </c>
      <c r="F68" s="70">
        <v>0.35466667200000002</v>
      </c>
      <c r="G68" s="70">
        <v>2.9381415000000001E-2</v>
      </c>
      <c r="H68" s="70">
        <v>7.0571842999999995E-2</v>
      </c>
      <c r="I68" s="70">
        <v>0.101430439</v>
      </c>
      <c r="J68" s="70">
        <v>0</v>
      </c>
      <c r="K68" s="70">
        <v>3.3832475000000001E-2</v>
      </c>
      <c r="L68" s="70">
        <v>6.9390194000000002E-2</v>
      </c>
      <c r="M68" s="70">
        <v>0.102525242</v>
      </c>
      <c r="N68" s="70">
        <v>0</v>
      </c>
      <c r="O68" s="70">
        <v>2.9459731999999999E-2</v>
      </c>
    </row>
    <row r="69" spans="1:15">
      <c r="A69" s="13">
        <v>25</v>
      </c>
      <c r="B69" s="14" t="s">
        <v>166</v>
      </c>
      <c r="C69" s="70">
        <v>103.79273068513798</v>
      </c>
      <c r="D69" s="70">
        <v>378.301111151138</v>
      </c>
      <c r="E69" s="70">
        <v>57.860288665137986</v>
      </c>
      <c r="F69" s="70">
        <v>101.735740911138</v>
      </c>
      <c r="G69" s="70">
        <v>91.463899333138002</v>
      </c>
      <c r="H69" s="70">
        <v>61.682366378137985</v>
      </c>
      <c r="I69" s="70">
        <v>148.63726901655798</v>
      </c>
      <c r="J69" s="70">
        <v>65.096613361137983</v>
      </c>
      <c r="K69" s="70">
        <v>51.292844426137982</v>
      </c>
      <c r="L69" s="70">
        <v>63.726439189137984</v>
      </c>
      <c r="M69" s="70">
        <v>49.501285008137984</v>
      </c>
      <c r="N69" s="70">
        <v>11.74439944213799</v>
      </c>
      <c r="O69" s="70">
        <v>187.36372984182799</v>
      </c>
    </row>
    <row r="70" spans="1:15">
      <c r="A70" s="13">
        <v>26</v>
      </c>
      <c r="B70" s="14" t="s">
        <v>167</v>
      </c>
      <c r="C70" s="70">
        <v>912.19248155357377</v>
      </c>
      <c r="D70" s="70">
        <v>1011.6106780870722</v>
      </c>
      <c r="E70" s="70">
        <v>809.33125839693037</v>
      </c>
      <c r="F70" s="70">
        <v>878.63804052966918</v>
      </c>
      <c r="G70" s="70">
        <v>685.72100909474966</v>
      </c>
      <c r="H70" s="70">
        <v>724.10938927282996</v>
      </c>
      <c r="I70" s="70">
        <v>871.37710641341721</v>
      </c>
      <c r="J70" s="70">
        <v>907.02784674086024</v>
      </c>
      <c r="K70" s="70">
        <v>837.48664708928322</v>
      </c>
      <c r="L70" s="70">
        <v>858.59464468110855</v>
      </c>
      <c r="M70" s="70">
        <v>709.59170196184175</v>
      </c>
      <c r="N70" s="70">
        <v>789.68243444734901</v>
      </c>
      <c r="O70" s="70">
        <v>907.51442552535593</v>
      </c>
    </row>
    <row r="71" spans="1:15">
      <c r="A71" s="13">
        <v>27</v>
      </c>
      <c r="B71" s="14" t="s">
        <v>168</v>
      </c>
      <c r="C71" s="70">
        <v>110.84957570505411</v>
      </c>
      <c r="D71" s="70">
        <v>97.606186493503998</v>
      </c>
      <c r="E71" s="70">
        <v>175.33910770056409</v>
      </c>
      <c r="F71" s="70">
        <v>148.44037806999401</v>
      </c>
      <c r="G71" s="70">
        <v>112.3220614772041</v>
      </c>
      <c r="H71" s="70">
        <v>93.659960569104797</v>
      </c>
      <c r="I71" s="70">
        <v>104.2170775322941</v>
      </c>
      <c r="J71" s="70">
        <v>442.95174018451405</v>
      </c>
      <c r="K71" s="70">
        <v>22.329180685624081</v>
      </c>
      <c r="L71" s="70">
        <v>79.315690466804114</v>
      </c>
      <c r="M71" s="70">
        <v>58.459946565634105</v>
      </c>
      <c r="N71" s="70">
        <v>15.86124769304408</v>
      </c>
      <c r="O71" s="70">
        <v>201.55310641711407</v>
      </c>
    </row>
    <row r="72" spans="1:15">
      <c r="A72" s="13">
        <v>28</v>
      </c>
      <c r="B72" s="16" t="s">
        <v>169</v>
      </c>
      <c r="C72" s="62">
        <v>3478.7351771495551</v>
      </c>
      <c r="D72" s="62">
        <v>2566.7273355258749</v>
      </c>
      <c r="E72" s="62">
        <v>2017.9127786709601</v>
      </c>
      <c r="F72" s="62">
        <v>1913.7998881322535</v>
      </c>
      <c r="G72" s="62">
        <v>2350.1944330575288</v>
      </c>
      <c r="H72" s="62">
        <v>1848.1912089190505</v>
      </c>
      <c r="I72" s="62">
        <v>1944.3105092440144</v>
      </c>
      <c r="J72" s="62">
        <v>2524.2373371250669</v>
      </c>
      <c r="K72" s="62">
        <v>1848.4495820409074</v>
      </c>
      <c r="L72" s="62">
        <v>2209.8290164251398</v>
      </c>
      <c r="M72" s="62">
        <v>1727.3106193469412</v>
      </c>
      <c r="N72" s="62">
        <v>1397.6239293197386</v>
      </c>
      <c r="O72" s="62">
        <v>2295.0874845049516</v>
      </c>
    </row>
    <row r="73" spans="1:15">
      <c r="A73" s="13">
        <v>29</v>
      </c>
      <c r="B73" s="16" t="s">
        <v>177</v>
      </c>
      <c r="C73" s="62">
        <v>114039.16344543091</v>
      </c>
      <c r="D73" s="62">
        <v>114737.88966343451</v>
      </c>
      <c r="E73" s="62">
        <v>115236.29842255788</v>
      </c>
      <c r="F73" s="62">
        <v>115708.7887307764</v>
      </c>
      <c r="G73" s="62">
        <v>116402.31905681809</v>
      </c>
      <c r="H73" s="62">
        <v>116050.3230665265</v>
      </c>
      <c r="I73" s="62">
        <v>116572.27045564416</v>
      </c>
      <c r="J73" s="62">
        <v>116896.44197151638</v>
      </c>
      <c r="K73" s="62">
        <v>116678.93667261567</v>
      </c>
      <c r="L73" s="62">
        <v>117017.54903525725</v>
      </c>
      <c r="M73" s="62">
        <v>118180.00008335609</v>
      </c>
      <c r="N73" s="62">
        <v>121495.92463649134</v>
      </c>
      <c r="O73" s="62">
        <v>122252.28225446322</v>
      </c>
    </row>
    <row r="74" spans="1:15">
      <c r="A74" s="13">
        <v>30</v>
      </c>
      <c r="B74" s="14" t="s">
        <v>178</v>
      </c>
      <c r="C74" s="70">
        <v>38.187216779081652</v>
      </c>
      <c r="D74" s="70">
        <v>84.644907275969388</v>
      </c>
      <c r="E74" s="70">
        <v>35.605034271911208</v>
      </c>
      <c r="F74" s="70">
        <v>46.94298476634561</v>
      </c>
      <c r="G74" s="70">
        <v>41.335337078280673</v>
      </c>
      <c r="H74" s="70">
        <v>37.330636583009486</v>
      </c>
      <c r="I74" s="70">
        <v>37.672436647754708</v>
      </c>
      <c r="J74" s="70">
        <v>41.7891073289574</v>
      </c>
      <c r="K74" s="70">
        <v>27.499396593783981</v>
      </c>
      <c r="L74" s="70">
        <v>66.340297168328917</v>
      </c>
      <c r="M74" s="70">
        <v>26.433740589122198</v>
      </c>
      <c r="N74" s="70">
        <v>67.468119906332035</v>
      </c>
      <c r="O74" s="70">
        <v>76.762724546280836</v>
      </c>
    </row>
    <row r="75" spans="1:15">
      <c r="A75" s="13">
        <v>31</v>
      </c>
      <c r="B75" s="14" t="s">
        <v>179</v>
      </c>
      <c r="C75" s="70">
        <v>0</v>
      </c>
      <c r="D75" s="70">
        <v>0</v>
      </c>
      <c r="E75" s="70">
        <v>0</v>
      </c>
      <c r="F75" s="70">
        <v>0</v>
      </c>
      <c r="G75" s="70">
        <v>0</v>
      </c>
      <c r="H75" s="70">
        <v>0</v>
      </c>
      <c r="I75" s="70">
        <v>0</v>
      </c>
      <c r="J75" s="70">
        <v>0</v>
      </c>
      <c r="K75" s="70">
        <v>0</v>
      </c>
      <c r="L75" s="70">
        <v>0</v>
      </c>
      <c r="M75" s="70">
        <v>0</v>
      </c>
      <c r="N75" s="70">
        <v>0</v>
      </c>
      <c r="O75" s="70">
        <v>0</v>
      </c>
    </row>
    <row r="76" spans="1:15">
      <c r="A76" s="13">
        <v>32</v>
      </c>
      <c r="B76" s="14" t="s">
        <v>181</v>
      </c>
      <c r="C76" s="70">
        <v>171.94886641129446</v>
      </c>
      <c r="D76" s="70">
        <v>111.66809602958446</v>
      </c>
      <c r="E76" s="70">
        <v>135.17888237276446</v>
      </c>
      <c r="F76" s="70">
        <v>67.115673083764463</v>
      </c>
      <c r="G76" s="70">
        <v>360.3270096701745</v>
      </c>
      <c r="H76" s="70">
        <v>87.583025137684459</v>
      </c>
      <c r="I76" s="70">
        <v>155.02495356998446</v>
      </c>
      <c r="J76" s="70">
        <v>140.84057379469445</v>
      </c>
      <c r="K76" s="70">
        <v>153.81367757663446</v>
      </c>
      <c r="L76" s="70">
        <v>37.383777847024461</v>
      </c>
      <c r="M76" s="70">
        <v>120.04313525062446</v>
      </c>
      <c r="N76" s="70">
        <v>110.69966678508446</v>
      </c>
      <c r="O76" s="70">
        <v>198.51924498920448</v>
      </c>
    </row>
    <row r="77" spans="1:15">
      <c r="A77" s="13">
        <v>33</v>
      </c>
      <c r="B77" s="14" t="s">
        <v>182</v>
      </c>
      <c r="C77" s="70">
        <v>3.7366666710000001</v>
      </c>
      <c r="D77" s="70">
        <v>3.6733333379999999</v>
      </c>
      <c r="E77" s="70">
        <v>3.6100000049999998</v>
      </c>
      <c r="F77" s="70">
        <v>3.5466666720000002</v>
      </c>
      <c r="G77" s="70">
        <v>3.1349999999999998</v>
      </c>
      <c r="H77" s="70">
        <v>3.1349999999999998</v>
      </c>
      <c r="I77" s="70">
        <v>3.0209999999999999</v>
      </c>
      <c r="J77" s="70">
        <v>2.964</v>
      </c>
      <c r="K77" s="70">
        <v>2.907</v>
      </c>
      <c r="L77" s="70">
        <v>2.85</v>
      </c>
      <c r="M77" s="70">
        <v>2.7930000000000001</v>
      </c>
      <c r="N77" s="70">
        <v>2.7360000000000002</v>
      </c>
      <c r="O77" s="70">
        <v>2.6789999999999998</v>
      </c>
    </row>
    <row r="78" spans="1:15">
      <c r="A78" s="13">
        <v>34</v>
      </c>
      <c r="B78" s="14" t="s">
        <v>183</v>
      </c>
      <c r="C78" s="70">
        <v>36.601975402584003</v>
      </c>
      <c r="D78" s="70">
        <v>40.876502326484875</v>
      </c>
      <c r="E78" s="70">
        <v>39.197277761347586</v>
      </c>
      <c r="F78" s="70">
        <v>34.132133254674336</v>
      </c>
      <c r="G78" s="70">
        <v>35.20415050444565</v>
      </c>
      <c r="H78" s="70">
        <v>37.019481621554242</v>
      </c>
      <c r="I78" s="70">
        <v>34.119212787816281</v>
      </c>
      <c r="J78" s="70">
        <v>39.285393175803662</v>
      </c>
      <c r="K78" s="70">
        <v>36.60574392347467</v>
      </c>
      <c r="L78" s="70">
        <v>35.497222223165515</v>
      </c>
      <c r="M78" s="70">
        <v>37.241559426584537</v>
      </c>
      <c r="N78" s="70">
        <v>37.974764501866737</v>
      </c>
      <c r="O78" s="70">
        <v>40.694995094919449</v>
      </c>
    </row>
    <row r="79" spans="1:15">
      <c r="A79" s="13">
        <v>35</v>
      </c>
      <c r="B79" s="14" t="s">
        <v>184</v>
      </c>
      <c r="C79" s="70">
        <v>397.41782593818743</v>
      </c>
      <c r="D79" s="70">
        <v>442.66710776362146</v>
      </c>
      <c r="E79" s="70">
        <v>436.44979789805041</v>
      </c>
      <c r="F79" s="70">
        <v>388.36425562689749</v>
      </c>
      <c r="G79" s="70">
        <v>470.03774327844195</v>
      </c>
      <c r="H79" s="70">
        <v>548.93483059504695</v>
      </c>
      <c r="I79" s="70">
        <v>401.513755300561</v>
      </c>
      <c r="J79" s="70">
        <v>493.07176202614494</v>
      </c>
      <c r="K79" s="70">
        <v>267.03300665304977</v>
      </c>
      <c r="L79" s="70">
        <v>398.792951908558</v>
      </c>
      <c r="M79" s="70">
        <v>343.57024611333253</v>
      </c>
      <c r="N79" s="70">
        <v>211.89716494673158</v>
      </c>
      <c r="O79" s="70">
        <v>330.41024962298991</v>
      </c>
    </row>
    <row r="80" spans="1:15">
      <c r="A80" s="13">
        <v>36</v>
      </c>
      <c r="B80" s="16" t="s">
        <v>230</v>
      </c>
      <c r="C80" s="62">
        <v>647.89255120214705</v>
      </c>
      <c r="D80" s="62">
        <v>683.52994673365993</v>
      </c>
      <c r="E80" s="62">
        <v>650.040992309074</v>
      </c>
      <c r="F80" s="62">
        <v>540.1017134036822</v>
      </c>
      <c r="G80" s="62">
        <v>910.03924053134233</v>
      </c>
      <c r="H80" s="62">
        <v>714.00297393729511</v>
      </c>
      <c r="I80" s="62">
        <v>631.35135830611739</v>
      </c>
      <c r="J80" s="62">
        <v>717.95083632560045</v>
      </c>
      <c r="K80" s="62">
        <v>487.85882474694279</v>
      </c>
      <c r="L80" s="62">
        <v>540.86424914707732</v>
      </c>
      <c r="M80" s="62">
        <v>530.08168137966379</v>
      </c>
      <c r="N80" s="62">
        <v>430.77571614001482</v>
      </c>
      <c r="O80" s="62">
        <v>649.06621425339472</v>
      </c>
    </row>
    <row r="81" spans="1:16">
      <c r="A81" s="13">
        <v>37</v>
      </c>
      <c r="B81" s="16" t="s">
        <v>186</v>
      </c>
      <c r="C81" s="62">
        <v>113391.27089422873</v>
      </c>
      <c r="D81" s="62">
        <v>114054.3597167009</v>
      </c>
      <c r="E81" s="62">
        <v>114586.25743024881</v>
      </c>
      <c r="F81" s="62">
        <v>115168.68701737278</v>
      </c>
      <c r="G81" s="62">
        <v>115492.27981628675</v>
      </c>
      <c r="H81" s="62">
        <v>115336.32009258923</v>
      </c>
      <c r="I81" s="62">
        <v>115940.91909733799</v>
      </c>
      <c r="J81" s="62">
        <v>116178.49113519078</v>
      </c>
      <c r="K81" s="62">
        <v>116191.07784786876</v>
      </c>
      <c r="L81" s="62">
        <v>116476.68478611024</v>
      </c>
      <c r="M81" s="62">
        <v>117649.91840197644</v>
      </c>
      <c r="N81" s="62">
        <v>121065.14892035139</v>
      </c>
      <c r="O81" s="62">
        <v>121603.21604020982</v>
      </c>
    </row>
    <row r="83" spans="1:16">
      <c r="O83" s="76" t="s">
        <v>57</v>
      </c>
    </row>
    <row r="84" spans="1:16">
      <c r="B84" s="123" t="s">
        <v>232</v>
      </c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</row>
    <row r="85" spans="1:16">
      <c r="A85" s="12" t="s">
        <v>156</v>
      </c>
      <c r="B85" s="12" t="s">
        <v>157</v>
      </c>
      <c r="C85" s="50">
        <v>44592</v>
      </c>
      <c r="D85" s="50">
        <v>44620</v>
      </c>
      <c r="E85" s="50">
        <v>44651</v>
      </c>
      <c r="F85" s="50">
        <v>44681</v>
      </c>
      <c r="G85" s="50">
        <v>44712</v>
      </c>
      <c r="H85" s="50">
        <v>44742</v>
      </c>
      <c r="I85" s="50">
        <v>44773</v>
      </c>
      <c r="J85" s="50">
        <v>44804</v>
      </c>
      <c r="K85" s="50">
        <v>44834</v>
      </c>
      <c r="L85" s="50">
        <v>44865</v>
      </c>
      <c r="M85" s="50">
        <v>44895</v>
      </c>
      <c r="N85" s="50">
        <v>44926</v>
      </c>
      <c r="O85" s="50">
        <v>44957</v>
      </c>
    </row>
    <row r="86" spans="1:16">
      <c r="A86" s="13">
        <v>1</v>
      </c>
      <c r="B86" s="14" t="s">
        <v>63</v>
      </c>
      <c r="C86" s="70">
        <v>0</v>
      </c>
      <c r="D86" s="70">
        <v>0</v>
      </c>
      <c r="E86" s="70">
        <v>0</v>
      </c>
      <c r="F86" s="70">
        <v>0</v>
      </c>
      <c r="G86" s="70">
        <v>0</v>
      </c>
      <c r="H86" s="70">
        <v>0</v>
      </c>
      <c r="I86" s="70">
        <v>0</v>
      </c>
      <c r="J86" s="70">
        <v>0</v>
      </c>
      <c r="K86" s="70">
        <v>0</v>
      </c>
      <c r="L86" s="70">
        <v>0</v>
      </c>
      <c r="M86" s="70">
        <v>0</v>
      </c>
      <c r="N86" s="70">
        <v>0</v>
      </c>
      <c r="O86" s="70">
        <v>0</v>
      </c>
      <c r="P86" s="86"/>
    </row>
    <row r="87" spans="1:16">
      <c r="A87" s="13">
        <v>2</v>
      </c>
      <c r="B87" s="14" t="s">
        <v>64</v>
      </c>
      <c r="C87" s="70">
        <v>0</v>
      </c>
      <c r="D87" s="70">
        <v>12</v>
      </c>
      <c r="E87" s="70">
        <v>8</v>
      </c>
      <c r="F87" s="70">
        <v>6.7</v>
      </c>
      <c r="G87" s="70">
        <v>5</v>
      </c>
      <c r="H87" s="70">
        <v>21</v>
      </c>
      <c r="I87" s="70">
        <v>3</v>
      </c>
      <c r="J87" s="70">
        <v>6</v>
      </c>
      <c r="K87" s="70">
        <v>4.5</v>
      </c>
      <c r="L87" s="70">
        <v>9.5</v>
      </c>
      <c r="M87" s="70">
        <v>2</v>
      </c>
      <c r="N87" s="70">
        <v>7</v>
      </c>
      <c r="O87" s="70">
        <v>10.85</v>
      </c>
      <c r="P87" s="86"/>
    </row>
    <row r="88" spans="1:16">
      <c r="A88" s="13">
        <v>3</v>
      </c>
      <c r="B88" s="14" t="s">
        <v>65</v>
      </c>
      <c r="C88" s="70">
        <v>983</v>
      </c>
      <c r="D88" s="70">
        <v>980</v>
      </c>
      <c r="E88" s="70">
        <v>946.5</v>
      </c>
      <c r="F88" s="70">
        <v>955.3</v>
      </c>
      <c r="G88" s="70">
        <v>969.8</v>
      </c>
      <c r="H88" s="70">
        <v>962.8</v>
      </c>
      <c r="I88" s="70">
        <v>975.8</v>
      </c>
      <c r="J88" s="70">
        <v>961</v>
      </c>
      <c r="K88" s="70">
        <v>966</v>
      </c>
      <c r="L88" s="70">
        <v>878</v>
      </c>
      <c r="M88" s="70">
        <v>879</v>
      </c>
      <c r="N88" s="70">
        <v>895.5</v>
      </c>
      <c r="O88" s="70">
        <v>983</v>
      </c>
      <c r="P88" s="86"/>
    </row>
    <row r="89" spans="1:16">
      <c r="A89" s="13">
        <v>4</v>
      </c>
      <c r="B89" s="14" t="s">
        <v>66</v>
      </c>
      <c r="C89" s="70">
        <v>0</v>
      </c>
      <c r="D89" s="70">
        <v>0</v>
      </c>
      <c r="E89" s="70">
        <v>0</v>
      </c>
      <c r="F89" s="70">
        <v>0</v>
      </c>
      <c r="G89" s="70">
        <v>0</v>
      </c>
      <c r="H89" s="70">
        <v>0</v>
      </c>
      <c r="I89" s="70">
        <v>0</v>
      </c>
      <c r="J89" s="70">
        <v>0</v>
      </c>
      <c r="K89" s="70">
        <v>0</v>
      </c>
      <c r="L89" s="70">
        <v>0</v>
      </c>
      <c r="M89" s="70">
        <v>0</v>
      </c>
      <c r="N89" s="70">
        <v>0</v>
      </c>
      <c r="O89" s="70">
        <v>0</v>
      </c>
      <c r="P89" s="86"/>
    </row>
    <row r="90" spans="1:16">
      <c r="A90" s="13">
        <v>5</v>
      </c>
      <c r="B90" s="14" t="s">
        <v>67</v>
      </c>
      <c r="C90" s="70">
        <v>0</v>
      </c>
      <c r="D90" s="70">
        <v>0</v>
      </c>
      <c r="E90" s="70">
        <v>0</v>
      </c>
      <c r="F90" s="70">
        <v>0</v>
      </c>
      <c r="G90" s="70">
        <v>0</v>
      </c>
      <c r="H90" s="70">
        <v>0</v>
      </c>
      <c r="I90" s="70">
        <v>0</v>
      </c>
      <c r="J90" s="70">
        <v>0</v>
      </c>
      <c r="K90" s="70">
        <v>0</v>
      </c>
      <c r="L90" s="70">
        <v>0</v>
      </c>
      <c r="M90" s="70">
        <v>0</v>
      </c>
      <c r="N90" s="70">
        <v>0</v>
      </c>
      <c r="O90" s="70">
        <v>0</v>
      </c>
      <c r="P90" s="86"/>
    </row>
    <row r="91" spans="1:16">
      <c r="A91" s="13">
        <v>6</v>
      </c>
      <c r="B91" s="14" t="s">
        <v>68</v>
      </c>
      <c r="C91" s="70">
        <v>294.28279879899998</v>
      </c>
      <c r="D91" s="70">
        <v>294.62132789399999</v>
      </c>
      <c r="E91" s="70">
        <v>322.03941846200001</v>
      </c>
      <c r="F91" s="70">
        <v>324.52824198500002</v>
      </c>
      <c r="G91" s="70">
        <v>318.40374728</v>
      </c>
      <c r="H91" s="70">
        <v>317.33998677900001</v>
      </c>
      <c r="I91" s="70">
        <v>325.60044693200001</v>
      </c>
      <c r="J91" s="70">
        <v>327.23667568899998</v>
      </c>
      <c r="K91" s="70">
        <v>322.89683805300001</v>
      </c>
      <c r="L91" s="70">
        <v>410.17754020899997</v>
      </c>
      <c r="M91" s="70">
        <v>431.246001482</v>
      </c>
      <c r="N91" s="70">
        <v>428.52344252199998</v>
      </c>
      <c r="O91" s="70">
        <v>403.95446376799998</v>
      </c>
      <c r="P91" s="86"/>
    </row>
    <row r="92" spans="1:16">
      <c r="A92" s="13">
        <v>7</v>
      </c>
      <c r="B92" s="14" t="s">
        <v>69</v>
      </c>
      <c r="C92" s="70">
        <v>13.58106124</v>
      </c>
      <c r="D92" s="70">
        <v>13.863346301</v>
      </c>
      <c r="E92" s="70">
        <v>14.302283402</v>
      </c>
      <c r="F92" s="70">
        <v>15.045781772</v>
      </c>
      <c r="G92" s="70">
        <v>14.885177500999999</v>
      </c>
      <c r="H92" s="70">
        <v>14.204914817000001</v>
      </c>
      <c r="I92" s="70">
        <v>14.562292254999999</v>
      </c>
      <c r="J92" s="70">
        <v>14.861464119000001</v>
      </c>
      <c r="K92" s="70">
        <v>14.672355883</v>
      </c>
      <c r="L92" s="70">
        <v>14.942544723999999</v>
      </c>
      <c r="M92" s="70">
        <v>14.994163248</v>
      </c>
      <c r="N92" s="70">
        <v>15.38447594</v>
      </c>
      <c r="O92" s="70">
        <v>15.019553333999999</v>
      </c>
      <c r="P92" s="86"/>
    </row>
    <row r="93" spans="1:16">
      <c r="A93" s="13">
        <v>8</v>
      </c>
      <c r="B93" s="14" t="s">
        <v>71</v>
      </c>
      <c r="C93" s="70">
        <v>74.446157999999997</v>
      </c>
      <c r="D93" s="70">
        <v>74.538297</v>
      </c>
      <c r="E93" s="70">
        <v>73.850740000000002</v>
      </c>
      <c r="F93" s="70">
        <v>73.250859000000005</v>
      </c>
      <c r="G93" s="70">
        <v>73.730767999999998</v>
      </c>
      <c r="H93" s="70">
        <v>73.489373999999998</v>
      </c>
      <c r="I93" s="70">
        <v>71.896298999999999</v>
      </c>
      <c r="J93" s="70">
        <v>77.020769000000001</v>
      </c>
      <c r="K93" s="70">
        <v>86.296874000000003</v>
      </c>
      <c r="L93" s="70">
        <v>85.403195999999994</v>
      </c>
      <c r="M93" s="70">
        <v>86.424294000000003</v>
      </c>
      <c r="N93" s="70">
        <v>76.537845000000004</v>
      </c>
      <c r="O93" s="70">
        <v>86.669158999999993</v>
      </c>
      <c r="P93" s="86"/>
    </row>
    <row r="94" spans="1:16">
      <c r="A94" s="13">
        <v>9</v>
      </c>
      <c r="B94" s="14" t="s">
        <v>72</v>
      </c>
      <c r="C94" s="70">
        <v>0</v>
      </c>
      <c r="D94" s="70">
        <v>0</v>
      </c>
      <c r="E94" s="70">
        <v>0</v>
      </c>
      <c r="F94" s="70">
        <v>0</v>
      </c>
      <c r="G94" s="70">
        <v>0</v>
      </c>
      <c r="H94" s="70">
        <v>0</v>
      </c>
      <c r="I94" s="70">
        <v>0</v>
      </c>
      <c r="J94" s="70">
        <v>0</v>
      </c>
      <c r="K94" s="70">
        <v>0</v>
      </c>
      <c r="L94" s="70">
        <v>0</v>
      </c>
      <c r="M94" s="70">
        <v>0</v>
      </c>
      <c r="N94" s="70">
        <v>0</v>
      </c>
      <c r="O94" s="70">
        <v>0</v>
      </c>
      <c r="P94" s="86"/>
    </row>
    <row r="95" spans="1:16">
      <c r="A95" s="13">
        <v>10</v>
      </c>
      <c r="B95" s="14" t="s">
        <v>73</v>
      </c>
      <c r="C95" s="70">
        <v>74.003711472999996</v>
      </c>
      <c r="D95" s="70">
        <v>75.323188383000002</v>
      </c>
      <c r="E95" s="70">
        <v>75.641431444000006</v>
      </c>
      <c r="F95" s="70">
        <v>79.858374174999994</v>
      </c>
      <c r="G95" s="70">
        <v>78.180881032000002</v>
      </c>
      <c r="H95" s="70">
        <v>74.581727121</v>
      </c>
      <c r="I95" s="70">
        <v>76.123353249000004</v>
      </c>
      <c r="J95" s="70">
        <v>78.223048676000005</v>
      </c>
      <c r="K95" s="70">
        <v>76.881198592999993</v>
      </c>
      <c r="L95" s="70">
        <v>76.871012132999994</v>
      </c>
      <c r="M95" s="70">
        <v>76.207018285999993</v>
      </c>
      <c r="N95" s="70">
        <v>73.805702573000005</v>
      </c>
      <c r="O95" s="70">
        <v>3.0468316259999999</v>
      </c>
      <c r="P95" s="86"/>
    </row>
    <row r="96" spans="1:16">
      <c r="A96" s="13">
        <v>11</v>
      </c>
      <c r="B96" s="14" t="s">
        <v>74</v>
      </c>
      <c r="C96" s="70">
        <v>0</v>
      </c>
      <c r="D96" s="70">
        <v>0</v>
      </c>
      <c r="E96" s="70">
        <v>0</v>
      </c>
      <c r="F96" s="70">
        <v>0</v>
      </c>
      <c r="G96" s="70">
        <v>0</v>
      </c>
      <c r="H96" s="70">
        <v>0</v>
      </c>
      <c r="I96" s="70">
        <v>0</v>
      </c>
      <c r="J96" s="70">
        <v>0</v>
      </c>
      <c r="K96" s="70">
        <v>0</v>
      </c>
      <c r="L96" s="70">
        <v>0</v>
      </c>
      <c r="M96" s="70">
        <v>0</v>
      </c>
      <c r="N96" s="70">
        <v>0</v>
      </c>
      <c r="O96" s="70">
        <v>0</v>
      </c>
      <c r="P96" s="86"/>
    </row>
    <row r="97" spans="1:16">
      <c r="A97" s="13">
        <v>12</v>
      </c>
      <c r="B97" s="14" t="s">
        <v>75</v>
      </c>
      <c r="C97" s="70">
        <v>0</v>
      </c>
      <c r="D97" s="70">
        <v>0</v>
      </c>
      <c r="E97" s="70">
        <v>0</v>
      </c>
      <c r="F97" s="70">
        <v>0</v>
      </c>
      <c r="G97" s="70">
        <v>0</v>
      </c>
      <c r="H97" s="70">
        <v>0</v>
      </c>
      <c r="I97" s="70">
        <v>0</v>
      </c>
      <c r="J97" s="70">
        <v>0</v>
      </c>
      <c r="K97" s="70">
        <v>0</v>
      </c>
      <c r="L97" s="70">
        <v>0</v>
      </c>
      <c r="M97" s="70">
        <v>0</v>
      </c>
      <c r="N97" s="70">
        <v>0</v>
      </c>
      <c r="O97" s="70">
        <v>0</v>
      </c>
      <c r="P97" s="86"/>
    </row>
    <row r="98" spans="1:16">
      <c r="A98" s="13">
        <v>13</v>
      </c>
      <c r="B98" s="14" t="s">
        <v>76</v>
      </c>
      <c r="C98" s="70">
        <v>0</v>
      </c>
      <c r="D98" s="70">
        <v>0</v>
      </c>
      <c r="E98" s="70">
        <v>0</v>
      </c>
      <c r="F98" s="70">
        <v>0</v>
      </c>
      <c r="G98" s="70">
        <v>0</v>
      </c>
      <c r="H98" s="70">
        <v>0</v>
      </c>
      <c r="I98" s="70">
        <v>0</v>
      </c>
      <c r="J98" s="70">
        <v>0</v>
      </c>
      <c r="K98" s="70">
        <v>0</v>
      </c>
      <c r="L98" s="70">
        <v>0</v>
      </c>
      <c r="M98" s="70">
        <v>0</v>
      </c>
      <c r="N98" s="70">
        <v>0</v>
      </c>
      <c r="O98" s="70">
        <v>0</v>
      </c>
      <c r="P98" s="86"/>
    </row>
    <row r="99" spans="1:16">
      <c r="A99" s="13">
        <v>14</v>
      </c>
      <c r="B99" s="14" t="s">
        <v>77</v>
      </c>
      <c r="C99" s="70">
        <v>0</v>
      </c>
      <c r="D99" s="70">
        <v>0</v>
      </c>
      <c r="E99" s="70">
        <v>0</v>
      </c>
      <c r="F99" s="70">
        <v>0</v>
      </c>
      <c r="G99" s="70">
        <v>0</v>
      </c>
      <c r="H99" s="70">
        <v>0</v>
      </c>
      <c r="I99" s="70">
        <v>0</v>
      </c>
      <c r="J99" s="70">
        <v>0</v>
      </c>
      <c r="K99" s="70">
        <v>0</v>
      </c>
      <c r="L99" s="70">
        <v>0</v>
      </c>
      <c r="M99" s="70">
        <v>0</v>
      </c>
      <c r="N99" s="70">
        <v>0</v>
      </c>
      <c r="O99" s="70">
        <v>0</v>
      </c>
      <c r="P99" s="86"/>
    </row>
    <row r="100" spans="1:16">
      <c r="A100" s="13">
        <v>15</v>
      </c>
      <c r="B100" s="14" t="s">
        <v>78</v>
      </c>
      <c r="C100" s="70">
        <v>0</v>
      </c>
      <c r="D100" s="70">
        <v>0</v>
      </c>
      <c r="E100" s="70">
        <v>0</v>
      </c>
      <c r="F100" s="70">
        <v>0</v>
      </c>
      <c r="G100" s="70">
        <v>0</v>
      </c>
      <c r="H100" s="70">
        <v>0</v>
      </c>
      <c r="I100" s="70">
        <v>0</v>
      </c>
      <c r="J100" s="70">
        <v>0</v>
      </c>
      <c r="K100" s="70">
        <v>0</v>
      </c>
      <c r="L100" s="70">
        <v>0</v>
      </c>
      <c r="M100" s="70">
        <v>0</v>
      </c>
      <c r="N100" s="70">
        <v>0</v>
      </c>
      <c r="O100" s="70">
        <v>0</v>
      </c>
      <c r="P100" s="86"/>
    </row>
    <row r="101" spans="1:16">
      <c r="A101" s="13">
        <v>16</v>
      </c>
      <c r="B101" s="14" t="s">
        <v>79</v>
      </c>
      <c r="C101" s="70">
        <v>0</v>
      </c>
      <c r="D101" s="70">
        <v>0</v>
      </c>
      <c r="E101" s="70">
        <v>0</v>
      </c>
      <c r="F101" s="70">
        <v>0</v>
      </c>
      <c r="G101" s="70">
        <v>0</v>
      </c>
      <c r="H101" s="70">
        <v>0</v>
      </c>
      <c r="I101" s="70">
        <v>0</v>
      </c>
      <c r="J101" s="70">
        <v>0</v>
      </c>
      <c r="K101" s="70">
        <v>0</v>
      </c>
      <c r="L101" s="70">
        <v>0</v>
      </c>
      <c r="M101" s="70">
        <v>0</v>
      </c>
      <c r="N101" s="70">
        <v>0</v>
      </c>
      <c r="O101" s="70">
        <v>0</v>
      </c>
      <c r="P101" s="86"/>
    </row>
    <row r="102" spans="1:16">
      <c r="A102" s="13">
        <v>17</v>
      </c>
      <c r="B102" s="14" t="s">
        <v>80</v>
      </c>
      <c r="C102" s="70">
        <v>0</v>
      </c>
      <c r="D102" s="70">
        <v>0</v>
      </c>
      <c r="E102" s="70">
        <v>0</v>
      </c>
      <c r="F102" s="70">
        <v>0</v>
      </c>
      <c r="G102" s="70">
        <v>0</v>
      </c>
      <c r="H102" s="70">
        <v>0</v>
      </c>
      <c r="I102" s="70">
        <v>0</v>
      </c>
      <c r="J102" s="70">
        <v>0</v>
      </c>
      <c r="K102" s="70">
        <v>0</v>
      </c>
      <c r="L102" s="70">
        <v>0</v>
      </c>
      <c r="M102" s="70">
        <v>0</v>
      </c>
      <c r="N102" s="70">
        <v>0</v>
      </c>
      <c r="O102" s="70">
        <v>0</v>
      </c>
      <c r="P102" s="86"/>
    </row>
    <row r="103" spans="1:16">
      <c r="A103" s="13">
        <v>18</v>
      </c>
      <c r="B103" s="14" t="s">
        <v>81</v>
      </c>
      <c r="C103" s="70">
        <v>0</v>
      </c>
      <c r="D103" s="70">
        <v>0</v>
      </c>
      <c r="E103" s="70">
        <v>0</v>
      </c>
      <c r="F103" s="70">
        <v>0</v>
      </c>
      <c r="G103" s="70">
        <v>0</v>
      </c>
      <c r="H103" s="70">
        <v>0</v>
      </c>
      <c r="I103" s="70">
        <v>0</v>
      </c>
      <c r="J103" s="70">
        <v>0</v>
      </c>
      <c r="K103" s="70">
        <v>0</v>
      </c>
      <c r="L103" s="70">
        <v>0</v>
      </c>
      <c r="M103" s="70">
        <v>0</v>
      </c>
      <c r="N103" s="70">
        <v>0</v>
      </c>
      <c r="O103" s="70">
        <v>0</v>
      </c>
      <c r="P103" s="86"/>
    </row>
    <row r="104" spans="1:16">
      <c r="A104" s="13">
        <v>19</v>
      </c>
      <c r="B104" s="14" t="s">
        <v>82</v>
      </c>
      <c r="C104" s="70">
        <v>0</v>
      </c>
      <c r="D104" s="70">
        <v>0</v>
      </c>
      <c r="E104" s="70">
        <v>0</v>
      </c>
      <c r="F104" s="70">
        <v>0</v>
      </c>
      <c r="G104" s="70">
        <v>0</v>
      </c>
      <c r="H104" s="70">
        <v>0</v>
      </c>
      <c r="I104" s="70">
        <v>0</v>
      </c>
      <c r="J104" s="70">
        <v>0</v>
      </c>
      <c r="K104" s="70">
        <v>0</v>
      </c>
      <c r="L104" s="70">
        <v>0</v>
      </c>
      <c r="M104" s="70">
        <v>0</v>
      </c>
      <c r="N104" s="70">
        <v>0</v>
      </c>
      <c r="O104" s="70">
        <v>0</v>
      </c>
      <c r="P104" s="86"/>
    </row>
    <row r="105" spans="1:16">
      <c r="A105" s="13">
        <v>20</v>
      </c>
      <c r="B105" s="14" t="s">
        <v>83</v>
      </c>
      <c r="C105" s="70">
        <v>0</v>
      </c>
      <c r="D105" s="70">
        <v>0</v>
      </c>
      <c r="E105" s="70">
        <v>0</v>
      </c>
      <c r="F105" s="70">
        <v>0</v>
      </c>
      <c r="G105" s="70">
        <v>0</v>
      </c>
      <c r="H105" s="70">
        <v>0</v>
      </c>
      <c r="I105" s="70">
        <v>0</v>
      </c>
      <c r="J105" s="70">
        <v>0</v>
      </c>
      <c r="K105" s="70">
        <v>0</v>
      </c>
      <c r="L105" s="70">
        <v>0</v>
      </c>
      <c r="M105" s="70">
        <v>0</v>
      </c>
      <c r="N105" s="70">
        <v>0</v>
      </c>
      <c r="O105" s="70">
        <v>0</v>
      </c>
      <c r="P105" s="86"/>
    </row>
    <row r="106" spans="1:16">
      <c r="A106" s="13">
        <v>21</v>
      </c>
      <c r="B106" s="16" t="s">
        <v>84</v>
      </c>
      <c r="C106" s="62">
        <v>1439.313729512</v>
      </c>
      <c r="D106" s="62">
        <v>1450.346159578</v>
      </c>
      <c r="E106" s="62">
        <v>1440.333873308</v>
      </c>
      <c r="F106" s="62">
        <v>1454.6832569319999</v>
      </c>
      <c r="G106" s="62">
        <v>1460.0005738130001</v>
      </c>
      <c r="H106" s="62">
        <v>1463.4160027170001</v>
      </c>
      <c r="I106" s="62">
        <v>1466.9823914359999</v>
      </c>
      <c r="J106" s="62">
        <v>1464.341957484</v>
      </c>
      <c r="K106" s="62">
        <v>1471.2472665289999</v>
      </c>
      <c r="L106" s="62">
        <v>1474.894293066</v>
      </c>
      <c r="M106" s="62">
        <v>1489.871477016</v>
      </c>
      <c r="N106" s="62">
        <v>1496.751466035</v>
      </c>
      <c r="O106" s="62">
        <v>1502.5400077280001</v>
      </c>
      <c r="P106" s="86"/>
    </row>
    <row r="107" spans="1:16">
      <c r="A107" s="13">
        <v>22</v>
      </c>
      <c r="B107" s="14" t="s">
        <v>159</v>
      </c>
      <c r="C107" s="70">
        <v>12.285234640000001</v>
      </c>
      <c r="D107" s="70">
        <v>2.8426527949999998</v>
      </c>
      <c r="E107" s="70">
        <v>2.6802182750000001</v>
      </c>
      <c r="F107" s="70">
        <v>1.841801434</v>
      </c>
      <c r="G107" s="70">
        <v>3.3673265429999999</v>
      </c>
      <c r="H107" s="70">
        <v>2.2871412590000002</v>
      </c>
      <c r="I107" s="70">
        <v>2.3895689550000001</v>
      </c>
      <c r="J107" s="70">
        <v>12.50515583</v>
      </c>
      <c r="K107" s="70">
        <v>2.3409414000000002</v>
      </c>
      <c r="L107" s="70">
        <v>3.9609290549999998</v>
      </c>
      <c r="M107" s="70">
        <v>1.8349043810000001</v>
      </c>
      <c r="N107" s="70">
        <v>1.8986451099999999</v>
      </c>
      <c r="O107" s="70">
        <v>2.4258984799999999</v>
      </c>
      <c r="P107" s="86"/>
    </row>
    <row r="108" spans="1:16">
      <c r="A108" s="13">
        <v>23</v>
      </c>
      <c r="B108" s="14" t="s">
        <v>165</v>
      </c>
      <c r="C108" s="70">
        <v>0</v>
      </c>
      <c r="D108" s="70">
        <v>0</v>
      </c>
      <c r="E108" s="70">
        <v>0</v>
      </c>
      <c r="F108" s="70">
        <v>0</v>
      </c>
      <c r="G108" s="70">
        <v>0</v>
      </c>
      <c r="H108" s="70">
        <v>0</v>
      </c>
      <c r="I108" s="70">
        <v>0</v>
      </c>
      <c r="J108" s="70">
        <v>0</v>
      </c>
      <c r="K108" s="70">
        <v>0</v>
      </c>
      <c r="L108" s="70">
        <v>0</v>
      </c>
      <c r="M108" s="70">
        <v>0</v>
      </c>
      <c r="N108" s="70">
        <v>0</v>
      </c>
      <c r="O108" s="70">
        <v>0</v>
      </c>
      <c r="P108" s="86"/>
    </row>
    <row r="109" spans="1:16">
      <c r="A109" s="13">
        <v>24</v>
      </c>
      <c r="B109" s="14" t="s">
        <v>166</v>
      </c>
      <c r="C109" s="70">
        <v>0</v>
      </c>
      <c r="D109" s="70">
        <v>0</v>
      </c>
      <c r="E109" s="70">
        <v>0</v>
      </c>
      <c r="F109" s="70">
        <v>0</v>
      </c>
      <c r="G109" s="70">
        <v>0</v>
      </c>
      <c r="H109" s="70">
        <v>0</v>
      </c>
      <c r="I109" s="70">
        <v>0</v>
      </c>
      <c r="J109" s="70">
        <v>0</v>
      </c>
      <c r="K109" s="70">
        <v>0</v>
      </c>
      <c r="L109" s="70">
        <v>0</v>
      </c>
      <c r="M109" s="70">
        <v>0</v>
      </c>
      <c r="N109" s="70">
        <v>0</v>
      </c>
      <c r="O109" s="70">
        <v>0</v>
      </c>
      <c r="P109" s="86"/>
    </row>
    <row r="110" spans="1:16">
      <c r="A110" s="13">
        <v>25</v>
      </c>
      <c r="B110" s="14" t="s">
        <v>167</v>
      </c>
      <c r="C110" s="70">
        <v>6.4652814799999998</v>
      </c>
      <c r="D110" s="70">
        <v>7.3005185969999999</v>
      </c>
      <c r="E110" s="70">
        <v>8.9370188899999992</v>
      </c>
      <c r="F110" s="70">
        <v>7.5553460980000002</v>
      </c>
      <c r="G110" s="70">
        <v>4.3979073350000002</v>
      </c>
      <c r="H110" s="70">
        <v>6.4510453380000001</v>
      </c>
      <c r="I110" s="70">
        <v>6.8538182819999998</v>
      </c>
      <c r="J110" s="70">
        <v>8.1172834890000001</v>
      </c>
      <c r="K110" s="70">
        <v>9.3584494100000004</v>
      </c>
      <c r="L110" s="70">
        <v>9.9481587230000006</v>
      </c>
      <c r="M110" s="70">
        <v>8.0696330189999994</v>
      </c>
      <c r="N110" s="70">
        <v>10.879946172</v>
      </c>
      <c r="O110" s="70">
        <v>11.705045352999999</v>
      </c>
      <c r="P110" s="86"/>
    </row>
    <row r="111" spans="1:16">
      <c r="A111" s="13">
        <v>26</v>
      </c>
      <c r="B111" s="14" t="s">
        <v>168</v>
      </c>
      <c r="C111" s="70">
        <v>0</v>
      </c>
      <c r="D111" s="70">
        <v>0</v>
      </c>
      <c r="E111" s="70">
        <v>0</v>
      </c>
      <c r="F111" s="70">
        <v>0</v>
      </c>
      <c r="G111" s="70">
        <v>0</v>
      </c>
      <c r="H111" s="70">
        <v>0</v>
      </c>
      <c r="I111" s="70">
        <v>0</v>
      </c>
      <c r="J111" s="70">
        <v>0</v>
      </c>
      <c r="K111" s="70">
        <v>0</v>
      </c>
      <c r="L111" s="70">
        <v>0</v>
      </c>
      <c r="M111" s="70">
        <v>0</v>
      </c>
      <c r="N111" s="70">
        <v>0</v>
      </c>
      <c r="O111" s="70">
        <v>0</v>
      </c>
      <c r="P111" s="86"/>
    </row>
    <row r="112" spans="1:16">
      <c r="A112" s="13">
        <v>27</v>
      </c>
      <c r="B112" s="16" t="s">
        <v>169</v>
      </c>
      <c r="C112" s="62">
        <v>18.75051612</v>
      </c>
      <c r="D112" s="62">
        <v>10.143171391999999</v>
      </c>
      <c r="E112" s="62">
        <v>11.617237165000001</v>
      </c>
      <c r="F112" s="62">
        <v>9.397147532</v>
      </c>
      <c r="G112" s="62">
        <v>7.7652338780000001</v>
      </c>
      <c r="H112" s="62">
        <v>8.7381865970000003</v>
      </c>
      <c r="I112" s="62">
        <v>9.2433872370000003</v>
      </c>
      <c r="J112" s="62">
        <v>20.622439319000001</v>
      </c>
      <c r="K112" s="62">
        <v>11.699390810000001</v>
      </c>
      <c r="L112" s="62">
        <v>13.909087778</v>
      </c>
      <c r="M112" s="62">
        <v>9.9045374000000006</v>
      </c>
      <c r="N112" s="62">
        <v>12.778591282000001</v>
      </c>
      <c r="O112" s="62">
        <v>14.130943833</v>
      </c>
      <c r="P112" s="86"/>
    </row>
    <row r="113" spans="1:16">
      <c r="A113" s="13">
        <v>28</v>
      </c>
      <c r="B113" s="16" t="s">
        <v>177</v>
      </c>
      <c r="C113" s="62">
        <v>1458.0642456319999</v>
      </c>
      <c r="D113" s="62">
        <v>1460.4893309700001</v>
      </c>
      <c r="E113" s="62">
        <v>1451.951110473</v>
      </c>
      <c r="F113" s="62">
        <v>1464.0804044639999</v>
      </c>
      <c r="G113" s="62">
        <v>1467.765807691</v>
      </c>
      <c r="H113" s="62">
        <v>1472.154189314</v>
      </c>
      <c r="I113" s="62">
        <v>1476.2257786729999</v>
      </c>
      <c r="J113" s="62">
        <v>1484.964396803</v>
      </c>
      <c r="K113" s="62">
        <v>1482.946657339</v>
      </c>
      <c r="L113" s="62">
        <v>1488.803380844</v>
      </c>
      <c r="M113" s="62">
        <v>1499.776014416</v>
      </c>
      <c r="N113" s="62">
        <v>1509.530057317</v>
      </c>
      <c r="O113" s="62">
        <v>1516.670951561</v>
      </c>
      <c r="P113" s="86"/>
    </row>
    <row r="114" spans="1:16">
      <c r="A114" s="13">
        <v>29</v>
      </c>
      <c r="B114" s="14" t="s">
        <v>178</v>
      </c>
      <c r="C114" s="70">
        <v>0</v>
      </c>
      <c r="D114" s="70">
        <v>0</v>
      </c>
      <c r="E114" s="70">
        <v>0</v>
      </c>
      <c r="F114" s="70">
        <v>0</v>
      </c>
      <c r="G114" s="70">
        <v>0</v>
      </c>
      <c r="H114" s="70">
        <v>0</v>
      </c>
      <c r="I114" s="70">
        <v>0</v>
      </c>
      <c r="J114" s="70">
        <v>0</v>
      </c>
      <c r="K114" s="70">
        <v>0</v>
      </c>
      <c r="L114" s="70">
        <v>0</v>
      </c>
      <c r="M114" s="70">
        <v>0</v>
      </c>
      <c r="N114" s="70">
        <v>0</v>
      </c>
      <c r="O114" s="70">
        <v>0</v>
      </c>
      <c r="P114" s="86"/>
    </row>
    <row r="115" spans="1:16">
      <c r="A115" s="13">
        <v>30</v>
      </c>
      <c r="B115" s="14" t="s">
        <v>179</v>
      </c>
      <c r="C115" s="70">
        <v>0</v>
      </c>
      <c r="D115" s="70">
        <v>0</v>
      </c>
      <c r="E115" s="70">
        <v>0</v>
      </c>
      <c r="F115" s="70">
        <v>0</v>
      </c>
      <c r="G115" s="70">
        <v>0</v>
      </c>
      <c r="H115" s="70">
        <v>0</v>
      </c>
      <c r="I115" s="70">
        <v>0</v>
      </c>
      <c r="J115" s="70">
        <v>0</v>
      </c>
      <c r="K115" s="70">
        <v>0</v>
      </c>
      <c r="L115" s="70">
        <v>0</v>
      </c>
      <c r="M115" s="70">
        <v>0</v>
      </c>
      <c r="N115" s="70">
        <v>0</v>
      </c>
      <c r="O115" s="70">
        <v>0</v>
      </c>
      <c r="P115" s="86"/>
    </row>
    <row r="116" spans="1:16">
      <c r="A116" s="13">
        <v>31</v>
      </c>
      <c r="B116" s="14" t="s">
        <v>181</v>
      </c>
      <c r="C116" s="70">
        <v>0</v>
      </c>
      <c r="D116" s="70">
        <v>0</v>
      </c>
      <c r="E116" s="70">
        <v>0</v>
      </c>
      <c r="F116" s="70">
        <v>0</v>
      </c>
      <c r="G116" s="70">
        <v>0</v>
      </c>
      <c r="H116" s="70">
        <v>0</v>
      </c>
      <c r="I116" s="70">
        <v>0</v>
      </c>
      <c r="J116" s="70">
        <v>0</v>
      </c>
      <c r="K116" s="70">
        <v>0</v>
      </c>
      <c r="L116" s="70">
        <v>0</v>
      </c>
      <c r="M116" s="70">
        <v>0</v>
      </c>
      <c r="N116" s="70">
        <v>0</v>
      </c>
      <c r="O116" s="70">
        <v>0</v>
      </c>
      <c r="P116" s="86"/>
    </row>
    <row r="117" spans="1:16">
      <c r="A117" s="13">
        <v>33</v>
      </c>
      <c r="B117" s="14" t="s">
        <v>182</v>
      </c>
      <c r="C117" s="70">
        <v>0</v>
      </c>
      <c r="D117" s="70">
        <v>0</v>
      </c>
      <c r="E117" s="70">
        <v>0</v>
      </c>
      <c r="F117" s="70">
        <v>0</v>
      </c>
      <c r="G117" s="70">
        <v>0</v>
      </c>
      <c r="H117" s="70">
        <v>0</v>
      </c>
      <c r="I117" s="70">
        <v>0</v>
      </c>
      <c r="J117" s="70">
        <v>0</v>
      </c>
      <c r="K117" s="70">
        <v>0</v>
      </c>
      <c r="L117" s="70">
        <v>0</v>
      </c>
      <c r="M117" s="70">
        <v>0</v>
      </c>
      <c r="N117" s="70">
        <v>0</v>
      </c>
      <c r="O117" s="70">
        <v>0</v>
      </c>
      <c r="P117" s="86"/>
    </row>
    <row r="118" spans="1:16">
      <c r="A118" s="13">
        <v>34</v>
      </c>
      <c r="B118" s="14" t="s">
        <v>183</v>
      </c>
      <c r="C118" s="70">
        <v>3.7649069659999999</v>
      </c>
      <c r="D118" s="70">
        <v>1.8118653819999999</v>
      </c>
      <c r="E118" s="70">
        <v>2.2932928499999998</v>
      </c>
      <c r="F118" s="70">
        <v>1.4885582509999999</v>
      </c>
      <c r="G118" s="70">
        <v>1.730458064</v>
      </c>
      <c r="H118" s="70">
        <v>1.5455199669999999</v>
      </c>
      <c r="I118" s="70">
        <v>1.563982872</v>
      </c>
      <c r="J118" s="70">
        <v>2.1294967580000002</v>
      </c>
      <c r="K118" s="70">
        <v>2.067468587</v>
      </c>
      <c r="L118" s="70">
        <v>2.074502249</v>
      </c>
      <c r="M118" s="70">
        <v>2.3637628290000001</v>
      </c>
      <c r="N118" s="70">
        <v>1.584844143</v>
      </c>
      <c r="O118" s="70">
        <v>2.2278354880000002</v>
      </c>
      <c r="P118" s="86"/>
    </row>
    <row r="119" spans="1:16">
      <c r="A119" s="13">
        <v>35</v>
      </c>
      <c r="B119" s="14" t="s">
        <v>184</v>
      </c>
      <c r="C119" s="70">
        <v>0.129129522</v>
      </c>
      <c r="D119" s="70">
        <v>0.13041117199999999</v>
      </c>
      <c r="E119" s="70">
        <v>0.12198218700000001</v>
      </c>
      <c r="F119" s="70">
        <v>0.12198218700000001</v>
      </c>
      <c r="G119" s="70">
        <v>0.20164869899999999</v>
      </c>
      <c r="H119" s="70">
        <v>0.215483234</v>
      </c>
      <c r="I119" s="70">
        <v>0.115352656</v>
      </c>
      <c r="J119" s="70">
        <v>0.12048998299999999</v>
      </c>
      <c r="K119" s="70">
        <v>0.14919701799999999</v>
      </c>
      <c r="L119" s="70">
        <v>0.11534615500000001</v>
      </c>
      <c r="M119" s="70">
        <v>0.11646817199999999</v>
      </c>
      <c r="N119" s="70">
        <v>0.13263908899999999</v>
      </c>
      <c r="O119" s="70">
        <v>0.29235993199999999</v>
      </c>
      <c r="P119" s="86"/>
    </row>
    <row r="120" spans="1:16">
      <c r="A120" s="13">
        <v>36</v>
      </c>
      <c r="B120" s="16" t="s">
        <v>230</v>
      </c>
      <c r="C120" s="62">
        <v>3.8940364879999998</v>
      </c>
      <c r="D120" s="62">
        <v>1.942276554</v>
      </c>
      <c r="E120" s="62">
        <v>2.4152750369999998</v>
      </c>
      <c r="F120" s="62">
        <v>1.6105404379999999</v>
      </c>
      <c r="G120" s="62">
        <v>1.9321067629999999</v>
      </c>
      <c r="H120" s="62">
        <v>1.7610032010000001</v>
      </c>
      <c r="I120" s="62">
        <v>1.679335528</v>
      </c>
      <c r="J120" s="62">
        <v>2.2499867409999998</v>
      </c>
      <c r="K120" s="62">
        <v>2.2166656050000002</v>
      </c>
      <c r="L120" s="62">
        <v>2.1898484040000001</v>
      </c>
      <c r="M120" s="62">
        <v>2.4802310009999999</v>
      </c>
      <c r="N120" s="62">
        <v>1.717483232</v>
      </c>
      <c r="O120" s="62">
        <v>2.5201954199999999</v>
      </c>
      <c r="P120" s="86"/>
    </row>
    <row r="121" spans="1:16">
      <c r="A121" s="13">
        <v>37</v>
      </c>
      <c r="B121" s="16" t="s">
        <v>186</v>
      </c>
      <c r="C121" s="62">
        <v>1454.170209144</v>
      </c>
      <c r="D121" s="62">
        <v>1458.547054416</v>
      </c>
      <c r="E121" s="62">
        <v>1449.5358354360001</v>
      </c>
      <c r="F121" s="62">
        <v>1462.4698640260001</v>
      </c>
      <c r="G121" s="62">
        <v>1465.8337009280001</v>
      </c>
      <c r="H121" s="62">
        <v>1470.393186113</v>
      </c>
      <c r="I121" s="62">
        <v>1474.546443145</v>
      </c>
      <c r="J121" s="62">
        <v>1482.7144100620001</v>
      </c>
      <c r="K121" s="62">
        <v>1480.7299917339999</v>
      </c>
      <c r="L121" s="62">
        <v>1486.61353244</v>
      </c>
      <c r="M121" s="62">
        <v>1497.295783415</v>
      </c>
      <c r="N121" s="62">
        <v>1507.8125740850001</v>
      </c>
      <c r="O121" s="62">
        <v>1514.1507561410001</v>
      </c>
      <c r="P121" s="86"/>
    </row>
  </sheetData>
  <mergeCells count="3">
    <mergeCell ref="B2:O2"/>
    <mergeCell ref="B43:O43"/>
    <mergeCell ref="B84:O8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>
    <tabColor rgb="FF00B0F0"/>
  </sheetPr>
  <dimension ref="A1:P100"/>
  <sheetViews>
    <sheetView showGridLines="0" topLeftCell="A70" zoomScale="90" zoomScaleNormal="90" workbookViewId="0">
      <selection activeCell="G85" sqref="G85"/>
    </sheetView>
  </sheetViews>
  <sheetFormatPr defaultColWidth="8.85546875" defaultRowHeight="15"/>
  <cols>
    <col min="1" max="1" width="3.85546875" bestFit="1" customWidth="1"/>
    <col min="2" max="2" width="42.28515625" customWidth="1"/>
    <col min="3" max="3" width="8.85546875" bestFit="1" customWidth="1"/>
    <col min="4" max="4" width="10.28515625" bestFit="1" customWidth="1"/>
    <col min="5" max="12" width="10.42578125" bestFit="1" customWidth="1"/>
    <col min="13" max="14" width="11.42578125" bestFit="1" customWidth="1"/>
    <col min="15" max="15" width="11.42578125" customWidth="1"/>
  </cols>
  <sheetData>
    <row r="1" spans="1:15">
      <c r="O1" s="76" t="s">
        <v>57</v>
      </c>
    </row>
    <row r="2" spans="1:15">
      <c r="B2" s="123" t="s">
        <v>233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15">
      <c r="A3" s="12" t="s">
        <v>156</v>
      </c>
      <c r="B3" s="12" t="s">
        <v>190</v>
      </c>
      <c r="C3" s="50">
        <f>'Tabel 1'!C10</f>
        <v>44592</v>
      </c>
      <c r="D3" s="50">
        <f>'Tabel 1'!D10</f>
        <v>44620</v>
      </c>
      <c r="E3" s="50">
        <f>'Tabel 1'!E10</f>
        <v>44651</v>
      </c>
      <c r="F3" s="50">
        <f>'Tabel 1'!F10</f>
        <v>44681</v>
      </c>
      <c r="G3" s="50">
        <f>'Tabel 1'!G10</f>
        <v>44712</v>
      </c>
      <c r="H3" s="50">
        <f>'Tabel 1'!H10</f>
        <v>44742</v>
      </c>
      <c r="I3" s="50">
        <f>'Tabel 1'!I10</f>
        <v>44773</v>
      </c>
      <c r="J3" s="50">
        <f>'Tabel 1'!J10</f>
        <v>44804</v>
      </c>
      <c r="K3" s="50">
        <f>'Tabel 1'!K10</f>
        <v>44834</v>
      </c>
      <c r="L3" s="50">
        <f>'Tabel 1'!L10</f>
        <v>44865</v>
      </c>
      <c r="M3" s="50">
        <f>'Tabel 1'!M10</f>
        <v>44895</v>
      </c>
      <c r="N3" s="50">
        <f>'Tabel 1'!N10</f>
        <v>44926</v>
      </c>
      <c r="O3" s="50">
        <f>'Tabel 1'!O10</f>
        <v>44957</v>
      </c>
    </row>
    <row r="4" spans="1:15">
      <c r="A4" s="13">
        <v>1</v>
      </c>
      <c r="B4" s="14" t="s">
        <v>191</v>
      </c>
      <c r="C4" s="70">
        <f>C38+C72</f>
        <v>716.44474578478253</v>
      </c>
      <c r="D4" s="70">
        <f t="shared" ref="D4:O4" si="0">D38+D72</f>
        <v>1351.831758888442</v>
      </c>
      <c r="E4" s="70">
        <f t="shared" si="0"/>
        <v>2081.8299746907014</v>
      </c>
      <c r="F4" s="70">
        <f t="shared" si="0"/>
        <v>2774.4399901001043</v>
      </c>
      <c r="G4" s="70">
        <f t="shared" si="0"/>
        <v>3514.2162224330882</v>
      </c>
      <c r="H4" s="70">
        <f t="shared" si="0"/>
        <v>4213.2092606648775</v>
      </c>
      <c r="I4" s="70">
        <f t="shared" si="0"/>
        <v>4915.4865136832186</v>
      </c>
      <c r="J4" s="70">
        <f t="shared" si="0"/>
        <v>5615.4563800691321</v>
      </c>
      <c r="K4" s="70">
        <f t="shared" si="0"/>
        <v>6329.1308069835868</v>
      </c>
      <c r="L4" s="70">
        <f t="shared" si="0"/>
        <v>7063.1864588080771</v>
      </c>
      <c r="M4" s="70">
        <f t="shared" si="0"/>
        <v>7812.9785854117008</v>
      </c>
      <c r="N4" s="70">
        <f t="shared" si="0"/>
        <v>8595.5381104221487</v>
      </c>
      <c r="O4" s="70">
        <f t="shared" si="0"/>
        <v>801.9589667125465</v>
      </c>
    </row>
    <row r="5" spans="1:15">
      <c r="A5" s="13">
        <v>2</v>
      </c>
      <c r="B5" s="14" t="s">
        <v>192</v>
      </c>
      <c r="C5" s="70">
        <f t="shared" ref="C5:O5" si="1">C39+C73</f>
        <v>27.17518274</v>
      </c>
      <c r="D5" s="70">
        <f t="shared" si="1"/>
        <v>37.685334416260005</v>
      </c>
      <c r="E5" s="70">
        <f t="shared" si="1"/>
        <v>215.98856913944221</v>
      </c>
      <c r="F5" s="70">
        <f t="shared" si="1"/>
        <v>364.69167661177318</v>
      </c>
      <c r="G5" s="70">
        <f t="shared" si="1"/>
        <v>487.55408379934318</v>
      </c>
      <c r="H5" s="70">
        <f t="shared" si="1"/>
        <v>922.91647505558092</v>
      </c>
      <c r="I5" s="70">
        <f t="shared" si="1"/>
        <v>1002.7783675773511</v>
      </c>
      <c r="J5" s="70">
        <f t="shared" si="1"/>
        <v>1076.8546723927077</v>
      </c>
      <c r="K5" s="70">
        <f t="shared" si="1"/>
        <v>1107.1909848500682</v>
      </c>
      <c r="L5" s="70">
        <f t="shared" si="1"/>
        <v>1142.6717084020181</v>
      </c>
      <c r="M5" s="70">
        <f t="shared" si="1"/>
        <v>1183.246371499808</v>
      </c>
      <c r="N5" s="70">
        <f t="shared" si="1"/>
        <v>1236.6749110867911</v>
      </c>
      <c r="O5" s="70">
        <f t="shared" si="1"/>
        <v>54.306006166369997</v>
      </c>
    </row>
    <row r="6" spans="1:15">
      <c r="A6" s="13">
        <v>3</v>
      </c>
      <c r="B6" s="14" t="s">
        <v>193</v>
      </c>
      <c r="C6" s="70">
        <f t="shared" ref="C6:O6" si="2">C40+C74</f>
        <v>42.973160380280007</v>
      </c>
      <c r="D6" s="70">
        <f t="shared" si="2"/>
        <v>86.715985162589988</v>
      </c>
      <c r="E6" s="70">
        <f t="shared" si="2"/>
        <v>159.96201876686001</v>
      </c>
      <c r="F6" s="70">
        <f t="shared" si="2"/>
        <v>199.73720851751997</v>
      </c>
      <c r="G6" s="70">
        <f t="shared" si="2"/>
        <v>254.79945840012996</v>
      </c>
      <c r="H6" s="70">
        <f t="shared" si="2"/>
        <v>299.48996024654002</v>
      </c>
      <c r="I6" s="70">
        <f t="shared" si="2"/>
        <v>332.61107801960998</v>
      </c>
      <c r="J6" s="70">
        <f t="shared" si="2"/>
        <v>365.56045698909998</v>
      </c>
      <c r="K6" s="70">
        <f t="shared" si="2"/>
        <v>405.23508374778004</v>
      </c>
      <c r="L6" s="70">
        <f t="shared" si="2"/>
        <v>446.87411908243007</v>
      </c>
      <c r="M6" s="70">
        <f t="shared" si="2"/>
        <v>499.48921528315003</v>
      </c>
      <c r="N6" s="70">
        <f t="shared" si="2"/>
        <v>540.9283354495401</v>
      </c>
      <c r="O6" s="70">
        <f t="shared" si="2"/>
        <v>43.91417251891</v>
      </c>
    </row>
    <row r="7" spans="1:15">
      <c r="A7" s="13">
        <v>4</v>
      </c>
      <c r="B7" s="14" t="s">
        <v>194</v>
      </c>
      <c r="C7" s="70">
        <f t="shared" ref="C7:O7" si="3">C41+C75</f>
        <v>59.201294726570005</v>
      </c>
      <c r="D7" s="70">
        <f t="shared" si="3"/>
        <v>87.201774815575504</v>
      </c>
      <c r="E7" s="70">
        <f t="shared" si="3"/>
        <v>260.84950175305875</v>
      </c>
      <c r="F7" s="70">
        <f t="shared" si="3"/>
        <v>412.86028946860603</v>
      </c>
      <c r="G7" s="70">
        <f t="shared" si="3"/>
        <v>495.74069865002303</v>
      </c>
      <c r="H7" s="70">
        <f t="shared" si="3"/>
        <v>720.36911799778306</v>
      </c>
      <c r="I7" s="70">
        <f t="shared" si="3"/>
        <v>858.11338062183631</v>
      </c>
      <c r="J7" s="70">
        <f t="shared" si="3"/>
        <v>1050.2935486175411</v>
      </c>
      <c r="K7" s="70">
        <f t="shared" si="3"/>
        <v>1130.5331540914069</v>
      </c>
      <c r="L7" s="70">
        <f t="shared" si="3"/>
        <v>1100.3784030128509</v>
      </c>
      <c r="M7" s="70">
        <f t="shared" si="3"/>
        <v>1150.6506517637943</v>
      </c>
      <c r="N7" s="70">
        <f t="shared" si="3"/>
        <v>1216.362167750176</v>
      </c>
      <c r="O7" s="70">
        <f t="shared" si="3"/>
        <v>135.4825430546428</v>
      </c>
    </row>
    <row r="8" spans="1:15">
      <c r="A8" s="13">
        <v>5</v>
      </c>
      <c r="B8" s="14" t="s">
        <v>195</v>
      </c>
      <c r="C8" s="70">
        <f t="shared" ref="C8:O8" si="4">C42+C76</f>
        <v>0.31187558599999998</v>
      </c>
      <c r="D8" s="70">
        <f t="shared" si="4"/>
        <v>0.72882051000000003</v>
      </c>
      <c r="E8" s="70">
        <f t="shared" si="4"/>
        <v>0.90866376599999998</v>
      </c>
      <c r="F8" s="70">
        <f t="shared" si="4"/>
        <v>1.177639597</v>
      </c>
      <c r="G8" s="70">
        <f t="shared" si="4"/>
        <v>8.5588350769999995</v>
      </c>
      <c r="H8" s="70">
        <f t="shared" si="4"/>
        <v>8.7180522190000005</v>
      </c>
      <c r="I8" s="70">
        <f t="shared" si="4"/>
        <v>8.3014731699199995</v>
      </c>
      <c r="J8" s="70">
        <f t="shared" si="4"/>
        <v>10.396972160920001</v>
      </c>
      <c r="K8" s="70">
        <f t="shared" si="4"/>
        <v>11.113005758720002</v>
      </c>
      <c r="L8" s="70">
        <f t="shared" si="4"/>
        <v>12.896929308920003</v>
      </c>
      <c r="M8" s="70">
        <f t="shared" si="4"/>
        <v>12.468966959919999</v>
      </c>
      <c r="N8" s="70">
        <f t="shared" si="4"/>
        <v>39.744585764919997</v>
      </c>
      <c r="O8" s="70">
        <f t="shared" si="4"/>
        <v>1.3151715822500001</v>
      </c>
    </row>
    <row r="9" spans="1:15">
      <c r="A9" s="13">
        <v>6</v>
      </c>
      <c r="B9" s="16" t="s">
        <v>196</v>
      </c>
      <c r="C9" s="62">
        <f t="shared" ref="C9:O9" si="5">C43+C77</f>
        <v>846.10625921763312</v>
      </c>
      <c r="D9" s="62">
        <f t="shared" si="5"/>
        <v>1564.1636737928677</v>
      </c>
      <c r="E9" s="62">
        <f t="shared" si="5"/>
        <v>2719.5387281160615</v>
      </c>
      <c r="F9" s="62">
        <f t="shared" si="5"/>
        <v>3752.9068042950034</v>
      </c>
      <c r="G9" s="62">
        <f t="shared" si="5"/>
        <v>4760.8692983595829</v>
      </c>
      <c r="H9" s="62">
        <f t="shared" si="5"/>
        <v>6164.7028661837803</v>
      </c>
      <c r="I9" s="62">
        <f t="shared" si="5"/>
        <v>7117.2908130719425</v>
      </c>
      <c r="J9" s="62">
        <f t="shared" si="5"/>
        <v>8118.562030229401</v>
      </c>
      <c r="K9" s="62">
        <f t="shared" si="5"/>
        <v>8983.2030354315593</v>
      </c>
      <c r="L9" s="62">
        <f t="shared" si="5"/>
        <v>9766.0076186142978</v>
      </c>
      <c r="M9" s="62">
        <f t="shared" si="5"/>
        <v>10658.83379091837</v>
      </c>
      <c r="N9" s="62">
        <f t="shared" si="5"/>
        <v>11629.248110473569</v>
      </c>
      <c r="O9" s="62">
        <f t="shared" si="5"/>
        <v>1036.9768600347195</v>
      </c>
    </row>
    <row r="10" spans="1:15">
      <c r="A10" s="13">
        <v>7</v>
      </c>
      <c r="B10" s="14" t="s">
        <v>197</v>
      </c>
      <c r="C10" s="70">
        <f t="shared" ref="C10:O10" si="6">C44+C78</f>
        <v>3.0046886898899996</v>
      </c>
      <c r="D10" s="70">
        <f t="shared" si="6"/>
        <v>5.3544500631099998</v>
      </c>
      <c r="E10" s="70">
        <f t="shared" si="6"/>
        <v>9.9482846880399993</v>
      </c>
      <c r="F10" s="70">
        <f t="shared" si="6"/>
        <v>14.126250650309997</v>
      </c>
      <c r="G10" s="70">
        <f t="shared" si="6"/>
        <v>17.897328391479999</v>
      </c>
      <c r="H10" s="70">
        <f t="shared" si="6"/>
        <v>21.219546761989999</v>
      </c>
      <c r="I10" s="70">
        <f t="shared" si="6"/>
        <v>24.397454251079996</v>
      </c>
      <c r="J10" s="70">
        <f t="shared" si="6"/>
        <v>29.337199032130002</v>
      </c>
      <c r="K10" s="70">
        <f t="shared" si="6"/>
        <v>32.221800985898795</v>
      </c>
      <c r="L10" s="70">
        <f t="shared" si="6"/>
        <v>35.027440055818786</v>
      </c>
      <c r="M10" s="70">
        <f t="shared" si="6"/>
        <v>38.493543677808795</v>
      </c>
      <c r="N10" s="70">
        <f t="shared" si="6"/>
        <v>42.695550286258793</v>
      </c>
      <c r="O10" s="70">
        <f t="shared" si="6"/>
        <v>2.7454897914687946</v>
      </c>
    </row>
    <row r="11" spans="1:15">
      <c r="A11" s="13">
        <v>8</v>
      </c>
      <c r="B11" s="14" t="s">
        <v>198</v>
      </c>
      <c r="C11" s="70">
        <f t="shared" ref="C11:O11" si="7">C45+C79</f>
        <v>2.883905693</v>
      </c>
      <c r="D11" s="70">
        <f t="shared" si="7"/>
        <v>5.3654027109999998</v>
      </c>
      <c r="E11" s="70">
        <f t="shared" si="7"/>
        <v>14.098528327</v>
      </c>
      <c r="F11" s="70">
        <f t="shared" si="7"/>
        <v>19.642925489</v>
      </c>
      <c r="G11" s="70">
        <f t="shared" si="7"/>
        <v>23.507361480979998</v>
      </c>
      <c r="H11" s="70">
        <f t="shared" si="7"/>
        <v>32.952368715399999</v>
      </c>
      <c r="I11" s="70">
        <f t="shared" si="7"/>
        <v>46.98066795015</v>
      </c>
      <c r="J11" s="70">
        <f t="shared" si="7"/>
        <v>70.375419365900001</v>
      </c>
      <c r="K11" s="70">
        <f t="shared" si="7"/>
        <v>85.536559178899992</v>
      </c>
      <c r="L11" s="70">
        <f t="shared" si="7"/>
        <v>95.186470221130008</v>
      </c>
      <c r="M11" s="70">
        <f t="shared" si="7"/>
        <v>112.74713417788</v>
      </c>
      <c r="N11" s="70">
        <f t="shared" si="7"/>
        <v>149.70451183663002</v>
      </c>
      <c r="O11" s="70">
        <f t="shared" si="7"/>
        <v>2.7979507397500001</v>
      </c>
    </row>
    <row r="12" spans="1:15">
      <c r="A12" s="13">
        <v>9</v>
      </c>
      <c r="B12" s="14" t="s">
        <v>199</v>
      </c>
      <c r="C12" s="70">
        <f t="shared" ref="C12:O12" si="8">C46+C80</f>
        <v>9.6930273261422304</v>
      </c>
      <c r="D12" s="70">
        <f t="shared" si="8"/>
        <v>29.272034055183099</v>
      </c>
      <c r="E12" s="70">
        <f t="shared" si="8"/>
        <v>45.617781646799806</v>
      </c>
      <c r="F12" s="70">
        <f t="shared" si="8"/>
        <v>60.150264233766897</v>
      </c>
      <c r="G12" s="70">
        <f t="shared" si="8"/>
        <v>71.404200395338307</v>
      </c>
      <c r="H12" s="70">
        <f t="shared" si="8"/>
        <v>82.063363901909696</v>
      </c>
      <c r="I12" s="70">
        <f t="shared" si="8"/>
        <v>93.992034047497796</v>
      </c>
      <c r="J12" s="70">
        <f t="shared" si="8"/>
        <v>101.92731166008581</v>
      </c>
      <c r="K12" s="70">
        <f t="shared" si="8"/>
        <v>112.23480803267388</v>
      </c>
      <c r="L12" s="70">
        <f t="shared" si="8"/>
        <v>122.70667507726191</v>
      </c>
      <c r="M12" s="70">
        <f t="shared" si="8"/>
        <v>133.18225028284999</v>
      </c>
      <c r="N12" s="70">
        <f t="shared" si="8"/>
        <v>144.0249621084381</v>
      </c>
      <c r="O12" s="70">
        <f t="shared" si="8"/>
        <v>9.8586082993306512</v>
      </c>
    </row>
    <row r="13" spans="1:15">
      <c r="A13" s="13">
        <v>10</v>
      </c>
      <c r="B13" s="14" t="s">
        <v>200</v>
      </c>
      <c r="C13" s="70">
        <f t="shared" ref="C13:O13" si="9">C47+C81</f>
        <v>5.5110951960000003</v>
      </c>
      <c r="D13" s="70">
        <f t="shared" si="9"/>
        <v>11.174983634</v>
      </c>
      <c r="E13" s="70">
        <f t="shared" si="9"/>
        <v>18.464286769200001</v>
      </c>
      <c r="F13" s="70">
        <f t="shared" si="9"/>
        <v>25.971640650349997</v>
      </c>
      <c r="G13" s="70">
        <f t="shared" si="9"/>
        <v>32.985427546419999</v>
      </c>
      <c r="H13" s="70">
        <f t="shared" si="9"/>
        <v>39.293953118160005</v>
      </c>
      <c r="I13" s="70">
        <f t="shared" si="9"/>
        <v>43.83660224858</v>
      </c>
      <c r="J13" s="70">
        <f t="shared" si="9"/>
        <v>50.076279771000003</v>
      </c>
      <c r="K13" s="70">
        <f t="shared" si="9"/>
        <v>55.935270297419997</v>
      </c>
      <c r="L13" s="70">
        <f t="shared" si="9"/>
        <v>67.057199705399995</v>
      </c>
      <c r="M13" s="70">
        <f t="shared" si="9"/>
        <v>73.40528433419</v>
      </c>
      <c r="N13" s="70">
        <f t="shared" si="9"/>
        <v>81.165133875940001</v>
      </c>
      <c r="O13" s="70">
        <f t="shared" si="9"/>
        <v>6.9234074136900006</v>
      </c>
    </row>
    <row r="14" spans="1:15">
      <c r="A14" s="13">
        <v>11</v>
      </c>
      <c r="B14" s="14" t="s">
        <v>234</v>
      </c>
      <c r="C14" s="70">
        <f t="shared" ref="C14:O14" si="10">C48+C82</f>
        <v>3.4743249370299996</v>
      </c>
      <c r="D14" s="70">
        <f t="shared" si="10"/>
        <v>5.8307735252399997</v>
      </c>
      <c r="E14" s="70">
        <f t="shared" si="10"/>
        <v>8.7261184456400009</v>
      </c>
      <c r="F14" s="70">
        <f t="shared" si="10"/>
        <v>12.017129343639999</v>
      </c>
      <c r="G14" s="70">
        <f t="shared" si="10"/>
        <v>15.113126000350002</v>
      </c>
      <c r="H14" s="70">
        <f t="shared" si="10"/>
        <v>18.15898512523</v>
      </c>
      <c r="I14" s="70">
        <f t="shared" si="10"/>
        <v>21.541242719329997</v>
      </c>
      <c r="J14" s="70">
        <f t="shared" si="10"/>
        <v>28.30456410191</v>
      </c>
      <c r="K14" s="70">
        <f t="shared" si="10"/>
        <v>32.664421844019998</v>
      </c>
      <c r="L14" s="70">
        <f t="shared" si="10"/>
        <v>32.859904815799993</v>
      </c>
      <c r="M14" s="70">
        <f t="shared" si="10"/>
        <v>36.81339693676</v>
      </c>
      <c r="N14" s="70">
        <f t="shared" si="10"/>
        <v>40.899257392010007</v>
      </c>
      <c r="O14" s="70">
        <f t="shared" si="10"/>
        <v>2.88349867208</v>
      </c>
    </row>
    <row r="15" spans="1:15">
      <c r="A15" s="13">
        <v>12</v>
      </c>
      <c r="B15" s="15" t="s">
        <v>202</v>
      </c>
      <c r="C15" s="70">
        <f t="shared" ref="C15:O15" si="11">C49+C83</f>
        <v>2.2945579649499996</v>
      </c>
      <c r="D15" s="70">
        <f t="shared" si="11"/>
        <v>85.314305383440001</v>
      </c>
      <c r="E15" s="70">
        <f t="shared" si="11"/>
        <v>9.8055700588200008</v>
      </c>
      <c r="F15" s="70">
        <f t="shared" si="11"/>
        <v>17.1882310634</v>
      </c>
      <c r="G15" s="70">
        <f t="shared" si="11"/>
        <v>21.711759537400003</v>
      </c>
      <c r="H15" s="70">
        <f t="shared" si="11"/>
        <v>24.516695122400002</v>
      </c>
      <c r="I15" s="70">
        <f t="shared" si="11"/>
        <v>27.432489386210001</v>
      </c>
      <c r="J15" s="70">
        <f t="shared" si="11"/>
        <v>30.58332543721</v>
      </c>
      <c r="K15" s="70">
        <f t="shared" si="11"/>
        <v>35.564681012410006</v>
      </c>
      <c r="L15" s="70">
        <f t="shared" si="11"/>
        <v>39.610072747710007</v>
      </c>
      <c r="M15" s="70">
        <f t="shared" si="11"/>
        <v>56.993742982300006</v>
      </c>
      <c r="N15" s="70">
        <f t="shared" si="11"/>
        <v>50.841554669429996</v>
      </c>
      <c r="O15" s="70">
        <f t="shared" si="11"/>
        <v>3.4442513833899997</v>
      </c>
    </row>
    <row r="16" spans="1:15">
      <c r="A16" s="13">
        <v>13</v>
      </c>
      <c r="B16" s="33" t="s">
        <v>203</v>
      </c>
      <c r="C16" s="62">
        <f t="shared" ref="C16:O16" si="12">C50+C84</f>
        <v>26.861599807012226</v>
      </c>
      <c r="D16" s="62">
        <f t="shared" si="12"/>
        <v>142.31194937197313</v>
      </c>
      <c r="E16" s="62">
        <f t="shared" si="12"/>
        <v>106.66056993549979</v>
      </c>
      <c r="F16" s="62">
        <f t="shared" si="12"/>
        <v>149.09644143046691</v>
      </c>
      <c r="G16" s="62">
        <f t="shared" si="12"/>
        <v>182.61920335196831</v>
      </c>
      <c r="H16" s="62">
        <f t="shared" si="12"/>
        <v>218.20491274508973</v>
      </c>
      <c r="I16" s="62">
        <f t="shared" si="12"/>
        <v>258.18049060284778</v>
      </c>
      <c r="J16" s="62">
        <f t="shared" si="12"/>
        <v>310.60409936823578</v>
      </c>
      <c r="K16" s="62">
        <f t="shared" si="12"/>
        <v>354.15754135132278</v>
      </c>
      <c r="L16" s="62">
        <f t="shared" si="12"/>
        <v>392.4477626231207</v>
      </c>
      <c r="M16" s="62">
        <f t="shared" si="12"/>
        <v>451.63535239178884</v>
      </c>
      <c r="N16" s="62">
        <f t="shared" si="12"/>
        <v>509.33097016870687</v>
      </c>
      <c r="O16" s="62">
        <f t="shared" si="12"/>
        <v>28.653206299709442</v>
      </c>
    </row>
    <row r="17" spans="1:15">
      <c r="A17" s="13">
        <v>14</v>
      </c>
      <c r="B17" s="33" t="s">
        <v>204</v>
      </c>
      <c r="C17" s="62">
        <f t="shared" ref="C17:O17" si="13">C51+C85</f>
        <v>816.4111077281899</v>
      </c>
      <c r="D17" s="62">
        <f t="shared" si="13"/>
        <v>1416.2962517401741</v>
      </c>
      <c r="E17" s="62">
        <f t="shared" si="13"/>
        <v>2606.3985364978421</v>
      </c>
      <c r="F17" s="62">
        <f t="shared" si="13"/>
        <v>3592.6811292328566</v>
      </c>
      <c r="G17" s="62">
        <f t="shared" si="13"/>
        <v>4564.420890493936</v>
      </c>
      <c r="H17" s="62">
        <f t="shared" si="13"/>
        <v>5928.6947637516523</v>
      </c>
      <c r="I17" s="62">
        <f t="shared" si="13"/>
        <v>6834.4721778450512</v>
      </c>
      <c r="J17" s="62">
        <f t="shared" si="13"/>
        <v>7780.1657420730207</v>
      </c>
      <c r="K17" s="62">
        <f t="shared" si="13"/>
        <v>8591.6438774324488</v>
      </c>
      <c r="L17" s="62">
        <f t="shared" si="13"/>
        <v>9333.2924611923827</v>
      </c>
      <c r="M17" s="62">
        <f t="shared" si="13"/>
        <v>10163.851365815792</v>
      </c>
      <c r="N17" s="62">
        <f t="shared" si="13"/>
        <v>11073.394040007581</v>
      </c>
      <c r="O17" s="62">
        <f t="shared" si="13"/>
        <v>961.02375751071963</v>
      </c>
    </row>
    <row r="18" spans="1:15">
      <c r="A18" s="13">
        <v>15</v>
      </c>
      <c r="B18" s="15" t="s">
        <v>205</v>
      </c>
      <c r="C18" s="70">
        <f t="shared" ref="C18:O18" si="14">C52+C86</f>
        <v>47.477534636720002</v>
      </c>
      <c r="D18" s="70">
        <f t="shared" si="14"/>
        <v>95.129957558940006</v>
      </c>
      <c r="E18" s="70">
        <f t="shared" si="14"/>
        <v>150.34195150991002</v>
      </c>
      <c r="F18" s="70">
        <f t="shared" si="14"/>
        <v>249.97815778203</v>
      </c>
      <c r="G18" s="70">
        <f t="shared" si="14"/>
        <v>301.89426993800004</v>
      </c>
      <c r="H18" s="70">
        <f t="shared" si="14"/>
        <v>347.96679676173</v>
      </c>
      <c r="I18" s="70">
        <f t="shared" si="14"/>
        <v>399.77936812256002</v>
      </c>
      <c r="J18" s="70">
        <f t="shared" si="14"/>
        <v>449.98379040361999</v>
      </c>
      <c r="K18" s="70">
        <f t="shared" si="14"/>
        <v>504.92280291378</v>
      </c>
      <c r="L18" s="70">
        <f t="shared" si="14"/>
        <v>559.9533198959399</v>
      </c>
      <c r="M18" s="70">
        <f t="shared" si="14"/>
        <v>626.31573493709993</v>
      </c>
      <c r="N18" s="70">
        <f t="shared" si="14"/>
        <v>735.80886550163007</v>
      </c>
      <c r="O18" s="70">
        <f t="shared" si="14"/>
        <v>58.335121361080006</v>
      </c>
    </row>
    <row r="19" spans="1:15">
      <c r="A19" s="13">
        <v>16</v>
      </c>
      <c r="B19" s="15" t="s">
        <v>206</v>
      </c>
      <c r="C19" s="70">
        <f t="shared" ref="C19:O19" si="15">C53+C87</f>
        <v>17.112508740669998</v>
      </c>
      <c r="D19" s="70">
        <f t="shared" si="15"/>
        <v>30.442315364340001</v>
      </c>
      <c r="E19" s="70">
        <f t="shared" si="15"/>
        <v>44.367762977810003</v>
      </c>
      <c r="F19" s="70">
        <f t="shared" si="15"/>
        <v>58.542934425730003</v>
      </c>
      <c r="G19" s="70">
        <f t="shared" si="15"/>
        <v>65.858081967649994</v>
      </c>
      <c r="H19" s="70">
        <f t="shared" si="15"/>
        <v>78.808328678069998</v>
      </c>
      <c r="I19" s="70">
        <f t="shared" si="15"/>
        <v>123.36936356324</v>
      </c>
      <c r="J19" s="70">
        <f t="shared" si="15"/>
        <v>135.76177951774002</v>
      </c>
      <c r="K19" s="70">
        <f t="shared" si="15"/>
        <v>151.88358177623999</v>
      </c>
      <c r="L19" s="70">
        <f t="shared" si="15"/>
        <v>167.96756133174</v>
      </c>
      <c r="M19" s="70">
        <f t="shared" si="15"/>
        <v>159.19229490385999</v>
      </c>
      <c r="N19" s="70">
        <f t="shared" si="15"/>
        <v>189.85183671949</v>
      </c>
      <c r="O19" s="70">
        <f t="shared" si="15"/>
        <v>15.049656681829591</v>
      </c>
    </row>
    <row r="20" spans="1:15">
      <c r="A20" s="13">
        <v>17</v>
      </c>
      <c r="B20" s="15" t="s">
        <v>207</v>
      </c>
      <c r="C20" s="70">
        <f t="shared" ref="C20:O20" si="16">C54+C88</f>
        <v>1.5899644789999998</v>
      </c>
      <c r="D20" s="70">
        <f t="shared" si="16"/>
        <v>3.9951591570000002</v>
      </c>
      <c r="E20" s="70">
        <f t="shared" si="16"/>
        <v>5.48422827</v>
      </c>
      <c r="F20" s="70">
        <f t="shared" si="16"/>
        <v>7.0606483109999996</v>
      </c>
      <c r="G20" s="70">
        <f t="shared" si="16"/>
        <v>8.4805028880000002</v>
      </c>
      <c r="H20" s="70">
        <f t="shared" si="16"/>
        <v>10.490315686999999</v>
      </c>
      <c r="I20" s="70">
        <f t="shared" si="16"/>
        <v>12.872877092</v>
      </c>
      <c r="J20" s="70">
        <f t="shared" si="16"/>
        <v>15.133022092999999</v>
      </c>
      <c r="K20" s="70">
        <f t="shared" si="16"/>
        <v>16.975572452000002</v>
      </c>
      <c r="L20" s="70">
        <f t="shared" si="16"/>
        <v>19.210527802150001</v>
      </c>
      <c r="M20" s="70">
        <f t="shared" si="16"/>
        <v>20.87166611112</v>
      </c>
      <c r="N20" s="70">
        <f t="shared" si="16"/>
        <v>25.45260553212</v>
      </c>
      <c r="O20" s="70">
        <f t="shared" si="16"/>
        <v>2.030754908</v>
      </c>
    </row>
    <row r="21" spans="1:15">
      <c r="A21" s="13">
        <v>18</v>
      </c>
      <c r="B21" s="15" t="s">
        <v>208</v>
      </c>
      <c r="C21" s="70">
        <f t="shared" ref="C21:O21" si="17">C55+C89</f>
        <v>2.95135721729666</v>
      </c>
      <c r="D21" s="70">
        <f t="shared" si="17"/>
        <v>5.8948064617999902</v>
      </c>
      <c r="E21" s="70">
        <f t="shared" si="17"/>
        <v>9.5596432222755396</v>
      </c>
      <c r="F21" s="70">
        <f t="shared" si="17"/>
        <v>12.638584005251099</v>
      </c>
      <c r="G21" s="70">
        <f t="shared" si="17"/>
        <v>18.051892215671099</v>
      </c>
      <c r="H21" s="70">
        <f t="shared" si="17"/>
        <v>21.971294785841099</v>
      </c>
      <c r="I21" s="70">
        <f t="shared" si="17"/>
        <v>25.443160873427761</v>
      </c>
      <c r="J21" s="70">
        <f t="shared" si="17"/>
        <v>27.92694043901443</v>
      </c>
      <c r="K21" s="70">
        <f t="shared" si="17"/>
        <v>31.208855434573326</v>
      </c>
      <c r="L21" s="70">
        <f t="shared" si="17"/>
        <v>35.31790834816001</v>
      </c>
      <c r="M21" s="70">
        <f t="shared" si="17"/>
        <v>38.447814534952244</v>
      </c>
      <c r="N21" s="70">
        <f t="shared" si="17"/>
        <v>46.168437186027802</v>
      </c>
      <c r="O21" s="70">
        <f t="shared" si="17"/>
        <v>4.0651833751911095</v>
      </c>
    </row>
    <row r="22" spans="1:15">
      <c r="A22" s="13">
        <v>19</v>
      </c>
      <c r="B22" s="15" t="s">
        <v>209</v>
      </c>
      <c r="C22" s="70">
        <f t="shared" ref="C22:O22" si="18">C56+C90</f>
        <v>3.7859114460000001</v>
      </c>
      <c r="D22" s="70">
        <f t="shared" si="18"/>
        <v>6.9854143129999997</v>
      </c>
      <c r="E22" s="70">
        <f t="shared" si="18"/>
        <v>12.332419603</v>
      </c>
      <c r="F22" s="70">
        <f t="shared" si="18"/>
        <v>17.483486794000001</v>
      </c>
      <c r="G22" s="70">
        <f t="shared" si="18"/>
        <v>17.891241785999998</v>
      </c>
      <c r="H22" s="70">
        <f t="shared" si="18"/>
        <v>22.133960510999998</v>
      </c>
      <c r="I22" s="70">
        <f t="shared" si="18"/>
        <v>27.517290725999999</v>
      </c>
      <c r="J22" s="70">
        <f t="shared" si="18"/>
        <v>31.146107507</v>
      </c>
      <c r="K22" s="70">
        <f t="shared" si="18"/>
        <v>35.638047400000005</v>
      </c>
      <c r="L22" s="70">
        <f t="shared" si="18"/>
        <v>42.496303798130008</v>
      </c>
      <c r="M22" s="70">
        <f t="shared" si="18"/>
        <v>46.578543637479996</v>
      </c>
      <c r="N22" s="70">
        <f t="shared" si="18"/>
        <v>70.176579527420003</v>
      </c>
      <c r="O22" s="70">
        <f t="shared" si="18"/>
        <v>4.6492225700700001</v>
      </c>
    </row>
    <row r="23" spans="1:15">
      <c r="A23" s="13">
        <v>20</v>
      </c>
      <c r="B23" s="15" t="s">
        <v>210</v>
      </c>
      <c r="C23" s="70">
        <f t="shared" ref="C23:O23" si="19">C57+C91</f>
        <v>4.2520413336199994</v>
      </c>
      <c r="D23" s="70">
        <f t="shared" si="19"/>
        <v>7.81294053449</v>
      </c>
      <c r="E23" s="70">
        <f t="shared" si="19"/>
        <v>13.375244118359999</v>
      </c>
      <c r="F23" s="70">
        <f t="shared" si="19"/>
        <v>23.970951245349998</v>
      </c>
      <c r="G23" s="70">
        <f t="shared" si="19"/>
        <v>32.423454902189995</v>
      </c>
      <c r="H23" s="70">
        <f t="shared" si="19"/>
        <v>47.513398825429995</v>
      </c>
      <c r="I23" s="70">
        <f t="shared" si="19"/>
        <v>63.847130277010002</v>
      </c>
      <c r="J23" s="70">
        <f t="shared" si="19"/>
        <v>68.864017282310002</v>
      </c>
      <c r="K23" s="70">
        <f t="shared" si="19"/>
        <v>77.763056806590001</v>
      </c>
      <c r="L23" s="70">
        <f t="shared" si="19"/>
        <v>89.483214648780006</v>
      </c>
      <c r="M23" s="70">
        <f t="shared" si="19"/>
        <v>99.182093239810001</v>
      </c>
      <c r="N23" s="70">
        <f t="shared" si="19"/>
        <v>119.67238039682</v>
      </c>
      <c r="O23" s="70">
        <f t="shared" si="19"/>
        <v>6.26746240716</v>
      </c>
    </row>
    <row r="24" spans="1:15">
      <c r="A24" s="13">
        <v>21</v>
      </c>
      <c r="B24" s="16" t="s">
        <v>211</v>
      </c>
      <c r="C24" s="62">
        <f t="shared" ref="C24:O24" si="20">C58+C92</f>
        <v>77.169317853306666</v>
      </c>
      <c r="D24" s="62">
        <f t="shared" si="20"/>
        <v>150.26059338957</v>
      </c>
      <c r="E24" s="62">
        <f t="shared" si="20"/>
        <v>235.46124970135548</v>
      </c>
      <c r="F24" s="62">
        <f t="shared" si="20"/>
        <v>369.67476256336107</v>
      </c>
      <c r="G24" s="62">
        <f t="shared" si="20"/>
        <v>444.59944369751122</v>
      </c>
      <c r="H24" s="62">
        <f t="shared" si="20"/>
        <v>528.88409524907104</v>
      </c>
      <c r="I24" s="62">
        <f t="shared" si="20"/>
        <v>652.82919065423789</v>
      </c>
      <c r="J24" s="62">
        <f t="shared" si="20"/>
        <v>728.81565724268444</v>
      </c>
      <c r="K24" s="62">
        <f t="shared" si="20"/>
        <v>818.39191678318321</v>
      </c>
      <c r="L24" s="62">
        <f t="shared" si="20"/>
        <v>914.42883582490003</v>
      </c>
      <c r="M24" s="62">
        <f t="shared" si="20"/>
        <v>990.58814736432214</v>
      </c>
      <c r="N24" s="62">
        <f t="shared" si="20"/>
        <v>1187.1307048635081</v>
      </c>
      <c r="O24" s="62">
        <f t="shared" si="20"/>
        <v>90.397401303330696</v>
      </c>
    </row>
    <row r="25" spans="1:15">
      <c r="A25" s="13">
        <v>22</v>
      </c>
      <c r="B25" s="14" t="s">
        <v>212</v>
      </c>
      <c r="C25" s="70">
        <f t="shared" ref="C25:N25" si="21">C59</f>
        <v>1.520605365</v>
      </c>
      <c r="D25" s="70">
        <f t="shared" si="21"/>
        <v>1.654522743</v>
      </c>
      <c r="E25" s="70">
        <f t="shared" si="21"/>
        <v>4.5381990950000004</v>
      </c>
      <c r="F25" s="70">
        <f t="shared" si="21"/>
        <v>5.3528985589999998</v>
      </c>
      <c r="G25" s="70">
        <f t="shared" si="21"/>
        <v>9.7205636220000002</v>
      </c>
      <c r="H25" s="70">
        <f t="shared" si="21"/>
        <v>11.120859657</v>
      </c>
      <c r="I25" s="70">
        <f t="shared" si="21"/>
        <v>13.400274712</v>
      </c>
      <c r="J25" s="70">
        <f t="shared" si="21"/>
        <v>14.56009047</v>
      </c>
      <c r="K25" s="70">
        <f t="shared" si="21"/>
        <v>11.486367563</v>
      </c>
      <c r="L25" s="70">
        <f t="shared" si="21"/>
        <v>13.682438233999999</v>
      </c>
      <c r="M25" s="70">
        <f t="shared" si="21"/>
        <v>14.622242756</v>
      </c>
      <c r="N25" s="70">
        <f t="shared" si="21"/>
        <v>18.165735420000001</v>
      </c>
      <c r="O25" s="70">
        <f>O59</f>
        <v>0.97635990500000003</v>
      </c>
    </row>
    <row r="26" spans="1:15">
      <c r="A26" s="13">
        <v>23</v>
      </c>
      <c r="B26" s="14" t="s">
        <v>213</v>
      </c>
      <c r="C26" s="70">
        <f t="shared" ref="C26:O26" si="22">C60+C93</f>
        <v>-5.5770000000000004E-3</v>
      </c>
      <c r="D26" s="70">
        <f t="shared" si="22"/>
        <v>0.87842299599999996</v>
      </c>
      <c r="E26" s="70">
        <f t="shared" si="22"/>
        <v>1.0626667359999999</v>
      </c>
      <c r="F26" s="70">
        <f t="shared" si="22"/>
        <v>0.98766673599999999</v>
      </c>
      <c r="G26" s="70">
        <f t="shared" si="22"/>
        <v>0.98766673599999999</v>
      </c>
      <c r="H26" s="70">
        <f t="shared" si="22"/>
        <v>1.248666185</v>
      </c>
      <c r="I26" s="70">
        <f t="shared" si="22"/>
        <v>1.2540983939999999</v>
      </c>
      <c r="J26" s="70">
        <f t="shared" si="22"/>
        <v>1.116598395</v>
      </c>
      <c r="K26" s="70">
        <f t="shared" si="22"/>
        <v>1.2608683940000001</v>
      </c>
      <c r="L26" s="70">
        <f t="shared" si="22"/>
        <v>1.481063333</v>
      </c>
      <c r="M26" s="70">
        <f t="shared" si="22"/>
        <v>1.481063333</v>
      </c>
      <c r="N26" s="70">
        <f t="shared" si="22"/>
        <v>1.659433326</v>
      </c>
      <c r="O26" s="70">
        <f t="shared" si="22"/>
        <v>3.2381577199999999E-3</v>
      </c>
    </row>
    <row r="27" spans="1:15">
      <c r="A27" s="13">
        <v>24</v>
      </c>
      <c r="B27" s="14" t="s">
        <v>214</v>
      </c>
      <c r="C27" s="70">
        <f t="shared" ref="C27:O27" si="23">C61+C94</f>
        <v>2.17941E-2</v>
      </c>
      <c r="D27" s="70">
        <f t="shared" si="23"/>
        <v>0</v>
      </c>
      <c r="E27" s="70">
        <f t="shared" si="23"/>
        <v>0</v>
      </c>
      <c r="F27" s="70">
        <f t="shared" si="23"/>
        <v>9.9999330000000008E-3</v>
      </c>
      <c r="G27" s="70">
        <f t="shared" si="23"/>
        <v>0.32567053000000001</v>
      </c>
      <c r="H27" s="70">
        <f t="shared" si="23"/>
        <v>-1.8121486999999999E-2</v>
      </c>
      <c r="I27" s="70">
        <f t="shared" si="23"/>
        <v>-5.2353084000000001E-2</v>
      </c>
      <c r="J27" s="70">
        <f t="shared" si="23"/>
        <v>8.9991599999999995E-4</v>
      </c>
      <c r="K27" s="70">
        <f t="shared" si="23"/>
        <v>-5.2353093000000003E-2</v>
      </c>
      <c r="L27" s="70">
        <f t="shared" si="23"/>
        <v>-5.3848093E-2</v>
      </c>
      <c r="M27" s="70">
        <f t="shared" si="23"/>
        <v>-5.3848093E-2</v>
      </c>
      <c r="N27" s="70">
        <f t="shared" si="23"/>
        <v>-6.0198001920000001E-2</v>
      </c>
      <c r="O27" s="70">
        <f t="shared" si="23"/>
        <v>1.332468E-2</v>
      </c>
    </row>
    <row r="28" spans="1:15">
      <c r="A28" s="13">
        <v>25</v>
      </c>
      <c r="B28" s="14" t="s">
        <v>215</v>
      </c>
      <c r="C28" s="70">
        <f t="shared" ref="C28:O28" si="24">C62+C95</f>
        <v>3.8519813192958079</v>
      </c>
      <c r="D28" s="70">
        <f t="shared" si="24"/>
        <v>7.0235856703558843</v>
      </c>
      <c r="E28" s="70">
        <f t="shared" si="24"/>
        <v>8.6081184884258839</v>
      </c>
      <c r="F28" s="70">
        <f t="shared" si="24"/>
        <v>12.00446274321</v>
      </c>
      <c r="G28" s="70">
        <f t="shared" si="24"/>
        <v>16.919080310826224</v>
      </c>
      <c r="H28" s="70">
        <f t="shared" si="24"/>
        <v>42.621886198839988</v>
      </c>
      <c r="I28" s="70">
        <f t="shared" si="24"/>
        <v>48.684980982900001</v>
      </c>
      <c r="J28" s="70">
        <f t="shared" si="24"/>
        <v>49.865357820230003</v>
      </c>
      <c r="K28" s="70">
        <f t="shared" si="24"/>
        <v>154.83758557266202</v>
      </c>
      <c r="L28" s="70">
        <f t="shared" si="24"/>
        <v>162.46345665193499</v>
      </c>
      <c r="M28" s="70">
        <f t="shared" si="24"/>
        <v>165.33335535290999</v>
      </c>
      <c r="N28" s="70">
        <f t="shared" si="24"/>
        <v>173.99344514072001</v>
      </c>
      <c r="O28" s="70">
        <f t="shared" si="24"/>
        <v>3.4495241299999999</v>
      </c>
    </row>
    <row r="29" spans="1:15">
      <c r="A29" s="13">
        <v>26</v>
      </c>
      <c r="B29" s="14" t="s">
        <v>216</v>
      </c>
      <c r="C29" s="70">
        <f t="shared" ref="C29:O29" si="25">C63+C96</f>
        <v>-1.1559493622100001</v>
      </c>
      <c r="D29" s="70">
        <f t="shared" si="25"/>
        <v>-3.3541661883599994</v>
      </c>
      <c r="E29" s="70">
        <f t="shared" si="25"/>
        <v>-5.0812614750700007</v>
      </c>
      <c r="F29" s="70">
        <f t="shared" si="25"/>
        <v>-9.3378791572039326</v>
      </c>
      <c r="G29" s="70">
        <f t="shared" si="25"/>
        <v>-10.683963033060001</v>
      </c>
      <c r="H29" s="70">
        <f t="shared" si="25"/>
        <v>-11.81083679221644</v>
      </c>
      <c r="I29" s="70">
        <f t="shared" si="25"/>
        <v>-20.069900783486442</v>
      </c>
      <c r="J29" s="70">
        <f t="shared" si="25"/>
        <v>-20.955075095756676</v>
      </c>
      <c r="K29" s="70">
        <f t="shared" si="25"/>
        <v>-23.016804406670001</v>
      </c>
      <c r="L29" s="70">
        <f t="shared" si="25"/>
        <v>-27.753026452282317</v>
      </c>
      <c r="M29" s="70">
        <f t="shared" si="25"/>
        <v>-54.040188675792336</v>
      </c>
      <c r="N29" s="70">
        <f t="shared" si="25"/>
        <v>-62.770211208209354</v>
      </c>
      <c r="O29" s="70">
        <f t="shared" si="25"/>
        <v>-2.2408249527093584</v>
      </c>
    </row>
    <row r="30" spans="1:15">
      <c r="A30" s="13">
        <v>27</v>
      </c>
      <c r="B30" s="16" t="s">
        <v>217</v>
      </c>
      <c r="C30" s="62">
        <f t="shared" ref="C30:O30" si="26">C64+C97</f>
        <v>4.2328544220858069</v>
      </c>
      <c r="D30" s="62">
        <f t="shared" si="26"/>
        <v>6.2023652209958833</v>
      </c>
      <c r="E30" s="62">
        <f t="shared" si="26"/>
        <v>9.1277228443558833</v>
      </c>
      <c r="F30" s="62">
        <f t="shared" si="26"/>
        <v>9.0171488140060649</v>
      </c>
      <c r="G30" s="62">
        <f t="shared" si="26"/>
        <v>17.269018165766234</v>
      </c>
      <c r="H30" s="62">
        <f t="shared" si="26"/>
        <v>43.16245376162356</v>
      </c>
      <c r="I30" s="62">
        <f t="shared" si="26"/>
        <v>43.217100221413574</v>
      </c>
      <c r="J30" s="62">
        <f t="shared" si="26"/>
        <v>44.587871505473323</v>
      </c>
      <c r="K30" s="62">
        <f t="shared" si="26"/>
        <v>144.515664029992</v>
      </c>
      <c r="L30" s="62">
        <f t="shared" si="26"/>
        <v>149.82008367365273</v>
      </c>
      <c r="M30" s="62">
        <f t="shared" si="26"/>
        <v>127.34262467311767</v>
      </c>
      <c r="N30" s="62">
        <f t="shared" si="26"/>
        <v>130.98820467659061</v>
      </c>
      <c r="O30" s="62">
        <f t="shared" si="26"/>
        <v>2.2016219200106426</v>
      </c>
    </row>
    <row r="31" spans="1:15">
      <c r="A31" s="13">
        <v>28</v>
      </c>
      <c r="B31" s="16" t="s">
        <v>218</v>
      </c>
      <c r="C31" s="62">
        <f t="shared" ref="C31:O31" si="27">C65+C98</f>
        <v>746.3081959793999</v>
      </c>
      <c r="D31" s="62">
        <f t="shared" si="27"/>
        <v>1277.79349625232</v>
      </c>
      <c r="E31" s="62">
        <f t="shared" si="27"/>
        <v>2386.544631323563</v>
      </c>
      <c r="F31" s="62">
        <f t="shared" si="27"/>
        <v>3243.1527491151819</v>
      </c>
      <c r="G31" s="62">
        <f t="shared" si="27"/>
        <v>4150.9196694758712</v>
      </c>
      <c r="H31" s="62">
        <f t="shared" si="27"/>
        <v>5460.7763119512429</v>
      </c>
      <c r="I31" s="62">
        <f t="shared" si="27"/>
        <v>6249.4982320362642</v>
      </c>
      <c r="J31" s="62">
        <f t="shared" si="27"/>
        <v>7123.7301451239537</v>
      </c>
      <c r="K31" s="62">
        <f t="shared" si="27"/>
        <v>7955.1692413270421</v>
      </c>
      <c r="L31" s="62">
        <f t="shared" si="27"/>
        <v>8608.9511038399269</v>
      </c>
      <c r="M31" s="62">
        <f t="shared" si="27"/>
        <v>9343.952915835378</v>
      </c>
      <c r="N31" s="62">
        <f t="shared" si="27"/>
        <v>10063.77464011795</v>
      </c>
      <c r="O31" s="62">
        <f t="shared" si="27"/>
        <v>920.12787435169002</v>
      </c>
    </row>
    <row r="32" spans="1:15">
      <c r="A32" s="13">
        <v>29</v>
      </c>
      <c r="B32" s="16" t="s">
        <v>219</v>
      </c>
      <c r="C32" s="62">
        <f t="shared" ref="C32:O32" si="28">C66+C99</f>
        <v>0.75356013899999996</v>
      </c>
      <c r="D32" s="62">
        <f t="shared" si="28"/>
        <v>0.82476316000000005</v>
      </c>
      <c r="E32" s="62">
        <f t="shared" si="28"/>
        <v>2.9142946809999999</v>
      </c>
      <c r="F32" s="62">
        <f t="shared" si="28"/>
        <v>9.2935155930000004</v>
      </c>
      <c r="G32" s="62">
        <f t="shared" si="28"/>
        <v>9.3887524639999995</v>
      </c>
      <c r="H32" s="62">
        <f t="shared" si="28"/>
        <v>13.206253222000001</v>
      </c>
      <c r="I32" s="62">
        <f t="shared" si="28"/>
        <v>16.248991929999999</v>
      </c>
      <c r="J32" s="62">
        <f t="shared" si="28"/>
        <v>18.273387155000002</v>
      </c>
      <c r="K32" s="62">
        <f t="shared" si="28"/>
        <v>19.748434861</v>
      </c>
      <c r="L32" s="62">
        <f t="shared" si="28"/>
        <v>22.246215747000001</v>
      </c>
      <c r="M32" s="62">
        <f t="shared" si="28"/>
        <v>22.607354556000001</v>
      </c>
      <c r="N32" s="62">
        <f t="shared" si="28"/>
        <v>24.100735147000002</v>
      </c>
      <c r="O32" s="62">
        <f t="shared" si="28"/>
        <v>0.610322103</v>
      </c>
    </row>
    <row r="33" spans="1:15">
      <c r="A33" s="13">
        <v>30</v>
      </c>
      <c r="B33" s="16" t="s">
        <v>220</v>
      </c>
      <c r="C33" s="62">
        <f t="shared" ref="C33:O33" si="29">C67+C100</f>
        <v>745.5546358403999</v>
      </c>
      <c r="D33" s="62">
        <f t="shared" si="29"/>
        <v>1276.9687330923198</v>
      </c>
      <c r="E33" s="62">
        <f t="shared" si="29"/>
        <v>2383.6303366425627</v>
      </c>
      <c r="F33" s="62">
        <f t="shared" si="29"/>
        <v>3233.859233522182</v>
      </c>
      <c r="G33" s="62">
        <f t="shared" si="29"/>
        <v>4141.5309170118708</v>
      </c>
      <c r="H33" s="62">
        <f t="shared" si="29"/>
        <v>5447.5700587292431</v>
      </c>
      <c r="I33" s="62">
        <f t="shared" si="29"/>
        <v>6233.2492401062636</v>
      </c>
      <c r="J33" s="62">
        <f t="shared" si="29"/>
        <v>7105.4567579689538</v>
      </c>
      <c r="K33" s="62">
        <f t="shared" si="29"/>
        <v>7935.4208064660424</v>
      </c>
      <c r="L33" s="62">
        <f t="shared" si="29"/>
        <v>8586.7048880929269</v>
      </c>
      <c r="M33" s="62">
        <f t="shared" si="29"/>
        <v>9321.3455612793787</v>
      </c>
      <c r="N33" s="62">
        <f t="shared" si="29"/>
        <v>10039.67390497095</v>
      </c>
      <c r="O33" s="62">
        <f t="shared" si="29"/>
        <v>919.51755224868998</v>
      </c>
    </row>
    <row r="35" spans="1:15">
      <c r="O35" s="76" t="s">
        <v>57</v>
      </c>
    </row>
    <row r="36" spans="1:15">
      <c r="B36" s="123" t="s">
        <v>235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</row>
    <row r="37" spans="1:15">
      <c r="A37" s="12" t="s">
        <v>156</v>
      </c>
      <c r="B37" s="12" t="s">
        <v>190</v>
      </c>
      <c r="C37" s="50">
        <v>44562</v>
      </c>
      <c r="D37" s="50">
        <v>44593</v>
      </c>
      <c r="E37" s="50">
        <v>44621</v>
      </c>
      <c r="F37" s="50">
        <v>44652</v>
      </c>
      <c r="G37" s="50">
        <v>44682</v>
      </c>
      <c r="H37" s="50">
        <v>44713</v>
      </c>
      <c r="I37" s="50">
        <v>44743</v>
      </c>
      <c r="J37" s="50">
        <v>44774</v>
      </c>
      <c r="K37" s="50">
        <v>44805</v>
      </c>
      <c r="L37" s="50">
        <v>44835</v>
      </c>
      <c r="M37" s="50">
        <v>44866</v>
      </c>
      <c r="N37" s="50">
        <v>44896</v>
      </c>
      <c r="O37" s="50">
        <v>44927</v>
      </c>
    </row>
    <row r="38" spans="1:15">
      <c r="A38" s="13">
        <v>1</v>
      </c>
      <c r="B38" s="14" t="s">
        <v>191</v>
      </c>
      <c r="C38" s="70">
        <v>713.81597412435258</v>
      </c>
      <c r="D38" s="70">
        <v>1346.680357470982</v>
      </c>
      <c r="E38" s="70">
        <v>2075.7543892712415</v>
      </c>
      <c r="F38" s="70">
        <v>2764.0926337936844</v>
      </c>
      <c r="G38" s="70">
        <v>3501.1818040116682</v>
      </c>
      <c r="H38" s="70">
        <v>4197.4200773989578</v>
      </c>
      <c r="I38" s="70">
        <v>4898.7188246092983</v>
      </c>
      <c r="J38" s="70">
        <v>5595.7928810442118</v>
      </c>
      <c r="K38" s="70">
        <v>6304.0027605511668</v>
      </c>
      <c r="L38" s="70">
        <v>7035.268641794657</v>
      </c>
      <c r="M38" s="70">
        <v>7782.061467996281</v>
      </c>
      <c r="N38" s="70">
        <v>8561.4545634222286</v>
      </c>
      <c r="O38" s="70">
        <v>767.09560930862654</v>
      </c>
    </row>
    <row r="39" spans="1:15">
      <c r="A39" s="13">
        <v>2</v>
      </c>
      <c r="B39" s="14" t="s">
        <v>192</v>
      </c>
      <c r="C39" s="70">
        <v>27.093191307000001</v>
      </c>
      <c r="D39" s="70">
        <v>37.449380871000002</v>
      </c>
      <c r="E39" s="70">
        <v>215.7526155941822</v>
      </c>
      <c r="F39" s="70">
        <v>364.4100807235132</v>
      </c>
      <c r="G39" s="70">
        <v>487.26675613608319</v>
      </c>
      <c r="H39" s="70">
        <v>922.60016378332091</v>
      </c>
      <c r="I39" s="70">
        <v>1002.1650563050911</v>
      </c>
      <c r="J39" s="70">
        <v>1076.0181628123378</v>
      </c>
      <c r="K39" s="70">
        <v>1106.2783948516981</v>
      </c>
      <c r="L39" s="70">
        <v>1141.7416829456481</v>
      </c>
      <c r="M39" s="70">
        <v>1182.303039069438</v>
      </c>
      <c r="N39" s="70">
        <v>1235.682099836421</v>
      </c>
      <c r="O39" s="70">
        <v>53.313194916</v>
      </c>
    </row>
    <row r="40" spans="1:15">
      <c r="A40" s="13">
        <v>3</v>
      </c>
      <c r="B40" s="14" t="s">
        <v>193</v>
      </c>
      <c r="C40" s="70">
        <v>42.92119068328001</v>
      </c>
      <c r="D40" s="70">
        <v>86.612045768589994</v>
      </c>
      <c r="E40" s="70">
        <v>159.85807937286</v>
      </c>
      <c r="F40" s="70">
        <v>199.52932972951999</v>
      </c>
      <c r="G40" s="70">
        <v>254.57710991512997</v>
      </c>
      <c r="H40" s="70">
        <v>299.25314206454004</v>
      </c>
      <c r="I40" s="70">
        <v>332.37425983761</v>
      </c>
      <c r="J40" s="70">
        <v>365.28083577709998</v>
      </c>
      <c r="K40" s="70">
        <v>404.88879586978004</v>
      </c>
      <c r="L40" s="70">
        <v>446.49449787143004</v>
      </c>
      <c r="M40" s="70">
        <v>499.07626073915003</v>
      </c>
      <c r="N40" s="70">
        <v>540.48204757254007</v>
      </c>
      <c r="O40" s="70">
        <v>43.442467974910002</v>
      </c>
    </row>
    <row r="41" spans="1:15">
      <c r="A41" s="13">
        <v>4</v>
      </c>
      <c r="B41" s="14" t="s">
        <v>194</v>
      </c>
      <c r="C41" s="70">
        <v>59.122894726570003</v>
      </c>
      <c r="D41" s="70">
        <v>87.123374815575502</v>
      </c>
      <c r="E41" s="70">
        <v>260.77110175305876</v>
      </c>
      <c r="F41" s="70">
        <v>412.53758946860603</v>
      </c>
      <c r="G41" s="70">
        <v>495.41799865002304</v>
      </c>
      <c r="H41" s="70">
        <v>718.85783542892295</v>
      </c>
      <c r="I41" s="70">
        <v>851.04246392397613</v>
      </c>
      <c r="J41" s="70">
        <v>1043.222611919681</v>
      </c>
      <c r="K41" s="70">
        <v>1119.4350668374079</v>
      </c>
      <c r="L41" s="70">
        <v>1089.2428907588519</v>
      </c>
      <c r="M41" s="70">
        <v>1139.4690145097952</v>
      </c>
      <c r="N41" s="70">
        <v>1205.240835296177</v>
      </c>
      <c r="O41" s="70">
        <v>124.36121046764386</v>
      </c>
    </row>
    <row r="42" spans="1:15">
      <c r="A42" s="13">
        <v>5</v>
      </c>
      <c r="B42" s="14" t="s">
        <v>195</v>
      </c>
      <c r="C42" s="70">
        <v>0.31187558599999998</v>
      </c>
      <c r="D42" s="70">
        <v>0.72882051000000003</v>
      </c>
      <c r="E42" s="70">
        <v>0.90866376599999998</v>
      </c>
      <c r="F42" s="70">
        <v>1.177639597</v>
      </c>
      <c r="G42" s="70">
        <v>8.5588350769999995</v>
      </c>
      <c r="H42" s="70">
        <v>8.7180522190000005</v>
      </c>
      <c r="I42" s="70">
        <v>8.3014731699199995</v>
      </c>
      <c r="J42" s="70">
        <v>10.396972160920001</v>
      </c>
      <c r="K42" s="70">
        <v>11.113005758720002</v>
      </c>
      <c r="L42" s="70">
        <v>12.896929308920003</v>
      </c>
      <c r="M42" s="70">
        <v>12.468966959919999</v>
      </c>
      <c r="N42" s="70">
        <v>39.744585764919997</v>
      </c>
      <c r="O42" s="70">
        <v>1.3151715822500001</v>
      </c>
    </row>
    <row r="43" spans="1:15">
      <c r="A43" s="13">
        <v>6</v>
      </c>
      <c r="B43" s="16" t="s">
        <v>196</v>
      </c>
      <c r="C43" s="62">
        <v>843.26512642720309</v>
      </c>
      <c r="D43" s="62">
        <v>1558.5939794361477</v>
      </c>
      <c r="E43" s="62">
        <v>2713.0448497573416</v>
      </c>
      <c r="F43" s="62">
        <v>3741.7472733123236</v>
      </c>
      <c r="G43" s="62">
        <v>4747.0025037899031</v>
      </c>
      <c r="H43" s="62">
        <v>6146.8492708947406</v>
      </c>
      <c r="I43" s="62">
        <v>7092.6020778459024</v>
      </c>
      <c r="J43" s="62">
        <v>8090.7114637142513</v>
      </c>
      <c r="K43" s="62">
        <v>8945.7180238687706</v>
      </c>
      <c r="L43" s="62">
        <v>9725.6446426795083</v>
      </c>
      <c r="M43" s="62">
        <v>10615.378749274581</v>
      </c>
      <c r="N43" s="62">
        <v>11582.60413189228</v>
      </c>
      <c r="O43" s="62">
        <v>989.5276542494305</v>
      </c>
    </row>
    <row r="44" spans="1:15">
      <c r="A44" s="13">
        <v>7</v>
      </c>
      <c r="B44" s="14" t="s">
        <v>197</v>
      </c>
      <c r="C44" s="70">
        <v>3.0037776098899998</v>
      </c>
      <c r="D44" s="70">
        <v>5.3532036131099998</v>
      </c>
      <c r="E44" s="70">
        <v>9.9470182380400001</v>
      </c>
      <c r="F44" s="70">
        <v>14.122410813309997</v>
      </c>
      <c r="G44" s="70">
        <v>17.892871299479999</v>
      </c>
      <c r="H44" s="70">
        <v>21.20959243199</v>
      </c>
      <c r="I44" s="70">
        <v>24.387479921079997</v>
      </c>
      <c r="J44" s="70">
        <v>29.327193902130002</v>
      </c>
      <c r="K44" s="70">
        <v>32.203788750900003</v>
      </c>
      <c r="L44" s="70">
        <v>35.006557249819991</v>
      </c>
      <c r="M44" s="70">
        <v>38.46931681681</v>
      </c>
      <c r="N44" s="70">
        <v>42.667803724259997</v>
      </c>
      <c r="O44" s="70">
        <v>2.7177432294700004</v>
      </c>
    </row>
    <row r="45" spans="1:15">
      <c r="A45" s="13">
        <v>8</v>
      </c>
      <c r="B45" s="14" t="s">
        <v>198</v>
      </c>
      <c r="C45" s="70">
        <v>2.883905693</v>
      </c>
      <c r="D45" s="70">
        <v>5.3654027109999998</v>
      </c>
      <c r="E45" s="70">
        <v>14.098528327</v>
      </c>
      <c r="F45" s="70">
        <v>19.642925489</v>
      </c>
      <c r="G45" s="70">
        <v>23.507361480979998</v>
      </c>
      <c r="H45" s="70">
        <v>32.952368715399999</v>
      </c>
      <c r="I45" s="70">
        <v>46.98066795015</v>
      </c>
      <c r="J45" s="70">
        <v>70.375419365900001</v>
      </c>
      <c r="K45" s="70">
        <v>85.536559178899992</v>
      </c>
      <c r="L45" s="70">
        <v>95.186470221130008</v>
      </c>
      <c r="M45" s="70">
        <v>112.74713417788</v>
      </c>
      <c r="N45" s="70">
        <v>149.70451183663002</v>
      </c>
      <c r="O45" s="70">
        <v>2.7979507397500001</v>
      </c>
    </row>
    <row r="46" spans="1:15">
      <c r="A46" s="13">
        <v>9</v>
      </c>
      <c r="B46" s="14" t="s">
        <v>199</v>
      </c>
      <c r="C46" s="70">
        <v>9.6930273261422304</v>
      </c>
      <c r="D46" s="70">
        <v>29.272034055183099</v>
      </c>
      <c r="E46" s="70">
        <v>45.617781646799806</v>
      </c>
      <c r="F46" s="70">
        <v>60.150264233766897</v>
      </c>
      <c r="G46" s="70">
        <v>71.404200395338307</v>
      </c>
      <c r="H46" s="70">
        <v>82.063363901909696</v>
      </c>
      <c r="I46" s="70">
        <v>93.992034047497796</v>
      </c>
      <c r="J46" s="70">
        <v>101.92731166008581</v>
      </c>
      <c r="K46" s="70">
        <v>112.23480803267388</v>
      </c>
      <c r="L46" s="70">
        <v>122.70667507726191</v>
      </c>
      <c r="M46" s="70">
        <v>133.18225028284999</v>
      </c>
      <c r="N46" s="70">
        <v>144.0249621084381</v>
      </c>
      <c r="O46" s="70">
        <v>9.8500999653306511</v>
      </c>
    </row>
    <row r="47" spans="1:15">
      <c r="A47" s="13">
        <v>10</v>
      </c>
      <c r="B47" s="14" t="s">
        <v>200</v>
      </c>
      <c r="C47" s="70">
        <v>5.5110951960000003</v>
      </c>
      <c r="D47" s="70">
        <v>11.174983634</v>
      </c>
      <c r="E47" s="70">
        <v>18.464286769200001</v>
      </c>
      <c r="F47" s="70">
        <v>25.971640650349997</v>
      </c>
      <c r="G47" s="70">
        <v>32.985427546419999</v>
      </c>
      <c r="H47" s="70">
        <v>39.293953118160005</v>
      </c>
      <c r="I47" s="70">
        <v>43.83660224858</v>
      </c>
      <c r="J47" s="70">
        <v>50.076279771000003</v>
      </c>
      <c r="K47" s="70">
        <v>55.935270297419997</v>
      </c>
      <c r="L47" s="70">
        <v>67.057199705399995</v>
      </c>
      <c r="M47" s="70">
        <v>73.40528433419</v>
      </c>
      <c r="N47" s="70">
        <v>81.165133875940001</v>
      </c>
      <c r="O47" s="70">
        <v>6.9234074136900006</v>
      </c>
    </row>
    <row r="48" spans="1:15">
      <c r="A48" s="13">
        <v>11</v>
      </c>
      <c r="B48" s="14" t="s">
        <v>234</v>
      </c>
      <c r="C48" s="70">
        <v>3.4676549090299997</v>
      </c>
      <c r="D48" s="70">
        <v>5.8177982992399997</v>
      </c>
      <c r="E48" s="70">
        <v>8.7129782196400001</v>
      </c>
      <c r="F48" s="70">
        <v>11.990521829639999</v>
      </c>
      <c r="G48" s="70">
        <v>15.079593036350001</v>
      </c>
      <c r="H48" s="70">
        <v>18.118133853229999</v>
      </c>
      <c r="I48" s="70">
        <v>21.500226447329997</v>
      </c>
      <c r="J48" s="70">
        <v>28.255831504909999</v>
      </c>
      <c r="K48" s="70">
        <v>32.598679164019998</v>
      </c>
      <c r="L48" s="70">
        <v>32.784846485799996</v>
      </c>
      <c r="M48" s="70">
        <v>36.72929486476</v>
      </c>
      <c r="N48" s="70">
        <v>40.805765670010004</v>
      </c>
      <c r="O48" s="70">
        <v>2.7700840070799999</v>
      </c>
    </row>
    <row r="49" spans="1:16">
      <c r="A49" s="13">
        <v>12</v>
      </c>
      <c r="B49" s="15" t="s">
        <v>202</v>
      </c>
      <c r="C49" s="70">
        <v>2.2945579649499996</v>
      </c>
      <c r="D49" s="70">
        <v>85.314305383440001</v>
      </c>
      <c r="E49" s="70">
        <v>9.8057200588200004</v>
      </c>
      <c r="F49" s="70">
        <v>17.188381063400001</v>
      </c>
      <c r="G49" s="70">
        <v>21.712159537400002</v>
      </c>
      <c r="H49" s="70">
        <v>24.517095122400001</v>
      </c>
      <c r="I49" s="70">
        <v>27.43288938621</v>
      </c>
      <c r="J49" s="70">
        <v>30.583685437210001</v>
      </c>
      <c r="K49" s="70">
        <v>35.565041012410006</v>
      </c>
      <c r="L49" s="70">
        <v>39.610432747710007</v>
      </c>
      <c r="M49" s="70">
        <v>56.994102982300006</v>
      </c>
      <c r="N49" s="70">
        <v>50.841914669429997</v>
      </c>
      <c r="O49" s="70">
        <v>3.4446113833899998</v>
      </c>
    </row>
    <row r="50" spans="1:16">
      <c r="A50" s="13">
        <v>13</v>
      </c>
      <c r="B50" s="33" t="s">
        <v>203</v>
      </c>
      <c r="C50" s="62">
        <v>26.854018699012226</v>
      </c>
      <c r="D50" s="62">
        <v>142.29772769597312</v>
      </c>
      <c r="E50" s="62">
        <v>106.64631325949979</v>
      </c>
      <c r="F50" s="62">
        <v>149.06614407946691</v>
      </c>
      <c r="G50" s="62">
        <v>182.58161329596831</v>
      </c>
      <c r="H50" s="62">
        <v>218.15450714308972</v>
      </c>
      <c r="I50" s="62">
        <v>258.12990000084778</v>
      </c>
      <c r="J50" s="62">
        <v>310.54572164123579</v>
      </c>
      <c r="K50" s="62">
        <v>354.07414643632399</v>
      </c>
      <c r="L50" s="62">
        <v>392.35218148712192</v>
      </c>
      <c r="M50" s="62">
        <v>451.52738345879004</v>
      </c>
      <c r="N50" s="62">
        <v>509.21009188470805</v>
      </c>
      <c r="O50" s="62">
        <v>28.503896738710647</v>
      </c>
    </row>
    <row r="51" spans="1:16">
      <c r="A51" s="13">
        <v>14</v>
      </c>
      <c r="B51" s="33" t="s">
        <v>204</v>
      </c>
      <c r="C51" s="62">
        <v>816.4111077281899</v>
      </c>
      <c r="D51" s="62">
        <v>1416.2962517401741</v>
      </c>
      <c r="E51" s="62">
        <v>2606.3985364978421</v>
      </c>
      <c r="F51" s="62">
        <v>3592.6811292328566</v>
      </c>
      <c r="G51" s="62">
        <v>4564.420890493936</v>
      </c>
      <c r="H51" s="62">
        <v>5928.6947637516523</v>
      </c>
      <c r="I51" s="62">
        <v>6834.4721778450512</v>
      </c>
      <c r="J51" s="62">
        <v>7780.1657420730207</v>
      </c>
      <c r="K51" s="62">
        <v>8591.6438774324488</v>
      </c>
      <c r="L51" s="62">
        <v>9333.2924611923827</v>
      </c>
      <c r="M51" s="62">
        <v>10163.851365815792</v>
      </c>
      <c r="N51" s="62">
        <v>11073.394040007581</v>
      </c>
      <c r="O51" s="62">
        <v>961.02375751071963</v>
      </c>
      <c r="P51" s="103"/>
    </row>
    <row r="52" spans="1:16">
      <c r="A52" s="13">
        <v>15</v>
      </c>
      <c r="B52" s="15" t="s">
        <v>205</v>
      </c>
      <c r="C52" s="70">
        <v>47.315391801720004</v>
      </c>
      <c r="D52" s="70">
        <v>94.867001829940008</v>
      </c>
      <c r="E52" s="70">
        <v>150.06997078091001</v>
      </c>
      <c r="F52" s="70">
        <v>249.42461098102999</v>
      </c>
      <c r="G52" s="70">
        <v>301.24426780800002</v>
      </c>
      <c r="H52" s="70">
        <v>347.17207624772999</v>
      </c>
      <c r="I52" s="70">
        <v>398.96812260856001</v>
      </c>
      <c r="J52" s="70">
        <v>449.04561960661999</v>
      </c>
      <c r="K52" s="70">
        <v>503.47704577678002</v>
      </c>
      <c r="L52" s="70">
        <v>558.40042691193992</v>
      </c>
      <c r="M52" s="70">
        <v>624.66227250309998</v>
      </c>
      <c r="N52" s="70">
        <v>734.01923777363004</v>
      </c>
      <c r="O52" s="70">
        <v>56.474120846080005</v>
      </c>
    </row>
    <row r="53" spans="1:16">
      <c r="A53" s="13">
        <v>16</v>
      </c>
      <c r="B53" s="15" t="s">
        <v>206</v>
      </c>
      <c r="C53" s="70">
        <v>17.07959160067</v>
      </c>
      <c r="D53" s="70">
        <v>30.391380791340001</v>
      </c>
      <c r="E53" s="70">
        <v>44.305207404810005</v>
      </c>
      <c r="F53" s="70">
        <v>58.404177524730002</v>
      </c>
      <c r="G53" s="70">
        <v>65.698701049649998</v>
      </c>
      <c r="H53" s="70">
        <v>78.618555689069993</v>
      </c>
      <c r="I53" s="70">
        <v>123.15600539524</v>
      </c>
      <c r="J53" s="70">
        <v>135.49224062574001</v>
      </c>
      <c r="K53" s="70">
        <v>151.56204046523999</v>
      </c>
      <c r="L53" s="70">
        <v>167.61377601874</v>
      </c>
      <c r="M53" s="70">
        <v>158.78995401285999</v>
      </c>
      <c r="N53" s="70">
        <v>189.39283895648998</v>
      </c>
      <c r="O53" s="70">
        <v>14.57509616682959</v>
      </c>
    </row>
    <row r="54" spans="1:16">
      <c r="A54" s="13">
        <v>17</v>
      </c>
      <c r="B54" s="15" t="s">
        <v>207</v>
      </c>
      <c r="C54" s="70">
        <v>1.5827309789999999</v>
      </c>
      <c r="D54" s="70">
        <v>3.9702454120000001</v>
      </c>
      <c r="E54" s="70">
        <v>5.4593145249999999</v>
      </c>
      <c r="F54" s="70">
        <v>7.029625126</v>
      </c>
      <c r="G54" s="70">
        <v>8.4494597030000005</v>
      </c>
      <c r="H54" s="70">
        <v>10.458852501999999</v>
      </c>
      <c r="I54" s="70">
        <v>12.841413907</v>
      </c>
      <c r="J54" s="70">
        <v>15.095806746999999</v>
      </c>
      <c r="K54" s="70">
        <v>16.921650219</v>
      </c>
      <c r="L54" s="70">
        <v>19.154761569150001</v>
      </c>
      <c r="M54" s="70">
        <v>20.804462255120001</v>
      </c>
      <c r="N54" s="70">
        <v>25.374986868120001</v>
      </c>
      <c r="O54" s="70">
        <v>1.950385244</v>
      </c>
    </row>
    <row r="55" spans="1:16">
      <c r="A55" s="13">
        <v>18</v>
      </c>
      <c r="B55" s="15" t="s">
        <v>208</v>
      </c>
      <c r="C55" s="70">
        <v>2.9198510227966601</v>
      </c>
      <c r="D55" s="70">
        <v>5.83183157379999</v>
      </c>
      <c r="E55" s="70">
        <v>9.4943975012755395</v>
      </c>
      <c r="F55" s="70">
        <v>12.513284226251098</v>
      </c>
      <c r="G55" s="70">
        <v>17.895429991171099</v>
      </c>
      <c r="H55" s="70">
        <v>21.783670115841097</v>
      </c>
      <c r="I55" s="70">
        <v>25.253265370427762</v>
      </c>
      <c r="J55" s="70">
        <v>27.70588249051443</v>
      </c>
      <c r="K55" s="70">
        <v>30.927743428073327</v>
      </c>
      <c r="L55" s="70">
        <v>35.005633896160013</v>
      </c>
      <c r="M55" s="70">
        <v>38.104377637452245</v>
      </c>
      <c r="N55" s="70">
        <v>45.793650354027804</v>
      </c>
      <c r="O55" s="70">
        <v>3.6891386051911095</v>
      </c>
    </row>
    <row r="56" spans="1:16">
      <c r="A56" s="13">
        <v>19</v>
      </c>
      <c r="B56" s="15" t="s">
        <v>209</v>
      </c>
      <c r="C56" s="70">
        <v>3.7859114460000001</v>
      </c>
      <c r="D56" s="70">
        <v>6.9754143129999999</v>
      </c>
      <c r="E56" s="70">
        <v>12.322419603</v>
      </c>
      <c r="F56" s="70">
        <v>17.380412619000001</v>
      </c>
      <c r="G56" s="70">
        <v>17.788167610999999</v>
      </c>
      <c r="H56" s="70">
        <v>21.965846635999998</v>
      </c>
      <c r="I56" s="70">
        <v>27.326530003999999</v>
      </c>
      <c r="J56" s="70">
        <v>30.901346785000001</v>
      </c>
      <c r="K56" s="70">
        <v>35.372286678000002</v>
      </c>
      <c r="L56" s="70">
        <v>42.202912219130006</v>
      </c>
      <c r="M56" s="70">
        <v>46.285152058479994</v>
      </c>
      <c r="N56" s="70">
        <v>69.807202437420003</v>
      </c>
      <c r="O56" s="70">
        <v>4.20255480307</v>
      </c>
    </row>
    <row r="57" spans="1:16">
      <c r="A57" s="13">
        <v>20</v>
      </c>
      <c r="B57" s="15" t="s">
        <v>210</v>
      </c>
      <c r="C57" s="70">
        <v>4.2263106626199995</v>
      </c>
      <c r="D57" s="70">
        <v>7.7804901634899997</v>
      </c>
      <c r="E57" s="70">
        <v>13.34208084736</v>
      </c>
      <c r="F57" s="70">
        <v>23.811181867349998</v>
      </c>
      <c r="G57" s="70">
        <v>32.234491053189998</v>
      </c>
      <c r="H57" s="70">
        <v>47.295818235429998</v>
      </c>
      <c r="I57" s="70">
        <v>63.628393187010005</v>
      </c>
      <c r="J57" s="70">
        <v>68.542712627309996</v>
      </c>
      <c r="K57" s="70">
        <v>77.320583912589996</v>
      </c>
      <c r="L57" s="70">
        <v>88.935956135780003</v>
      </c>
      <c r="M57" s="70">
        <v>98.567191727809998</v>
      </c>
      <c r="N57" s="70">
        <v>118.97857042782</v>
      </c>
      <c r="O57" s="70">
        <v>5.5548464421599997</v>
      </c>
    </row>
    <row r="58" spans="1:16">
      <c r="A58" s="13">
        <v>21</v>
      </c>
      <c r="B58" s="16" t="s">
        <v>211</v>
      </c>
      <c r="C58" s="62">
        <v>76.909787512806659</v>
      </c>
      <c r="D58" s="62">
        <v>149.81636408356999</v>
      </c>
      <c r="E58" s="62">
        <v>234.99339066235549</v>
      </c>
      <c r="F58" s="62">
        <v>368.56329234436106</v>
      </c>
      <c r="G58" s="62">
        <v>443.31051721601119</v>
      </c>
      <c r="H58" s="62">
        <v>527.29481942607106</v>
      </c>
      <c r="I58" s="62">
        <v>651.17373047223793</v>
      </c>
      <c r="J58" s="62">
        <v>726.78360888218447</v>
      </c>
      <c r="K58" s="62">
        <v>815.58135047968324</v>
      </c>
      <c r="L58" s="62">
        <v>911.31346675090003</v>
      </c>
      <c r="M58" s="62">
        <v>987.21341019482213</v>
      </c>
      <c r="N58" s="62">
        <v>1183.3664868175081</v>
      </c>
      <c r="O58" s="62">
        <v>86.446142107330701</v>
      </c>
    </row>
    <row r="59" spans="1:16">
      <c r="A59" s="13">
        <v>22</v>
      </c>
      <c r="B59" s="14" t="s">
        <v>212</v>
      </c>
      <c r="C59" s="70">
        <v>1.520605365</v>
      </c>
      <c r="D59" s="70">
        <v>1.654522743</v>
      </c>
      <c r="E59" s="70">
        <v>4.5381990950000004</v>
      </c>
      <c r="F59" s="70">
        <v>5.3528985589999998</v>
      </c>
      <c r="G59" s="70">
        <v>9.7205636220000002</v>
      </c>
      <c r="H59" s="70">
        <v>11.120859657</v>
      </c>
      <c r="I59" s="70">
        <v>13.400274712</v>
      </c>
      <c r="J59" s="70">
        <v>14.56009047</v>
      </c>
      <c r="K59" s="70">
        <v>11.486367563</v>
      </c>
      <c r="L59" s="70">
        <v>13.682438233999999</v>
      </c>
      <c r="M59" s="70">
        <v>14.622242756</v>
      </c>
      <c r="N59" s="70">
        <v>18.165735420000001</v>
      </c>
      <c r="O59" s="70">
        <v>0.97635990500000003</v>
      </c>
    </row>
    <row r="60" spans="1:16">
      <c r="A60" s="13">
        <v>23</v>
      </c>
      <c r="B60" s="14" t="s">
        <v>213</v>
      </c>
      <c r="C60" s="70">
        <v>-5.5770000000000004E-3</v>
      </c>
      <c r="D60" s="70">
        <v>0.87842299599999996</v>
      </c>
      <c r="E60" s="70">
        <v>1.0626667359999999</v>
      </c>
      <c r="F60" s="70">
        <v>0.98766673599999999</v>
      </c>
      <c r="G60" s="70">
        <v>0.98766673599999999</v>
      </c>
      <c r="H60" s="70">
        <v>1.248666185</v>
      </c>
      <c r="I60" s="70">
        <v>1.2540983939999999</v>
      </c>
      <c r="J60" s="70">
        <v>1.116598395</v>
      </c>
      <c r="K60" s="70">
        <v>1.2608683940000001</v>
      </c>
      <c r="L60" s="70">
        <v>1.481063333</v>
      </c>
      <c r="M60" s="70">
        <v>1.481063333</v>
      </c>
      <c r="N60" s="70">
        <v>1.659433326</v>
      </c>
      <c r="O60" s="70">
        <v>3.2381577199999999E-3</v>
      </c>
    </row>
    <row r="61" spans="1:16">
      <c r="A61" s="13">
        <v>24</v>
      </c>
      <c r="B61" s="14" t="s">
        <v>214</v>
      </c>
      <c r="C61" s="70">
        <v>2.17941E-2</v>
      </c>
      <c r="D61" s="70">
        <v>0</v>
      </c>
      <c r="E61" s="70">
        <v>0</v>
      </c>
      <c r="F61" s="70">
        <v>9.9999330000000008E-3</v>
      </c>
      <c r="G61" s="70">
        <v>0.32567053000000001</v>
      </c>
      <c r="H61" s="70">
        <v>-1.8121486999999999E-2</v>
      </c>
      <c r="I61" s="70">
        <v>-5.2353084000000001E-2</v>
      </c>
      <c r="J61" s="70">
        <v>8.9991599999999995E-4</v>
      </c>
      <c r="K61" s="70">
        <v>-5.2353093000000003E-2</v>
      </c>
      <c r="L61" s="70">
        <v>-5.3848093E-2</v>
      </c>
      <c r="M61" s="70">
        <v>-5.3848093E-2</v>
      </c>
      <c r="N61" s="70">
        <v>-6.0198001920000001E-2</v>
      </c>
      <c r="O61" s="70">
        <v>1.332468E-2</v>
      </c>
    </row>
    <row r="62" spans="1:16">
      <c r="A62" s="13">
        <v>25</v>
      </c>
      <c r="B62" s="14" t="s">
        <v>215</v>
      </c>
      <c r="C62" s="70">
        <v>3.8384644796399998</v>
      </c>
      <c r="D62" s="70">
        <v>6.9931903872900003</v>
      </c>
      <c r="E62" s="70">
        <v>8.56093160036</v>
      </c>
      <c r="F62" s="70">
        <v>11.944559355280001</v>
      </c>
      <c r="G62" s="70">
        <v>16.84388070084999</v>
      </c>
      <c r="H62" s="70">
        <v>42.533402586489991</v>
      </c>
      <c r="I62" s="70">
        <v>48.569601743550002</v>
      </c>
      <c r="J62" s="70">
        <v>49.737897571060003</v>
      </c>
      <c r="K62" s="70">
        <v>154.75143623071008</v>
      </c>
      <c r="L62" s="70">
        <v>162.371195961045</v>
      </c>
      <c r="M62" s="70">
        <v>165.23405077350998</v>
      </c>
      <c r="N62" s="70">
        <v>173.88093231846003</v>
      </c>
      <c r="O62" s="70">
        <v>3.3355454447399997</v>
      </c>
    </row>
    <row r="63" spans="1:16">
      <c r="A63" s="13">
        <v>26</v>
      </c>
      <c r="B63" s="14" t="s">
        <v>216</v>
      </c>
      <c r="C63" s="70">
        <v>-1.1546148652100001</v>
      </c>
      <c r="D63" s="70">
        <v>-3.3509563753599996</v>
      </c>
      <c r="E63" s="70">
        <v>-5.077503387070001</v>
      </c>
      <c r="F63" s="70">
        <v>-9.3295983023799991</v>
      </c>
      <c r="G63" s="70">
        <v>-10.674687809990001</v>
      </c>
      <c r="H63" s="70">
        <v>-11.79900361288</v>
      </c>
      <c r="I63" s="70">
        <v>-20.057889857150002</v>
      </c>
      <c r="J63" s="70">
        <v>-20.942571593060002</v>
      </c>
      <c r="K63" s="70">
        <v>-23.00030667091</v>
      </c>
      <c r="L63" s="70">
        <v>-27.725088180150003</v>
      </c>
      <c r="M63" s="70">
        <v>-54.010801430569998</v>
      </c>
      <c r="N63" s="70">
        <v>-62.739323956929994</v>
      </c>
      <c r="O63" s="70">
        <v>-2.2099377014300003</v>
      </c>
    </row>
    <row r="64" spans="1:16">
      <c r="A64" s="13">
        <v>27</v>
      </c>
      <c r="B64" s="16" t="s">
        <v>217</v>
      </c>
      <c r="C64" s="62">
        <v>4.220672079429999</v>
      </c>
      <c r="D64" s="62">
        <v>6.175179750929999</v>
      </c>
      <c r="E64" s="62">
        <v>9.0842940442899991</v>
      </c>
      <c r="F64" s="62">
        <v>8.9655262808999989</v>
      </c>
      <c r="G64" s="62">
        <v>17.203093778860001</v>
      </c>
      <c r="H64" s="62">
        <v>43.085803328609998</v>
      </c>
      <c r="I64" s="62">
        <v>43.113731908400013</v>
      </c>
      <c r="J64" s="62">
        <v>44.472914758999998</v>
      </c>
      <c r="K64" s="62">
        <v>144.44601242380006</v>
      </c>
      <c r="L64" s="62">
        <v>149.75576125489505</v>
      </c>
      <c r="M64" s="62">
        <v>127.27270733894001</v>
      </c>
      <c r="N64" s="62">
        <v>130.90657910560998</v>
      </c>
      <c r="O64" s="62">
        <v>2.1185304860300005</v>
      </c>
    </row>
    <row r="65" spans="1:16">
      <c r="A65" s="13">
        <v>28</v>
      </c>
      <c r="B65" s="16" t="s">
        <v>218</v>
      </c>
      <c r="C65" s="62">
        <v>743.72199229481407</v>
      </c>
      <c r="D65" s="62">
        <v>1272.655067407534</v>
      </c>
      <c r="E65" s="62">
        <v>2380.4894398797769</v>
      </c>
      <c r="F65" s="62">
        <v>3233.0833631693959</v>
      </c>
      <c r="G65" s="62">
        <v>4138.3134670567852</v>
      </c>
      <c r="H65" s="62">
        <v>5444.4857476541893</v>
      </c>
      <c r="I65" s="62">
        <v>6226.4121792812102</v>
      </c>
      <c r="J65" s="62">
        <v>7097.8550479498299</v>
      </c>
      <c r="K65" s="62">
        <v>7920.5085393765603</v>
      </c>
      <c r="L65" s="62">
        <v>8571.7347556963796</v>
      </c>
      <c r="M65" s="62">
        <v>9303.91066295991</v>
      </c>
      <c r="N65" s="62">
        <v>10020.934132295679</v>
      </c>
      <c r="O65" s="62">
        <v>876.6961458894192</v>
      </c>
    </row>
    <row r="66" spans="1:16">
      <c r="A66" s="13">
        <v>29</v>
      </c>
      <c r="B66" s="16" t="s">
        <v>219</v>
      </c>
      <c r="C66" s="62">
        <v>0.75356013899999996</v>
      </c>
      <c r="D66" s="62">
        <v>0.82476316000000005</v>
      </c>
      <c r="E66" s="62">
        <v>2.9142946809999999</v>
      </c>
      <c r="F66" s="62">
        <v>9.2935155930000004</v>
      </c>
      <c r="G66" s="62">
        <v>9.3887524639999995</v>
      </c>
      <c r="H66" s="62">
        <v>13.206253222000001</v>
      </c>
      <c r="I66" s="62">
        <v>16.248991929999999</v>
      </c>
      <c r="J66" s="62">
        <v>18.273387155000002</v>
      </c>
      <c r="K66" s="62">
        <v>19.748434861</v>
      </c>
      <c r="L66" s="62">
        <v>22.246215747000001</v>
      </c>
      <c r="M66" s="62">
        <v>22.607354556000001</v>
      </c>
      <c r="N66" s="62">
        <v>24.100735147000002</v>
      </c>
      <c r="O66" s="62">
        <v>0.610322103</v>
      </c>
    </row>
    <row r="67" spans="1:16">
      <c r="A67" s="13">
        <v>30</v>
      </c>
      <c r="B67" s="16" t="s">
        <v>220</v>
      </c>
      <c r="C67" s="62">
        <v>742.96843215581407</v>
      </c>
      <c r="D67" s="62">
        <v>1271.8303042475338</v>
      </c>
      <c r="E67" s="62">
        <v>2377.5751451987767</v>
      </c>
      <c r="F67" s="62">
        <v>3223.7898475763959</v>
      </c>
      <c r="G67" s="62">
        <v>4128.9247145927848</v>
      </c>
      <c r="H67" s="62">
        <v>5431.2794944321895</v>
      </c>
      <c r="I67" s="62">
        <v>6210.1631873512097</v>
      </c>
      <c r="J67" s="62">
        <v>7079.58166079483</v>
      </c>
      <c r="K67" s="62">
        <v>7900.7601045155607</v>
      </c>
      <c r="L67" s="62">
        <v>8549.4885399493796</v>
      </c>
      <c r="M67" s="62">
        <v>9281.3033084039107</v>
      </c>
      <c r="N67" s="62">
        <v>9996.8333971486791</v>
      </c>
      <c r="O67" s="62">
        <v>876.08582378641916</v>
      </c>
    </row>
    <row r="69" spans="1:16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8" t="s">
        <v>57</v>
      </c>
    </row>
    <row r="70" spans="1:16">
      <c r="A70" s="77"/>
      <c r="B70" s="124" t="s">
        <v>236</v>
      </c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</row>
    <row r="71" spans="1:16">
      <c r="A71" s="79" t="s">
        <v>156</v>
      </c>
      <c r="B71" s="79" t="s">
        <v>190</v>
      </c>
      <c r="C71" s="80">
        <v>44562</v>
      </c>
      <c r="D71" s="80">
        <v>44593</v>
      </c>
      <c r="E71" s="80">
        <v>44621</v>
      </c>
      <c r="F71" s="80">
        <v>44652</v>
      </c>
      <c r="G71" s="80">
        <v>44682</v>
      </c>
      <c r="H71" s="80">
        <v>44713</v>
      </c>
      <c r="I71" s="80">
        <v>44743</v>
      </c>
      <c r="J71" s="80">
        <v>44774</v>
      </c>
      <c r="K71" s="80">
        <v>44805</v>
      </c>
      <c r="L71" s="80">
        <v>44835</v>
      </c>
      <c r="M71" s="80">
        <v>44866</v>
      </c>
      <c r="N71" s="80">
        <v>44896</v>
      </c>
      <c r="O71" s="80">
        <v>44927</v>
      </c>
    </row>
    <row r="72" spans="1:16">
      <c r="A72" s="13">
        <v>1</v>
      </c>
      <c r="B72" s="14" t="s">
        <v>191</v>
      </c>
      <c r="C72" s="81">
        <v>2.62877166043</v>
      </c>
      <c r="D72" s="81">
        <v>5.1514014174599998</v>
      </c>
      <c r="E72" s="81">
        <v>6.0755854194600003</v>
      </c>
      <c r="F72" s="81">
        <v>10.34735630642</v>
      </c>
      <c r="G72" s="81">
        <v>13.034418421420002</v>
      </c>
      <c r="H72" s="81">
        <v>15.789183265920002</v>
      </c>
      <c r="I72" s="81">
        <v>16.767689073920003</v>
      </c>
      <c r="J72" s="81">
        <v>19.663499024920004</v>
      </c>
      <c r="K72" s="81">
        <v>25.12804643242</v>
      </c>
      <c r="L72" s="81">
        <v>27.917817013419999</v>
      </c>
      <c r="M72" s="81">
        <v>30.917117415419998</v>
      </c>
      <c r="N72" s="81">
        <v>34.083546999919996</v>
      </c>
      <c r="O72" s="81">
        <v>34.863357403919998</v>
      </c>
      <c r="P72" s="86"/>
    </row>
    <row r="73" spans="1:16">
      <c r="A73" s="13">
        <v>2</v>
      </c>
      <c r="B73" s="14" t="s">
        <v>192</v>
      </c>
      <c r="C73" s="81">
        <v>8.1991433000000002E-2</v>
      </c>
      <c r="D73" s="81">
        <v>0.23595354525999998</v>
      </c>
      <c r="E73" s="81">
        <v>0.23595354525999998</v>
      </c>
      <c r="F73" s="81">
        <v>0.28159588825999998</v>
      </c>
      <c r="G73" s="81">
        <v>0.28732766325999998</v>
      </c>
      <c r="H73" s="81">
        <v>0.31631127226</v>
      </c>
      <c r="I73" s="81">
        <v>0.61331127226000004</v>
      </c>
      <c r="J73" s="81">
        <v>0.83650958037000001</v>
      </c>
      <c r="K73" s="81">
        <v>0.91258999836999999</v>
      </c>
      <c r="L73" s="81">
        <v>0.93002545637</v>
      </c>
      <c r="M73" s="81">
        <v>0.94333243037000003</v>
      </c>
      <c r="N73" s="81">
        <v>0.99281125036999995</v>
      </c>
      <c r="O73" s="81">
        <v>0.99281125036999995</v>
      </c>
      <c r="P73" s="86"/>
    </row>
    <row r="74" spans="1:16">
      <c r="A74" s="13">
        <v>3</v>
      </c>
      <c r="B74" s="14" t="s">
        <v>193</v>
      </c>
      <c r="C74" s="81">
        <v>5.1969697000000002E-2</v>
      </c>
      <c r="D74" s="81">
        <v>0.103939394</v>
      </c>
      <c r="E74" s="81">
        <v>0.103939394</v>
      </c>
      <c r="F74" s="81">
        <v>0.20787878800000001</v>
      </c>
      <c r="G74" s="81">
        <v>0.22234848500000001</v>
      </c>
      <c r="H74" s="81">
        <v>0.23681818199999999</v>
      </c>
      <c r="I74" s="81">
        <v>0.23681818199999999</v>
      </c>
      <c r="J74" s="81">
        <v>0.27962121200000001</v>
      </c>
      <c r="K74" s="81">
        <v>0.34628787799999999</v>
      </c>
      <c r="L74" s="81">
        <v>0.37962121100000001</v>
      </c>
      <c r="M74" s="81">
        <v>0.41295454399999998</v>
      </c>
      <c r="N74" s="81">
        <v>0.446287877</v>
      </c>
      <c r="O74" s="81">
        <v>0.471704544</v>
      </c>
      <c r="P74" s="86"/>
    </row>
    <row r="75" spans="1:16">
      <c r="A75" s="13">
        <v>4</v>
      </c>
      <c r="B75" s="14" t="s">
        <v>194</v>
      </c>
      <c r="C75" s="81">
        <v>7.8399999999999997E-2</v>
      </c>
      <c r="D75" s="81">
        <v>7.8399999999999997E-2</v>
      </c>
      <c r="E75" s="81">
        <v>7.8399999999999997E-2</v>
      </c>
      <c r="F75" s="81">
        <v>0.32269999999999999</v>
      </c>
      <c r="G75" s="81">
        <v>0.32269999999999999</v>
      </c>
      <c r="H75" s="81">
        <v>1.5112825688601383</v>
      </c>
      <c r="I75" s="81">
        <v>7.0709166978601381</v>
      </c>
      <c r="J75" s="81">
        <v>7.0709366978601382</v>
      </c>
      <c r="K75" s="81">
        <v>11.098087253998932</v>
      </c>
      <c r="L75" s="81">
        <v>11.135512253998932</v>
      </c>
      <c r="M75" s="81">
        <v>11.181637253998932</v>
      </c>
      <c r="N75" s="81">
        <v>11.121332453998932</v>
      </c>
      <c r="O75" s="81">
        <v>11.121332586998932</v>
      </c>
      <c r="P75" s="86"/>
    </row>
    <row r="76" spans="1:16">
      <c r="A76" s="13">
        <v>5</v>
      </c>
      <c r="B76" s="14" t="s">
        <v>195</v>
      </c>
      <c r="C76" s="81">
        <v>0</v>
      </c>
      <c r="D76" s="81">
        <v>0</v>
      </c>
      <c r="E76" s="81">
        <v>0</v>
      </c>
      <c r="F76" s="81">
        <v>0</v>
      </c>
      <c r="G76" s="81">
        <v>0</v>
      </c>
      <c r="H76" s="81">
        <v>0</v>
      </c>
      <c r="I76" s="81">
        <v>0</v>
      </c>
      <c r="J76" s="81">
        <v>0</v>
      </c>
      <c r="K76" s="81">
        <v>0</v>
      </c>
      <c r="L76" s="81">
        <v>0</v>
      </c>
      <c r="M76" s="81">
        <v>0</v>
      </c>
      <c r="N76" s="81">
        <v>0</v>
      </c>
      <c r="O76" s="81">
        <v>0</v>
      </c>
      <c r="P76" s="86"/>
    </row>
    <row r="77" spans="1:16">
      <c r="A77" s="13">
        <v>6</v>
      </c>
      <c r="B77" s="82" t="s">
        <v>196</v>
      </c>
      <c r="C77" s="83">
        <v>2.8411327904299997</v>
      </c>
      <c r="D77" s="83">
        <v>5.5696943567200003</v>
      </c>
      <c r="E77" s="83">
        <v>6.49387835872</v>
      </c>
      <c r="F77" s="83">
        <v>11.15953098268</v>
      </c>
      <c r="G77" s="83">
        <v>13.866794569680001</v>
      </c>
      <c r="H77" s="83">
        <v>17.853595289040143</v>
      </c>
      <c r="I77" s="83">
        <v>24.688735226040137</v>
      </c>
      <c r="J77" s="83">
        <v>27.850566515150138</v>
      </c>
      <c r="K77" s="83">
        <v>37.485011562788927</v>
      </c>
      <c r="L77" s="83">
        <v>40.362975934788928</v>
      </c>
      <c r="M77" s="83">
        <v>43.455041643788924</v>
      </c>
      <c r="N77" s="83">
        <v>46.643978581288934</v>
      </c>
      <c r="O77" s="83">
        <v>47.449205785288932</v>
      </c>
      <c r="P77" s="86"/>
    </row>
    <row r="78" spans="1:16">
      <c r="A78" s="13">
        <v>7</v>
      </c>
      <c r="B78" s="14" t="s">
        <v>197</v>
      </c>
      <c r="C78" s="81">
        <v>9.1107999999999998E-4</v>
      </c>
      <c r="D78" s="81">
        <v>1.2464500000000001E-3</v>
      </c>
      <c r="E78" s="81">
        <v>1.2664499999999999E-3</v>
      </c>
      <c r="F78" s="81">
        <v>3.839837E-3</v>
      </c>
      <c r="G78" s="81">
        <v>4.4570920000000002E-3</v>
      </c>
      <c r="H78" s="81">
        <v>9.9543300000000008E-3</v>
      </c>
      <c r="I78" s="81">
        <v>9.97433E-3</v>
      </c>
      <c r="J78" s="81">
        <v>1.0005129999999999E-2</v>
      </c>
      <c r="K78" s="81">
        <v>1.8012234998794101E-2</v>
      </c>
      <c r="L78" s="81">
        <v>2.08828059987941E-2</v>
      </c>
      <c r="M78" s="81">
        <v>2.4226860998794102E-2</v>
      </c>
      <c r="N78" s="81">
        <v>2.7746561998794102E-2</v>
      </c>
      <c r="O78" s="81">
        <v>2.7746561998794102E-2</v>
      </c>
      <c r="P78" s="86"/>
    </row>
    <row r="79" spans="1:16">
      <c r="A79" s="13">
        <v>8</v>
      </c>
      <c r="B79" s="14" t="s">
        <v>198</v>
      </c>
      <c r="C79" s="81">
        <v>0</v>
      </c>
      <c r="D79" s="81">
        <v>0</v>
      </c>
      <c r="E79" s="81">
        <v>0</v>
      </c>
      <c r="F79" s="81">
        <v>0</v>
      </c>
      <c r="G79" s="81">
        <v>0</v>
      </c>
      <c r="H79" s="81">
        <v>0</v>
      </c>
      <c r="I79" s="81">
        <v>0</v>
      </c>
      <c r="J79" s="81">
        <v>0</v>
      </c>
      <c r="K79" s="81">
        <v>0</v>
      </c>
      <c r="L79" s="81">
        <v>0</v>
      </c>
      <c r="M79" s="81">
        <v>0</v>
      </c>
      <c r="N79" s="81">
        <v>0</v>
      </c>
      <c r="O79" s="81">
        <v>0</v>
      </c>
      <c r="P79" s="86"/>
    </row>
    <row r="80" spans="1:16">
      <c r="A80" s="13">
        <v>9</v>
      </c>
      <c r="B80" s="14" t="s">
        <v>199</v>
      </c>
      <c r="C80" s="81">
        <v>0</v>
      </c>
      <c r="D80" s="81">
        <v>0</v>
      </c>
      <c r="E80" s="81">
        <v>0</v>
      </c>
      <c r="F80" s="81">
        <v>0</v>
      </c>
      <c r="G80" s="81">
        <v>0</v>
      </c>
      <c r="H80" s="81">
        <v>0</v>
      </c>
      <c r="I80" s="81">
        <v>0</v>
      </c>
      <c r="J80" s="81">
        <v>0</v>
      </c>
      <c r="K80" s="81">
        <v>0</v>
      </c>
      <c r="L80" s="81">
        <v>0</v>
      </c>
      <c r="M80" s="81">
        <v>0</v>
      </c>
      <c r="N80" s="81">
        <v>0</v>
      </c>
      <c r="O80" s="81">
        <v>8.5083339999999993E-3</v>
      </c>
      <c r="P80" s="86"/>
    </row>
    <row r="81" spans="1:16">
      <c r="A81" s="13">
        <v>10</v>
      </c>
      <c r="B81" s="14" t="s">
        <v>200</v>
      </c>
      <c r="C81" s="81">
        <v>0</v>
      </c>
      <c r="D81" s="81">
        <v>0</v>
      </c>
      <c r="E81" s="81">
        <v>0</v>
      </c>
      <c r="F81" s="81">
        <v>0</v>
      </c>
      <c r="G81" s="81">
        <v>0</v>
      </c>
      <c r="H81" s="81">
        <v>0</v>
      </c>
      <c r="I81" s="81">
        <v>0</v>
      </c>
      <c r="J81" s="81">
        <v>0</v>
      </c>
      <c r="K81" s="81">
        <v>0</v>
      </c>
      <c r="L81" s="81">
        <v>0</v>
      </c>
      <c r="M81" s="81">
        <v>0</v>
      </c>
      <c r="N81" s="81">
        <v>0</v>
      </c>
      <c r="O81" s="81">
        <v>0</v>
      </c>
      <c r="P81" s="86"/>
    </row>
    <row r="82" spans="1:16">
      <c r="A82" s="13">
        <v>11</v>
      </c>
      <c r="B82" s="14" t="s">
        <v>234</v>
      </c>
      <c r="C82" s="81">
        <v>6.6700279999999997E-3</v>
      </c>
      <c r="D82" s="81">
        <v>1.2975225999999999E-2</v>
      </c>
      <c r="E82" s="81">
        <v>1.3140226E-2</v>
      </c>
      <c r="F82" s="81">
        <v>2.6607513999999999E-2</v>
      </c>
      <c r="G82" s="81">
        <v>3.3532963999999998E-2</v>
      </c>
      <c r="H82" s="81">
        <v>4.0851271999999994E-2</v>
      </c>
      <c r="I82" s="81">
        <v>4.1016271999999993E-2</v>
      </c>
      <c r="J82" s="81">
        <v>4.8732597000000002E-2</v>
      </c>
      <c r="K82" s="81">
        <v>6.5742679999999998E-2</v>
      </c>
      <c r="L82" s="81">
        <v>7.5058330000000006E-2</v>
      </c>
      <c r="M82" s="81">
        <v>8.4102071999999986E-2</v>
      </c>
      <c r="N82" s="81">
        <v>9.3491722000000013E-2</v>
      </c>
      <c r="O82" s="81">
        <v>0.11341466500000001</v>
      </c>
      <c r="P82" s="86"/>
    </row>
    <row r="83" spans="1:16">
      <c r="A83" s="13">
        <v>12</v>
      </c>
      <c r="B83" s="14" t="s">
        <v>202</v>
      </c>
      <c r="C83" s="81">
        <v>0</v>
      </c>
      <c r="D83" s="81">
        <v>0</v>
      </c>
      <c r="E83" s="81">
        <v>-1.4999999999999999E-4</v>
      </c>
      <c r="F83" s="81">
        <v>-1.4999999999999999E-4</v>
      </c>
      <c r="G83" s="81">
        <v>-4.0000000000000002E-4</v>
      </c>
      <c r="H83" s="81">
        <v>-4.0000000000000002E-4</v>
      </c>
      <c r="I83" s="81">
        <v>-4.0000000000000002E-4</v>
      </c>
      <c r="J83" s="81">
        <v>-3.6000000000000002E-4</v>
      </c>
      <c r="K83" s="81">
        <v>-3.6000000000000002E-4</v>
      </c>
      <c r="L83" s="81">
        <v>-3.6000000000000002E-4</v>
      </c>
      <c r="M83" s="81">
        <v>-3.6000000000000002E-4</v>
      </c>
      <c r="N83" s="81">
        <v>-3.6000000000000002E-4</v>
      </c>
      <c r="O83" s="81">
        <v>-3.6000000000000002E-4</v>
      </c>
      <c r="P83" s="86"/>
    </row>
    <row r="84" spans="1:16">
      <c r="A84" s="13">
        <v>13</v>
      </c>
      <c r="B84" s="82" t="s">
        <v>203</v>
      </c>
      <c r="C84" s="83">
        <v>7.5811079999999996E-3</v>
      </c>
      <c r="D84" s="83">
        <v>1.4221676000000001E-2</v>
      </c>
      <c r="E84" s="83">
        <v>1.4256675999999999E-2</v>
      </c>
      <c r="F84" s="83">
        <v>3.0297351E-2</v>
      </c>
      <c r="G84" s="83">
        <v>3.7590055999999997E-2</v>
      </c>
      <c r="H84" s="83">
        <v>5.0405601999999994E-2</v>
      </c>
      <c r="I84" s="83">
        <v>5.0590601999999991E-2</v>
      </c>
      <c r="J84" s="83">
        <v>5.8377726999999997E-2</v>
      </c>
      <c r="K84" s="83">
        <v>8.3394914998794104E-2</v>
      </c>
      <c r="L84" s="83">
        <v>9.5581135998794114E-2</v>
      </c>
      <c r="M84" s="83">
        <v>0.10796893299879408</v>
      </c>
      <c r="N84" s="83">
        <v>0.12087828399879411</v>
      </c>
      <c r="O84" s="83">
        <v>0.14930956099879411</v>
      </c>
      <c r="P84" s="86"/>
    </row>
    <row r="85" spans="1:16">
      <c r="A85" s="13">
        <v>14</v>
      </c>
      <c r="B85" s="82" t="s">
        <v>204</v>
      </c>
      <c r="C85" s="83">
        <v>0</v>
      </c>
      <c r="D85" s="83">
        <v>0</v>
      </c>
      <c r="E85" s="83">
        <v>0</v>
      </c>
      <c r="F85" s="83">
        <v>0</v>
      </c>
      <c r="G85" s="83">
        <v>0</v>
      </c>
      <c r="H85" s="83">
        <v>0</v>
      </c>
      <c r="I85" s="83">
        <v>0</v>
      </c>
      <c r="J85" s="83">
        <v>0</v>
      </c>
      <c r="K85" s="83">
        <v>0</v>
      </c>
      <c r="L85" s="83">
        <v>0</v>
      </c>
      <c r="M85" s="83">
        <v>0</v>
      </c>
      <c r="N85" s="83">
        <v>0</v>
      </c>
      <c r="O85" s="83">
        <v>0</v>
      </c>
      <c r="P85" s="86"/>
    </row>
    <row r="86" spans="1:16">
      <c r="A86" s="13">
        <v>15</v>
      </c>
      <c r="B86" s="14" t="s">
        <v>205</v>
      </c>
      <c r="C86" s="81">
        <v>0.16214283500000001</v>
      </c>
      <c r="D86" s="81">
        <v>0.26295572900000003</v>
      </c>
      <c r="E86" s="81">
        <v>0.27198072899999998</v>
      </c>
      <c r="F86" s="81">
        <v>0.55354680099999998</v>
      </c>
      <c r="G86" s="81">
        <v>0.65000212999999996</v>
      </c>
      <c r="H86" s="81">
        <v>0.79472051399999999</v>
      </c>
      <c r="I86" s="81">
        <v>0.811245514</v>
      </c>
      <c r="J86" s="81">
        <v>0.93817079699999995</v>
      </c>
      <c r="K86" s="81">
        <v>1.445757137</v>
      </c>
      <c r="L86" s="81">
        <v>1.5528929840000001</v>
      </c>
      <c r="M86" s="81">
        <v>1.6534624339999999</v>
      </c>
      <c r="N86" s="81">
        <v>1.7896277279999999</v>
      </c>
      <c r="O86" s="81">
        <v>1.861000515</v>
      </c>
      <c r="P86" s="86"/>
    </row>
    <row r="87" spans="1:16">
      <c r="A87" s="13">
        <v>16</v>
      </c>
      <c r="B87" s="14" t="s">
        <v>206</v>
      </c>
      <c r="C87" s="81">
        <v>3.2917139999999998E-2</v>
      </c>
      <c r="D87" s="81">
        <v>5.0934572999999997E-2</v>
      </c>
      <c r="E87" s="81">
        <v>6.2555573000000003E-2</v>
      </c>
      <c r="F87" s="81">
        <v>0.13875690099999999</v>
      </c>
      <c r="G87" s="81">
        <v>0.15938091800000001</v>
      </c>
      <c r="H87" s="81">
        <v>0.189772989</v>
      </c>
      <c r="I87" s="81">
        <v>0.21335816799999999</v>
      </c>
      <c r="J87" s="81">
        <v>0.26953889199999997</v>
      </c>
      <c r="K87" s="81">
        <v>0.321541311</v>
      </c>
      <c r="L87" s="81">
        <v>0.35378531299999999</v>
      </c>
      <c r="M87" s="81">
        <v>0.40234089099999998</v>
      </c>
      <c r="N87" s="81">
        <v>0.458997763</v>
      </c>
      <c r="O87" s="81">
        <v>0.47456051500000002</v>
      </c>
      <c r="P87" s="86"/>
    </row>
    <row r="88" spans="1:16">
      <c r="A88" s="13">
        <v>17</v>
      </c>
      <c r="B88" s="14" t="s">
        <v>207</v>
      </c>
      <c r="C88" s="81">
        <v>7.2335000000000003E-3</v>
      </c>
      <c r="D88" s="81">
        <v>2.4913745000000001E-2</v>
      </c>
      <c r="E88" s="81">
        <v>2.4913745000000001E-2</v>
      </c>
      <c r="F88" s="81">
        <v>3.1023185000000002E-2</v>
      </c>
      <c r="G88" s="81">
        <v>3.1043185000000001E-2</v>
      </c>
      <c r="H88" s="81">
        <v>3.1463184999999998E-2</v>
      </c>
      <c r="I88" s="81">
        <v>3.1463184999999998E-2</v>
      </c>
      <c r="J88" s="81">
        <v>3.7215346000000003E-2</v>
      </c>
      <c r="K88" s="81">
        <v>5.3922233E-2</v>
      </c>
      <c r="L88" s="81">
        <v>5.5766232999999998E-2</v>
      </c>
      <c r="M88" s="81">
        <v>6.7203856000000006E-2</v>
      </c>
      <c r="N88" s="81">
        <v>7.7618664000000004E-2</v>
      </c>
      <c r="O88" s="81">
        <v>8.0369663999999993E-2</v>
      </c>
      <c r="P88" s="86"/>
    </row>
    <row r="89" spans="1:16">
      <c r="A89" s="13">
        <v>18</v>
      </c>
      <c r="B89" s="14" t="s">
        <v>208</v>
      </c>
      <c r="C89" s="81">
        <v>3.1506194500000001E-2</v>
      </c>
      <c r="D89" s="81">
        <v>6.2974888000000007E-2</v>
      </c>
      <c r="E89" s="81">
        <v>6.5245721000000007E-2</v>
      </c>
      <c r="F89" s="81">
        <v>0.12529977900000003</v>
      </c>
      <c r="G89" s="81">
        <v>0.15646222450000002</v>
      </c>
      <c r="H89" s="81">
        <v>0.18762467000000002</v>
      </c>
      <c r="I89" s="81">
        <v>0.18989550300000002</v>
      </c>
      <c r="J89" s="81">
        <v>0.22105794850000002</v>
      </c>
      <c r="K89" s="81">
        <v>0.28111200650000001</v>
      </c>
      <c r="L89" s="81">
        <v>0.31227445200000004</v>
      </c>
      <c r="M89" s="81">
        <v>0.34343689750000006</v>
      </c>
      <c r="N89" s="81">
        <v>0.37478683200000007</v>
      </c>
      <c r="O89" s="81">
        <v>0.37604477000000008</v>
      </c>
      <c r="P89" s="86"/>
    </row>
    <row r="90" spans="1:16">
      <c r="A90" s="13">
        <v>19</v>
      </c>
      <c r="B90" s="14" t="s">
        <v>209</v>
      </c>
      <c r="C90" s="81">
        <v>0</v>
      </c>
      <c r="D90" s="81">
        <v>0.01</v>
      </c>
      <c r="E90" s="81">
        <v>0.01</v>
      </c>
      <c r="F90" s="81">
        <v>0.103074175</v>
      </c>
      <c r="G90" s="81">
        <v>0.103074175</v>
      </c>
      <c r="H90" s="81">
        <v>0.168113875</v>
      </c>
      <c r="I90" s="81">
        <v>0.19076072199999999</v>
      </c>
      <c r="J90" s="81">
        <v>0.24476072199999999</v>
      </c>
      <c r="K90" s="81">
        <v>0.265760722</v>
      </c>
      <c r="L90" s="81">
        <v>0.29339157900000001</v>
      </c>
      <c r="M90" s="81">
        <v>0.29339157900000001</v>
      </c>
      <c r="N90" s="81">
        <v>0.36937709000000002</v>
      </c>
      <c r="O90" s="81">
        <v>0.44666776699999999</v>
      </c>
      <c r="P90" s="86"/>
    </row>
    <row r="91" spans="1:16">
      <c r="A91" s="13">
        <v>20</v>
      </c>
      <c r="B91" s="14" t="s">
        <v>210</v>
      </c>
      <c r="C91" s="81">
        <v>2.5730671E-2</v>
      </c>
      <c r="D91" s="81">
        <v>3.2450370999999999E-2</v>
      </c>
      <c r="E91" s="81">
        <v>3.3163271000000001E-2</v>
      </c>
      <c r="F91" s="81">
        <v>0.15976937799999999</v>
      </c>
      <c r="G91" s="81">
        <v>0.18896384899999999</v>
      </c>
      <c r="H91" s="81">
        <v>0.21758058999999999</v>
      </c>
      <c r="I91" s="81">
        <v>0.21873709</v>
      </c>
      <c r="J91" s="81">
        <v>0.32130465499999999</v>
      </c>
      <c r="K91" s="81">
        <v>0.44247289400000001</v>
      </c>
      <c r="L91" s="81">
        <v>0.54725851299999995</v>
      </c>
      <c r="M91" s="81">
        <v>0.61490151199999998</v>
      </c>
      <c r="N91" s="81">
        <v>0.69380996900000003</v>
      </c>
      <c r="O91" s="81">
        <v>0.71261596500000002</v>
      </c>
      <c r="P91" s="86"/>
    </row>
    <row r="92" spans="1:16">
      <c r="A92" s="13">
        <v>21</v>
      </c>
      <c r="B92" s="82" t="s">
        <v>211</v>
      </c>
      <c r="C92" s="83">
        <v>0.25953034050000001</v>
      </c>
      <c r="D92" s="83">
        <v>0.44422930599999999</v>
      </c>
      <c r="E92" s="83">
        <v>0.46785903899999998</v>
      </c>
      <c r="F92" s="83">
        <v>1.1114702190000001</v>
      </c>
      <c r="G92" s="83">
        <v>1.2889264815000001</v>
      </c>
      <c r="H92" s="83">
        <v>1.5892758229999999</v>
      </c>
      <c r="I92" s="83">
        <v>1.6554601819999999</v>
      </c>
      <c r="J92" s="83">
        <v>2.0320483605000002</v>
      </c>
      <c r="K92" s="83">
        <v>2.8105663034999999</v>
      </c>
      <c r="L92" s="83">
        <v>3.1153690740000002</v>
      </c>
      <c r="M92" s="83">
        <v>3.3747371694999999</v>
      </c>
      <c r="N92" s="83">
        <v>3.7642180459999999</v>
      </c>
      <c r="O92" s="83">
        <v>3.9512591960000001</v>
      </c>
      <c r="P92" s="86"/>
    </row>
    <row r="93" spans="1:16">
      <c r="A93" s="13">
        <v>22</v>
      </c>
      <c r="B93" s="14" t="s">
        <v>213</v>
      </c>
      <c r="C93" s="81">
        <v>0</v>
      </c>
      <c r="D93" s="81">
        <v>0</v>
      </c>
      <c r="E93" s="81">
        <v>0</v>
      </c>
      <c r="F93" s="81">
        <v>0</v>
      </c>
      <c r="G93" s="81">
        <v>0</v>
      </c>
      <c r="H93" s="81">
        <v>0</v>
      </c>
      <c r="I93" s="81">
        <v>0</v>
      </c>
      <c r="J93" s="81">
        <v>0</v>
      </c>
      <c r="K93" s="81">
        <v>0</v>
      </c>
      <c r="L93" s="81">
        <v>0</v>
      </c>
      <c r="M93" s="81">
        <v>0</v>
      </c>
      <c r="N93" s="81">
        <v>0</v>
      </c>
      <c r="O93" s="81">
        <v>0</v>
      </c>
      <c r="P93" s="86"/>
    </row>
    <row r="94" spans="1:16">
      <c r="A94" s="13">
        <v>23</v>
      </c>
      <c r="B94" s="14" t="s">
        <v>214</v>
      </c>
      <c r="C94" s="81">
        <v>0</v>
      </c>
      <c r="D94" s="81">
        <v>0</v>
      </c>
      <c r="E94" s="81">
        <v>0</v>
      </c>
      <c r="F94" s="81">
        <v>0</v>
      </c>
      <c r="G94" s="81">
        <v>0</v>
      </c>
      <c r="H94" s="81">
        <v>0</v>
      </c>
      <c r="I94" s="81">
        <v>0</v>
      </c>
      <c r="J94" s="81">
        <v>0</v>
      </c>
      <c r="K94" s="81">
        <v>0</v>
      </c>
      <c r="L94" s="81">
        <v>0</v>
      </c>
      <c r="M94" s="81">
        <v>0</v>
      </c>
      <c r="N94" s="81">
        <v>0</v>
      </c>
      <c r="O94" s="81">
        <v>0</v>
      </c>
      <c r="P94" s="86"/>
    </row>
    <row r="95" spans="1:16">
      <c r="A95" s="13">
        <v>24</v>
      </c>
      <c r="B95" s="14" t="s">
        <v>215</v>
      </c>
      <c r="C95" s="81">
        <v>1.3516839655808107E-2</v>
      </c>
      <c r="D95" s="81">
        <v>3.039528306588379E-2</v>
      </c>
      <c r="E95" s="81">
        <v>4.7186888065883788E-2</v>
      </c>
      <c r="F95" s="81">
        <v>5.9903387930000003E-2</v>
      </c>
      <c r="G95" s="81">
        <v>7.5199609976232915E-2</v>
      </c>
      <c r="H95" s="81">
        <v>8.848361234999999E-2</v>
      </c>
      <c r="I95" s="81">
        <v>0.11537923935</v>
      </c>
      <c r="J95" s="81">
        <v>0.12746024917000001</v>
      </c>
      <c r="K95" s="81">
        <v>8.6149341951928707E-2</v>
      </c>
      <c r="L95" s="81">
        <v>9.2260690889999997E-2</v>
      </c>
      <c r="M95" s="81">
        <v>9.9304579400000009E-2</v>
      </c>
      <c r="N95" s="81">
        <v>0.11251282226000001</v>
      </c>
      <c r="O95" s="81">
        <v>0.11397868526</v>
      </c>
      <c r="P95" s="86"/>
    </row>
    <row r="96" spans="1:16">
      <c r="A96" s="13">
        <v>25</v>
      </c>
      <c r="B96" s="14" t="s">
        <v>216</v>
      </c>
      <c r="C96" s="81">
        <v>-1.334497E-3</v>
      </c>
      <c r="D96" s="81">
        <v>-3.2098130000000002E-3</v>
      </c>
      <c r="E96" s="81">
        <v>-3.7580880000000001E-3</v>
      </c>
      <c r="F96" s="81">
        <v>-8.2808548239331099E-3</v>
      </c>
      <c r="G96" s="81">
        <v>-9.2752230699999997E-3</v>
      </c>
      <c r="H96" s="81">
        <v>-1.1833179336440429E-2</v>
      </c>
      <c r="I96" s="81">
        <v>-1.2010926336440429E-2</v>
      </c>
      <c r="J96" s="81">
        <v>-1.2503502696674799E-2</v>
      </c>
      <c r="K96" s="81">
        <v>-1.649773576E-2</v>
      </c>
      <c r="L96" s="81">
        <v>-2.79382721323145E-2</v>
      </c>
      <c r="M96" s="81">
        <v>-2.9387245222341311E-2</v>
      </c>
      <c r="N96" s="81">
        <v>-3.0887251279357909E-2</v>
      </c>
      <c r="O96" s="81">
        <v>-3.0887251279357909E-2</v>
      </c>
      <c r="P96" s="86"/>
    </row>
    <row r="97" spans="1:16">
      <c r="A97" s="13">
        <v>26</v>
      </c>
      <c r="B97" s="82" t="s">
        <v>217</v>
      </c>
      <c r="C97" s="83">
        <v>1.2182342655808106E-2</v>
      </c>
      <c r="D97" s="83">
        <v>2.7185470065883788E-2</v>
      </c>
      <c r="E97" s="83">
        <v>4.3428800065883788E-2</v>
      </c>
      <c r="F97" s="83">
        <v>5.162253310606689E-2</v>
      </c>
      <c r="G97" s="83">
        <v>6.592438690623291E-2</v>
      </c>
      <c r="H97" s="83">
        <v>7.665043301355956E-2</v>
      </c>
      <c r="I97" s="83">
        <v>0.10336831301355956</v>
      </c>
      <c r="J97" s="83">
        <v>0.11495674647332521</v>
      </c>
      <c r="K97" s="83">
        <v>6.96516061919287E-2</v>
      </c>
      <c r="L97" s="83">
        <v>6.4322418757685504E-2</v>
      </c>
      <c r="M97" s="83">
        <v>6.9917334177658691E-2</v>
      </c>
      <c r="N97" s="83">
        <v>8.162557098064209E-2</v>
      </c>
      <c r="O97" s="83">
        <v>8.3091433980642102E-2</v>
      </c>
      <c r="P97" s="86"/>
    </row>
    <row r="98" spans="1:16">
      <c r="A98" s="13">
        <v>27</v>
      </c>
      <c r="B98" s="82" t="s">
        <v>218</v>
      </c>
      <c r="C98" s="83">
        <v>2.5862036845858078</v>
      </c>
      <c r="D98" s="83">
        <v>5.1384288447858841</v>
      </c>
      <c r="E98" s="83">
        <v>6.0551914437858843</v>
      </c>
      <c r="F98" s="83">
        <v>10.069385945786069</v>
      </c>
      <c r="G98" s="83">
        <v>12.606202419086234</v>
      </c>
      <c r="H98" s="83">
        <v>16.290564297053699</v>
      </c>
      <c r="I98" s="83">
        <v>23.0860527550537</v>
      </c>
      <c r="J98" s="83">
        <v>25.875097174123468</v>
      </c>
      <c r="K98" s="83">
        <v>34.660701950482071</v>
      </c>
      <c r="L98" s="83">
        <v>37.216348143547819</v>
      </c>
      <c r="M98" s="83">
        <v>40.042252875467788</v>
      </c>
      <c r="N98" s="83">
        <v>42.840507822270773</v>
      </c>
      <c r="O98" s="83">
        <v>43.431728462270776</v>
      </c>
      <c r="P98" s="86"/>
    </row>
    <row r="99" spans="1:16">
      <c r="A99" s="13">
        <v>28</v>
      </c>
      <c r="B99" s="82" t="s">
        <v>219</v>
      </c>
      <c r="C99" s="83">
        <v>0</v>
      </c>
      <c r="D99" s="83">
        <v>0</v>
      </c>
      <c r="E99" s="83">
        <v>0</v>
      </c>
      <c r="F99" s="83">
        <v>0</v>
      </c>
      <c r="G99" s="83">
        <v>0</v>
      </c>
      <c r="H99" s="83">
        <v>0</v>
      </c>
      <c r="I99" s="83">
        <v>0</v>
      </c>
      <c r="J99" s="83">
        <v>0</v>
      </c>
      <c r="K99" s="83">
        <v>0</v>
      </c>
      <c r="L99" s="83">
        <v>0</v>
      </c>
      <c r="M99" s="83">
        <v>0</v>
      </c>
      <c r="N99" s="83">
        <v>0</v>
      </c>
      <c r="O99" s="83">
        <v>0</v>
      </c>
      <c r="P99" s="86"/>
    </row>
    <row r="100" spans="1:16">
      <c r="A100" s="13">
        <v>29</v>
      </c>
      <c r="B100" s="82" t="s">
        <v>220</v>
      </c>
      <c r="C100" s="83">
        <v>2.5862036845858078</v>
      </c>
      <c r="D100" s="83">
        <v>5.1384288447858841</v>
      </c>
      <c r="E100" s="83">
        <v>6.0551914437858843</v>
      </c>
      <c r="F100" s="83">
        <v>10.069385945786069</v>
      </c>
      <c r="G100" s="83">
        <v>12.606202419086234</v>
      </c>
      <c r="H100" s="83">
        <v>16.290564297053699</v>
      </c>
      <c r="I100" s="83">
        <v>23.0860527550537</v>
      </c>
      <c r="J100" s="83">
        <v>25.875097174123468</v>
      </c>
      <c r="K100" s="83">
        <v>34.660701950482071</v>
      </c>
      <c r="L100" s="83">
        <v>37.216348143547819</v>
      </c>
      <c r="M100" s="83">
        <v>40.042252875467788</v>
      </c>
      <c r="N100" s="83">
        <v>42.840507822270773</v>
      </c>
      <c r="O100" s="83">
        <v>43.431728462270776</v>
      </c>
      <c r="P100" s="86"/>
    </row>
  </sheetData>
  <mergeCells count="3">
    <mergeCell ref="B2:O2"/>
    <mergeCell ref="B36:O36"/>
    <mergeCell ref="B70:O70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>
    <tabColor rgb="FF00B0F0"/>
  </sheetPr>
  <dimension ref="A1:P100"/>
  <sheetViews>
    <sheetView showGridLines="0" zoomScale="80" zoomScaleNormal="80" workbookViewId="0">
      <selection activeCell="R32" sqref="R32"/>
    </sheetView>
  </sheetViews>
  <sheetFormatPr defaultColWidth="8.85546875" defaultRowHeight="15"/>
  <cols>
    <col min="1" max="1" width="3.85546875" bestFit="1" customWidth="1"/>
    <col min="2" max="2" width="43" customWidth="1"/>
    <col min="3" max="6" width="9.85546875" bestFit="1" customWidth="1"/>
    <col min="7" max="14" width="11.5703125" bestFit="1" customWidth="1"/>
    <col min="15" max="15" width="11.85546875" customWidth="1"/>
  </cols>
  <sheetData>
    <row r="1" spans="1:15">
      <c r="O1" s="76" t="s">
        <v>57</v>
      </c>
    </row>
    <row r="2" spans="1:15">
      <c r="B2" s="123" t="s">
        <v>237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15">
      <c r="A3" s="12" t="s">
        <v>156</v>
      </c>
      <c r="B3" s="12" t="s">
        <v>190</v>
      </c>
      <c r="C3" s="50">
        <f>'Tabel 1'!C10</f>
        <v>44592</v>
      </c>
      <c r="D3" s="50">
        <f>'Tabel 1'!D10</f>
        <v>44620</v>
      </c>
      <c r="E3" s="50">
        <f>'Tabel 1'!E10</f>
        <v>44651</v>
      </c>
      <c r="F3" s="50">
        <f>'Tabel 1'!F10</f>
        <v>44681</v>
      </c>
      <c r="G3" s="50">
        <f>'Tabel 1'!G10</f>
        <v>44712</v>
      </c>
      <c r="H3" s="50">
        <f>'Tabel 1'!H10</f>
        <v>44742</v>
      </c>
      <c r="I3" s="50">
        <f>'Tabel 1'!I10</f>
        <v>44773</v>
      </c>
      <c r="J3" s="50">
        <f>'Tabel 1'!J10</f>
        <v>44804</v>
      </c>
      <c r="K3" s="50">
        <f>'Tabel 1'!K10</f>
        <v>44834</v>
      </c>
      <c r="L3" s="50">
        <f>'Tabel 1'!L10</f>
        <v>44865</v>
      </c>
      <c r="M3" s="50">
        <f>'Tabel 1'!M10</f>
        <v>44895</v>
      </c>
      <c r="N3" s="50">
        <f>'Tabel 1'!N10</f>
        <v>44926</v>
      </c>
      <c r="O3" s="50">
        <f>'Tabel 1'!O10</f>
        <v>44957</v>
      </c>
    </row>
    <row r="4" spans="1:15">
      <c r="A4" s="13">
        <v>1</v>
      </c>
      <c r="B4" s="14" t="s">
        <v>191</v>
      </c>
      <c r="C4" s="61">
        <f>C38+C72</f>
        <v>166.53959164097</v>
      </c>
      <c r="D4" s="61">
        <f t="shared" ref="D4:O4" si="0">D38+D72</f>
        <v>313.62276837562001</v>
      </c>
      <c r="E4" s="61">
        <f t="shared" si="0"/>
        <v>482.72003189735005</v>
      </c>
      <c r="F4" s="61">
        <f t="shared" si="0"/>
        <v>642.51435918041989</v>
      </c>
      <c r="G4" s="61">
        <f t="shared" si="0"/>
        <v>812.46341233804992</v>
      </c>
      <c r="H4" s="61">
        <f t="shared" si="0"/>
        <v>977.70275028218987</v>
      </c>
      <c r="I4" s="61">
        <f t="shared" si="0"/>
        <v>1144.67986206095</v>
      </c>
      <c r="J4" s="61">
        <f t="shared" si="0"/>
        <v>1314.4522954771801</v>
      </c>
      <c r="K4" s="61">
        <f t="shared" si="0"/>
        <v>1482.3318909161499</v>
      </c>
      <c r="L4" s="61">
        <f t="shared" si="0"/>
        <v>1655.3143471764101</v>
      </c>
      <c r="M4" s="61">
        <f t="shared" si="0"/>
        <v>1833.40124883049</v>
      </c>
      <c r="N4" s="61">
        <f t="shared" si="0"/>
        <v>2030.9700703628403</v>
      </c>
      <c r="O4" s="61">
        <f t="shared" si="0"/>
        <v>192.68405537230001</v>
      </c>
    </row>
    <row r="5" spans="1:15">
      <c r="A5" s="13">
        <v>2</v>
      </c>
      <c r="B5" s="14" t="s">
        <v>192</v>
      </c>
      <c r="C5" s="61">
        <f t="shared" ref="C5:O5" si="1">C39+C73</f>
        <v>4.3199477979499994</v>
      </c>
      <c r="D5" s="61">
        <f t="shared" si="1"/>
        <v>4.4496719693999998</v>
      </c>
      <c r="E5" s="61">
        <f t="shared" si="1"/>
        <v>77.004350078949997</v>
      </c>
      <c r="F5" s="61">
        <f t="shared" si="1"/>
        <v>155.89177429388002</v>
      </c>
      <c r="G5" s="61">
        <f t="shared" si="1"/>
        <v>189.31431341865999</v>
      </c>
      <c r="H5" s="61">
        <f t="shared" si="1"/>
        <v>236.59799637322999</v>
      </c>
      <c r="I5" s="61">
        <f t="shared" si="1"/>
        <v>248.97720284722999</v>
      </c>
      <c r="J5" s="61">
        <f t="shared" si="1"/>
        <v>264.54739159222999</v>
      </c>
      <c r="K5" s="61">
        <f t="shared" si="1"/>
        <v>268.36515922622999</v>
      </c>
      <c r="L5" s="61">
        <f t="shared" si="1"/>
        <v>278.11676238084999</v>
      </c>
      <c r="M5" s="61">
        <f t="shared" si="1"/>
        <v>284.04997332784995</v>
      </c>
      <c r="N5" s="61">
        <f t="shared" si="1"/>
        <v>330.20567225384997</v>
      </c>
      <c r="O5" s="61">
        <f t="shared" si="1"/>
        <v>14.748925823</v>
      </c>
    </row>
    <row r="6" spans="1:15">
      <c r="A6" s="13">
        <v>3</v>
      </c>
      <c r="B6" s="14" t="s">
        <v>193</v>
      </c>
      <c r="C6" s="61">
        <f t="shared" ref="C6:O6" si="2">C40+C74</f>
        <v>5.2261011339999994</v>
      </c>
      <c r="D6" s="61">
        <f t="shared" si="2"/>
        <v>10.371256027999999</v>
      </c>
      <c r="E6" s="61">
        <f t="shared" si="2"/>
        <v>15.782726811</v>
      </c>
      <c r="F6" s="61">
        <f t="shared" si="2"/>
        <v>21.204956814999999</v>
      </c>
      <c r="G6" s="61">
        <f t="shared" si="2"/>
        <v>26.548347369999998</v>
      </c>
      <c r="H6" s="61">
        <f t="shared" si="2"/>
        <v>32.061158904000003</v>
      </c>
      <c r="I6" s="61">
        <f t="shared" si="2"/>
        <v>37.431562802999998</v>
      </c>
      <c r="J6" s="61">
        <f t="shared" si="2"/>
        <v>42.799281407999999</v>
      </c>
      <c r="K6" s="61">
        <f t="shared" si="2"/>
        <v>48.225667388000005</v>
      </c>
      <c r="L6" s="61">
        <f t="shared" si="2"/>
        <v>53.989659252999999</v>
      </c>
      <c r="M6" s="61">
        <f t="shared" si="2"/>
        <v>59.528472370000003</v>
      </c>
      <c r="N6" s="61">
        <f t="shared" si="2"/>
        <v>64.966206165999992</v>
      </c>
      <c r="O6" s="61">
        <f t="shared" si="2"/>
        <v>5.6702923469999993</v>
      </c>
    </row>
    <row r="7" spans="1:15">
      <c r="A7" s="13">
        <v>4</v>
      </c>
      <c r="B7" s="14" t="s">
        <v>194</v>
      </c>
      <c r="C7" s="61">
        <f t="shared" ref="C7:O7" si="3">C41+C75</f>
        <v>61.703170640000003</v>
      </c>
      <c r="D7" s="61">
        <f t="shared" si="3"/>
        <v>31.629497091330002</v>
      </c>
      <c r="E7" s="61">
        <f t="shared" si="3"/>
        <v>7.4074790703300017</v>
      </c>
      <c r="F7" s="61">
        <f t="shared" si="3"/>
        <v>41.401167681330001</v>
      </c>
      <c r="G7" s="61">
        <f t="shared" si="3"/>
        <v>94.931258354890005</v>
      </c>
      <c r="H7" s="61">
        <f t="shared" si="3"/>
        <v>85.989767598889998</v>
      </c>
      <c r="I7" s="61">
        <f t="shared" si="3"/>
        <v>93.871264261890005</v>
      </c>
      <c r="J7" s="61">
        <f t="shared" si="3"/>
        <v>140.86200964888999</v>
      </c>
      <c r="K7" s="61">
        <f t="shared" si="3"/>
        <v>170.03005434189004</v>
      </c>
      <c r="L7" s="61">
        <f t="shared" si="3"/>
        <v>188.12265495633002</v>
      </c>
      <c r="M7" s="61">
        <f t="shared" si="3"/>
        <v>324.44113121533002</v>
      </c>
      <c r="N7" s="61">
        <f t="shared" si="3"/>
        <v>320.73746296733003</v>
      </c>
      <c r="O7" s="61">
        <f t="shared" si="3"/>
        <v>21.685346362000001</v>
      </c>
    </row>
    <row r="8" spans="1:15">
      <c r="A8" s="13">
        <v>5</v>
      </c>
      <c r="B8" s="14" t="s">
        <v>195</v>
      </c>
      <c r="C8" s="61">
        <f t="shared" ref="C8:O8" si="4">C42+C76</f>
        <v>3.0398174E-2</v>
      </c>
      <c r="D8" s="61">
        <f t="shared" si="4"/>
        <v>1.9574745099999999</v>
      </c>
      <c r="E8" s="61">
        <f t="shared" si="4"/>
        <v>1.994417839</v>
      </c>
      <c r="F8" s="61">
        <f t="shared" si="4"/>
        <v>2.042060615</v>
      </c>
      <c r="G8" s="61">
        <f t="shared" si="4"/>
        <v>2.0973979539999998</v>
      </c>
      <c r="H8" s="61">
        <f t="shared" si="4"/>
        <v>1.67961268</v>
      </c>
      <c r="I8" s="61">
        <f t="shared" si="4"/>
        <v>1.5011000004600001</v>
      </c>
      <c r="J8" s="61">
        <f t="shared" si="4"/>
        <v>1.4388040184599999</v>
      </c>
      <c r="K8" s="61">
        <f t="shared" si="4"/>
        <v>1.1325355554600001</v>
      </c>
      <c r="L8" s="61">
        <f t="shared" si="4"/>
        <v>0.93060616246000005</v>
      </c>
      <c r="M8" s="61">
        <f t="shared" si="4"/>
        <v>0.73373953787000001</v>
      </c>
      <c r="N8" s="61">
        <f t="shared" si="4"/>
        <v>0.52072445886999985</v>
      </c>
      <c r="O8" s="61">
        <f t="shared" si="4"/>
        <v>-0.182654912</v>
      </c>
    </row>
    <row r="9" spans="1:15">
      <c r="A9" s="13">
        <v>6</v>
      </c>
      <c r="B9" s="16" t="s">
        <v>196</v>
      </c>
      <c r="C9" s="62">
        <f t="shared" ref="C9:O9" si="5">C43+C77</f>
        <v>237.81920938692002</v>
      </c>
      <c r="D9" s="62">
        <f t="shared" si="5"/>
        <v>362.03066797435002</v>
      </c>
      <c r="E9" s="62">
        <f t="shared" si="5"/>
        <v>584.90900569662995</v>
      </c>
      <c r="F9" s="62">
        <f t="shared" si="5"/>
        <v>863.05431858562997</v>
      </c>
      <c r="G9" s="62">
        <f t="shared" si="5"/>
        <v>1125.3547294356001</v>
      </c>
      <c r="H9" s="62">
        <f t="shared" si="5"/>
        <v>1334.0312858383102</v>
      </c>
      <c r="I9" s="62">
        <f t="shared" si="5"/>
        <v>1526.4609919735301</v>
      </c>
      <c r="J9" s="62">
        <f t="shared" si="5"/>
        <v>1764.09978214476</v>
      </c>
      <c r="K9" s="62">
        <f t="shared" si="5"/>
        <v>1970.0853074277297</v>
      </c>
      <c r="L9" s="62">
        <f t="shared" si="5"/>
        <v>2176.4740299290497</v>
      </c>
      <c r="M9" s="62">
        <f t="shared" si="5"/>
        <v>2502.1545652815398</v>
      </c>
      <c r="N9" s="62">
        <f t="shared" si="5"/>
        <v>2747.4001362088898</v>
      </c>
      <c r="O9" s="62">
        <f t="shared" si="5"/>
        <v>234.60596499229999</v>
      </c>
    </row>
    <row r="10" spans="1:15">
      <c r="A10" s="13">
        <v>7</v>
      </c>
      <c r="B10" s="14" t="s">
        <v>197</v>
      </c>
      <c r="C10" s="61">
        <f t="shared" ref="C10:O10" si="6">C44+C78</f>
        <v>1.444148703</v>
      </c>
      <c r="D10" s="61">
        <f t="shared" si="6"/>
        <v>3.0122766639999998</v>
      </c>
      <c r="E10" s="61">
        <f t="shared" si="6"/>
        <v>4.9614274470000002</v>
      </c>
      <c r="F10" s="61">
        <f t="shared" si="6"/>
        <v>7.3774394780000003</v>
      </c>
      <c r="G10" s="61">
        <f t="shared" si="6"/>
        <v>8.9629257379999991</v>
      </c>
      <c r="H10" s="61">
        <f t="shared" si="6"/>
        <v>10.57882125229</v>
      </c>
      <c r="I10" s="61">
        <f t="shared" si="6"/>
        <v>11.641331784469999</v>
      </c>
      <c r="J10" s="61">
        <f t="shared" si="6"/>
        <v>13.53500246724</v>
      </c>
      <c r="K10" s="61">
        <f t="shared" si="6"/>
        <v>14.985887024239998</v>
      </c>
      <c r="L10" s="61">
        <f t="shared" si="6"/>
        <v>16.250884156240001</v>
      </c>
      <c r="M10" s="61">
        <f t="shared" si="6"/>
        <v>19.737859720239999</v>
      </c>
      <c r="N10" s="61">
        <f t="shared" si="6"/>
        <v>20.448229604239998</v>
      </c>
      <c r="O10" s="61">
        <f t="shared" si="6"/>
        <v>0.78143795800000004</v>
      </c>
    </row>
    <row r="11" spans="1:15">
      <c r="A11" s="13">
        <v>8</v>
      </c>
      <c r="B11" s="14" t="s">
        <v>198</v>
      </c>
      <c r="C11" s="61">
        <f t="shared" ref="C11:O11" si="7">C45+C79</f>
        <v>1.9393341000000001E-2</v>
      </c>
      <c r="D11" s="61">
        <f t="shared" si="7"/>
        <v>2.1125736999999999E-2</v>
      </c>
      <c r="E11" s="61">
        <f t="shared" si="7"/>
        <v>0.147279717</v>
      </c>
      <c r="F11" s="61">
        <f t="shared" si="7"/>
        <v>0.155702696</v>
      </c>
      <c r="G11" s="61">
        <f t="shared" si="7"/>
        <v>0.16867769099999999</v>
      </c>
      <c r="H11" s="61">
        <f t="shared" si="7"/>
        <v>0.18313706900000001</v>
      </c>
      <c r="I11" s="61">
        <f t="shared" si="7"/>
        <v>0.91982404299999998</v>
      </c>
      <c r="J11" s="61">
        <f t="shared" si="7"/>
        <v>1.4689108630000001</v>
      </c>
      <c r="K11" s="61">
        <f t="shared" si="7"/>
        <v>1.859134332</v>
      </c>
      <c r="L11" s="61">
        <f t="shared" si="7"/>
        <v>2.3702694969999998</v>
      </c>
      <c r="M11" s="61">
        <f t="shared" si="7"/>
        <v>3.5101714300000002</v>
      </c>
      <c r="N11" s="61">
        <f t="shared" si="7"/>
        <v>4.6460648329999996</v>
      </c>
      <c r="O11" s="61">
        <f t="shared" si="7"/>
        <v>2.3371900000000001E-2</v>
      </c>
    </row>
    <row r="12" spans="1:15">
      <c r="A12" s="13">
        <v>9</v>
      </c>
      <c r="B12" s="14" t="s">
        <v>199</v>
      </c>
      <c r="C12" s="61">
        <f t="shared" ref="C12:O12" si="8">C46+C80</f>
        <v>2.5152722610000002</v>
      </c>
      <c r="D12" s="61">
        <f t="shared" si="8"/>
        <v>5.019147384</v>
      </c>
      <c r="E12" s="61">
        <f t="shared" si="8"/>
        <v>7.5310406649999999</v>
      </c>
      <c r="F12" s="61">
        <f t="shared" si="8"/>
        <v>10.038424633</v>
      </c>
      <c r="G12" s="61">
        <f t="shared" si="8"/>
        <v>12.548739557000001</v>
      </c>
      <c r="H12" s="61">
        <f t="shared" si="8"/>
        <v>15.118453099</v>
      </c>
      <c r="I12" s="61">
        <f t="shared" si="8"/>
        <v>17.638958036000002</v>
      </c>
      <c r="J12" s="61">
        <f t="shared" si="8"/>
        <v>20.075320681000001</v>
      </c>
      <c r="K12" s="61">
        <f t="shared" si="8"/>
        <v>22.581388633</v>
      </c>
      <c r="L12" s="61">
        <f t="shared" si="8"/>
        <v>25.095816982999999</v>
      </c>
      <c r="M12" s="61">
        <f t="shared" si="8"/>
        <v>27.632163229</v>
      </c>
      <c r="N12" s="61">
        <f t="shared" si="8"/>
        <v>30.155382879000001</v>
      </c>
      <c r="O12" s="61">
        <f t="shared" si="8"/>
        <v>2.514583853</v>
      </c>
    </row>
    <row r="13" spans="1:15">
      <c r="A13" s="13">
        <v>10</v>
      </c>
      <c r="B13" s="14" t="s">
        <v>200</v>
      </c>
      <c r="C13" s="61">
        <f t="shared" ref="C13:O13" si="9">C47+C81</f>
        <v>3.4569960320000002</v>
      </c>
      <c r="D13" s="61">
        <f t="shared" si="9"/>
        <v>6.5300195910000003</v>
      </c>
      <c r="E13" s="61">
        <f t="shared" si="9"/>
        <v>10.016118862000001</v>
      </c>
      <c r="F13" s="61">
        <f t="shared" si="9"/>
        <v>13.767777132000001</v>
      </c>
      <c r="G13" s="61">
        <f t="shared" si="9"/>
        <v>17.452163240000001</v>
      </c>
      <c r="H13" s="61">
        <f t="shared" si="9"/>
        <v>20.820087346000001</v>
      </c>
      <c r="I13" s="61">
        <f t="shared" si="9"/>
        <v>24.370634576</v>
      </c>
      <c r="J13" s="61">
        <f t="shared" si="9"/>
        <v>28.122341967000001</v>
      </c>
      <c r="K13" s="61">
        <f t="shared" si="9"/>
        <v>31.647964165000001</v>
      </c>
      <c r="L13" s="61">
        <f t="shared" si="9"/>
        <v>35.513692591999998</v>
      </c>
      <c r="M13" s="61">
        <f t="shared" si="9"/>
        <v>38.344311699999999</v>
      </c>
      <c r="N13" s="61">
        <f t="shared" si="9"/>
        <v>41.391759905000001</v>
      </c>
      <c r="O13" s="61">
        <f t="shared" si="9"/>
        <v>3.6685989160000001</v>
      </c>
    </row>
    <row r="14" spans="1:15">
      <c r="A14" s="13">
        <v>11</v>
      </c>
      <c r="B14" s="14" t="s">
        <v>234</v>
      </c>
      <c r="C14" s="61">
        <f t="shared" ref="C14:O14" si="10">C48+C82</f>
        <v>0.96449976000000004</v>
      </c>
      <c r="D14" s="61">
        <f t="shared" si="10"/>
        <v>1.8762907099999999</v>
      </c>
      <c r="E14" s="61">
        <f t="shared" si="10"/>
        <v>2.9204386630000001</v>
      </c>
      <c r="F14" s="61">
        <f t="shared" si="10"/>
        <v>3.8924368760000001</v>
      </c>
      <c r="G14" s="61">
        <f t="shared" si="10"/>
        <v>5.0628899816699997</v>
      </c>
      <c r="H14" s="61">
        <f t="shared" si="10"/>
        <v>6.0758803226699998</v>
      </c>
      <c r="I14" s="61">
        <f t="shared" si="10"/>
        <v>7.1674466166700004</v>
      </c>
      <c r="J14" s="61">
        <f t="shared" si="10"/>
        <v>8.0892545086700007</v>
      </c>
      <c r="K14" s="61">
        <f t="shared" si="10"/>
        <v>8.9185503956699996</v>
      </c>
      <c r="L14" s="61">
        <f t="shared" si="10"/>
        <v>9.8233936966699993</v>
      </c>
      <c r="M14" s="61">
        <f t="shared" si="10"/>
        <v>10.86492378867</v>
      </c>
      <c r="N14" s="61">
        <f t="shared" si="10"/>
        <v>12.024976660669999</v>
      </c>
      <c r="O14" s="61">
        <f t="shared" si="10"/>
        <v>1.1160516810000001</v>
      </c>
    </row>
    <row r="15" spans="1:15">
      <c r="A15" s="13">
        <v>12</v>
      </c>
      <c r="B15" s="15" t="s">
        <v>202</v>
      </c>
      <c r="C15" s="61">
        <f t="shared" ref="C15:O15" si="11">C49+C83</f>
        <v>2.2544963309999999</v>
      </c>
      <c r="D15" s="61">
        <f t="shared" si="11"/>
        <v>2.81235195</v>
      </c>
      <c r="E15" s="61">
        <f t="shared" si="11"/>
        <v>2.8687939419999999</v>
      </c>
      <c r="F15" s="61">
        <f t="shared" si="11"/>
        <v>4.0563351799999996</v>
      </c>
      <c r="G15" s="61">
        <f t="shared" si="11"/>
        <v>5.2691063919999994</v>
      </c>
      <c r="H15" s="61">
        <f t="shared" si="11"/>
        <v>5.9122147140000001</v>
      </c>
      <c r="I15" s="61">
        <f t="shared" si="11"/>
        <v>6.1494977875200005</v>
      </c>
      <c r="J15" s="61">
        <f t="shared" si="11"/>
        <v>5.9184489535200004</v>
      </c>
      <c r="K15" s="61">
        <f t="shared" si="11"/>
        <v>6.2632673045200002</v>
      </c>
      <c r="L15" s="61">
        <f t="shared" si="11"/>
        <v>6.6036350285200003</v>
      </c>
      <c r="M15" s="61">
        <f t="shared" si="11"/>
        <v>7.81542014452</v>
      </c>
      <c r="N15" s="61">
        <f t="shared" si="11"/>
        <v>9.014078467520001</v>
      </c>
      <c r="O15" s="61">
        <f t="shared" si="11"/>
        <v>0.43005858699999999</v>
      </c>
    </row>
    <row r="16" spans="1:15">
      <c r="A16" s="13">
        <v>13</v>
      </c>
      <c r="B16" s="33" t="s">
        <v>203</v>
      </c>
      <c r="C16" s="62">
        <f t="shared" ref="C16:O16" si="12">C50+C84</f>
        <v>10.654806428000001</v>
      </c>
      <c r="D16" s="62">
        <f t="shared" si="12"/>
        <v>19.271212036000001</v>
      </c>
      <c r="E16" s="62">
        <f t="shared" si="12"/>
        <v>28.445099296000002</v>
      </c>
      <c r="F16" s="62">
        <f t="shared" si="12"/>
        <v>39.288115994999998</v>
      </c>
      <c r="G16" s="62">
        <f t="shared" si="12"/>
        <v>49.464502599669999</v>
      </c>
      <c r="H16" s="62">
        <f t="shared" si="12"/>
        <v>58.68859380296</v>
      </c>
      <c r="I16" s="62">
        <f t="shared" si="12"/>
        <v>67.887692843660005</v>
      </c>
      <c r="J16" s="62">
        <f t="shared" si="12"/>
        <v>77.209279440429995</v>
      </c>
      <c r="K16" s="62">
        <f t="shared" si="12"/>
        <v>86.25619185443</v>
      </c>
      <c r="L16" s="62">
        <f t="shared" si="12"/>
        <v>95.657691953429989</v>
      </c>
      <c r="M16" s="62">
        <f t="shared" si="12"/>
        <v>107.90485001243</v>
      </c>
      <c r="N16" s="62">
        <f t="shared" si="12"/>
        <v>117.68049234943</v>
      </c>
      <c r="O16" s="62">
        <f t="shared" si="12"/>
        <v>8.5341028950000002</v>
      </c>
    </row>
    <row r="17" spans="1:15">
      <c r="A17" s="13">
        <v>14</v>
      </c>
      <c r="B17" s="33" t="s">
        <v>204</v>
      </c>
      <c r="C17" s="62">
        <f t="shared" ref="C17:N17" si="13">C51+C85</f>
        <v>227.16440295892002</v>
      </c>
      <c r="D17" s="62">
        <f t="shared" si="13"/>
        <v>342.75945593834996</v>
      </c>
      <c r="E17" s="62">
        <f t="shared" si="13"/>
        <v>556.46390640062998</v>
      </c>
      <c r="F17" s="62">
        <f t="shared" si="13"/>
        <v>823.76620259062997</v>
      </c>
      <c r="G17" s="62">
        <f t="shared" si="13"/>
        <v>1075.8902268359302</v>
      </c>
      <c r="H17" s="62">
        <f t="shared" si="13"/>
        <v>1275.3426920353502</v>
      </c>
      <c r="I17" s="62">
        <f t="shared" si="13"/>
        <v>1458.5732991298701</v>
      </c>
      <c r="J17" s="62">
        <f t="shared" si="13"/>
        <v>1686.8905027043302</v>
      </c>
      <c r="K17" s="62">
        <f t="shared" si="13"/>
        <v>1883.8291155733002</v>
      </c>
      <c r="L17" s="62">
        <f t="shared" si="13"/>
        <v>2080.8163379756202</v>
      </c>
      <c r="M17" s="62">
        <f t="shared" si="13"/>
        <v>2394.2497152691099</v>
      </c>
      <c r="N17" s="62">
        <f t="shared" si="13"/>
        <v>2629.7196438594597</v>
      </c>
      <c r="O17" s="62">
        <f>O51+O85</f>
        <v>226.0718620973</v>
      </c>
    </row>
    <row r="18" spans="1:15">
      <c r="A18" s="13">
        <v>15</v>
      </c>
      <c r="B18" s="15" t="s">
        <v>205</v>
      </c>
      <c r="C18" s="61">
        <f t="shared" ref="C18:O18" si="14">C52+C86</f>
        <v>8.1199255700000013</v>
      </c>
      <c r="D18" s="61">
        <f t="shared" si="14"/>
        <v>15.56624422</v>
      </c>
      <c r="E18" s="61">
        <f t="shared" si="14"/>
        <v>25.471893578</v>
      </c>
      <c r="F18" s="61">
        <f t="shared" si="14"/>
        <v>37.326812207000003</v>
      </c>
      <c r="G18" s="61">
        <f t="shared" si="14"/>
        <v>45.068942101000005</v>
      </c>
      <c r="H18" s="61">
        <f t="shared" si="14"/>
        <v>52.456712324000002</v>
      </c>
      <c r="I18" s="61">
        <f t="shared" si="14"/>
        <v>61.199193002999998</v>
      </c>
      <c r="J18" s="61">
        <f t="shared" si="14"/>
        <v>68.443563803000004</v>
      </c>
      <c r="K18" s="61">
        <f t="shared" si="14"/>
        <v>75.701687733</v>
      </c>
      <c r="L18" s="61">
        <f t="shared" si="14"/>
        <v>84.691106298000008</v>
      </c>
      <c r="M18" s="61">
        <f t="shared" si="14"/>
        <v>93.781864568000003</v>
      </c>
      <c r="N18" s="61">
        <f t="shared" si="14"/>
        <v>104.74890181799999</v>
      </c>
      <c r="O18" s="61">
        <f t="shared" si="14"/>
        <v>8.5852391650000008</v>
      </c>
    </row>
    <row r="19" spans="1:15">
      <c r="A19" s="13">
        <v>16</v>
      </c>
      <c r="B19" s="15" t="s">
        <v>206</v>
      </c>
      <c r="C19" s="61">
        <f t="shared" ref="C19:O19" si="15">C53+C87</f>
        <v>2.8068444260000001</v>
      </c>
      <c r="D19" s="61">
        <f t="shared" si="15"/>
        <v>4.9972953310000001</v>
      </c>
      <c r="E19" s="61">
        <f t="shared" si="15"/>
        <v>7.71099959921</v>
      </c>
      <c r="F19" s="61">
        <f t="shared" si="15"/>
        <v>10.543709949270001</v>
      </c>
      <c r="G19" s="61">
        <f t="shared" si="15"/>
        <v>12.893164014269999</v>
      </c>
      <c r="H19" s="61">
        <f t="shared" si="15"/>
        <v>16.406985365290002</v>
      </c>
      <c r="I19" s="61">
        <f t="shared" si="15"/>
        <v>19.180313647709998</v>
      </c>
      <c r="J19" s="61">
        <f t="shared" si="15"/>
        <v>22.019626963700002</v>
      </c>
      <c r="K19" s="61">
        <f t="shared" si="15"/>
        <v>24.644155863470004</v>
      </c>
      <c r="L19" s="61">
        <f t="shared" si="15"/>
        <v>27.835031151519999</v>
      </c>
      <c r="M19" s="61">
        <f t="shared" si="15"/>
        <v>30.045492618369998</v>
      </c>
      <c r="N19" s="61">
        <f t="shared" si="15"/>
        <v>32.460399912370001</v>
      </c>
      <c r="O19" s="61">
        <f t="shared" si="15"/>
        <v>2.7551809923299997</v>
      </c>
    </row>
    <row r="20" spans="1:15">
      <c r="A20" s="13">
        <v>17</v>
      </c>
      <c r="B20" s="15" t="s">
        <v>207</v>
      </c>
      <c r="C20" s="61">
        <f t="shared" ref="C20:O20" si="16">C54+C88</f>
        <v>0.19415748099999999</v>
      </c>
      <c r="D20" s="61">
        <f t="shared" si="16"/>
        <v>0.479960571</v>
      </c>
      <c r="E20" s="61">
        <f t="shared" si="16"/>
        <v>0.77761902900000002</v>
      </c>
      <c r="F20" s="61">
        <f t="shared" si="16"/>
        <v>1.02214435</v>
      </c>
      <c r="G20" s="61">
        <f t="shared" si="16"/>
        <v>1.200589457</v>
      </c>
      <c r="H20" s="61">
        <f t="shared" si="16"/>
        <v>1.512220326</v>
      </c>
      <c r="I20" s="61">
        <f t="shared" si="16"/>
        <v>1.7707281049999999</v>
      </c>
      <c r="J20" s="61">
        <f t="shared" si="16"/>
        <v>2.2267715360000002</v>
      </c>
      <c r="K20" s="61">
        <f t="shared" si="16"/>
        <v>2.4226484680000002</v>
      </c>
      <c r="L20" s="61">
        <f t="shared" si="16"/>
        <v>2.6222472859999999</v>
      </c>
      <c r="M20" s="61">
        <f t="shared" si="16"/>
        <v>2.7769676210000003</v>
      </c>
      <c r="N20" s="61">
        <f t="shared" si="16"/>
        <v>3.2793703299999999</v>
      </c>
      <c r="O20" s="61">
        <f t="shared" si="16"/>
        <v>0.28733132099999997</v>
      </c>
    </row>
    <row r="21" spans="1:15">
      <c r="A21" s="13">
        <v>18</v>
      </c>
      <c r="B21" s="15" t="s">
        <v>208</v>
      </c>
      <c r="C21" s="61">
        <f t="shared" ref="C21:O21" si="17">C55+C89</f>
        <v>0.31932395199999997</v>
      </c>
      <c r="D21" s="61">
        <f t="shared" si="17"/>
        <v>0.62225593199999996</v>
      </c>
      <c r="E21" s="61">
        <f t="shared" si="17"/>
        <v>0.94166766999999996</v>
      </c>
      <c r="F21" s="61">
        <f t="shared" si="17"/>
        <v>1.2724226380000001</v>
      </c>
      <c r="G21" s="61">
        <f t="shared" si="17"/>
        <v>1.599289854</v>
      </c>
      <c r="H21" s="61">
        <f t="shared" si="17"/>
        <v>1.91454532767</v>
      </c>
      <c r="I21" s="61">
        <f t="shared" si="17"/>
        <v>2.3318986986699999</v>
      </c>
      <c r="J21" s="61">
        <f t="shared" si="17"/>
        <v>2.6481577226699997</v>
      </c>
      <c r="K21" s="61">
        <f t="shared" si="17"/>
        <v>2.9808971336700001</v>
      </c>
      <c r="L21" s="61">
        <f t="shared" si="17"/>
        <v>3.32086173767</v>
      </c>
      <c r="M21" s="61">
        <f t="shared" si="17"/>
        <v>3.7497825356700001</v>
      </c>
      <c r="N21" s="61">
        <f t="shared" si="17"/>
        <v>4.2268393146700003</v>
      </c>
      <c r="O21" s="61">
        <f t="shared" si="17"/>
        <v>0.31570727900000001</v>
      </c>
    </row>
    <row r="22" spans="1:15">
      <c r="A22" s="13">
        <v>19</v>
      </c>
      <c r="B22" s="15" t="s">
        <v>209</v>
      </c>
      <c r="C22" s="61">
        <f t="shared" ref="C22:O22" si="18">C56+C90</f>
        <v>0.71678819699999996</v>
      </c>
      <c r="D22" s="61">
        <f t="shared" si="18"/>
        <v>1.344654448</v>
      </c>
      <c r="E22" s="61">
        <f t="shared" si="18"/>
        <v>2.0193368309999999</v>
      </c>
      <c r="F22" s="61">
        <f t="shared" si="18"/>
        <v>2.9464780080000001</v>
      </c>
      <c r="G22" s="61">
        <f t="shared" si="18"/>
        <v>3.599984004</v>
      </c>
      <c r="H22" s="61">
        <f t="shared" si="18"/>
        <v>4.3390769750000002</v>
      </c>
      <c r="I22" s="61">
        <f t="shared" si="18"/>
        <v>5.4955990530000003</v>
      </c>
      <c r="J22" s="61">
        <f t="shared" si="18"/>
        <v>6.1732945080000006</v>
      </c>
      <c r="K22" s="61">
        <f t="shared" si="18"/>
        <v>7.0352987460000005</v>
      </c>
      <c r="L22" s="61">
        <f t="shared" si="18"/>
        <v>8.6510511179999998</v>
      </c>
      <c r="M22" s="61">
        <f t="shared" si="18"/>
        <v>10.489983010000001</v>
      </c>
      <c r="N22" s="61">
        <f t="shared" si="18"/>
        <v>12.635551639999999</v>
      </c>
      <c r="O22" s="61">
        <f t="shared" si="18"/>
        <v>0.89600604500000003</v>
      </c>
    </row>
    <row r="23" spans="1:15">
      <c r="A23" s="13">
        <v>20</v>
      </c>
      <c r="B23" s="15" t="s">
        <v>210</v>
      </c>
      <c r="C23" s="61">
        <f t="shared" ref="C23:O23" si="19">C57+C91</f>
        <v>0.45221193100000001</v>
      </c>
      <c r="D23" s="61">
        <f t="shared" si="19"/>
        <v>0.85169131300000001</v>
      </c>
      <c r="E23" s="61">
        <f t="shared" si="19"/>
        <v>1.3726339830000001</v>
      </c>
      <c r="F23" s="61">
        <f t="shared" si="19"/>
        <v>3.1828322710000001</v>
      </c>
      <c r="G23" s="61">
        <f t="shared" si="19"/>
        <v>3.6307889819999999</v>
      </c>
      <c r="H23" s="61">
        <f t="shared" si="19"/>
        <v>4.9286433250000004</v>
      </c>
      <c r="I23" s="61">
        <f t="shared" si="19"/>
        <v>7.5634062229999994</v>
      </c>
      <c r="J23" s="61">
        <f t="shared" si="19"/>
        <v>8.1498951070000007</v>
      </c>
      <c r="K23" s="61">
        <f t="shared" si="19"/>
        <v>9.1488427700000017</v>
      </c>
      <c r="L23" s="61">
        <f t="shared" si="19"/>
        <v>10.414363547000001</v>
      </c>
      <c r="M23" s="61">
        <f t="shared" si="19"/>
        <v>11.069318521</v>
      </c>
      <c r="N23" s="61">
        <f t="shared" si="19"/>
        <v>12.999460467999999</v>
      </c>
      <c r="O23" s="61">
        <f t="shared" si="19"/>
        <v>0.52232898799999994</v>
      </c>
    </row>
    <row r="24" spans="1:15">
      <c r="A24" s="13">
        <v>21</v>
      </c>
      <c r="B24" s="16" t="s">
        <v>211</v>
      </c>
      <c r="C24" s="62">
        <f t="shared" ref="C24:O24" si="20">C58+C92</f>
        <v>12.609251557</v>
      </c>
      <c r="D24" s="62">
        <f t="shared" si="20"/>
        <v>23.862101814999999</v>
      </c>
      <c r="E24" s="62">
        <f t="shared" si="20"/>
        <v>38.294150690210003</v>
      </c>
      <c r="F24" s="62">
        <f t="shared" si="20"/>
        <v>56.294399423270008</v>
      </c>
      <c r="G24" s="62">
        <f t="shared" si="20"/>
        <v>67.992758412270007</v>
      </c>
      <c r="H24" s="62">
        <f t="shared" si="20"/>
        <v>81.558183642960003</v>
      </c>
      <c r="I24" s="62">
        <f t="shared" si="20"/>
        <v>97.541138730380013</v>
      </c>
      <c r="J24" s="62">
        <f t="shared" si="20"/>
        <v>109.66130964036999</v>
      </c>
      <c r="K24" s="62">
        <f t="shared" si="20"/>
        <v>121.93353071413999</v>
      </c>
      <c r="L24" s="62">
        <f t="shared" si="20"/>
        <v>137.53466113818999</v>
      </c>
      <c r="M24" s="62">
        <f t="shared" si="20"/>
        <v>151.91340887404002</v>
      </c>
      <c r="N24" s="62">
        <f t="shared" si="20"/>
        <v>170.35052348304001</v>
      </c>
      <c r="O24" s="62">
        <f t="shared" si="20"/>
        <v>13.361793790329999</v>
      </c>
    </row>
    <row r="25" spans="1:15">
      <c r="A25" s="13">
        <v>22</v>
      </c>
      <c r="B25" s="14" t="s">
        <v>212</v>
      </c>
      <c r="C25" s="61">
        <f t="shared" ref="C25:N25" si="21">C59</f>
        <v>3.4263969999999999E-3</v>
      </c>
      <c r="D25" s="61">
        <f t="shared" si="21"/>
        <v>0.18373187099999999</v>
      </c>
      <c r="E25" s="61">
        <f t="shared" si="21"/>
        <v>1.1208803E-2</v>
      </c>
      <c r="F25" s="61">
        <f t="shared" si="21"/>
        <v>1.3971581E-2</v>
      </c>
      <c r="G25" s="61">
        <f t="shared" si="21"/>
        <v>0.23811859499999999</v>
      </c>
      <c r="H25" s="61">
        <f t="shared" si="21"/>
        <v>0.26351170499999998</v>
      </c>
      <c r="I25" s="61">
        <f t="shared" si="21"/>
        <v>0.32013045200000001</v>
      </c>
      <c r="J25" s="61">
        <f t="shared" si="21"/>
        <v>0.33350360699999998</v>
      </c>
      <c r="K25" s="61">
        <f t="shared" si="21"/>
        <v>0.33317517200000002</v>
      </c>
      <c r="L25" s="61">
        <f t="shared" si="21"/>
        <v>3.5287886999999997E-2</v>
      </c>
      <c r="M25" s="61">
        <f t="shared" si="21"/>
        <v>0.346481337</v>
      </c>
      <c r="N25" s="61">
        <f t="shared" si="21"/>
        <v>4.2661723999999998E-2</v>
      </c>
      <c r="O25" s="61">
        <f>O59</f>
        <v>2.4290728000000001E-2</v>
      </c>
    </row>
    <row r="26" spans="1:15">
      <c r="A26" s="13">
        <v>23</v>
      </c>
      <c r="B26" s="14" t="s">
        <v>213</v>
      </c>
      <c r="C26" s="61">
        <f t="shared" ref="C26:O26" si="22">C60+C93</f>
        <v>312.46012722299997</v>
      </c>
      <c r="D26" s="61">
        <f t="shared" si="22"/>
        <v>-9.7533310000000005E-3</v>
      </c>
      <c r="E26" s="61">
        <f t="shared" si="22"/>
        <v>0.20894026700000001</v>
      </c>
      <c r="F26" s="61">
        <f t="shared" si="22"/>
        <v>0.20894026700000001</v>
      </c>
      <c r="G26" s="61">
        <f t="shared" si="22"/>
        <v>5.5849715000000001E-2</v>
      </c>
      <c r="H26" s="61">
        <f t="shared" si="22"/>
        <v>0.207978469</v>
      </c>
      <c r="I26" s="61">
        <f t="shared" si="22"/>
        <v>0.207978469</v>
      </c>
      <c r="J26" s="61">
        <f t="shared" si="22"/>
        <v>0.207978469</v>
      </c>
      <c r="K26" s="61">
        <f t="shared" si="22"/>
        <v>0.20894026700000001</v>
      </c>
      <c r="L26" s="61">
        <f t="shared" si="22"/>
        <v>0.53452771200000004</v>
      </c>
      <c r="M26" s="61">
        <f t="shared" si="22"/>
        <v>0.207978469</v>
      </c>
      <c r="N26" s="61">
        <f t="shared" si="22"/>
        <v>0.21327446899999999</v>
      </c>
      <c r="O26" s="61">
        <f t="shared" si="22"/>
        <v>0</v>
      </c>
    </row>
    <row r="27" spans="1:15">
      <c r="A27" s="13">
        <v>24</v>
      </c>
      <c r="B27" s="14" t="s">
        <v>214</v>
      </c>
      <c r="C27" s="61">
        <f t="shared" ref="C27:O27" si="23">C61+C94</f>
        <v>9.1423689770000003</v>
      </c>
      <c r="D27" s="61">
        <f t="shared" si="23"/>
        <v>0</v>
      </c>
      <c r="E27" s="61">
        <f t="shared" si="23"/>
        <v>0</v>
      </c>
      <c r="F27" s="61">
        <f t="shared" si="23"/>
        <v>0</v>
      </c>
      <c r="G27" s="61">
        <f t="shared" si="23"/>
        <v>-6.835285E-3</v>
      </c>
      <c r="H27" s="61">
        <f t="shared" si="23"/>
        <v>0</v>
      </c>
      <c r="I27" s="61">
        <f t="shared" si="23"/>
        <v>0</v>
      </c>
      <c r="J27" s="61">
        <f t="shared" si="23"/>
        <v>-4.8796669509999999</v>
      </c>
      <c r="K27" s="61">
        <f t="shared" si="23"/>
        <v>-4.8796669509999999</v>
      </c>
      <c r="L27" s="61">
        <f t="shared" si="23"/>
        <v>-4.8796669509999999</v>
      </c>
      <c r="M27" s="61">
        <f t="shared" si="23"/>
        <v>-4.8796669509999999</v>
      </c>
      <c r="N27" s="61">
        <f t="shared" si="23"/>
        <v>-4.8796669509999999</v>
      </c>
      <c r="O27" s="61">
        <f t="shared" si="23"/>
        <v>0</v>
      </c>
    </row>
    <row r="28" spans="1:15">
      <c r="A28" s="13">
        <v>25</v>
      </c>
      <c r="B28" s="14" t="s">
        <v>215</v>
      </c>
      <c r="C28" s="61">
        <f t="shared" ref="C28:O28" si="24">C62+C95</f>
        <v>-320.67780196205996</v>
      </c>
      <c r="D28" s="61">
        <f t="shared" si="24"/>
        <v>1.2096290739699997</v>
      </c>
      <c r="E28" s="61">
        <f t="shared" si="24"/>
        <v>2.5772827236300002</v>
      </c>
      <c r="F28" s="61">
        <f t="shared" si="24"/>
        <v>3.0446581495300005</v>
      </c>
      <c r="G28" s="61">
        <f t="shared" si="24"/>
        <v>3.8935961589499999</v>
      </c>
      <c r="H28" s="61">
        <f t="shared" si="24"/>
        <v>17.240824925429997</v>
      </c>
      <c r="I28" s="61">
        <f t="shared" si="24"/>
        <v>15.167491497049999</v>
      </c>
      <c r="J28" s="61">
        <f t="shared" si="24"/>
        <v>15.232733662719999</v>
      </c>
      <c r="K28" s="61">
        <f t="shared" si="24"/>
        <v>15.918212948740001</v>
      </c>
      <c r="L28" s="61">
        <f t="shared" si="24"/>
        <v>16.984438849650001</v>
      </c>
      <c r="M28" s="61">
        <f t="shared" si="24"/>
        <v>17.758704946400002</v>
      </c>
      <c r="N28" s="61">
        <f t="shared" si="24"/>
        <v>21.55779654202</v>
      </c>
      <c r="O28" s="61">
        <f t="shared" si="24"/>
        <v>-1.3920296597199999</v>
      </c>
    </row>
    <row r="29" spans="1:15">
      <c r="A29" s="13">
        <v>26</v>
      </c>
      <c r="B29" s="14" t="s">
        <v>216</v>
      </c>
      <c r="C29" s="61">
        <f t="shared" ref="C29:O29" si="25">C63+C96</f>
        <v>-0.5070865309999999</v>
      </c>
      <c r="D29" s="61">
        <f t="shared" si="25"/>
        <v>-0.79945504700000003</v>
      </c>
      <c r="E29" s="61">
        <f t="shared" si="25"/>
        <v>-1.29784191</v>
      </c>
      <c r="F29" s="61">
        <f t="shared" si="25"/>
        <v>-1.960601907</v>
      </c>
      <c r="G29" s="61">
        <f t="shared" si="25"/>
        <v>-2.91314378</v>
      </c>
      <c r="H29" s="61">
        <f t="shared" si="25"/>
        <v>-3.966666735</v>
      </c>
      <c r="I29" s="61">
        <f t="shared" si="25"/>
        <v>-5.4949860680000002</v>
      </c>
      <c r="J29" s="61">
        <f t="shared" si="25"/>
        <v>-6.8252742920000005</v>
      </c>
      <c r="K29" s="61">
        <f t="shared" si="25"/>
        <v>-7.7465396450000004</v>
      </c>
      <c r="L29" s="61">
        <f t="shared" si="25"/>
        <v>-8.9793259729999999</v>
      </c>
      <c r="M29" s="61">
        <f t="shared" si="25"/>
        <v>-9.9193832820000001</v>
      </c>
      <c r="N29" s="61">
        <f t="shared" si="25"/>
        <v>-13.985618129000001</v>
      </c>
      <c r="O29" s="61">
        <f t="shared" si="25"/>
        <v>-0.52707839499999998</v>
      </c>
    </row>
    <row r="30" spans="1:15">
      <c r="A30" s="13">
        <v>27</v>
      </c>
      <c r="B30" s="16" t="s">
        <v>217</v>
      </c>
      <c r="C30" s="62">
        <f t="shared" ref="C30:O30" si="26">C64+C97</f>
        <v>0.42103410393999996</v>
      </c>
      <c r="D30" s="62">
        <f t="shared" si="26"/>
        <v>0.58415256696999995</v>
      </c>
      <c r="E30" s="62">
        <f t="shared" si="26"/>
        <v>1.4995898836299999</v>
      </c>
      <c r="F30" s="62">
        <f t="shared" si="26"/>
        <v>1.3069680905300003</v>
      </c>
      <c r="G30" s="62">
        <f t="shared" si="26"/>
        <v>1.2675854039499999</v>
      </c>
      <c r="H30" s="62">
        <f t="shared" si="26"/>
        <v>13.74564836443</v>
      </c>
      <c r="I30" s="62">
        <f t="shared" si="26"/>
        <v>10.20061435005</v>
      </c>
      <c r="J30" s="62">
        <f t="shared" si="26"/>
        <v>4.0692744957199993</v>
      </c>
      <c r="K30" s="62">
        <f t="shared" si="26"/>
        <v>3.8341217917399999</v>
      </c>
      <c r="L30" s="62">
        <f t="shared" si="26"/>
        <v>3.6952615246499998</v>
      </c>
      <c r="M30" s="62">
        <f t="shared" si="26"/>
        <v>3.5141145193999996</v>
      </c>
      <c r="N30" s="62">
        <f t="shared" si="26"/>
        <v>2.9484476550200007</v>
      </c>
      <c r="O30" s="62">
        <f t="shared" si="26"/>
        <v>-1.8948173267199999</v>
      </c>
    </row>
    <row r="31" spans="1:15">
      <c r="A31" s="13">
        <v>28</v>
      </c>
      <c r="B31" s="16" t="s">
        <v>218</v>
      </c>
      <c r="C31" s="62">
        <f t="shared" ref="C31:O31" si="27">C65+C98</f>
        <v>214.97618550586</v>
      </c>
      <c r="D31" s="62">
        <f t="shared" si="27"/>
        <v>319.48150669032003</v>
      </c>
      <c r="E31" s="62">
        <f t="shared" si="27"/>
        <v>519.6693455940499</v>
      </c>
      <c r="F31" s="62">
        <f t="shared" si="27"/>
        <v>768.77877125788996</v>
      </c>
      <c r="G31" s="62">
        <f t="shared" si="27"/>
        <v>1009.1650538276101</v>
      </c>
      <c r="H31" s="62">
        <f t="shared" si="27"/>
        <v>1207.5301567568201</v>
      </c>
      <c r="I31" s="62">
        <f t="shared" si="27"/>
        <v>1371.2327747495401</v>
      </c>
      <c r="J31" s="62">
        <f t="shared" si="27"/>
        <v>1581.2984675596799</v>
      </c>
      <c r="K31" s="62">
        <f t="shared" si="27"/>
        <v>1765.7297066509</v>
      </c>
      <c r="L31" s="62">
        <f t="shared" si="27"/>
        <v>1946.9769383620801</v>
      </c>
      <c r="M31" s="62">
        <f t="shared" si="27"/>
        <v>2245.8504209144699</v>
      </c>
      <c r="N31" s="62">
        <f t="shared" si="27"/>
        <v>2462.3175680314398</v>
      </c>
      <c r="O31" s="62">
        <f t="shared" si="27"/>
        <v>210.81525098025</v>
      </c>
    </row>
    <row r="32" spans="1:15">
      <c r="A32" s="13">
        <v>29</v>
      </c>
      <c r="B32" s="16" t="s">
        <v>219</v>
      </c>
      <c r="C32" s="62">
        <f t="shared" ref="C32:O32" si="28">C66+C99</f>
        <v>0.38199737099999997</v>
      </c>
      <c r="D32" s="62">
        <f t="shared" si="28"/>
        <v>0.66018190499999996</v>
      </c>
      <c r="E32" s="62">
        <f t="shared" si="28"/>
        <v>1.027190136</v>
      </c>
      <c r="F32" s="62">
        <f t="shared" si="28"/>
        <v>1.2762702880000001</v>
      </c>
      <c r="G32" s="62">
        <f t="shared" si="28"/>
        <v>8.3000923000000004E-2</v>
      </c>
      <c r="H32" s="62">
        <f t="shared" si="28"/>
        <v>9.9781557000000007E-2</v>
      </c>
      <c r="I32" s="62">
        <f t="shared" si="28"/>
        <v>0.11655367799999999</v>
      </c>
      <c r="J32" s="62">
        <f t="shared" si="28"/>
        <v>0.133221899</v>
      </c>
      <c r="K32" s="62">
        <f t="shared" si="28"/>
        <v>0.15014227699999999</v>
      </c>
      <c r="L32" s="62">
        <f t="shared" si="28"/>
        <v>0.166591353</v>
      </c>
      <c r="M32" s="62">
        <f t="shared" si="28"/>
        <v>0.279418271</v>
      </c>
      <c r="N32" s="62">
        <f t="shared" si="28"/>
        <v>3.5907823290000001</v>
      </c>
      <c r="O32" s="62">
        <f t="shared" si="28"/>
        <v>1.0782302000000001E-2</v>
      </c>
    </row>
    <row r="33" spans="1:15">
      <c r="A33" s="13">
        <v>30</v>
      </c>
      <c r="B33" s="16" t="s">
        <v>220</v>
      </c>
      <c r="C33" s="62">
        <f t="shared" ref="C33:O33" si="29">C67+C100</f>
        <v>214.59418813486002</v>
      </c>
      <c r="D33" s="62">
        <f t="shared" si="29"/>
        <v>318.82132478532003</v>
      </c>
      <c r="E33" s="62">
        <f t="shared" si="29"/>
        <v>518.64215545804996</v>
      </c>
      <c r="F33" s="62">
        <f t="shared" si="29"/>
        <v>767.50250096988998</v>
      </c>
      <c r="G33" s="62">
        <f t="shared" si="29"/>
        <v>1009.0820529046101</v>
      </c>
      <c r="H33" s="62">
        <f t="shared" si="29"/>
        <v>1207.4303751998202</v>
      </c>
      <c r="I33" s="62">
        <f t="shared" si="29"/>
        <v>1371.1162210715399</v>
      </c>
      <c r="J33" s="62">
        <f t="shared" si="29"/>
        <v>1581.1652456606801</v>
      </c>
      <c r="K33" s="62">
        <f t="shared" si="29"/>
        <v>1765.5795643739</v>
      </c>
      <c r="L33" s="62">
        <f t="shared" si="29"/>
        <v>1946.8103470090803</v>
      </c>
      <c r="M33" s="62">
        <f t="shared" si="29"/>
        <v>2245.5710026434699</v>
      </c>
      <c r="N33" s="62">
        <f t="shared" si="29"/>
        <v>2458.7267857024399</v>
      </c>
      <c r="O33" s="62">
        <f t="shared" si="29"/>
        <v>210.80446867825</v>
      </c>
    </row>
    <row r="35" spans="1:15">
      <c r="O35" s="76" t="s">
        <v>57</v>
      </c>
    </row>
    <row r="36" spans="1:15">
      <c r="B36" s="123" t="s">
        <v>238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</row>
    <row r="37" spans="1:15">
      <c r="A37" s="12" t="s">
        <v>156</v>
      </c>
      <c r="B37" s="12" t="s">
        <v>190</v>
      </c>
      <c r="C37" s="50">
        <v>44592</v>
      </c>
      <c r="D37" s="50">
        <v>44620</v>
      </c>
      <c r="E37" s="50">
        <v>44651</v>
      </c>
      <c r="F37" s="50">
        <v>44681</v>
      </c>
      <c r="G37" s="50">
        <v>44712</v>
      </c>
      <c r="H37" s="50">
        <v>44742</v>
      </c>
      <c r="I37" s="50">
        <v>44773</v>
      </c>
      <c r="J37" s="50">
        <v>44804</v>
      </c>
      <c r="K37" s="50">
        <v>44834</v>
      </c>
      <c r="L37" s="50">
        <v>44865</v>
      </c>
      <c r="M37" s="50">
        <v>44895</v>
      </c>
      <c r="N37" s="50">
        <v>44926</v>
      </c>
      <c r="O37" s="50">
        <v>44957</v>
      </c>
    </row>
    <row r="38" spans="1:15">
      <c r="A38" s="13">
        <v>1</v>
      </c>
      <c r="B38" s="14" t="s">
        <v>191</v>
      </c>
      <c r="C38" s="61">
        <v>166.42196208875001</v>
      </c>
      <c r="D38" s="61">
        <v>313.14575314662</v>
      </c>
      <c r="E38" s="61">
        <v>482.24301666835004</v>
      </c>
      <c r="F38" s="61">
        <v>642.03734395141987</v>
      </c>
      <c r="G38" s="61">
        <v>812.29749810204987</v>
      </c>
      <c r="H38" s="61">
        <v>977.51307134918989</v>
      </c>
      <c r="I38" s="61">
        <v>1144.46073000295</v>
      </c>
      <c r="J38" s="61">
        <v>1314.2240941331802</v>
      </c>
      <c r="K38" s="61">
        <v>1482.0803917661499</v>
      </c>
      <c r="L38" s="61">
        <v>1655.1466125504101</v>
      </c>
      <c r="M38" s="61">
        <v>1833.24051065249</v>
      </c>
      <c r="N38" s="61">
        <v>2030.8002244588401</v>
      </c>
      <c r="O38" s="61">
        <v>192.5185155543</v>
      </c>
    </row>
    <row r="39" spans="1:15">
      <c r="A39" s="13">
        <v>2</v>
      </c>
      <c r="B39" s="14" t="s">
        <v>192</v>
      </c>
      <c r="C39" s="61">
        <v>4.3199477979499994</v>
      </c>
      <c r="D39" s="61">
        <v>4.4496719693999998</v>
      </c>
      <c r="E39" s="61">
        <v>77.004350078949997</v>
      </c>
      <c r="F39" s="61">
        <v>155.89177429388002</v>
      </c>
      <c r="G39" s="61">
        <v>189.31431341865999</v>
      </c>
      <c r="H39" s="61">
        <v>236.59799637322999</v>
      </c>
      <c r="I39" s="61">
        <v>248.97720284722999</v>
      </c>
      <c r="J39" s="61">
        <v>264.54739159222999</v>
      </c>
      <c r="K39" s="61">
        <v>268.36515922622999</v>
      </c>
      <c r="L39" s="61">
        <v>278.11676238084999</v>
      </c>
      <c r="M39" s="61">
        <v>284.04997332784995</v>
      </c>
      <c r="N39" s="61">
        <v>330.20567225384997</v>
      </c>
      <c r="O39" s="61">
        <v>14.748925823</v>
      </c>
    </row>
    <row r="40" spans="1:15">
      <c r="A40" s="13">
        <v>3</v>
      </c>
      <c r="B40" s="14" t="s">
        <v>193</v>
      </c>
      <c r="C40" s="61">
        <v>5.2021625409999999</v>
      </c>
      <c r="D40" s="61">
        <v>10.313562435</v>
      </c>
      <c r="E40" s="61">
        <v>15.725033218</v>
      </c>
      <c r="F40" s="61">
        <v>21.147263221999999</v>
      </c>
      <c r="G40" s="61">
        <v>26.532683776999999</v>
      </c>
      <c r="H40" s="61">
        <v>31.966545311000001</v>
      </c>
      <c r="I40" s="61">
        <v>37.400674209999998</v>
      </c>
      <c r="J40" s="61">
        <v>42.799281407999999</v>
      </c>
      <c r="K40" s="61">
        <v>48.185278795000002</v>
      </c>
      <c r="L40" s="61">
        <v>53.958845660000001</v>
      </c>
      <c r="M40" s="61">
        <v>59.501583777</v>
      </c>
      <c r="N40" s="61">
        <v>64.933592572999999</v>
      </c>
      <c r="O40" s="61">
        <v>5.6014537539999996</v>
      </c>
    </row>
    <row r="41" spans="1:15">
      <c r="A41" s="13">
        <v>4</v>
      </c>
      <c r="B41" s="14" t="s">
        <v>194</v>
      </c>
      <c r="C41" s="61">
        <v>59.789110065000003</v>
      </c>
      <c r="D41" s="61">
        <v>31.629497091330002</v>
      </c>
      <c r="E41" s="61">
        <v>7.4074790703300017</v>
      </c>
      <c r="F41" s="61">
        <v>41.401167681330001</v>
      </c>
      <c r="G41" s="61">
        <v>94.931258354890005</v>
      </c>
      <c r="H41" s="61">
        <v>85.908767598889995</v>
      </c>
      <c r="I41" s="61">
        <v>93.735655285890005</v>
      </c>
      <c r="J41" s="61">
        <v>140.83929605589</v>
      </c>
      <c r="K41" s="61">
        <v>169.90057178689003</v>
      </c>
      <c r="L41" s="61">
        <v>188.12265495633002</v>
      </c>
      <c r="M41" s="61">
        <v>324.44113121533002</v>
      </c>
      <c r="N41" s="61">
        <v>320.19376393933004</v>
      </c>
      <c r="O41" s="61">
        <v>21.685346362000001</v>
      </c>
    </row>
    <row r="42" spans="1:15">
      <c r="A42" s="13">
        <v>5</v>
      </c>
      <c r="B42" s="14" t="s">
        <v>195</v>
      </c>
      <c r="C42" s="61">
        <v>3.0398174E-2</v>
      </c>
      <c r="D42" s="61">
        <v>1.9574745099999999</v>
      </c>
      <c r="E42" s="61">
        <v>1.994417839</v>
      </c>
      <c r="F42" s="61">
        <v>2.042060615</v>
      </c>
      <c r="G42" s="61">
        <v>2.0973979539999998</v>
      </c>
      <c r="H42" s="61">
        <v>1.67961268</v>
      </c>
      <c r="I42" s="61">
        <v>1.5011000004600001</v>
      </c>
      <c r="J42" s="61">
        <v>1.31298913246</v>
      </c>
      <c r="K42" s="61">
        <v>1.1325355554600001</v>
      </c>
      <c r="L42" s="61">
        <v>0.93060616246000005</v>
      </c>
      <c r="M42" s="61">
        <v>0.73373953787000001</v>
      </c>
      <c r="N42" s="61">
        <v>0.52072445886999985</v>
      </c>
      <c r="O42" s="61">
        <v>-0.182654912</v>
      </c>
    </row>
    <row r="43" spans="1:15">
      <c r="A43" s="13">
        <v>6</v>
      </c>
      <c r="B43" s="16" t="s">
        <v>196</v>
      </c>
      <c r="C43" s="62">
        <v>235.76358066670002</v>
      </c>
      <c r="D43" s="62">
        <v>361.49595915235</v>
      </c>
      <c r="E43" s="62">
        <v>584.37429687462998</v>
      </c>
      <c r="F43" s="62">
        <v>862.51960976363</v>
      </c>
      <c r="G43" s="62">
        <v>1125.1731516066002</v>
      </c>
      <c r="H43" s="62">
        <v>1333.6659933123101</v>
      </c>
      <c r="I43" s="62">
        <v>1526.07536234653</v>
      </c>
      <c r="J43" s="62">
        <v>1763.72305232176</v>
      </c>
      <c r="K43" s="62">
        <v>1969.6639371297297</v>
      </c>
      <c r="L43" s="62">
        <v>2176.2754817100499</v>
      </c>
      <c r="M43" s="62">
        <v>2501.9669385105399</v>
      </c>
      <c r="N43" s="62">
        <v>2746.6539776838899</v>
      </c>
      <c r="O43" s="62">
        <v>234.37158658129999</v>
      </c>
    </row>
    <row r="44" spans="1:15">
      <c r="A44" s="13">
        <v>7</v>
      </c>
      <c r="B44" s="14" t="s">
        <v>197</v>
      </c>
      <c r="C44" s="61">
        <v>1.444148703</v>
      </c>
      <c r="D44" s="61">
        <v>3.0122766639999998</v>
      </c>
      <c r="E44" s="61">
        <v>4.9614274470000002</v>
      </c>
      <c r="F44" s="61">
        <v>7.3774394780000003</v>
      </c>
      <c r="G44" s="61">
        <v>8.9629257379999991</v>
      </c>
      <c r="H44" s="61">
        <v>10.57882125229</v>
      </c>
      <c r="I44" s="61">
        <v>11.611712584469998</v>
      </c>
      <c r="J44" s="61">
        <v>13.534332604239999</v>
      </c>
      <c r="K44" s="61">
        <v>14.985308334239999</v>
      </c>
      <c r="L44" s="61">
        <v>16.250884156240001</v>
      </c>
      <c r="M44" s="61">
        <v>19.737859720239999</v>
      </c>
      <c r="N44" s="61">
        <v>20.448229604239998</v>
      </c>
      <c r="O44" s="61">
        <v>0.78143795800000004</v>
      </c>
    </row>
    <row r="45" spans="1:15">
      <c r="A45" s="13">
        <v>8</v>
      </c>
      <c r="B45" s="14" t="s">
        <v>198</v>
      </c>
      <c r="C45" s="61">
        <v>1.9393341000000001E-2</v>
      </c>
      <c r="D45" s="61">
        <v>2.1125736999999999E-2</v>
      </c>
      <c r="E45" s="61">
        <v>0.147279717</v>
      </c>
      <c r="F45" s="61">
        <v>0.155702696</v>
      </c>
      <c r="G45" s="61">
        <v>0.16867769099999999</v>
      </c>
      <c r="H45" s="61">
        <v>0.18313706900000001</v>
      </c>
      <c r="I45" s="61">
        <v>0.91982404299999998</v>
      </c>
      <c r="J45" s="61">
        <v>1.4689108630000001</v>
      </c>
      <c r="K45" s="61">
        <v>1.859134332</v>
      </c>
      <c r="L45" s="61">
        <v>2.3702694969999998</v>
      </c>
      <c r="M45" s="61">
        <v>3.5101714300000002</v>
      </c>
      <c r="N45" s="61">
        <v>4.6460648329999996</v>
      </c>
      <c r="O45" s="61">
        <v>2.3371900000000001E-2</v>
      </c>
    </row>
    <row r="46" spans="1:15">
      <c r="A46" s="13">
        <v>9</v>
      </c>
      <c r="B46" s="14" t="s">
        <v>199</v>
      </c>
      <c r="C46" s="61">
        <v>2.5115930610000001</v>
      </c>
      <c r="D46" s="61">
        <v>5.0154681840000004</v>
      </c>
      <c r="E46" s="61">
        <v>7.5273614650000003</v>
      </c>
      <c r="F46" s="61">
        <v>10.034745432999999</v>
      </c>
      <c r="G46" s="61">
        <v>12.545060357000001</v>
      </c>
      <c r="H46" s="61">
        <v>15.114773898999999</v>
      </c>
      <c r="I46" s="61">
        <v>17.635278836000001</v>
      </c>
      <c r="J46" s="61">
        <v>20.073308181000002</v>
      </c>
      <c r="K46" s="61">
        <v>22.581388633</v>
      </c>
      <c r="L46" s="61">
        <v>25.092137782999998</v>
      </c>
      <c r="M46" s="61">
        <v>27.628484028999999</v>
      </c>
      <c r="N46" s="61">
        <v>30.151703679000001</v>
      </c>
      <c r="O46" s="61">
        <v>2.5109046529999999</v>
      </c>
    </row>
    <row r="47" spans="1:15">
      <c r="A47" s="13">
        <v>10</v>
      </c>
      <c r="B47" s="14" t="s">
        <v>200</v>
      </c>
      <c r="C47" s="61">
        <v>3.4569960320000002</v>
      </c>
      <c r="D47" s="61">
        <v>6.5300195910000003</v>
      </c>
      <c r="E47" s="61">
        <v>10.016118862000001</v>
      </c>
      <c r="F47" s="61">
        <v>13.767777132000001</v>
      </c>
      <c r="G47" s="61">
        <v>17.452163240000001</v>
      </c>
      <c r="H47" s="61">
        <v>20.820087346000001</v>
      </c>
      <c r="I47" s="61">
        <v>24.370634576</v>
      </c>
      <c r="J47" s="61">
        <v>28.122341967000001</v>
      </c>
      <c r="K47" s="61">
        <v>31.647964165000001</v>
      </c>
      <c r="L47" s="61">
        <v>35.513692591999998</v>
      </c>
      <c r="M47" s="61">
        <v>38.344311699999999</v>
      </c>
      <c r="N47" s="61">
        <v>41.391759905000001</v>
      </c>
      <c r="O47" s="61">
        <v>3.6685989160000001</v>
      </c>
    </row>
    <row r="48" spans="1:15">
      <c r="A48" s="13">
        <v>11</v>
      </c>
      <c r="B48" s="14" t="s">
        <v>234</v>
      </c>
      <c r="C48" s="61">
        <v>0.96449976000000004</v>
      </c>
      <c r="D48" s="61">
        <v>1.8762907099999999</v>
      </c>
      <c r="E48" s="61">
        <v>2.9204386630000001</v>
      </c>
      <c r="F48" s="61">
        <v>3.8924368760000001</v>
      </c>
      <c r="G48" s="61">
        <v>5.0628899816699997</v>
      </c>
      <c r="H48" s="61">
        <v>6.0758803226699998</v>
      </c>
      <c r="I48" s="61">
        <v>7.1674466166700004</v>
      </c>
      <c r="J48" s="61">
        <v>8.0892545086700007</v>
      </c>
      <c r="K48" s="61">
        <v>8.9185503956699996</v>
      </c>
      <c r="L48" s="61">
        <v>9.8233936966699993</v>
      </c>
      <c r="M48" s="61">
        <v>10.86492378867</v>
      </c>
      <c r="N48" s="61">
        <v>12.024976660669999</v>
      </c>
      <c r="O48" s="61">
        <v>1.1160516810000001</v>
      </c>
    </row>
    <row r="49" spans="1:15">
      <c r="A49" s="13">
        <v>12</v>
      </c>
      <c r="B49" s="15" t="s">
        <v>202</v>
      </c>
      <c r="C49" s="61">
        <v>2.2544963309999999</v>
      </c>
      <c r="D49" s="61">
        <v>2.81235195</v>
      </c>
      <c r="E49" s="61">
        <v>2.8687939419999999</v>
      </c>
      <c r="F49" s="61">
        <v>4.0563351799999996</v>
      </c>
      <c r="G49" s="61">
        <v>5.2686973899999998</v>
      </c>
      <c r="H49" s="61">
        <v>5.9117439660000004</v>
      </c>
      <c r="I49" s="61">
        <v>6.1491286635200009</v>
      </c>
      <c r="J49" s="61">
        <v>5.9147697535200008</v>
      </c>
      <c r="K49" s="61">
        <v>6.2595881045200006</v>
      </c>
      <c r="L49" s="61">
        <v>6.6029207145200006</v>
      </c>
      <c r="M49" s="61">
        <v>7.8147914585200002</v>
      </c>
      <c r="N49" s="61">
        <v>9.013409191520001</v>
      </c>
      <c r="O49" s="61">
        <v>0.42937440100000002</v>
      </c>
    </row>
    <row r="50" spans="1:15">
      <c r="A50" s="13">
        <v>13</v>
      </c>
      <c r="B50" s="33" t="s">
        <v>203</v>
      </c>
      <c r="C50" s="62">
        <v>10.651127228</v>
      </c>
      <c r="D50" s="62">
        <v>19.267532836000001</v>
      </c>
      <c r="E50" s="62">
        <v>28.441420096000002</v>
      </c>
      <c r="F50" s="62">
        <v>39.284436794999998</v>
      </c>
      <c r="G50" s="62">
        <v>49.46041439767</v>
      </c>
      <c r="H50" s="62">
        <v>58.684443854960001</v>
      </c>
      <c r="I50" s="62">
        <v>67.85402531966001</v>
      </c>
      <c r="J50" s="62">
        <v>77.202917877429996</v>
      </c>
      <c r="K50" s="62">
        <v>86.251933964429995</v>
      </c>
      <c r="L50" s="62">
        <v>95.653298439429989</v>
      </c>
      <c r="M50" s="62">
        <v>107.90054212643</v>
      </c>
      <c r="N50" s="62">
        <v>117.67614387342999</v>
      </c>
      <c r="O50" s="62">
        <v>8.5297395090000006</v>
      </c>
    </row>
    <row r="51" spans="1:15">
      <c r="A51" s="13">
        <v>14</v>
      </c>
      <c r="B51" s="33" t="s">
        <v>204</v>
      </c>
      <c r="C51" s="62">
        <v>225.11245343870002</v>
      </c>
      <c r="D51" s="62">
        <v>342.22842631634995</v>
      </c>
      <c r="E51" s="62">
        <v>555.93287677862997</v>
      </c>
      <c r="F51" s="62">
        <v>823.23517296862997</v>
      </c>
      <c r="G51" s="62">
        <v>1075.7127372089301</v>
      </c>
      <c r="H51" s="62">
        <v>1274.9815494573502</v>
      </c>
      <c r="I51" s="62">
        <v>1458.2213370268701</v>
      </c>
      <c r="J51" s="62">
        <v>1686.5201344443301</v>
      </c>
      <c r="K51" s="62">
        <v>1883.4120031653001</v>
      </c>
      <c r="L51" s="62">
        <v>2080.6221832706201</v>
      </c>
      <c r="M51" s="62">
        <v>2394.0663963841098</v>
      </c>
      <c r="N51" s="62">
        <v>2628.9778338104597</v>
      </c>
      <c r="O51" s="62">
        <v>225.8418470723</v>
      </c>
    </row>
    <row r="52" spans="1:15">
      <c r="A52" s="13">
        <v>15</v>
      </c>
      <c r="B52" s="15" t="s">
        <v>205</v>
      </c>
      <c r="C52" s="61">
        <v>8.0096426390000008</v>
      </c>
      <c r="D52" s="61">
        <v>15.437815148</v>
      </c>
      <c r="E52" s="61">
        <v>25.343464506</v>
      </c>
      <c r="F52" s="61">
        <v>37.198383135</v>
      </c>
      <c r="G52" s="61">
        <v>44.960088081000002</v>
      </c>
      <c r="H52" s="61">
        <v>52.335378304000002</v>
      </c>
      <c r="I52" s="61">
        <v>61.078043403999999</v>
      </c>
      <c r="J52" s="61">
        <v>68.332874204000007</v>
      </c>
      <c r="K52" s="61">
        <v>75.591436315999999</v>
      </c>
      <c r="L52" s="61">
        <v>84.575823283000005</v>
      </c>
      <c r="M52" s="61">
        <v>93.663525644000003</v>
      </c>
      <c r="N52" s="61">
        <v>104.293349936</v>
      </c>
      <c r="O52" s="61">
        <v>8.4669376560000007</v>
      </c>
    </row>
    <row r="53" spans="1:15">
      <c r="A53" s="13">
        <v>16</v>
      </c>
      <c r="B53" s="15" t="s">
        <v>206</v>
      </c>
      <c r="C53" s="61">
        <v>2.7841125080000002</v>
      </c>
      <c r="D53" s="61">
        <v>4.9972953310000001</v>
      </c>
      <c r="E53" s="61">
        <v>7.71099959921</v>
      </c>
      <c r="F53" s="61">
        <v>10.543709949270001</v>
      </c>
      <c r="G53" s="61">
        <v>12.88596558127</v>
      </c>
      <c r="H53" s="61">
        <v>16.401286443290001</v>
      </c>
      <c r="I53" s="61">
        <v>19.168373605709998</v>
      </c>
      <c r="J53" s="61">
        <v>22.013731256700002</v>
      </c>
      <c r="K53" s="61">
        <v>24.619852110470003</v>
      </c>
      <c r="L53" s="61">
        <v>27.825399875519999</v>
      </c>
      <c r="M53" s="61">
        <v>30.015961037369998</v>
      </c>
      <c r="N53" s="61">
        <v>32.621458436369998</v>
      </c>
      <c r="O53" s="61">
        <v>2.7449601713299998</v>
      </c>
    </row>
    <row r="54" spans="1:15">
      <c r="A54" s="13">
        <v>17</v>
      </c>
      <c r="B54" s="15" t="s">
        <v>207</v>
      </c>
      <c r="C54" s="61">
        <v>0.19415748099999999</v>
      </c>
      <c r="D54" s="61">
        <v>0.479960571</v>
      </c>
      <c r="E54" s="61">
        <v>0.77761902900000002</v>
      </c>
      <c r="F54" s="61">
        <v>1.02214435</v>
      </c>
      <c r="G54" s="61">
        <v>1.200589457</v>
      </c>
      <c r="H54" s="61">
        <v>1.512220326</v>
      </c>
      <c r="I54" s="61">
        <v>1.769863105</v>
      </c>
      <c r="J54" s="61">
        <v>2.2267715360000002</v>
      </c>
      <c r="K54" s="61">
        <v>2.420502468</v>
      </c>
      <c r="L54" s="61">
        <v>2.6222472859999999</v>
      </c>
      <c r="M54" s="61">
        <v>2.7759176210000001</v>
      </c>
      <c r="N54" s="61">
        <v>3.2793703299999999</v>
      </c>
      <c r="O54" s="61">
        <v>0.28733132099999997</v>
      </c>
    </row>
    <row r="55" spans="1:15">
      <c r="A55" s="13">
        <v>18</v>
      </c>
      <c r="B55" s="15" t="s">
        <v>208</v>
      </c>
      <c r="C55" s="61">
        <v>0.31656995199999999</v>
      </c>
      <c r="D55" s="61">
        <v>0.62225593199999996</v>
      </c>
      <c r="E55" s="61">
        <v>0.94166766999999996</v>
      </c>
      <c r="F55" s="61">
        <v>1.2724226380000001</v>
      </c>
      <c r="G55" s="61">
        <v>1.594662298</v>
      </c>
      <c r="H55" s="61">
        <v>1.90991777167</v>
      </c>
      <c r="I55" s="61">
        <v>2.3272711426699999</v>
      </c>
      <c r="J55" s="61">
        <v>2.6434537766699999</v>
      </c>
      <c r="K55" s="61">
        <v>2.9761931876700003</v>
      </c>
      <c r="L55" s="61">
        <v>3.3161577916700002</v>
      </c>
      <c r="M55" s="61">
        <v>3.7450785896700003</v>
      </c>
      <c r="N55" s="61">
        <v>4.2221353686700001</v>
      </c>
      <c r="O55" s="61">
        <v>0.31100333299999999</v>
      </c>
    </row>
    <row r="56" spans="1:15">
      <c r="A56" s="13">
        <v>19</v>
      </c>
      <c r="B56" s="15" t="s">
        <v>209</v>
      </c>
      <c r="C56" s="61">
        <v>0.71678819699999996</v>
      </c>
      <c r="D56" s="61">
        <v>1.344654448</v>
      </c>
      <c r="E56" s="61">
        <v>2.0193368309999999</v>
      </c>
      <c r="F56" s="61">
        <v>2.9464780080000001</v>
      </c>
      <c r="G56" s="61">
        <v>3.597230004</v>
      </c>
      <c r="H56" s="61">
        <v>4.3254229750000004</v>
      </c>
      <c r="I56" s="61">
        <v>5.4928450529999999</v>
      </c>
      <c r="J56" s="61">
        <v>6.1705405080000002</v>
      </c>
      <c r="K56" s="61">
        <v>7.0325447460000001</v>
      </c>
      <c r="L56" s="61">
        <v>8.6420471180000007</v>
      </c>
      <c r="M56" s="61">
        <v>10.474729010000001</v>
      </c>
      <c r="N56" s="61">
        <v>12.63279764</v>
      </c>
      <c r="O56" s="61">
        <v>0.89325204499999999</v>
      </c>
    </row>
    <row r="57" spans="1:15">
      <c r="A57" s="13">
        <v>20</v>
      </c>
      <c r="B57" s="15" t="s">
        <v>210</v>
      </c>
      <c r="C57" s="61">
        <v>0.43356440699999999</v>
      </c>
      <c r="D57" s="61">
        <v>0.85169131300000001</v>
      </c>
      <c r="E57" s="61">
        <v>1.3726339830000001</v>
      </c>
      <c r="F57" s="61">
        <v>3.1828322710000001</v>
      </c>
      <c r="G57" s="61">
        <v>3.592777382</v>
      </c>
      <c r="H57" s="61">
        <v>4.9014234810000001</v>
      </c>
      <c r="I57" s="61">
        <v>7.5332293029999997</v>
      </c>
      <c r="J57" s="61">
        <v>8.1051459189999999</v>
      </c>
      <c r="K57" s="61">
        <v>9.1040935820000009</v>
      </c>
      <c r="L57" s="61">
        <v>10.386609213</v>
      </c>
      <c r="M57" s="61">
        <v>11.021777321</v>
      </c>
      <c r="N57" s="61">
        <v>12.960740152</v>
      </c>
      <c r="O57" s="61">
        <v>0.49073267799999998</v>
      </c>
    </row>
    <row r="58" spans="1:15">
      <c r="A58" s="13">
        <v>21</v>
      </c>
      <c r="B58" s="16" t="s">
        <v>211</v>
      </c>
      <c r="C58" s="62">
        <v>12.454835184</v>
      </c>
      <c r="D58" s="62">
        <v>23.733672743</v>
      </c>
      <c r="E58" s="62">
        <v>38.16572161821</v>
      </c>
      <c r="F58" s="62">
        <v>56.165970351270005</v>
      </c>
      <c r="G58" s="62">
        <v>67.831312803270009</v>
      </c>
      <c r="H58" s="62">
        <v>81.385649300959997</v>
      </c>
      <c r="I58" s="62">
        <v>97.369625613380009</v>
      </c>
      <c r="J58" s="62">
        <v>109.49251720036999</v>
      </c>
      <c r="K58" s="62">
        <v>121.74462241014</v>
      </c>
      <c r="L58" s="62">
        <v>137.36828456718999</v>
      </c>
      <c r="M58" s="62">
        <v>151.69698922304002</v>
      </c>
      <c r="N58" s="62">
        <v>170.00985186304001</v>
      </c>
      <c r="O58" s="62">
        <v>13.19421720433</v>
      </c>
    </row>
    <row r="59" spans="1:15">
      <c r="A59" s="13">
        <v>22</v>
      </c>
      <c r="B59" s="14" t="s">
        <v>212</v>
      </c>
      <c r="C59" s="61">
        <v>3.4263969999999999E-3</v>
      </c>
      <c r="D59" s="61">
        <v>0.18373187099999999</v>
      </c>
      <c r="E59" s="61">
        <v>1.1208803E-2</v>
      </c>
      <c r="F59" s="61">
        <v>1.3971581E-2</v>
      </c>
      <c r="G59" s="61">
        <v>0.23811859499999999</v>
      </c>
      <c r="H59" s="61">
        <v>0.26351170499999998</v>
      </c>
      <c r="I59" s="61">
        <v>0.32013045200000001</v>
      </c>
      <c r="J59" s="61">
        <v>0.33350360699999998</v>
      </c>
      <c r="K59" s="61">
        <v>0.33317517200000002</v>
      </c>
      <c r="L59" s="61">
        <v>3.5287886999999997E-2</v>
      </c>
      <c r="M59" s="61">
        <v>0.346481337</v>
      </c>
      <c r="N59" s="61">
        <v>4.2661723999999998E-2</v>
      </c>
      <c r="O59" s="61">
        <v>2.4290728000000001E-2</v>
      </c>
    </row>
    <row r="60" spans="1:15">
      <c r="A60" s="13">
        <v>23</v>
      </c>
      <c r="B60" s="14" t="s">
        <v>213</v>
      </c>
      <c r="C60" s="61">
        <v>312.46012722299997</v>
      </c>
      <c r="D60" s="61">
        <v>-9.7533310000000005E-3</v>
      </c>
      <c r="E60" s="61">
        <v>0.20894026700000001</v>
      </c>
      <c r="F60" s="61">
        <v>0.20894026700000001</v>
      </c>
      <c r="G60" s="61">
        <v>5.5849715000000001E-2</v>
      </c>
      <c r="H60" s="61">
        <v>0.207978469</v>
      </c>
      <c r="I60" s="61">
        <v>0.207978469</v>
      </c>
      <c r="J60" s="61">
        <v>0.207978469</v>
      </c>
      <c r="K60" s="61">
        <v>0.20894026700000001</v>
      </c>
      <c r="L60" s="61">
        <v>0.53452771200000004</v>
      </c>
      <c r="M60" s="61">
        <v>0.207978469</v>
      </c>
      <c r="N60" s="61">
        <v>0.21327446899999999</v>
      </c>
      <c r="O60" s="61">
        <v>0</v>
      </c>
    </row>
    <row r="61" spans="1:15">
      <c r="A61" s="13">
        <v>24</v>
      </c>
      <c r="B61" s="14" t="s">
        <v>214</v>
      </c>
      <c r="C61" s="61">
        <v>9.1423689770000003</v>
      </c>
      <c r="D61" s="61">
        <v>0</v>
      </c>
      <c r="E61" s="61">
        <v>0</v>
      </c>
      <c r="F61" s="61">
        <v>0</v>
      </c>
      <c r="G61" s="61">
        <v>-6.835285E-3</v>
      </c>
      <c r="H61" s="61">
        <v>0</v>
      </c>
      <c r="I61" s="61">
        <v>0</v>
      </c>
      <c r="J61" s="61">
        <v>-4.8796669509999999</v>
      </c>
      <c r="K61" s="61">
        <v>-4.8796669509999999</v>
      </c>
      <c r="L61" s="61">
        <v>-4.8796669509999999</v>
      </c>
      <c r="M61" s="61">
        <v>-4.8796669509999999</v>
      </c>
      <c r="N61" s="61">
        <v>-4.8796669509999999</v>
      </c>
      <c r="O61" s="61">
        <v>0</v>
      </c>
    </row>
    <row r="62" spans="1:15">
      <c r="A62" s="13">
        <v>25</v>
      </c>
      <c r="B62" s="14" t="s">
        <v>215</v>
      </c>
      <c r="C62" s="61">
        <v>-320.67923596205998</v>
      </c>
      <c r="D62" s="61">
        <v>1.2088162749699998</v>
      </c>
      <c r="E62" s="61">
        <v>2.57646992463</v>
      </c>
      <c r="F62" s="61">
        <v>3.0438453505300003</v>
      </c>
      <c r="G62" s="61">
        <v>3.89327615895</v>
      </c>
      <c r="H62" s="61">
        <v>17.240428925429999</v>
      </c>
      <c r="I62" s="61">
        <v>15.166991497049999</v>
      </c>
      <c r="J62" s="61">
        <v>15.23071598472</v>
      </c>
      <c r="K62" s="61">
        <v>15.915712948740001</v>
      </c>
      <c r="L62" s="61">
        <v>16.97916656065</v>
      </c>
      <c r="M62" s="61">
        <v>17.5912784454</v>
      </c>
      <c r="N62" s="61">
        <v>21.534356556020001</v>
      </c>
      <c r="O62" s="61">
        <v>-1.39929312972</v>
      </c>
    </row>
    <row r="63" spans="1:15">
      <c r="A63" s="13">
        <v>26</v>
      </c>
      <c r="B63" s="14" t="s">
        <v>216</v>
      </c>
      <c r="C63" s="61">
        <v>-0.50558653099999995</v>
      </c>
      <c r="D63" s="61">
        <v>-0.79945504700000003</v>
      </c>
      <c r="E63" s="61">
        <v>-1.29784191</v>
      </c>
      <c r="F63" s="61">
        <v>-1.960601907</v>
      </c>
      <c r="G63" s="61">
        <v>-2.9116437799999999</v>
      </c>
      <c r="H63" s="61">
        <v>-3.966666735</v>
      </c>
      <c r="I63" s="61">
        <v>-5.4949860680000002</v>
      </c>
      <c r="J63" s="61">
        <v>-6.8237742920000004</v>
      </c>
      <c r="K63" s="61">
        <v>-7.7465396450000004</v>
      </c>
      <c r="L63" s="61">
        <v>-8.9793259729999999</v>
      </c>
      <c r="M63" s="61">
        <v>-9.917883282</v>
      </c>
      <c r="N63" s="61">
        <v>-13.985618129000001</v>
      </c>
      <c r="O63" s="61">
        <v>-0.52707839499999998</v>
      </c>
    </row>
    <row r="64" spans="1:15">
      <c r="A64" s="13">
        <v>27</v>
      </c>
      <c r="B64" s="16" t="s">
        <v>217</v>
      </c>
      <c r="C64" s="62">
        <v>0.42110010393999997</v>
      </c>
      <c r="D64" s="62">
        <v>0.58333976796999998</v>
      </c>
      <c r="E64" s="62">
        <v>1.4987770846299999</v>
      </c>
      <c r="F64" s="62">
        <v>1.3061552915300003</v>
      </c>
      <c r="G64" s="62">
        <v>1.2687654039499998</v>
      </c>
      <c r="H64" s="62">
        <v>13.74525236443</v>
      </c>
      <c r="I64" s="62">
        <v>10.200114350049999</v>
      </c>
      <c r="J64" s="62">
        <v>4.0687568177199998</v>
      </c>
      <c r="K64" s="62">
        <v>3.8316217917399999</v>
      </c>
      <c r="L64" s="62">
        <v>3.6899892356499997</v>
      </c>
      <c r="M64" s="62">
        <v>3.3481880183999997</v>
      </c>
      <c r="N64" s="62">
        <v>2.9250076690200006</v>
      </c>
      <c r="O64" s="62">
        <v>-1.90208079672</v>
      </c>
    </row>
    <row r="65" spans="1:16">
      <c r="A65" s="13">
        <v>28</v>
      </c>
      <c r="B65" s="16" t="s">
        <v>218</v>
      </c>
      <c r="C65" s="62">
        <v>213.07871835864</v>
      </c>
      <c r="D65" s="62">
        <v>319.07809334132003</v>
      </c>
      <c r="E65" s="62">
        <v>519.26593224504995</v>
      </c>
      <c r="F65" s="62">
        <v>768.37535790889001</v>
      </c>
      <c r="G65" s="62">
        <v>1009.1501898096101</v>
      </c>
      <c r="H65" s="62">
        <v>1207.3411525208201</v>
      </c>
      <c r="I65" s="62">
        <v>1371.0518257635401</v>
      </c>
      <c r="J65" s="62">
        <v>1581.0963740616799</v>
      </c>
      <c r="K65" s="62">
        <v>1765.4990025468999</v>
      </c>
      <c r="L65" s="62">
        <v>1946.94388793908</v>
      </c>
      <c r="M65" s="62">
        <v>2245.7175951794698</v>
      </c>
      <c r="N65" s="62">
        <v>2461.89298961644</v>
      </c>
      <c r="O65" s="62">
        <v>210.74554907125</v>
      </c>
    </row>
    <row r="66" spans="1:16">
      <c r="A66" s="13">
        <v>29</v>
      </c>
      <c r="B66" s="16" t="s">
        <v>219</v>
      </c>
      <c r="C66" s="62">
        <v>0.38199737099999997</v>
      </c>
      <c r="D66" s="62">
        <v>0.66018190499999996</v>
      </c>
      <c r="E66" s="62">
        <v>1.027190136</v>
      </c>
      <c r="F66" s="62">
        <v>1.2762702880000001</v>
      </c>
      <c r="G66" s="62">
        <v>8.3000923000000004E-2</v>
      </c>
      <c r="H66" s="62">
        <v>9.9781557000000007E-2</v>
      </c>
      <c r="I66" s="62">
        <v>0.11655367799999999</v>
      </c>
      <c r="J66" s="62">
        <v>0.133221899</v>
      </c>
      <c r="K66" s="62">
        <v>0.15014227699999999</v>
      </c>
      <c r="L66" s="62">
        <v>0.166591353</v>
      </c>
      <c r="M66" s="62">
        <v>0.279418271</v>
      </c>
      <c r="N66" s="62">
        <v>3.5907823290000001</v>
      </c>
      <c r="O66" s="62">
        <v>1.0782302000000001E-2</v>
      </c>
    </row>
    <row r="67" spans="1:16">
      <c r="A67" s="13">
        <v>30</v>
      </c>
      <c r="B67" s="16" t="s">
        <v>220</v>
      </c>
      <c r="C67" s="62">
        <v>212.69672098764002</v>
      </c>
      <c r="D67" s="62">
        <v>318.41791143632003</v>
      </c>
      <c r="E67" s="62">
        <v>518.23874210905001</v>
      </c>
      <c r="F67" s="62">
        <v>767.09908762089003</v>
      </c>
      <c r="G67" s="62">
        <v>1009.0671888866101</v>
      </c>
      <c r="H67" s="62">
        <v>1207.2413709638201</v>
      </c>
      <c r="I67" s="62">
        <v>1370.93527208554</v>
      </c>
      <c r="J67" s="62">
        <v>1580.96315216268</v>
      </c>
      <c r="K67" s="62">
        <v>1765.3488602698999</v>
      </c>
      <c r="L67" s="62">
        <v>1946.7772965860802</v>
      </c>
      <c r="M67" s="62">
        <v>2245.4381769084698</v>
      </c>
      <c r="N67" s="62">
        <v>2458.3022072874401</v>
      </c>
      <c r="O67" s="62">
        <v>210.73476676925</v>
      </c>
    </row>
    <row r="69" spans="1:16">
      <c r="O69" s="76" t="s">
        <v>57</v>
      </c>
    </row>
    <row r="70" spans="1:16">
      <c r="B70" s="123" t="s">
        <v>239</v>
      </c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</row>
    <row r="71" spans="1:16">
      <c r="A71" s="12" t="s">
        <v>156</v>
      </c>
      <c r="B71" s="12" t="s">
        <v>190</v>
      </c>
      <c r="C71" s="50">
        <v>44592</v>
      </c>
      <c r="D71" s="50">
        <v>44620</v>
      </c>
      <c r="E71" s="50">
        <v>44651</v>
      </c>
      <c r="F71" s="50">
        <v>44681</v>
      </c>
      <c r="G71" s="50">
        <v>44712</v>
      </c>
      <c r="H71" s="50">
        <v>44742</v>
      </c>
      <c r="I71" s="50">
        <v>44773</v>
      </c>
      <c r="J71" s="50">
        <v>44804</v>
      </c>
      <c r="K71" s="50">
        <v>44834</v>
      </c>
      <c r="L71" s="50">
        <v>44865</v>
      </c>
      <c r="M71" s="50">
        <v>44895</v>
      </c>
      <c r="N71" s="50">
        <v>44926</v>
      </c>
      <c r="O71" s="50">
        <v>44957</v>
      </c>
    </row>
    <row r="72" spans="1:16">
      <c r="A72" s="13">
        <v>1</v>
      </c>
      <c r="B72" s="14" t="s">
        <v>191</v>
      </c>
      <c r="C72" s="61">
        <v>0.11762955222</v>
      </c>
      <c r="D72" s="61">
        <v>0.47701522899999999</v>
      </c>
      <c r="E72" s="61">
        <v>0.47701522899999999</v>
      </c>
      <c r="F72" s="61">
        <v>0.47701522899999999</v>
      </c>
      <c r="G72" s="61">
        <v>0.16591423599999999</v>
      </c>
      <c r="H72" s="61">
        <v>0.18967893299999999</v>
      </c>
      <c r="I72" s="61">
        <v>0.21913205799999999</v>
      </c>
      <c r="J72" s="61">
        <v>0.228201344</v>
      </c>
      <c r="K72" s="61">
        <v>0.25149915</v>
      </c>
      <c r="L72" s="61">
        <v>0.167734626</v>
      </c>
      <c r="M72" s="61">
        <v>0.16073817800000001</v>
      </c>
      <c r="N72" s="61">
        <v>0.16984590399999999</v>
      </c>
      <c r="O72" s="61">
        <v>0.16553981800000001</v>
      </c>
      <c r="P72" s="86"/>
    </row>
    <row r="73" spans="1:16">
      <c r="A73" s="13">
        <v>2</v>
      </c>
      <c r="B73" s="14" t="s">
        <v>192</v>
      </c>
      <c r="C73" s="61">
        <v>0</v>
      </c>
      <c r="D73" s="61">
        <v>0</v>
      </c>
      <c r="E73" s="61">
        <v>0</v>
      </c>
      <c r="F73" s="61">
        <v>0</v>
      </c>
      <c r="G73" s="61">
        <v>0</v>
      </c>
      <c r="H73" s="61">
        <v>0</v>
      </c>
      <c r="I73" s="61">
        <v>0</v>
      </c>
      <c r="J73" s="61">
        <v>0</v>
      </c>
      <c r="K73" s="61">
        <v>0</v>
      </c>
      <c r="L73" s="61">
        <v>0</v>
      </c>
      <c r="M73" s="61">
        <v>0</v>
      </c>
      <c r="N73" s="61">
        <v>0</v>
      </c>
      <c r="O73" s="61">
        <v>0</v>
      </c>
      <c r="P73" s="86"/>
    </row>
    <row r="74" spans="1:16">
      <c r="A74" s="13">
        <v>3</v>
      </c>
      <c r="B74" s="14" t="s">
        <v>193</v>
      </c>
      <c r="C74" s="61">
        <v>2.3938593000000001E-2</v>
      </c>
      <c r="D74" s="61">
        <v>5.7693593000000001E-2</v>
      </c>
      <c r="E74" s="61">
        <v>5.7693593000000001E-2</v>
      </c>
      <c r="F74" s="61">
        <v>5.7693593000000001E-2</v>
      </c>
      <c r="G74" s="61">
        <v>1.5663593E-2</v>
      </c>
      <c r="H74" s="61">
        <v>9.4613592999999996E-2</v>
      </c>
      <c r="I74" s="61">
        <v>3.0888592999999999E-2</v>
      </c>
      <c r="J74" s="61">
        <v>0</v>
      </c>
      <c r="K74" s="61">
        <v>4.0388593E-2</v>
      </c>
      <c r="L74" s="61">
        <v>3.0813593E-2</v>
      </c>
      <c r="M74" s="61">
        <v>2.6888592999999999E-2</v>
      </c>
      <c r="N74" s="61">
        <v>3.2613593000000003E-2</v>
      </c>
      <c r="O74" s="61">
        <v>6.8838593000000003E-2</v>
      </c>
      <c r="P74" s="86"/>
    </row>
    <row r="75" spans="1:16">
      <c r="A75" s="13">
        <v>4</v>
      </c>
      <c r="B75" s="14" t="s">
        <v>194</v>
      </c>
      <c r="C75" s="61">
        <v>1.9140605749999999</v>
      </c>
      <c r="D75" s="61">
        <v>0</v>
      </c>
      <c r="E75" s="61">
        <v>0</v>
      </c>
      <c r="F75" s="61">
        <v>0</v>
      </c>
      <c r="G75" s="61">
        <v>0</v>
      </c>
      <c r="H75" s="61">
        <v>8.1000000000000003E-2</v>
      </c>
      <c r="I75" s="61">
        <v>0.13560897599999999</v>
      </c>
      <c r="J75" s="61">
        <v>2.2713593000000001E-2</v>
      </c>
      <c r="K75" s="61">
        <v>0.129482555</v>
      </c>
      <c r="L75" s="61">
        <v>0</v>
      </c>
      <c r="M75" s="61">
        <v>0</v>
      </c>
      <c r="N75" s="61">
        <v>0.54369902800000003</v>
      </c>
      <c r="O75" s="61">
        <v>0</v>
      </c>
      <c r="P75" s="86"/>
    </row>
    <row r="76" spans="1:16">
      <c r="A76" s="13">
        <v>5</v>
      </c>
      <c r="B76" s="14" t="s">
        <v>195</v>
      </c>
      <c r="C76" s="61">
        <v>0</v>
      </c>
      <c r="D76" s="61">
        <v>0</v>
      </c>
      <c r="E76" s="61">
        <v>0</v>
      </c>
      <c r="F76" s="61">
        <v>0</v>
      </c>
      <c r="G76" s="61">
        <v>0</v>
      </c>
      <c r="H76" s="61">
        <v>0</v>
      </c>
      <c r="I76" s="61">
        <v>0</v>
      </c>
      <c r="J76" s="61">
        <v>0.12581488599999999</v>
      </c>
      <c r="K76" s="61">
        <v>0</v>
      </c>
      <c r="L76" s="61">
        <v>0</v>
      </c>
      <c r="M76" s="61">
        <v>0</v>
      </c>
      <c r="N76" s="61">
        <v>0</v>
      </c>
      <c r="O76" s="61">
        <v>0</v>
      </c>
      <c r="P76" s="86"/>
    </row>
    <row r="77" spans="1:16">
      <c r="A77" s="13">
        <v>6</v>
      </c>
      <c r="B77" s="16" t="s">
        <v>196</v>
      </c>
      <c r="C77" s="62">
        <v>2.0556287202200001</v>
      </c>
      <c r="D77" s="62">
        <v>0.53470882200000003</v>
      </c>
      <c r="E77" s="62">
        <v>0.53470882200000003</v>
      </c>
      <c r="F77" s="62">
        <v>0.53470882200000003</v>
      </c>
      <c r="G77" s="62">
        <v>0.181577829</v>
      </c>
      <c r="H77" s="62">
        <v>0.36529252600000001</v>
      </c>
      <c r="I77" s="62">
        <v>0.38562962699999997</v>
      </c>
      <c r="J77" s="62">
        <v>0.37672982300000002</v>
      </c>
      <c r="K77" s="62">
        <v>0.42137029799999998</v>
      </c>
      <c r="L77" s="62">
        <v>0.198548219</v>
      </c>
      <c r="M77" s="62">
        <v>0.187626771</v>
      </c>
      <c r="N77" s="62">
        <v>0.74615852500000002</v>
      </c>
      <c r="O77" s="62">
        <v>0.23437841100000001</v>
      </c>
      <c r="P77" s="86"/>
    </row>
    <row r="78" spans="1:16">
      <c r="A78" s="13">
        <v>7</v>
      </c>
      <c r="B78" s="14" t="s">
        <v>197</v>
      </c>
      <c r="C78" s="61">
        <v>0</v>
      </c>
      <c r="D78" s="61">
        <v>0</v>
      </c>
      <c r="E78" s="61">
        <v>0</v>
      </c>
      <c r="F78" s="61">
        <v>0</v>
      </c>
      <c r="G78" s="61">
        <v>0</v>
      </c>
      <c r="H78" s="61">
        <v>0</v>
      </c>
      <c r="I78" s="61">
        <v>2.9619199999999998E-2</v>
      </c>
      <c r="J78" s="61">
        <v>6.6986300000000003E-4</v>
      </c>
      <c r="K78" s="61">
        <v>5.7868999999999998E-4</v>
      </c>
      <c r="L78" s="61">
        <v>0</v>
      </c>
      <c r="M78" s="61">
        <v>0</v>
      </c>
      <c r="N78" s="61">
        <v>0</v>
      </c>
      <c r="O78" s="61">
        <v>0</v>
      </c>
      <c r="P78" s="86"/>
    </row>
    <row r="79" spans="1:16">
      <c r="A79" s="13">
        <v>8</v>
      </c>
      <c r="B79" s="14" t="s">
        <v>198</v>
      </c>
      <c r="C79" s="61">
        <v>0</v>
      </c>
      <c r="D79" s="61">
        <v>0</v>
      </c>
      <c r="E79" s="61">
        <v>0</v>
      </c>
      <c r="F79" s="61">
        <v>0</v>
      </c>
      <c r="G79" s="61">
        <v>0</v>
      </c>
      <c r="H79" s="61">
        <v>0</v>
      </c>
      <c r="I79" s="61">
        <v>0</v>
      </c>
      <c r="J79" s="61">
        <v>0</v>
      </c>
      <c r="K79" s="61">
        <v>0</v>
      </c>
      <c r="L79" s="61">
        <v>0</v>
      </c>
      <c r="M79" s="61">
        <v>0</v>
      </c>
      <c r="N79" s="61">
        <v>0</v>
      </c>
      <c r="O79" s="61">
        <v>0</v>
      </c>
      <c r="P79" s="86"/>
    </row>
    <row r="80" spans="1:16">
      <c r="A80" s="13">
        <v>9</v>
      </c>
      <c r="B80" s="14" t="s">
        <v>199</v>
      </c>
      <c r="C80" s="61">
        <v>3.6792000000000001E-3</v>
      </c>
      <c r="D80" s="61">
        <v>3.6792000000000001E-3</v>
      </c>
      <c r="E80" s="61">
        <v>3.6792000000000001E-3</v>
      </c>
      <c r="F80" s="61">
        <v>3.6792000000000001E-3</v>
      </c>
      <c r="G80" s="61">
        <v>3.6792000000000001E-3</v>
      </c>
      <c r="H80" s="61">
        <v>3.6792000000000001E-3</v>
      </c>
      <c r="I80" s="61">
        <v>3.6792000000000001E-3</v>
      </c>
      <c r="J80" s="61">
        <v>2.0125E-3</v>
      </c>
      <c r="K80" s="61">
        <v>0</v>
      </c>
      <c r="L80" s="61">
        <v>3.6792000000000001E-3</v>
      </c>
      <c r="M80" s="61">
        <v>3.6792000000000001E-3</v>
      </c>
      <c r="N80" s="61">
        <v>3.6792000000000001E-3</v>
      </c>
      <c r="O80" s="61">
        <v>3.6792000000000001E-3</v>
      </c>
      <c r="P80" s="86"/>
    </row>
    <row r="81" spans="1:16">
      <c r="A81" s="13">
        <v>10</v>
      </c>
      <c r="B81" s="14" t="s">
        <v>200</v>
      </c>
      <c r="C81" s="61">
        <v>0</v>
      </c>
      <c r="D81" s="61">
        <v>0</v>
      </c>
      <c r="E81" s="61">
        <v>0</v>
      </c>
      <c r="F81" s="61">
        <v>0</v>
      </c>
      <c r="G81" s="61">
        <v>0</v>
      </c>
      <c r="H81" s="61">
        <v>0</v>
      </c>
      <c r="I81" s="61">
        <v>0</v>
      </c>
      <c r="J81" s="61">
        <v>0</v>
      </c>
      <c r="K81" s="61">
        <v>0</v>
      </c>
      <c r="L81" s="61">
        <v>0</v>
      </c>
      <c r="M81" s="61">
        <v>0</v>
      </c>
      <c r="N81" s="61">
        <v>0</v>
      </c>
      <c r="O81" s="61">
        <v>0</v>
      </c>
      <c r="P81" s="86"/>
    </row>
    <row r="82" spans="1:16">
      <c r="A82" s="13">
        <v>11</v>
      </c>
      <c r="B82" s="14" t="s">
        <v>234</v>
      </c>
      <c r="C82" s="61">
        <v>0</v>
      </c>
      <c r="D82" s="61">
        <v>0</v>
      </c>
      <c r="E82" s="61">
        <v>0</v>
      </c>
      <c r="F82" s="61">
        <v>0</v>
      </c>
      <c r="G82" s="61">
        <v>0</v>
      </c>
      <c r="H82" s="61">
        <v>0</v>
      </c>
      <c r="I82" s="61">
        <v>0</v>
      </c>
      <c r="J82" s="61">
        <v>0</v>
      </c>
      <c r="K82" s="61">
        <v>0</v>
      </c>
      <c r="L82" s="61">
        <v>0</v>
      </c>
      <c r="M82" s="61">
        <v>0</v>
      </c>
      <c r="N82" s="61">
        <v>0</v>
      </c>
      <c r="O82" s="61">
        <v>0</v>
      </c>
      <c r="P82" s="86"/>
    </row>
    <row r="83" spans="1:16">
      <c r="A83" s="13">
        <v>12</v>
      </c>
      <c r="B83" s="15" t="s">
        <v>202</v>
      </c>
      <c r="C83" s="61">
        <v>0</v>
      </c>
      <c r="D83" s="61">
        <v>0</v>
      </c>
      <c r="E83" s="61">
        <v>0</v>
      </c>
      <c r="F83" s="61">
        <v>0</v>
      </c>
      <c r="G83" s="61">
        <v>4.09002E-4</v>
      </c>
      <c r="H83" s="61">
        <v>4.70748E-4</v>
      </c>
      <c r="I83" s="61">
        <v>3.6912400000000003E-4</v>
      </c>
      <c r="J83" s="61">
        <v>3.6792000000000001E-3</v>
      </c>
      <c r="K83" s="61">
        <v>3.6792000000000001E-3</v>
      </c>
      <c r="L83" s="61">
        <v>7.1431399999999996E-4</v>
      </c>
      <c r="M83" s="61">
        <v>6.2868600000000005E-4</v>
      </c>
      <c r="N83" s="61">
        <v>6.6927600000000001E-4</v>
      </c>
      <c r="O83" s="61">
        <v>6.8418600000000004E-4</v>
      </c>
      <c r="P83" s="86"/>
    </row>
    <row r="84" spans="1:16">
      <c r="A84" s="13">
        <v>13</v>
      </c>
      <c r="B84" s="33" t="s">
        <v>203</v>
      </c>
      <c r="C84" s="62">
        <v>3.6792000000000001E-3</v>
      </c>
      <c r="D84" s="62">
        <v>3.6792000000000001E-3</v>
      </c>
      <c r="E84" s="62">
        <v>3.6792000000000001E-3</v>
      </c>
      <c r="F84" s="62">
        <v>3.6792000000000001E-3</v>
      </c>
      <c r="G84" s="62">
        <v>4.088202E-3</v>
      </c>
      <c r="H84" s="62">
        <v>4.1499479999999997E-3</v>
      </c>
      <c r="I84" s="62">
        <v>3.3667523999999997E-2</v>
      </c>
      <c r="J84" s="62">
        <v>6.3615629999999998E-3</v>
      </c>
      <c r="K84" s="62">
        <v>4.2578900000000003E-3</v>
      </c>
      <c r="L84" s="62">
        <v>4.3935140000000003E-3</v>
      </c>
      <c r="M84" s="62">
        <v>4.3078860000000004E-3</v>
      </c>
      <c r="N84" s="62">
        <v>4.3484760000000004E-3</v>
      </c>
      <c r="O84" s="62">
        <v>4.3633860000000003E-3</v>
      </c>
      <c r="P84" s="86"/>
    </row>
    <row r="85" spans="1:16">
      <c r="A85" s="13">
        <v>14</v>
      </c>
      <c r="B85" s="33" t="s">
        <v>204</v>
      </c>
      <c r="C85" s="62">
        <v>2.05194952022</v>
      </c>
      <c r="D85" s="62">
        <v>0.53102962200000003</v>
      </c>
      <c r="E85" s="62">
        <v>0.53102962200000003</v>
      </c>
      <c r="F85" s="62">
        <v>0.53102962200000003</v>
      </c>
      <c r="G85" s="62">
        <v>0.17748962700000001</v>
      </c>
      <c r="H85" s="62">
        <v>0.36114257799999999</v>
      </c>
      <c r="I85" s="62">
        <v>0.35196210300000003</v>
      </c>
      <c r="J85" s="62">
        <v>0.37036826</v>
      </c>
      <c r="K85" s="62">
        <v>0.41711240799999999</v>
      </c>
      <c r="L85" s="62">
        <v>0.19415470500000001</v>
      </c>
      <c r="M85" s="62">
        <v>0.18331888499999999</v>
      </c>
      <c r="N85" s="62">
        <v>0.74181004900000003</v>
      </c>
      <c r="O85" s="62">
        <v>0.23001502500000001</v>
      </c>
      <c r="P85" s="86"/>
    </row>
    <row r="86" spans="1:16">
      <c r="A86" s="13">
        <v>15</v>
      </c>
      <c r="B86" s="15" t="s">
        <v>205</v>
      </c>
      <c r="C86" s="61">
        <v>0.110282931</v>
      </c>
      <c r="D86" s="61">
        <v>0.12842907200000001</v>
      </c>
      <c r="E86" s="61">
        <v>0.12842907200000001</v>
      </c>
      <c r="F86" s="61">
        <v>0.12842907200000001</v>
      </c>
      <c r="G86" s="61">
        <v>0.10885402</v>
      </c>
      <c r="H86" s="61">
        <v>0.12133402</v>
      </c>
      <c r="I86" s="61">
        <v>0.121149599</v>
      </c>
      <c r="J86" s="61">
        <v>0.110689599</v>
      </c>
      <c r="K86" s="61">
        <v>0.110251417</v>
      </c>
      <c r="L86" s="61">
        <v>0.115283015</v>
      </c>
      <c r="M86" s="61">
        <v>0.118338924</v>
      </c>
      <c r="N86" s="61">
        <v>0.45555188200000002</v>
      </c>
      <c r="O86" s="61">
        <v>0.118301509</v>
      </c>
      <c r="P86" s="86"/>
    </row>
    <row r="87" spans="1:16">
      <c r="A87" s="13">
        <v>16</v>
      </c>
      <c r="B87" s="15" t="s">
        <v>206</v>
      </c>
      <c r="C87" s="61">
        <v>2.2731918E-2</v>
      </c>
      <c r="D87" s="61">
        <v>0</v>
      </c>
      <c r="E87" s="61">
        <v>0</v>
      </c>
      <c r="F87" s="61">
        <v>0</v>
      </c>
      <c r="G87" s="61">
        <v>7.1984329999999997E-3</v>
      </c>
      <c r="H87" s="61">
        <v>5.6989220000000004E-3</v>
      </c>
      <c r="I87" s="61">
        <v>1.1940042E-2</v>
      </c>
      <c r="J87" s="61">
        <v>5.895707E-3</v>
      </c>
      <c r="K87" s="61">
        <v>2.4303753000000001E-2</v>
      </c>
      <c r="L87" s="61">
        <v>9.6312759999999994E-3</v>
      </c>
      <c r="M87" s="61">
        <v>2.9531581000000001E-2</v>
      </c>
      <c r="N87" s="61">
        <v>-0.16105852400000001</v>
      </c>
      <c r="O87" s="61">
        <v>1.0220821E-2</v>
      </c>
      <c r="P87" s="86"/>
    </row>
    <row r="88" spans="1:16">
      <c r="A88" s="13">
        <v>17</v>
      </c>
      <c r="B88" s="15" t="s">
        <v>207</v>
      </c>
      <c r="C88" s="61">
        <v>0</v>
      </c>
      <c r="D88" s="61">
        <v>0</v>
      </c>
      <c r="E88" s="61">
        <v>0</v>
      </c>
      <c r="F88" s="61">
        <v>0</v>
      </c>
      <c r="G88" s="61">
        <v>0</v>
      </c>
      <c r="H88" s="61">
        <v>0</v>
      </c>
      <c r="I88" s="61">
        <v>8.6499999999999999E-4</v>
      </c>
      <c r="J88" s="61">
        <v>0</v>
      </c>
      <c r="K88" s="61">
        <v>2.1459999999999999E-3</v>
      </c>
      <c r="L88" s="61">
        <v>0</v>
      </c>
      <c r="M88" s="61">
        <v>1.0499999999999999E-3</v>
      </c>
      <c r="N88" s="61">
        <v>0</v>
      </c>
      <c r="O88" s="61">
        <v>0</v>
      </c>
      <c r="P88" s="86"/>
    </row>
    <row r="89" spans="1:16">
      <c r="A89" s="13">
        <v>18</v>
      </c>
      <c r="B89" s="15" t="s">
        <v>208</v>
      </c>
      <c r="C89" s="61">
        <v>2.7539999999999999E-3</v>
      </c>
      <c r="D89" s="61">
        <v>0</v>
      </c>
      <c r="E89" s="61">
        <v>0</v>
      </c>
      <c r="F89" s="61">
        <v>0</v>
      </c>
      <c r="G89" s="61">
        <v>4.6275559999999997E-3</v>
      </c>
      <c r="H89" s="61">
        <v>4.6275559999999997E-3</v>
      </c>
      <c r="I89" s="61">
        <v>4.6275559999999997E-3</v>
      </c>
      <c r="J89" s="61">
        <v>4.7039459999999996E-3</v>
      </c>
      <c r="K89" s="61">
        <v>4.7039459999999996E-3</v>
      </c>
      <c r="L89" s="61">
        <v>4.7039459999999996E-3</v>
      </c>
      <c r="M89" s="61">
        <v>4.7039459999999996E-3</v>
      </c>
      <c r="N89" s="61">
        <v>4.7039459999999996E-3</v>
      </c>
      <c r="O89" s="61">
        <v>4.7039459999999996E-3</v>
      </c>
      <c r="P89" s="86"/>
    </row>
    <row r="90" spans="1:16">
      <c r="A90" s="13">
        <v>19</v>
      </c>
      <c r="B90" s="15" t="s">
        <v>209</v>
      </c>
      <c r="C90" s="61">
        <v>0</v>
      </c>
      <c r="D90" s="61">
        <v>0</v>
      </c>
      <c r="E90" s="61">
        <v>0</v>
      </c>
      <c r="F90" s="61">
        <v>0</v>
      </c>
      <c r="G90" s="61">
        <v>2.7539999999999999E-3</v>
      </c>
      <c r="H90" s="61">
        <v>1.3653999999999999E-2</v>
      </c>
      <c r="I90" s="61">
        <v>2.7539999999999999E-3</v>
      </c>
      <c r="J90" s="61">
        <v>2.7539999999999999E-3</v>
      </c>
      <c r="K90" s="61">
        <v>2.7539999999999999E-3</v>
      </c>
      <c r="L90" s="61">
        <v>9.0039999999999999E-3</v>
      </c>
      <c r="M90" s="61">
        <v>1.5254E-2</v>
      </c>
      <c r="N90" s="61">
        <v>2.7539999999999999E-3</v>
      </c>
      <c r="O90" s="61">
        <v>2.7539999999999999E-3</v>
      </c>
      <c r="P90" s="86"/>
    </row>
    <row r="91" spans="1:16">
      <c r="A91" s="13">
        <v>20</v>
      </c>
      <c r="B91" s="15" t="s">
        <v>210</v>
      </c>
      <c r="C91" s="61">
        <v>1.8647523999999999E-2</v>
      </c>
      <c r="D91" s="61">
        <v>0</v>
      </c>
      <c r="E91" s="61">
        <v>0</v>
      </c>
      <c r="F91" s="61">
        <v>0</v>
      </c>
      <c r="G91" s="61">
        <v>3.80116E-2</v>
      </c>
      <c r="H91" s="61">
        <v>2.7219844E-2</v>
      </c>
      <c r="I91" s="61">
        <v>3.0176919999999999E-2</v>
      </c>
      <c r="J91" s="61">
        <v>4.4749188000000002E-2</v>
      </c>
      <c r="K91" s="61">
        <v>4.4749188000000002E-2</v>
      </c>
      <c r="L91" s="61">
        <v>2.7754333999999999E-2</v>
      </c>
      <c r="M91" s="61">
        <v>4.7541199999999999E-2</v>
      </c>
      <c r="N91" s="61">
        <v>3.8720315999999998E-2</v>
      </c>
      <c r="O91" s="61">
        <v>3.1596310000000002E-2</v>
      </c>
      <c r="P91" s="86"/>
    </row>
    <row r="92" spans="1:16">
      <c r="A92" s="13">
        <v>21</v>
      </c>
      <c r="B92" s="16" t="s">
        <v>211</v>
      </c>
      <c r="C92" s="62">
        <v>0.154416373</v>
      </c>
      <c r="D92" s="62">
        <v>0.12842907200000001</v>
      </c>
      <c r="E92" s="62">
        <v>0.12842907200000001</v>
      </c>
      <c r="F92" s="62">
        <v>0.12842907200000001</v>
      </c>
      <c r="G92" s="62">
        <v>0.16144560899999999</v>
      </c>
      <c r="H92" s="62">
        <v>0.17253434200000001</v>
      </c>
      <c r="I92" s="62">
        <v>0.17151311699999999</v>
      </c>
      <c r="J92" s="62">
        <v>0.16879243999999999</v>
      </c>
      <c r="K92" s="62">
        <v>0.188908304</v>
      </c>
      <c r="L92" s="62">
        <v>0.166376571</v>
      </c>
      <c r="M92" s="62">
        <v>0.21641965099999999</v>
      </c>
      <c r="N92" s="62">
        <v>0.34067162000000001</v>
      </c>
      <c r="O92" s="62">
        <v>0.167576586</v>
      </c>
      <c r="P92" s="86"/>
    </row>
    <row r="93" spans="1:16">
      <c r="A93" s="13">
        <v>22</v>
      </c>
      <c r="B93" s="14" t="s">
        <v>213</v>
      </c>
      <c r="C93" s="61">
        <v>0</v>
      </c>
      <c r="D93" s="61">
        <v>0</v>
      </c>
      <c r="E93" s="61">
        <v>0</v>
      </c>
      <c r="F93" s="61">
        <v>0</v>
      </c>
      <c r="G93" s="61">
        <v>0</v>
      </c>
      <c r="H93" s="61">
        <v>0</v>
      </c>
      <c r="I93" s="61">
        <v>0</v>
      </c>
      <c r="J93" s="61">
        <v>0</v>
      </c>
      <c r="K93" s="61">
        <v>0</v>
      </c>
      <c r="L93" s="61">
        <v>0</v>
      </c>
      <c r="M93" s="61">
        <v>0</v>
      </c>
      <c r="N93" s="61">
        <v>0</v>
      </c>
      <c r="O93" s="61">
        <v>0</v>
      </c>
      <c r="P93" s="86"/>
    </row>
    <row r="94" spans="1:16">
      <c r="A94" s="13">
        <v>23</v>
      </c>
      <c r="B94" s="14" t="s">
        <v>214</v>
      </c>
      <c r="C94" s="61">
        <v>0</v>
      </c>
      <c r="D94" s="61">
        <v>0</v>
      </c>
      <c r="E94" s="61">
        <v>0</v>
      </c>
      <c r="F94" s="61">
        <v>0</v>
      </c>
      <c r="G94" s="61">
        <v>0</v>
      </c>
      <c r="H94" s="61">
        <v>0</v>
      </c>
      <c r="I94" s="61">
        <v>0</v>
      </c>
      <c r="J94" s="61">
        <v>0</v>
      </c>
      <c r="K94" s="61">
        <v>0</v>
      </c>
      <c r="L94" s="61">
        <v>0</v>
      </c>
      <c r="M94" s="61">
        <v>0</v>
      </c>
      <c r="N94" s="61">
        <v>0</v>
      </c>
      <c r="O94" s="61">
        <v>0</v>
      </c>
      <c r="P94" s="86"/>
    </row>
    <row r="95" spans="1:16">
      <c r="A95" s="13">
        <v>24</v>
      </c>
      <c r="B95" s="14" t="s">
        <v>215</v>
      </c>
      <c r="C95" s="61">
        <v>1.4339999999999999E-3</v>
      </c>
      <c r="D95" s="61">
        <v>8.1279900000000001E-4</v>
      </c>
      <c r="E95" s="61">
        <v>8.1279900000000001E-4</v>
      </c>
      <c r="F95" s="61">
        <v>8.1279900000000001E-4</v>
      </c>
      <c r="G95" s="61">
        <v>3.2000000000000003E-4</v>
      </c>
      <c r="H95" s="61">
        <v>3.9599999999999998E-4</v>
      </c>
      <c r="I95" s="61">
        <v>5.0000000000000001E-4</v>
      </c>
      <c r="J95" s="61">
        <v>2.0176780000000002E-3</v>
      </c>
      <c r="K95" s="61">
        <v>2.5000000000000001E-3</v>
      </c>
      <c r="L95" s="61">
        <v>5.2722890000000003E-3</v>
      </c>
      <c r="M95" s="61">
        <v>0.16742650100000001</v>
      </c>
      <c r="N95" s="61">
        <v>2.3439985999999999E-2</v>
      </c>
      <c r="O95" s="61">
        <v>7.2634700000000002E-3</v>
      </c>
      <c r="P95" s="86"/>
    </row>
    <row r="96" spans="1:16">
      <c r="A96" s="13">
        <v>25</v>
      </c>
      <c r="B96" s="14" t="s">
        <v>216</v>
      </c>
      <c r="C96" s="61">
        <v>-1.5E-3</v>
      </c>
      <c r="D96" s="61">
        <v>0</v>
      </c>
      <c r="E96" s="61">
        <v>0</v>
      </c>
      <c r="F96" s="61">
        <v>0</v>
      </c>
      <c r="G96" s="61">
        <v>-1.5E-3</v>
      </c>
      <c r="H96" s="61">
        <v>0</v>
      </c>
      <c r="I96" s="61">
        <v>0</v>
      </c>
      <c r="J96" s="61">
        <v>-1.5E-3</v>
      </c>
      <c r="K96" s="61">
        <v>0</v>
      </c>
      <c r="L96" s="61">
        <v>0</v>
      </c>
      <c r="M96" s="61">
        <v>-1.5E-3</v>
      </c>
      <c r="N96" s="61">
        <v>0</v>
      </c>
      <c r="O96" s="61">
        <v>0</v>
      </c>
      <c r="P96" s="86"/>
    </row>
    <row r="97" spans="1:16">
      <c r="A97" s="13">
        <v>26</v>
      </c>
      <c r="B97" s="16" t="s">
        <v>217</v>
      </c>
      <c r="C97" s="62">
        <v>-6.6000000000000005E-5</v>
      </c>
      <c r="D97" s="62">
        <v>8.1279900000000001E-4</v>
      </c>
      <c r="E97" s="62">
        <v>8.1279900000000001E-4</v>
      </c>
      <c r="F97" s="62">
        <v>8.1279900000000001E-4</v>
      </c>
      <c r="G97" s="62">
        <v>-1.1800000000000001E-3</v>
      </c>
      <c r="H97" s="62">
        <v>3.9599999999999998E-4</v>
      </c>
      <c r="I97" s="62">
        <v>5.0000000000000001E-4</v>
      </c>
      <c r="J97" s="62">
        <v>5.1767800000000004E-4</v>
      </c>
      <c r="K97" s="62">
        <v>2.5000000000000001E-3</v>
      </c>
      <c r="L97" s="62">
        <v>5.2722890000000003E-3</v>
      </c>
      <c r="M97" s="62">
        <v>0.165926501</v>
      </c>
      <c r="N97" s="62">
        <v>2.3439985999999999E-2</v>
      </c>
      <c r="O97" s="62">
        <v>7.2634700000000002E-3</v>
      </c>
      <c r="P97" s="86"/>
    </row>
    <row r="98" spans="1:16">
      <c r="A98" s="13">
        <v>27</v>
      </c>
      <c r="B98" s="16" t="s">
        <v>218</v>
      </c>
      <c r="C98" s="62">
        <v>1.89746714722</v>
      </c>
      <c r="D98" s="62">
        <v>0.40341334899999998</v>
      </c>
      <c r="E98" s="62">
        <v>0.40341334899999998</v>
      </c>
      <c r="F98" s="62">
        <v>0.40341334899999998</v>
      </c>
      <c r="G98" s="62">
        <v>1.4864018E-2</v>
      </c>
      <c r="H98" s="62">
        <v>0.18900423599999999</v>
      </c>
      <c r="I98" s="62">
        <v>0.18094898600000001</v>
      </c>
      <c r="J98" s="62">
        <v>0.20209349800000001</v>
      </c>
      <c r="K98" s="62">
        <v>0.23070410399999999</v>
      </c>
      <c r="L98" s="62">
        <v>3.3050423000000002E-2</v>
      </c>
      <c r="M98" s="62">
        <v>0.132825735</v>
      </c>
      <c r="N98" s="62">
        <v>0.42457841499999999</v>
      </c>
      <c r="O98" s="62">
        <v>6.9701909000000006E-2</v>
      </c>
      <c r="P98" s="86"/>
    </row>
    <row r="99" spans="1:16">
      <c r="A99" s="13">
        <v>28</v>
      </c>
      <c r="B99" s="16" t="s">
        <v>219</v>
      </c>
      <c r="C99" s="62">
        <v>0</v>
      </c>
      <c r="D99" s="62">
        <v>0</v>
      </c>
      <c r="E99" s="62">
        <v>0</v>
      </c>
      <c r="F99" s="62">
        <v>0</v>
      </c>
      <c r="G99" s="62">
        <v>0</v>
      </c>
      <c r="H99" s="62">
        <v>0</v>
      </c>
      <c r="I99" s="62">
        <v>0</v>
      </c>
      <c r="J99" s="62">
        <v>0</v>
      </c>
      <c r="K99" s="62">
        <v>0</v>
      </c>
      <c r="L99" s="62">
        <v>0</v>
      </c>
      <c r="M99" s="62">
        <v>0</v>
      </c>
      <c r="N99" s="62">
        <v>0</v>
      </c>
      <c r="O99" s="62">
        <v>0</v>
      </c>
      <c r="P99" s="86"/>
    </row>
    <row r="100" spans="1:16">
      <c r="A100" s="13">
        <v>29</v>
      </c>
      <c r="B100" s="16" t="s">
        <v>220</v>
      </c>
      <c r="C100" s="62">
        <v>1.89746714722</v>
      </c>
      <c r="D100" s="62">
        <v>0.40341334899999998</v>
      </c>
      <c r="E100" s="62">
        <v>0.40341334899999998</v>
      </c>
      <c r="F100" s="62">
        <v>0.40341334899999998</v>
      </c>
      <c r="G100" s="62">
        <v>1.4864018E-2</v>
      </c>
      <c r="H100" s="62">
        <v>0.18900423599999999</v>
      </c>
      <c r="I100" s="62">
        <v>0.18094898600000001</v>
      </c>
      <c r="J100" s="62">
        <v>0.20209349800000001</v>
      </c>
      <c r="K100" s="62">
        <v>0.23070410399999999</v>
      </c>
      <c r="L100" s="62">
        <v>3.3050423000000002E-2</v>
      </c>
      <c r="M100" s="62">
        <v>0.132825735</v>
      </c>
      <c r="N100" s="62">
        <v>0.42457841499999999</v>
      </c>
      <c r="O100" s="62">
        <v>6.9701909000000006E-2</v>
      </c>
      <c r="P100" s="86"/>
    </row>
  </sheetData>
  <mergeCells count="3">
    <mergeCell ref="B2:O2"/>
    <mergeCell ref="B36:O36"/>
    <mergeCell ref="B70:O70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tabColor rgb="FF00B0F0"/>
  </sheetPr>
  <dimension ref="A1:P100"/>
  <sheetViews>
    <sheetView showGridLines="0" topLeftCell="A55" zoomScale="90" zoomScaleNormal="90" workbookViewId="0">
      <selection activeCell="A72" sqref="A72:A100"/>
    </sheetView>
  </sheetViews>
  <sheetFormatPr defaultColWidth="8.85546875" defaultRowHeight="15"/>
  <cols>
    <col min="1" max="1" width="3.85546875" bestFit="1" customWidth="1"/>
    <col min="2" max="2" width="41.85546875" customWidth="1"/>
    <col min="3" max="4" width="8.7109375" bestFit="1" customWidth="1"/>
    <col min="5" max="14" width="10.28515625" bestFit="1" customWidth="1"/>
    <col min="15" max="15" width="10.42578125" customWidth="1"/>
  </cols>
  <sheetData>
    <row r="1" spans="1:15">
      <c r="O1" s="76" t="s">
        <v>57</v>
      </c>
    </row>
    <row r="2" spans="1:15">
      <c r="B2" s="123" t="s">
        <v>240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15">
      <c r="A3" s="12" t="s">
        <v>156</v>
      </c>
      <c r="B3" s="12" t="s">
        <v>190</v>
      </c>
      <c r="C3" s="50">
        <f>'Tabel 1'!C10</f>
        <v>44592</v>
      </c>
      <c r="D3" s="50">
        <f>'Tabel 1'!D10</f>
        <v>44620</v>
      </c>
      <c r="E3" s="50">
        <f>'Tabel 1'!E10</f>
        <v>44651</v>
      </c>
      <c r="F3" s="50">
        <f>'Tabel 1'!F10</f>
        <v>44681</v>
      </c>
      <c r="G3" s="50">
        <f>'Tabel 1'!G10</f>
        <v>44712</v>
      </c>
      <c r="H3" s="50">
        <f>'Tabel 1'!H10</f>
        <v>44742</v>
      </c>
      <c r="I3" s="50">
        <f>'Tabel 1'!I10</f>
        <v>44773</v>
      </c>
      <c r="J3" s="50">
        <f>'Tabel 1'!J10</f>
        <v>44804</v>
      </c>
      <c r="K3" s="50">
        <f>'Tabel 1'!K10</f>
        <v>44834</v>
      </c>
      <c r="L3" s="50">
        <f>'Tabel 1'!L10</f>
        <v>44865</v>
      </c>
      <c r="M3" s="50">
        <f>'Tabel 1'!M10</f>
        <v>44895</v>
      </c>
      <c r="N3" s="50">
        <f>'Tabel 1'!N10</f>
        <v>44926</v>
      </c>
      <c r="O3" s="50">
        <f>'Tabel 1'!O10</f>
        <v>44957</v>
      </c>
    </row>
    <row r="4" spans="1:15">
      <c r="A4" s="13">
        <v>1</v>
      </c>
      <c r="B4" s="14" t="s">
        <v>191</v>
      </c>
      <c r="C4" s="61">
        <f>C38+C72</f>
        <v>410.21956544116773</v>
      </c>
      <c r="D4" s="61">
        <f t="shared" ref="D4:O4" si="0">D38+D72</f>
        <v>776.27121613143163</v>
      </c>
      <c r="E4" s="61">
        <f t="shared" si="0"/>
        <v>1212.5300568929435</v>
      </c>
      <c r="F4" s="61">
        <f t="shared" si="0"/>
        <v>1498.0554562717959</v>
      </c>
      <c r="G4" s="61">
        <f t="shared" si="0"/>
        <v>1961.4303480423364</v>
      </c>
      <c r="H4" s="61">
        <f t="shared" si="0"/>
        <v>2416.2207253228994</v>
      </c>
      <c r="I4" s="61">
        <f t="shared" si="0"/>
        <v>2820.2089506746543</v>
      </c>
      <c r="J4" s="61">
        <f t="shared" si="0"/>
        <v>3247.419679123368</v>
      </c>
      <c r="K4" s="61">
        <f t="shared" si="0"/>
        <v>3658.4806853450782</v>
      </c>
      <c r="L4" s="61">
        <f t="shared" si="0"/>
        <v>4117.5081222134104</v>
      </c>
      <c r="M4" s="61">
        <f t="shared" si="0"/>
        <v>4590.222815516664</v>
      </c>
      <c r="N4" s="61">
        <f t="shared" si="0"/>
        <v>5124.7954007414246</v>
      </c>
      <c r="O4" s="61">
        <f t="shared" si="0"/>
        <v>549.56113139806962</v>
      </c>
    </row>
    <row r="5" spans="1:15">
      <c r="A5" s="13">
        <v>2</v>
      </c>
      <c r="B5" s="14" t="s">
        <v>192</v>
      </c>
      <c r="C5" s="61">
        <f t="shared" ref="C5:O5" si="1">C39+C73</f>
        <v>3.7634348559999999</v>
      </c>
      <c r="D5" s="61">
        <f t="shared" si="1"/>
        <v>16.550178348999999</v>
      </c>
      <c r="E5" s="61">
        <f t="shared" si="1"/>
        <v>36.756118917000002</v>
      </c>
      <c r="F5" s="61">
        <f t="shared" si="1"/>
        <v>39.106171504000002</v>
      </c>
      <c r="G5" s="61">
        <f t="shared" si="1"/>
        <v>68.660096157929999</v>
      </c>
      <c r="H5" s="61">
        <f t="shared" si="1"/>
        <v>87.184762784709989</v>
      </c>
      <c r="I5" s="61">
        <f t="shared" si="1"/>
        <v>90.895315778639997</v>
      </c>
      <c r="J5" s="61">
        <f t="shared" si="1"/>
        <v>104.34065992597</v>
      </c>
      <c r="K5" s="61">
        <f t="shared" si="1"/>
        <v>105.77944729497</v>
      </c>
      <c r="L5" s="61">
        <f t="shared" si="1"/>
        <v>108.72170481789999</v>
      </c>
      <c r="M5" s="61">
        <f t="shared" si="1"/>
        <v>118.53973284623</v>
      </c>
      <c r="N5" s="61">
        <f t="shared" si="1"/>
        <v>123.82681402902</v>
      </c>
      <c r="O5" s="61">
        <f t="shared" si="1"/>
        <v>6.3077253741399995</v>
      </c>
    </row>
    <row r="6" spans="1:15">
      <c r="A6" s="13">
        <v>3</v>
      </c>
      <c r="B6" s="14" t="s">
        <v>193</v>
      </c>
      <c r="C6" s="61">
        <f t="shared" ref="C6:O6" si="2">C40+C74</f>
        <v>5.7000000000000002E-2</v>
      </c>
      <c r="D6" s="61">
        <f t="shared" si="2"/>
        <v>0.114</v>
      </c>
      <c r="E6" s="61">
        <f t="shared" si="2"/>
        <v>0.17100000000000001</v>
      </c>
      <c r="F6" s="61">
        <f t="shared" si="2"/>
        <v>0.22800000000000001</v>
      </c>
      <c r="G6" s="61">
        <f t="shared" si="2"/>
        <v>0.28499999999999998</v>
      </c>
      <c r="H6" s="61">
        <f t="shared" si="2"/>
        <v>0.28499999999999998</v>
      </c>
      <c r="I6" s="61">
        <f t="shared" si="2"/>
        <v>0.39900000000000002</v>
      </c>
      <c r="J6" s="61">
        <f t="shared" si="2"/>
        <v>0.45600000000000002</v>
      </c>
      <c r="K6" s="61">
        <f t="shared" si="2"/>
        <v>0.45600000000000002</v>
      </c>
      <c r="L6" s="61">
        <f t="shared" si="2"/>
        <v>0.56999999999999995</v>
      </c>
      <c r="M6" s="61">
        <f t="shared" si="2"/>
        <v>0.627</v>
      </c>
      <c r="N6" s="61">
        <f t="shared" si="2"/>
        <v>0.68400000000000005</v>
      </c>
      <c r="O6" s="61">
        <f t="shared" si="2"/>
        <v>5.7000000000000002E-2</v>
      </c>
    </row>
    <row r="7" spans="1:15">
      <c r="A7" s="13">
        <v>4</v>
      </c>
      <c r="B7" s="14" t="s">
        <v>194</v>
      </c>
      <c r="C7" s="61">
        <f t="shared" ref="C7:O7" si="3">C41+C75</f>
        <v>38.300632394035311</v>
      </c>
      <c r="D7" s="61">
        <f t="shared" si="3"/>
        <v>70.631325472895327</v>
      </c>
      <c r="E7" s="61">
        <f t="shared" si="3"/>
        <v>127.48763542020086</v>
      </c>
      <c r="F7" s="61">
        <f t="shared" si="3"/>
        <v>159.73751472936988</v>
      </c>
      <c r="G7" s="61">
        <f t="shared" si="3"/>
        <v>269.1754472867915</v>
      </c>
      <c r="H7" s="61">
        <f t="shared" si="3"/>
        <v>240.29954678434208</v>
      </c>
      <c r="I7" s="61">
        <f t="shared" si="3"/>
        <v>246.25797465430031</v>
      </c>
      <c r="J7" s="61">
        <f t="shared" si="3"/>
        <v>240.78364654611738</v>
      </c>
      <c r="K7" s="61">
        <f t="shared" si="3"/>
        <v>388.38833071127749</v>
      </c>
      <c r="L7" s="61">
        <f t="shared" si="3"/>
        <v>366.99003413707902</v>
      </c>
      <c r="M7" s="61">
        <f t="shared" si="3"/>
        <v>365.73711291248856</v>
      </c>
      <c r="N7" s="61">
        <f t="shared" si="3"/>
        <v>400.83957820982431</v>
      </c>
      <c r="O7" s="61">
        <f t="shared" si="3"/>
        <v>-4.416696290548491</v>
      </c>
    </row>
    <row r="8" spans="1:15">
      <c r="A8" s="13">
        <v>5</v>
      </c>
      <c r="B8" s="14" t="s">
        <v>195</v>
      </c>
      <c r="C8" s="61">
        <f t="shared" ref="C8:O8" si="4">C42+C76</f>
        <v>10.413899814000001</v>
      </c>
      <c r="D8" s="61">
        <f t="shared" si="4"/>
        <v>12.64560356</v>
      </c>
      <c r="E8" s="61">
        <f t="shared" si="4"/>
        <v>21.548995043000001</v>
      </c>
      <c r="F8" s="61">
        <f t="shared" si="4"/>
        <v>34.526807189000003</v>
      </c>
      <c r="G8" s="61">
        <f t="shared" si="4"/>
        <v>44.873519774000002</v>
      </c>
      <c r="H8" s="61">
        <f t="shared" si="4"/>
        <v>48.773270525000001</v>
      </c>
      <c r="I8" s="61">
        <f t="shared" si="4"/>
        <v>50.853809276</v>
      </c>
      <c r="J8" s="61">
        <f t="shared" si="4"/>
        <v>53.303306247999998</v>
      </c>
      <c r="K8" s="61">
        <f t="shared" si="4"/>
        <v>61.952743472999998</v>
      </c>
      <c r="L8" s="61">
        <f t="shared" si="4"/>
        <v>64.959747204999999</v>
      </c>
      <c r="M8" s="61">
        <f t="shared" si="4"/>
        <v>69.659433454999999</v>
      </c>
      <c r="N8" s="61">
        <f t="shared" si="4"/>
        <v>72.554681746</v>
      </c>
      <c r="O8" s="61">
        <f t="shared" si="4"/>
        <v>12.902045652</v>
      </c>
    </row>
    <row r="9" spans="1:15">
      <c r="A9" s="13">
        <v>6</v>
      </c>
      <c r="B9" s="16" t="s">
        <v>196</v>
      </c>
      <c r="C9" s="62">
        <f t="shared" ref="C9:O9" si="5">C43+C77</f>
        <v>462.75453250520303</v>
      </c>
      <c r="D9" s="62">
        <f t="shared" si="5"/>
        <v>876.21232351332696</v>
      </c>
      <c r="E9" s="62">
        <f t="shared" si="5"/>
        <v>1398.4938062731442</v>
      </c>
      <c r="F9" s="62">
        <f t="shared" si="5"/>
        <v>1731.6539496941657</v>
      </c>
      <c r="G9" s="62">
        <f t="shared" si="5"/>
        <v>2344.4244112610577</v>
      </c>
      <c r="H9" s="62">
        <f t="shared" si="5"/>
        <v>2792.763305416951</v>
      </c>
      <c r="I9" s="62">
        <f t="shared" si="5"/>
        <v>3208.6150503835943</v>
      </c>
      <c r="J9" s="62">
        <f t="shared" si="5"/>
        <v>3646.3032918434556</v>
      </c>
      <c r="K9" s="62">
        <f t="shared" si="5"/>
        <v>4215.0572068243255</v>
      </c>
      <c r="L9" s="62">
        <f t="shared" si="5"/>
        <v>4658.7496083733895</v>
      </c>
      <c r="M9" s="62">
        <f t="shared" si="5"/>
        <v>5144.7860947303834</v>
      </c>
      <c r="N9" s="62">
        <f t="shared" si="5"/>
        <v>5722.7004747262681</v>
      </c>
      <c r="O9" s="62">
        <f t="shared" si="5"/>
        <v>564.41120613366115</v>
      </c>
    </row>
    <row r="10" spans="1:15">
      <c r="A10" s="13">
        <v>7</v>
      </c>
      <c r="B10" s="14" t="s">
        <v>197</v>
      </c>
      <c r="C10" s="61">
        <f t="shared" ref="C10:O10" si="6">C44+C78</f>
        <v>1.442843758</v>
      </c>
      <c r="D10" s="61">
        <f t="shared" si="6"/>
        <v>3.36949291</v>
      </c>
      <c r="E10" s="61">
        <f t="shared" si="6"/>
        <v>5.1613860269999998</v>
      </c>
      <c r="F10" s="61">
        <f t="shared" si="6"/>
        <v>9.5843648100000003</v>
      </c>
      <c r="G10" s="61">
        <f t="shared" si="6"/>
        <v>10.590977985</v>
      </c>
      <c r="H10" s="61">
        <f t="shared" si="6"/>
        <v>9.8872272100000007</v>
      </c>
      <c r="I10" s="61">
        <f t="shared" si="6"/>
        <v>14.017152940000001</v>
      </c>
      <c r="J10" s="61">
        <f t="shared" si="6"/>
        <v>13.422437572</v>
      </c>
      <c r="K10" s="61">
        <f t="shared" si="6"/>
        <v>14.500901724</v>
      </c>
      <c r="L10" s="61">
        <f t="shared" si="6"/>
        <v>18.876254533000001</v>
      </c>
      <c r="M10" s="61">
        <f t="shared" si="6"/>
        <v>16.895186791</v>
      </c>
      <c r="N10" s="61">
        <f t="shared" si="6"/>
        <v>17.939220868</v>
      </c>
      <c r="O10" s="61">
        <f t="shared" si="6"/>
        <v>1.5946001359999999</v>
      </c>
    </row>
    <row r="11" spans="1:15">
      <c r="A11" s="13">
        <v>8</v>
      </c>
      <c r="B11" s="14" t="s">
        <v>198</v>
      </c>
      <c r="C11" s="61">
        <f t="shared" ref="C11:O11" si="7">C45+C79</f>
        <v>0</v>
      </c>
      <c r="D11" s="61">
        <f t="shared" si="7"/>
        <v>0</v>
      </c>
      <c r="E11" s="61">
        <f t="shared" si="7"/>
        <v>0</v>
      </c>
      <c r="F11" s="61">
        <f t="shared" si="7"/>
        <v>0</v>
      </c>
      <c r="G11" s="61">
        <f t="shared" si="7"/>
        <v>0</v>
      </c>
      <c r="H11" s="61">
        <f t="shared" si="7"/>
        <v>0</v>
      </c>
      <c r="I11" s="61">
        <f t="shared" si="7"/>
        <v>0</v>
      </c>
      <c r="J11" s="61">
        <f t="shared" si="7"/>
        <v>0</v>
      </c>
      <c r="K11" s="61">
        <f t="shared" si="7"/>
        <v>0</v>
      </c>
      <c r="L11" s="61">
        <f t="shared" si="7"/>
        <v>0</v>
      </c>
      <c r="M11" s="61">
        <f t="shared" si="7"/>
        <v>0</v>
      </c>
      <c r="N11" s="61">
        <f t="shared" si="7"/>
        <v>0</v>
      </c>
      <c r="O11" s="61">
        <f t="shared" si="7"/>
        <v>0</v>
      </c>
    </row>
    <row r="12" spans="1:15">
      <c r="A12" s="13">
        <v>9</v>
      </c>
      <c r="B12" s="14" t="s">
        <v>199</v>
      </c>
      <c r="C12" s="61">
        <f t="shared" ref="C12:O12" si="8">C46+C80</f>
        <v>3.2112261000000003E-2</v>
      </c>
      <c r="D12" s="61">
        <f t="shared" si="8"/>
        <v>6.4224522000000006E-2</v>
      </c>
      <c r="E12" s="61">
        <f t="shared" si="8"/>
        <v>9.6336785999999994E-2</v>
      </c>
      <c r="F12" s="61">
        <f t="shared" si="8"/>
        <v>0.12844904800000001</v>
      </c>
      <c r="G12" s="61">
        <f t="shared" si="8"/>
        <v>0.16056131000000001</v>
      </c>
      <c r="H12" s="61">
        <f t="shared" si="8"/>
        <v>0.16056131000000001</v>
      </c>
      <c r="I12" s="61">
        <f t="shared" si="8"/>
        <v>0.22478583399999999</v>
      </c>
      <c r="J12" s="61">
        <f t="shared" si="8"/>
        <v>0.25689809800000002</v>
      </c>
      <c r="K12" s="61">
        <f t="shared" si="8"/>
        <v>0.28901036200000002</v>
      </c>
      <c r="L12" s="61">
        <f t="shared" si="8"/>
        <v>0.32112262600000002</v>
      </c>
      <c r="M12" s="61">
        <f t="shared" si="8"/>
        <v>0.35323488800000002</v>
      </c>
      <c r="N12" s="61">
        <f t="shared" si="8"/>
        <v>0.38534715000000003</v>
      </c>
      <c r="O12" s="61">
        <f t="shared" si="8"/>
        <v>3.2112262000000003E-2</v>
      </c>
    </row>
    <row r="13" spans="1:15">
      <c r="A13" s="13">
        <v>10</v>
      </c>
      <c r="B13" s="14" t="s">
        <v>200</v>
      </c>
      <c r="C13" s="61">
        <f t="shared" ref="C13:O13" si="9">C47+C81</f>
        <v>3.4215332125299995</v>
      </c>
      <c r="D13" s="61">
        <f t="shared" si="9"/>
        <v>5.6693045441700001</v>
      </c>
      <c r="E13" s="61">
        <f t="shared" si="9"/>
        <v>9.6921243536100015</v>
      </c>
      <c r="F13" s="61">
        <f t="shared" si="9"/>
        <v>11.46841521781</v>
      </c>
      <c r="G13" s="61">
        <f t="shared" si="9"/>
        <v>13.991847495489999</v>
      </c>
      <c r="H13" s="61">
        <f t="shared" si="9"/>
        <v>19.05353899728</v>
      </c>
      <c r="I13" s="61">
        <f t="shared" si="9"/>
        <v>21.358736958790001</v>
      </c>
      <c r="J13" s="61">
        <f t="shared" si="9"/>
        <v>25.328228550720002</v>
      </c>
      <c r="K13" s="61">
        <f t="shared" si="9"/>
        <v>28.349172118260004</v>
      </c>
      <c r="L13" s="61">
        <f t="shared" si="9"/>
        <v>28.288804824180001</v>
      </c>
      <c r="M13" s="61">
        <f t="shared" si="9"/>
        <v>34.55465044692</v>
      </c>
      <c r="N13" s="61">
        <f t="shared" si="9"/>
        <v>37.884765053199999</v>
      </c>
      <c r="O13" s="61">
        <f t="shared" si="9"/>
        <v>2.85140886784</v>
      </c>
    </row>
    <row r="14" spans="1:15">
      <c r="A14" s="13">
        <v>11</v>
      </c>
      <c r="B14" s="14" t="s">
        <v>234</v>
      </c>
      <c r="C14" s="61">
        <f t="shared" ref="C14:O14" si="10">C48+C82</f>
        <v>6.8926572637266705</v>
      </c>
      <c r="D14" s="61">
        <f t="shared" si="10"/>
        <v>12.932057805475671</v>
      </c>
      <c r="E14" s="61">
        <f t="shared" si="10"/>
        <v>19.901151317428507</v>
      </c>
      <c r="F14" s="61">
        <f t="shared" si="10"/>
        <v>25.86819061704271</v>
      </c>
      <c r="G14" s="61">
        <f t="shared" si="10"/>
        <v>32.855765689963299</v>
      </c>
      <c r="H14" s="61">
        <f t="shared" si="10"/>
        <v>39.970740101167294</v>
      </c>
      <c r="I14" s="61">
        <f t="shared" si="10"/>
        <v>45.431775467993901</v>
      </c>
      <c r="J14" s="61">
        <f t="shared" si="10"/>
        <v>53.739411000291213</v>
      </c>
      <c r="K14" s="61">
        <f t="shared" si="10"/>
        <v>60.450846982846407</v>
      </c>
      <c r="L14" s="61">
        <f t="shared" si="10"/>
        <v>67.340636124168398</v>
      </c>
      <c r="M14" s="61">
        <f t="shared" si="10"/>
        <v>73.909353301255095</v>
      </c>
      <c r="N14" s="61">
        <f t="shared" si="10"/>
        <v>81.321394854122303</v>
      </c>
      <c r="O14" s="61">
        <f t="shared" si="10"/>
        <v>7.1195697957309498</v>
      </c>
    </row>
    <row r="15" spans="1:15">
      <c r="A15" s="13">
        <v>12</v>
      </c>
      <c r="B15" s="15" t="s">
        <v>202</v>
      </c>
      <c r="C15" s="61">
        <f t="shared" ref="C15:O15" si="11">C49+C83</f>
        <v>0.54671919851999995</v>
      </c>
      <c r="D15" s="61">
        <f t="shared" si="11"/>
        <v>0.75774247640999992</v>
      </c>
      <c r="E15" s="61">
        <f t="shared" si="11"/>
        <v>1.1352029875</v>
      </c>
      <c r="F15" s="61">
        <f t="shared" si="11"/>
        <v>1.6917773040599999</v>
      </c>
      <c r="G15" s="61">
        <f t="shared" si="11"/>
        <v>1.82027383654</v>
      </c>
      <c r="H15" s="61">
        <f t="shared" si="11"/>
        <v>2.1033466570500003</v>
      </c>
      <c r="I15" s="61">
        <f t="shared" si="11"/>
        <v>2.3526143191700002</v>
      </c>
      <c r="J15" s="61">
        <f t="shared" si="11"/>
        <v>2.70477976477</v>
      </c>
      <c r="K15" s="61">
        <f t="shared" si="11"/>
        <v>2.7316241033200002</v>
      </c>
      <c r="L15" s="61">
        <f t="shared" si="11"/>
        <v>3.1982058197746701</v>
      </c>
      <c r="M15" s="61">
        <f t="shared" si="11"/>
        <v>3.5092467695846601</v>
      </c>
      <c r="N15" s="61">
        <f t="shared" si="11"/>
        <v>4.1667871094646598</v>
      </c>
      <c r="O15" s="61">
        <f t="shared" si="11"/>
        <v>0.28974700361</v>
      </c>
    </row>
    <row r="16" spans="1:15">
      <c r="A16" s="13">
        <v>13</v>
      </c>
      <c r="B16" s="33" t="s">
        <v>203</v>
      </c>
      <c r="C16" s="62">
        <f t="shared" ref="C16:O16" si="12">C50+C84</f>
        <v>12.335865693776672</v>
      </c>
      <c r="D16" s="62">
        <f t="shared" si="12"/>
        <v>22.792822258055672</v>
      </c>
      <c r="E16" s="62">
        <f t="shared" si="12"/>
        <v>35.986201471538507</v>
      </c>
      <c r="F16" s="62">
        <f t="shared" si="12"/>
        <v>48.741196996912706</v>
      </c>
      <c r="G16" s="62">
        <f t="shared" si="12"/>
        <v>59.419426316993302</v>
      </c>
      <c r="H16" s="62">
        <f t="shared" si="12"/>
        <v>71.175414275497303</v>
      </c>
      <c r="I16" s="62">
        <f t="shared" si="12"/>
        <v>83.385065519953898</v>
      </c>
      <c r="J16" s="62">
        <f t="shared" si="12"/>
        <v>95.451754985781193</v>
      </c>
      <c r="K16" s="62">
        <f t="shared" si="12"/>
        <v>106.32155529042639</v>
      </c>
      <c r="L16" s="62">
        <f t="shared" si="12"/>
        <v>118.02502392712307</v>
      </c>
      <c r="M16" s="62">
        <f t="shared" si="12"/>
        <v>129.22167219675973</v>
      </c>
      <c r="N16" s="62">
        <f t="shared" si="12"/>
        <v>141.69751503478696</v>
      </c>
      <c r="O16" s="62">
        <f t="shared" si="12"/>
        <v>11.88743806518095</v>
      </c>
    </row>
    <row r="17" spans="1:15">
      <c r="A17" s="13">
        <v>14</v>
      </c>
      <c r="B17" s="33" t="s">
        <v>204</v>
      </c>
      <c r="C17" s="62">
        <f t="shared" ref="C17:O17" si="13">C51+C85</f>
        <v>450.41866681142636</v>
      </c>
      <c r="D17" s="62">
        <f t="shared" si="13"/>
        <v>853.41950125527092</v>
      </c>
      <c r="E17" s="62">
        <f t="shared" si="13"/>
        <v>1362.5076048016058</v>
      </c>
      <c r="F17" s="62">
        <f t="shared" si="13"/>
        <v>1682.9127526972527</v>
      </c>
      <c r="G17" s="62">
        <f t="shared" si="13"/>
        <v>2285.0049849440643</v>
      </c>
      <c r="H17" s="62">
        <f t="shared" si="13"/>
        <v>2721.5878911414538</v>
      </c>
      <c r="I17" s="62">
        <f t="shared" si="13"/>
        <v>3125.2299848636412</v>
      </c>
      <c r="J17" s="62">
        <f t="shared" si="13"/>
        <v>3550.8515368576732</v>
      </c>
      <c r="K17" s="62">
        <f t="shared" si="13"/>
        <v>4108.7356515338997</v>
      </c>
      <c r="L17" s="62">
        <f t="shared" si="13"/>
        <v>4540.7245844462668</v>
      </c>
      <c r="M17" s="62">
        <f t="shared" si="13"/>
        <v>5015.5644225336227</v>
      </c>
      <c r="N17" s="62">
        <f t="shared" si="13"/>
        <v>5581.0029596914819</v>
      </c>
      <c r="O17" s="62">
        <f t="shared" si="13"/>
        <v>552.52376806847997</v>
      </c>
    </row>
    <row r="18" spans="1:15">
      <c r="A18" s="13">
        <v>15</v>
      </c>
      <c r="B18" s="15" t="s">
        <v>205</v>
      </c>
      <c r="C18" s="61">
        <f t="shared" ref="C18:O18" si="14">C52+C86</f>
        <v>68.809864281510954</v>
      </c>
      <c r="D18" s="61">
        <f t="shared" si="14"/>
        <v>135.30014745879564</v>
      </c>
      <c r="E18" s="61">
        <f t="shared" si="14"/>
        <v>208.06777115959497</v>
      </c>
      <c r="F18" s="61">
        <f t="shared" si="14"/>
        <v>259.52145956785398</v>
      </c>
      <c r="G18" s="61">
        <f t="shared" si="14"/>
        <v>342.7415214085064</v>
      </c>
      <c r="H18" s="61">
        <f t="shared" si="14"/>
        <v>415.54975979308944</v>
      </c>
      <c r="I18" s="61">
        <f t="shared" si="14"/>
        <v>491.99192972084097</v>
      </c>
      <c r="J18" s="61">
        <f t="shared" si="14"/>
        <v>562.58130352885132</v>
      </c>
      <c r="K18" s="61">
        <f t="shared" si="14"/>
        <v>629.70109271845661</v>
      </c>
      <c r="L18" s="61">
        <f t="shared" si="14"/>
        <v>696.24962449877603</v>
      </c>
      <c r="M18" s="61">
        <f t="shared" si="14"/>
        <v>763.31998005838591</v>
      </c>
      <c r="N18" s="61">
        <f t="shared" si="14"/>
        <v>860.07849576554656</v>
      </c>
      <c r="O18" s="61">
        <f t="shared" si="14"/>
        <v>75.780091366989211</v>
      </c>
    </row>
    <row r="19" spans="1:15">
      <c r="A19" s="13">
        <v>16</v>
      </c>
      <c r="B19" s="15" t="s">
        <v>206</v>
      </c>
      <c r="C19" s="61">
        <f t="shared" ref="C19:O19" si="15">C53+C87</f>
        <v>0</v>
      </c>
      <c r="D19" s="61">
        <f t="shared" si="15"/>
        <v>0</v>
      </c>
      <c r="E19" s="61">
        <f t="shared" si="15"/>
        <v>0</v>
      </c>
      <c r="F19" s="61">
        <f t="shared" si="15"/>
        <v>0</v>
      </c>
      <c r="G19" s="61">
        <f t="shared" si="15"/>
        <v>0</v>
      </c>
      <c r="H19" s="61">
        <f t="shared" si="15"/>
        <v>0</v>
      </c>
      <c r="I19" s="61">
        <f t="shared" si="15"/>
        <v>0</v>
      </c>
      <c r="J19" s="61">
        <f t="shared" si="15"/>
        <v>0</v>
      </c>
      <c r="K19" s="61">
        <f t="shared" si="15"/>
        <v>0</v>
      </c>
      <c r="L19" s="61">
        <f t="shared" si="15"/>
        <v>0</v>
      </c>
      <c r="M19" s="61">
        <f t="shared" si="15"/>
        <v>0</v>
      </c>
      <c r="N19" s="61">
        <f t="shared" si="15"/>
        <v>0</v>
      </c>
      <c r="O19" s="61">
        <f t="shared" si="15"/>
        <v>0</v>
      </c>
    </row>
    <row r="20" spans="1:15">
      <c r="A20" s="13">
        <v>17</v>
      </c>
      <c r="B20" s="15" t="s">
        <v>207</v>
      </c>
      <c r="C20" s="61">
        <f t="shared" ref="C20:O20" si="16">C54+C88</f>
        <v>0</v>
      </c>
      <c r="D20" s="61">
        <f t="shared" si="16"/>
        <v>0</v>
      </c>
      <c r="E20" s="61">
        <f t="shared" si="16"/>
        <v>0</v>
      </c>
      <c r="F20" s="61">
        <f t="shared" si="16"/>
        <v>0</v>
      </c>
      <c r="G20" s="61">
        <f t="shared" si="16"/>
        <v>0</v>
      </c>
      <c r="H20" s="61">
        <f t="shared" si="16"/>
        <v>0</v>
      </c>
      <c r="I20" s="61">
        <f t="shared" si="16"/>
        <v>0</v>
      </c>
      <c r="J20" s="61">
        <f t="shared" si="16"/>
        <v>0</v>
      </c>
      <c r="K20" s="61">
        <f t="shared" si="16"/>
        <v>0</v>
      </c>
      <c r="L20" s="61">
        <f t="shared" si="16"/>
        <v>0</v>
      </c>
      <c r="M20" s="61">
        <f t="shared" si="16"/>
        <v>0</v>
      </c>
      <c r="N20" s="61">
        <f t="shared" si="16"/>
        <v>0</v>
      </c>
      <c r="O20" s="61">
        <f t="shared" si="16"/>
        <v>0</v>
      </c>
    </row>
    <row r="21" spans="1:15">
      <c r="A21" s="13">
        <v>18</v>
      </c>
      <c r="B21" s="15" t="s">
        <v>208</v>
      </c>
      <c r="C21" s="61">
        <f t="shared" ref="C21:O21" si="17">C55+C89</f>
        <v>0</v>
      </c>
      <c r="D21" s="61">
        <f t="shared" si="17"/>
        <v>0</v>
      </c>
      <c r="E21" s="61">
        <f t="shared" si="17"/>
        <v>0</v>
      </c>
      <c r="F21" s="61">
        <f t="shared" si="17"/>
        <v>0</v>
      </c>
      <c r="G21" s="61">
        <f t="shared" si="17"/>
        <v>0</v>
      </c>
      <c r="H21" s="61">
        <f t="shared" si="17"/>
        <v>0</v>
      </c>
      <c r="I21" s="61">
        <f t="shared" si="17"/>
        <v>0</v>
      </c>
      <c r="J21" s="61">
        <f t="shared" si="17"/>
        <v>0</v>
      </c>
      <c r="K21" s="61">
        <f t="shared" si="17"/>
        <v>0</v>
      </c>
      <c r="L21" s="61">
        <f t="shared" si="17"/>
        <v>0</v>
      </c>
      <c r="M21" s="61">
        <f t="shared" si="17"/>
        <v>0</v>
      </c>
      <c r="N21" s="61">
        <f t="shared" si="17"/>
        <v>0</v>
      </c>
      <c r="O21" s="61">
        <f t="shared" si="17"/>
        <v>0</v>
      </c>
    </row>
    <row r="22" spans="1:15">
      <c r="A22" s="13">
        <v>19</v>
      </c>
      <c r="B22" s="15" t="s">
        <v>209</v>
      </c>
      <c r="C22" s="61">
        <f t="shared" ref="C22:O22" si="18">C56+C90</f>
        <v>0</v>
      </c>
      <c r="D22" s="61">
        <f t="shared" si="18"/>
        <v>0</v>
      </c>
      <c r="E22" s="61">
        <f t="shared" si="18"/>
        <v>0</v>
      </c>
      <c r="F22" s="61">
        <f t="shared" si="18"/>
        <v>0</v>
      </c>
      <c r="G22" s="61">
        <f t="shared" si="18"/>
        <v>0</v>
      </c>
      <c r="H22" s="61">
        <f t="shared" si="18"/>
        <v>0</v>
      </c>
      <c r="I22" s="61">
        <f t="shared" si="18"/>
        <v>0</v>
      </c>
      <c r="J22" s="61">
        <f t="shared" si="18"/>
        <v>0</v>
      </c>
      <c r="K22" s="61">
        <f t="shared" si="18"/>
        <v>0</v>
      </c>
      <c r="L22" s="61">
        <f t="shared" si="18"/>
        <v>0</v>
      </c>
      <c r="M22" s="61">
        <f t="shared" si="18"/>
        <v>0</v>
      </c>
      <c r="N22" s="61">
        <f t="shared" si="18"/>
        <v>0</v>
      </c>
      <c r="O22" s="61">
        <f t="shared" si="18"/>
        <v>0</v>
      </c>
    </row>
    <row r="23" spans="1:15">
      <c r="A23" s="13">
        <v>20</v>
      </c>
      <c r="B23" s="15" t="s">
        <v>210</v>
      </c>
      <c r="C23" s="61">
        <f t="shared" ref="C23:O23" si="19">C57+C91</f>
        <v>0</v>
      </c>
      <c r="D23" s="61">
        <f t="shared" si="19"/>
        <v>0</v>
      </c>
      <c r="E23" s="61">
        <f t="shared" si="19"/>
        <v>0</v>
      </c>
      <c r="F23" s="61">
        <f t="shared" si="19"/>
        <v>0</v>
      </c>
      <c r="G23" s="61">
        <f t="shared" si="19"/>
        <v>0</v>
      </c>
      <c r="H23" s="61">
        <f t="shared" si="19"/>
        <v>0</v>
      </c>
      <c r="I23" s="61">
        <f t="shared" si="19"/>
        <v>0</v>
      </c>
      <c r="J23" s="61">
        <f t="shared" si="19"/>
        <v>0</v>
      </c>
      <c r="K23" s="61">
        <f t="shared" si="19"/>
        <v>0</v>
      </c>
      <c r="L23" s="61">
        <f t="shared" si="19"/>
        <v>0</v>
      </c>
      <c r="M23" s="61">
        <f t="shared" si="19"/>
        <v>0</v>
      </c>
      <c r="N23" s="61">
        <f t="shared" si="19"/>
        <v>0</v>
      </c>
      <c r="O23" s="61">
        <f t="shared" si="19"/>
        <v>0</v>
      </c>
    </row>
    <row r="24" spans="1:15">
      <c r="A24" s="13">
        <v>21</v>
      </c>
      <c r="B24" s="16" t="s">
        <v>211</v>
      </c>
      <c r="C24" s="62">
        <f t="shared" ref="C24:O24" si="20">C58+C92</f>
        <v>68.809864281510954</v>
      </c>
      <c r="D24" s="62">
        <f t="shared" si="20"/>
        <v>135.30014745879564</v>
      </c>
      <c r="E24" s="62">
        <f t="shared" si="20"/>
        <v>208.06777115959497</v>
      </c>
      <c r="F24" s="62">
        <f t="shared" si="20"/>
        <v>259.52145956785398</v>
      </c>
      <c r="G24" s="62">
        <f t="shared" si="20"/>
        <v>342.7415214085064</v>
      </c>
      <c r="H24" s="62">
        <f t="shared" si="20"/>
        <v>415.54975979308944</v>
      </c>
      <c r="I24" s="62">
        <f t="shared" si="20"/>
        <v>491.99192972084097</v>
      </c>
      <c r="J24" s="62">
        <f t="shared" si="20"/>
        <v>562.58130352885132</v>
      </c>
      <c r="K24" s="62">
        <f t="shared" si="20"/>
        <v>629.70109271845661</v>
      </c>
      <c r="L24" s="62">
        <f t="shared" si="20"/>
        <v>696.24962449877603</v>
      </c>
      <c r="M24" s="62">
        <f t="shared" si="20"/>
        <v>763.31998005838591</v>
      </c>
      <c r="N24" s="62">
        <f t="shared" si="20"/>
        <v>860.07849576554656</v>
      </c>
      <c r="O24" s="62">
        <f t="shared" si="20"/>
        <v>75.780091366989211</v>
      </c>
    </row>
    <row r="25" spans="1:15">
      <c r="A25" s="13">
        <v>22</v>
      </c>
      <c r="B25" s="14" t="s">
        <v>212</v>
      </c>
      <c r="C25" s="61">
        <f>C59</f>
        <v>0</v>
      </c>
      <c r="D25" s="61">
        <f t="shared" ref="D25:O25" si="21">D59</f>
        <v>0</v>
      </c>
      <c r="E25" s="61">
        <f t="shared" si="21"/>
        <v>0</v>
      </c>
      <c r="F25" s="61">
        <f t="shared" si="21"/>
        <v>0</v>
      </c>
      <c r="G25" s="61">
        <f t="shared" si="21"/>
        <v>0</v>
      </c>
      <c r="H25" s="61">
        <f t="shared" si="21"/>
        <v>0</v>
      </c>
      <c r="I25" s="61">
        <f t="shared" si="21"/>
        <v>0</v>
      </c>
      <c r="J25" s="61">
        <f t="shared" si="21"/>
        <v>0</v>
      </c>
      <c r="K25" s="61">
        <f t="shared" si="21"/>
        <v>0</v>
      </c>
      <c r="L25" s="61">
        <f t="shared" si="21"/>
        <v>0</v>
      </c>
      <c r="M25" s="61">
        <f t="shared" si="21"/>
        <v>0</v>
      </c>
      <c r="N25" s="61">
        <f t="shared" si="21"/>
        <v>0</v>
      </c>
      <c r="O25" s="61">
        <f t="shared" si="21"/>
        <v>0</v>
      </c>
    </row>
    <row r="26" spans="1:15">
      <c r="A26" s="13">
        <v>23</v>
      </c>
      <c r="B26" s="14" t="s">
        <v>213</v>
      </c>
      <c r="C26" s="61">
        <f t="shared" ref="C26:O26" si="22">C60+C93</f>
        <v>0</v>
      </c>
      <c r="D26" s="61">
        <f t="shared" si="22"/>
        <v>0</v>
      </c>
      <c r="E26" s="61">
        <f t="shared" si="22"/>
        <v>0</v>
      </c>
      <c r="F26" s="61">
        <f t="shared" si="22"/>
        <v>0</v>
      </c>
      <c r="G26" s="61">
        <f t="shared" si="22"/>
        <v>0</v>
      </c>
      <c r="H26" s="61">
        <f t="shared" si="22"/>
        <v>0</v>
      </c>
      <c r="I26" s="61">
        <f t="shared" si="22"/>
        <v>0</v>
      </c>
      <c r="J26" s="61">
        <f t="shared" si="22"/>
        <v>0</v>
      </c>
      <c r="K26" s="61">
        <f t="shared" si="22"/>
        <v>0</v>
      </c>
      <c r="L26" s="61">
        <f t="shared" si="22"/>
        <v>0</v>
      </c>
      <c r="M26" s="61">
        <f t="shared" si="22"/>
        <v>0</v>
      </c>
      <c r="N26" s="61">
        <f t="shared" si="22"/>
        <v>0</v>
      </c>
      <c r="O26" s="61">
        <f t="shared" si="22"/>
        <v>0</v>
      </c>
    </row>
    <row r="27" spans="1:15">
      <c r="A27" s="13">
        <v>24</v>
      </c>
      <c r="B27" s="14" t="s">
        <v>214</v>
      </c>
      <c r="C27" s="61">
        <f t="shared" ref="C27:O27" si="23">C61+C94</f>
        <v>0</v>
      </c>
      <c r="D27" s="61">
        <f t="shared" si="23"/>
        <v>0</v>
      </c>
      <c r="E27" s="61">
        <f t="shared" si="23"/>
        <v>0</v>
      </c>
      <c r="F27" s="61">
        <f t="shared" si="23"/>
        <v>0</v>
      </c>
      <c r="G27" s="61">
        <f t="shared" si="23"/>
        <v>0</v>
      </c>
      <c r="H27" s="61">
        <f t="shared" si="23"/>
        <v>0</v>
      </c>
      <c r="I27" s="61">
        <f t="shared" si="23"/>
        <v>0</v>
      </c>
      <c r="J27" s="61">
        <f t="shared" si="23"/>
        <v>0</v>
      </c>
      <c r="K27" s="61">
        <f t="shared" si="23"/>
        <v>0</v>
      </c>
      <c r="L27" s="61">
        <f t="shared" si="23"/>
        <v>0</v>
      </c>
      <c r="M27" s="61">
        <f t="shared" si="23"/>
        <v>0</v>
      </c>
      <c r="N27" s="61">
        <f t="shared" si="23"/>
        <v>0</v>
      </c>
      <c r="O27" s="61">
        <f t="shared" si="23"/>
        <v>0</v>
      </c>
    </row>
    <row r="28" spans="1:15">
      <c r="A28" s="13">
        <v>25</v>
      </c>
      <c r="B28" s="14" t="s">
        <v>215</v>
      </c>
      <c r="C28" s="61">
        <f t="shared" ref="C28:O28" si="24">C62+C95</f>
        <v>5.8082383851700001</v>
      </c>
      <c r="D28" s="61">
        <f t="shared" si="24"/>
        <v>13.670874014470002</v>
      </c>
      <c r="E28" s="61">
        <f t="shared" si="24"/>
        <v>16.73676043555</v>
      </c>
      <c r="F28" s="61">
        <f t="shared" si="24"/>
        <v>23.079528246150002</v>
      </c>
      <c r="G28" s="61">
        <f t="shared" si="24"/>
        <v>27.82051325954</v>
      </c>
      <c r="H28" s="61">
        <f t="shared" si="24"/>
        <v>33.479638523609999</v>
      </c>
      <c r="I28" s="61">
        <f t="shared" si="24"/>
        <v>40.606628359440002</v>
      </c>
      <c r="J28" s="61">
        <f t="shared" si="24"/>
        <v>46.450634324559999</v>
      </c>
      <c r="K28" s="61">
        <f t="shared" si="24"/>
        <v>51.946414320259997</v>
      </c>
      <c r="L28" s="61">
        <f t="shared" si="24"/>
        <v>57.884979318709995</v>
      </c>
      <c r="M28" s="61">
        <f t="shared" si="24"/>
        <v>63.714141021469999</v>
      </c>
      <c r="N28" s="61">
        <f t="shared" si="24"/>
        <v>70.001418062399992</v>
      </c>
      <c r="O28" s="61">
        <f t="shared" si="24"/>
        <v>1.43196060506</v>
      </c>
    </row>
    <row r="29" spans="1:15">
      <c r="A29" s="13">
        <v>26</v>
      </c>
      <c r="B29" s="14" t="s">
        <v>216</v>
      </c>
      <c r="C29" s="61">
        <f t="shared" ref="C29:O29" si="25">C63+C96</f>
        <v>-2.7801829135050999</v>
      </c>
      <c r="D29" s="61">
        <f t="shared" si="25"/>
        <v>-6.0808695607561898</v>
      </c>
      <c r="E29" s="61">
        <f t="shared" si="25"/>
        <v>-9.7314452312570001</v>
      </c>
      <c r="F29" s="61">
        <f t="shared" si="25"/>
        <v>-12.527007363732368</v>
      </c>
      <c r="G29" s="61">
        <f t="shared" si="25"/>
        <v>-16.24158806254513</v>
      </c>
      <c r="H29" s="61">
        <f t="shared" si="25"/>
        <v>-18.887918291421339</v>
      </c>
      <c r="I29" s="61">
        <f t="shared" si="25"/>
        <v>-22.109521522252219</v>
      </c>
      <c r="J29" s="61">
        <f t="shared" si="25"/>
        <v>-25.921478379878941</v>
      </c>
      <c r="K29" s="61">
        <f t="shared" si="25"/>
        <v>-28.856839924699766</v>
      </c>
      <c r="L29" s="61">
        <f t="shared" si="25"/>
        <v>-31.8950938454043</v>
      </c>
      <c r="M29" s="61">
        <f t="shared" si="25"/>
        <v>-35.227426356317871</v>
      </c>
      <c r="N29" s="61">
        <f t="shared" si="25"/>
        <v>-39.373514722641978</v>
      </c>
      <c r="O29" s="61">
        <f t="shared" si="25"/>
        <v>-3.7188220919069899</v>
      </c>
    </row>
    <row r="30" spans="1:15">
      <c r="A30" s="13">
        <v>27</v>
      </c>
      <c r="B30" s="16" t="s">
        <v>217</v>
      </c>
      <c r="C30" s="62">
        <f t="shared" ref="C30:O30" si="26">C64+C97</f>
        <v>3.0280554716649002</v>
      </c>
      <c r="D30" s="62">
        <f t="shared" si="26"/>
        <v>7.5900044537138101</v>
      </c>
      <c r="E30" s="62">
        <f t="shared" si="26"/>
        <v>7.0053152042929989</v>
      </c>
      <c r="F30" s="62">
        <f t="shared" si="26"/>
        <v>10.552520882417632</v>
      </c>
      <c r="G30" s="62">
        <f t="shared" si="26"/>
        <v>11.57892519699487</v>
      </c>
      <c r="H30" s="62">
        <f t="shared" si="26"/>
        <v>14.59172023218866</v>
      </c>
      <c r="I30" s="62">
        <f t="shared" si="26"/>
        <v>18.497106837187783</v>
      </c>
      <c r="J30" s="62">
        <f t="shared" si="26"/>
        <v>20.529155944681062</v>
      </c>
      <c r="K30" s="62">
        <f t="shared" si="26"/>
        <v>23.089574395560227</v>
      </c>
      <c r="L30" s="62">
        <f t="shared" si="26"/>
        <v>25.989885473305701</v>
      </c>
      <c r="M30" s="62">
        <f t="shared" si="26"/>
        <v>28.486714665152132</v>
      </c>
      <c r="N30" s="62">
        <f t="shared" si="26"/>
        <v>30.627903339758021</v>
      </c>
      <c r="O30" s="62">
        <f t="shared" si="26"/>
        <v>-2.2868614868469894</v>
      </c>
    </row>
    <row r="31" spans="1:15">
      <c r="A31" s="13">
        <v>28</v>
      </c>
      <c r="B31" s="16" t="s">
        <v>218</v>
      </c>
      <c r="C31" s="62">
        <f t="shared" ref="C31:O31" si="27">C65+C98</f>
        <v>384.63685800158032</v>
      </c>
      <c r="D31" s="62">
        <f t="shared" si="27"/>
        <v>725.70935825018978</v>
      </c>
      <c r="E31" s="62">
        <f t="shared" si="27"/>
        <v>1161.4451488463039</v>
      </c>
      <c r="F31" s="62">
        <f t="shared" si="27"/>
        <v>1433.9438140118164</v>
      </c>
      <c r="G31" s="62">
        <f t="shared" si="27"/>
        <v>1953.8423887325532</v>
      </c>
      <c r="H31" s="62">
        <f t="shared" si="27"/>
        <v>2320.6298515805533</v>
      </c>
      <c r="I31" s="62">
        <f t="shared" si="27"/>
        <v>2651.7351619799879</v>
      </c>
      <c r="J31" s="62">
        <f t="shared" si="27"/>
        <v>3008.7993892735035</v>
      </c>
      <c r="K31" s="62">
        <f t="shared" si="27"/>
        <v>3502.124133211003</v>
      </c>
      <c r="L31" s="62">
        <f t="shared" si="27"/>
        <v>3870.4648454207963</v>
      </c>
      <c r="M31" s="62">
        <f t="shared" si="27"/>
        <v>4280.7311571403898</v>
      </c>
      <c r="N31" s="62">
        <f t="shared" si="27"/>
        <v>4751.5523672656927</v>
      </c>
      <c r="O31" s="62">
        <f t="shared" si="27"/>
        <v>474.45681521464388</v>
      </c>
    </row>
    <row r="32" spans="1:15">
      <c r="A32" s="13">
        <v>29</v>
      </c>
      <c r="B32" s="16" t="s">
        <v>219</v>
      </c>
      <c r="C32" s="62">
        <f t="shared" ref="C32:O32" si="28">C66+C99</f>
        <v>0</v>
      </c>
      <c r="D32" s="62">
        <f t="shared" si="28"/>
        <v>0</v>
      </c>
      <c r="E32" s="62">
        <f t="shared" si="28"/>
        <v>0</v>
      </c>
      <c r="F32" s="62">
        <f t="shared" si="28"/>
        <v>0</v>
      </c>
      <c r="G32" s="62">
        <f t="shared" si="28"/>
        <v>0</v>
      </c>
      <c r="H32" s="62">
        <f t="shared" si="28"/>
        <v>0</v>
      </c>
      <c r="I32" s="62">
        <f t="shared" si="28"/>
        <v>0</v>
      </c>
      <c r="J32" s="62">
        <f t="shared" si="28"/>
        <v>0</v>
      </c>
      <c r="K32" s="62">
        <f t="shared" si="28"/>
        <v>0</v>
      </c>
      <c r="L32" s="62">
        <f t="shared" si="28"/>
        <v>0</v>
      </c>
      <c r="M32" s="62">
        <f t="shared" si="28"/>
        <v>0</v>
      </c>
      <c r="N32" s="62">
        <f t="shared" si="28"/>
        <v>0</v>
      </c>
      <c r="O32" s="62">
        <f t="shared" si="28"/>
        <v>0</v>
      </c>
    </row>
    <row r="33" spans="1:15">
      <c r="A33" s="13">
        <v>30</v>
      </c>
      <c r="B33" s="16" t="s">
        <v>220</v>
      </c>
      <c r="C33" s="62">
        <f t="shared" ref="C33:O33" si="29">C67+C100</f>
        <v>384.63685800158032</v>
      </c>
      <c r="D33" s="62">
        <f t="shared" si="29"/>
        <v>725.70935825018978</v>
      </c>
      <c r="E33" s="62">
        <f t="shared" si="29"/>
        <v>1161.4451488463039</v>
      </c>
      <c r="F33" s="62">
        <f t="shared" si="29"/>
        <v>1433.9438140118164</v>
      </c>
      <c r="G33" s="62">
        <f t="shared" si="29"/>
        <v>1953.8423887325532</v>
      </c>
      <c r="H33" s="62">
        <f t="shared" si="29"/>
        <v>2320.6298515805533</v>
      </c>
      <c r="I33" s="62">
        <f t="shared" si="29"/>
        <v>2651.7351619799879</v>
      </c>
      <c r="J33" s="62">
        <f t="shared" si="29"/>
        <v>3008.7993892735035</v>
      </c>
      <c r="K33" s="62">
        <f t="shared" si="29"/>
        <v>3502.124133211003</v>
      </c>
      <c r="L33" s="62">
        <f t="shared" si="29"/>
        <v>3870.4648454207963</v>
      </c>
      <c r="M33" s="62">
        <f t="shared" si="29"/>
        <v>4280.7311571403898</v>
      </c>
      <c r="N33" s="62">
        <f t="shared" si="29"/>
        <v>4751.5523672656927</v>
      </c>
      <c r="O33" s="62">
        <f t="shared" si="29"/>
        <v>474.45681521464388</v>
      </c>
    </row>
    <row r="35" spans="1:15">
      <c r="O35" s="76" t="s">
        <v>57</v>
      </c>
    </row>
    <row r="36" spans="1:15">
      <c r="B36" s="123" t="s">
        <v>241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</row>
    <row r="37" spans="1:15">
      <c r="A37" s="12" t="s">
        <v>156</v>
      </c>
      <c r="B37" s="12" t="s">
        <v>190</v>
      </c>
      <c r="C37" s="50">
        <v>44592</v>
      </c>
      <c r="D37" s="50">
        <v>44620</v>
      </c>
      <c r="E37" s="50">
        <v>44651</v>
      </c>
      <c r="F37" s="50">
        <v>44681</v>
      </c>
      <c r="G37" s="50">
        <v>44712</v>
      </c>
      <c r="H37" s="50">
        <v>44742</v>
      </c>
      <c r="I37" s="50">
        <v>44773</v>
      </c>
      <c r="J37" s="50">
        <v>44804</v>
      </c>
      <c r="K37" s="50">
        <v>44834</v>
      </c>
      <c r="L37" s="50">
        <v>44865</v>
      </c>
      <c r="M37" s="50">
        <v>44895</v>
      </c>
      <c r="N37" s="50">
        <v>44926</v>
      </c>
      <c r="O37" s="50">
        <v>44957</v>
      </c>
    </row>
    <row r="38" spans="1:15">
      <c r="A38" s="13">
        <v>1</v>
      </c>
      <c r="B38" s="14" t="s">
        <v>191</v>
      </c>
      <c r="C38" s="61">
        <v>404.05661179116771</v>
      </c>
      <c r="D38" s="61">
        <v>765.92688616443161</v>
      </c>
      <c r="E38" s="61">
        <v>1195.5546813239434</v>
      </c>
      <c r="F38" s="61">
        <v>1476.254218396796</v>
      </c>
      <c r="G38" s="61">
        <v>1933.1343653623364</v>
      </c>
      <c r="H38" s="61">
        <v>2382.3871389418996</v>
      </c>
      <c r="I38" s="61">
        <v>2781.2674866916541</v>
      </c>
      <c r="J38" s="61">
        <v>3202.2390264433679</v>
      </c>
      <c r="K38" s="61">
        <v>3607.5507385900783</v>
      </c>
      <c r="L38" s="61">
        <v>4060.0635607974104</v>
      </c>
      <c r="M38" s="61">
        <v>4523.8221754206643</v>
      </c>
      <c r="N38" s="61">
        <v>5051.2728518664244</v>
      </c>
      <c r="O38" s="61">
        <v>541.43446490806957</v>
      </c>
    </row>
    <row r="39" spans="1:15">
      <c r="A39" s="13">
        <v>2</v>
      </c>
      <c r="B39" s="14" t="s">
        <v>192</v>
      </c>
      <c r="C39" s="61">
        <v>3.7634348559999999</v>
      </c>
      <c r="D39" s="61">
        <v>16.550178348999999</v>
      </c>
      <c r="E39" s="61">
        <v>36.756118917000002</v>
      </c>
      <c r="F39" s="61">
        <v>39.106171504000002</v>
      </c>
      <c r="G39" s="61">
        <v>68.660096157929999</v>
      </c>
      <c r="H39" s="61">
        <v>87.184762784709989</v>
      </c>
      <c r="I39" s="61">
        <v>90.895315778639997</v>
      </c>
      <c r="J39" s="61">
        <v>104.34065992597</v>
      </c>
      <c r="K39" s="61">
        <v>105.77944729497</v>
      </c>
      <c r="L39" s="61">
        <v>108.72170481789999</v>
      </c>
      <c r="M39" s="61">
        <v>118.53973284623</v>
      </c>
      <c r="N39" s="61">
        <v>123.82681402902</v>
      </c>
      <c r="O39" s="61">
        <v>6.3077253741399995</v>
      </c>
    </row>
    <row r="40" spans="1:15">
      <c r="A40" s="13">
        <v>3</v>
      </c>
      <c r="B40" s="14" t="s">
        <v>193</v>
      </c>
      <c r="C40" s="61">
        <v>5.7000000000000002E-2</v>
      </c>
      <c r="D40" s="61">
        <v>0.114</v>
      </c>
      <c r="E40" s="61">
        <v>0.17100000000000001</v>
      </c>
      <c r="F40" s="61">
        <v>0.22800000000000001</v>
      </c>
      <c r="G40" s="61">
        <v>0.28499999999999998</v>
      </c>
      <c r="H40" s="61">
        <v>0.28499999999999998</v>
      </c>
      <c r="I40" s="61">
        <v>0.39900000000000002</v>
      </c>
      <c r="J40" s="61">
        <v>0.45600000000000002</v>
      </c>
      <c r="K40" s="61">
        <v>0.45600000000000002</v>
      </c>
      <c r="L40" s="61">
        <v>0.56999999999999995</v>
      </c>
      <c r="M40" s="61">
        <v>0.627</v>
      </c>
      <c r="N40" s="61">
        <v>0.68400000000000005</v>
      </c>
      <c r="O40" s="61">
        <v>5.7000000000000002E-2</v>
      </c>
    </row>
    <row r="41" spans="1:15">
      <c r="A41" s="13">
        <v>4</v>
      </c>
      <c r="B41" s="14" t="s">
        <v>194</v>
      </c>
      <c r="C41" s="61">
        <v>38.300632394035311</v>
      </c>
      <c r="D41" s="61">
        <v>70.631325472895327</v>
      </c>
      <c r="E41" s="61">
        <v>127.48763542020086</v>
      </c>
      <c r="F41" s="61">
        <v>159.73751472936988</v>
      </c>
      <c r="G41" s="61">
        <v>269.1754472867915</v>
      </c>
      <c r="H41" s="61">
        <v>240.29954678434208</v>
      </c>
      <c r="I41" s="61">
        <v>246.53482576530033</v>
      </c>
      <c r="J41" s="61">
        <v>241.06049765711739</v>
      </c>
      <c r="K41" s="61">
        <v>388.66518182227748</v>
      </c>
      <c r="L41" s="61">
        <v>367.26688524807901</v>
      </c>
      <c r="M41" s="61">
        <v>366.01396402348854</v>
      </c>
      <c r="N41" s="61">
        <v>402.32642932082433</v>
      </c>
      <c r="O41" s="61">
        <v>-3.7506007005484907</v>
      </c>
    </row>
    <row r="42" spans="1:15">
      <c r="A42" s="13">
        <v>5</v>
      </c>
      <c r="B42" s="14" t="s">
        <v>195</v>
      </c>
      <c r="C42" s="61">
        <v>10.413899814000001</v>
      </c>
      <c r="D42" s="61">
        <v>12.64560356</v>
      </c>
      <c r="E42" s="61">
        <v>21.548995043000001</v>
      </c>
      <c r="F42" s="61">
        <v>34.526807189000003</v>
      </c>
      <c r="G42" s="61">
        <v>44.873519774000002</v>
      </c>
      <c r="H42" s="61">
        <v>48.773270525000001</v>
      </c>
      <c r="I42" s="61">
        <v>50.853809276</v>
      </c>
      <c r="J42" s="61">
        <v>53.303306247999998</v>
      </c>
      <c r="K42" s="61">
        <v>61.952743472999998</v>
      </c>
      <c r="L42" s="61">
        <v>64.959747204999999</v>
      </c>
      <c r="M42" s="61">
        <v>69.659433454999999</v>
      </c>
      <c r="N42" s="61">
        <v>72.554681746</v>
      </c>
      <c r="O42" s="61">
        <v>12.902045652</v>
      </c>
    </row>
    <row r="43" spans="1:15">
      <c r="A43" s="13">
        <v>6</v>
      </c>
      <c r="B43" s="16" t="s">
        <v>196</v>
      </c>
      <c r="C43" s="62">
        <v>456.59157885520301</v>
      </c>
      <c r="D43" s="62">
        <v>865.86799354632694</v>
      </c>
      <c r="E43" s="62">
        <v>1381.5184307041441</v>
      </c>
      <c r="F43" s="62">
        <v>1709.8527118191657</v>
      </c>
      <c r="G43" s="62">
        <v>2316.1284285810575</v>
      </c>
      <c r="H43" s="62">
        <v>2758.9297190359512</v>
      </c>
      <c r="I43" s="62">
        <v>3169.9504375115944</v>
      </c>
      <c r="J43" s="62">
        <v>3601.3994902744557</v>
      </c>
      <c r="K43" s="62">
        <v>4164.4041111803253</v>
      </c>
      <c r="L43" s="62">
        <v>4601.5818980683898</v>
      </c>
      <c r="M43" s="62">
        <v>5078.6623057453835</v>
      </c>
      <c r="N43" s="62">
        <v>5650.6647769622678</v>
      </c>
      <c r="O43" s="62">
        <v>556.95063523366116</v>
      </c>
    </row>
    <row r="44" spans="1:15">
      <c r="A44" s="13">
        <v>7</v>
      </c>
      <c r="B44" s="14" t="s">
        <v>197</v>
      </c>
      <c r="C44" s="61">
        <v>1.442843758</v>
      </c>
      <c r="D44" s="61">
        <v>3.36949291</v>
      </c>
      <c r="E44" s="61">
        <v>5.1613860269999998</v>
      </c>
      <c r="F44" s="61">
        <v>9.5843648100000003</v>
      </c>
      <c r="G44" s="61">
        <v>10.590977985</v>
      </c>
      <c r="H44" s="61">
        <v>9.8872272100000007</v>
      </c>
      <c r="I44" s="61">
        <v>14.017152940000001</v>
      </c>
      <c r="J44" s="61">
        <v>13.422437572</v>
      </c>
      <c r="K44" s="61">
        <v>14.500901724</v>
      </c>
      <c r="L44" s="61">
        <v>18.876254533000001</v>
      </c>
      <c r="M44" s="61">
        <v>16.895186791</v>
      </c>
      <c r="N44" s="61">
        <v>17.939220868</v>
      </c>
      <c r="O44" s="61">
        <v>1.5946001359999999</v>
      </c>
    </row>
    <row r="45" spans="1:15">
      <c r="A45" s="13">
        <v>8</v>
      </c>
      <c r="B45" s="14" t="s">
        <v>198</v>
      </c>
      <c r="C45" s="61">
        <v>0</v>
      </c>
      <c r="D45" s="61">
        <v>0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61">
        <v>0</v>
      </c>
      <c r="O45" s="61">
        <v>0</v>
      </c>
    </row>
    <row r="46" spans="1:15">
      <c r="A46" s="13">
        <v>9</v>
      </c>
      <c r="B46" s="14" t="s">
        <v>199</v>
      </c>
      <c r="C46" s="61">
        <v>3.2112261000000003E-2</v>
      </c>
      <c r="D46" s="61">
        <v>6.4224522000000006E-2</v>
      </c>
      <c r="E46" s="61">
        <v>9.6336785999999994E-2</v>
      </c>
      <c r="F46" s="61">
        <v>0.12844904800000001</v>
      </c>
      <c r="G46" s="61">
        <v>0.16056131000000001</v>
      </c>
      <c r="H46" s="61">
        <v>0.16056131000000001</v>
      </c>
      <c r="I46" s="61">
        <v>0.22478583399999999</v>
      </c>
      <c r="J46" s="61">
        <v>0.25689809800000002</v>
      </c>
      <c r="K46" s="61">
        <v>0.28901036200000002</v>
      </c>
      <c r="L46" s="61">
        <v>0.32112262600000002</v>
      </c>
      <c r="M46" s="61">
        <v>0.35323488800000002</v>
      </c>
      <c r="N46" s="61">
        <v>0.38534715000000003</v>
      </c>
      <c r="O46" s="61">
        <v>3.2112262000000003E-2</v>
      </c>
    </row>
    <row r="47" spans="1:15">
      <c r="A47" s="13">
        <v>10</v>
      </c>
      <c r="B47" s="14" t="s">
        <v>200</v>
      </c>
      <c r="C47" s="61">
        <v>3.4215332125299995</v>
      </c>
      <c r="D47" s="61">
        <v>5.6693045441700001</v>
      </c>
      <c r="E47" s="61">
        <v>9.6921243536100015</v>
      </c>
      <c r="F47" s="61">
        <v>11.46841521781</v>
      </c>
      <c r="G47" s="61">
        <v>13.991847495489999</v>
      </c>
      <c r="H47" s="61">
        <v>19.05353899728</v>
      </c>
      <c r="I47" s="61">
        <v>21.358736958790001</v>
      </c>
      <c r="J47" s="61">
        <v>25.328228550720002</v>
      </c>
      <c r="K47" s="61">
        <v>28.349172118260004</v>
      </c>
      <c r="L47" s="61">
        <v>28.288804824180001</v>
      </c>
      <c r="M47" s="61">
        <v>34.55465044692</v>
      </c>
      <c r="N47" s="61">
        <v>37.884765053199999</v>
      </c>
      <c r="O47" s="61">
        <v>2.85140886784</v>
      </c>
    </row>
    <row r="48" spans="1:15">
      <c r="A48" s="13">
        <v>11</v>
      </c>
      <c r="B48" s="14" t="s">
        <v>234</v>
      </c>
      <c r="C48" s="61">
        <v>6.8697311297266701</v>
      </c>
      <c r="D48" s="61">
        <v>12.89361451347567</v>
      </c>
      <c r="E48" s="61">
        <v>19.847405591428508</v>
      </c>
      <c r="F48" s="61">
        <v>25.79799764504271</v>
      </c>
      <c r="G48" s="61">
        <v>32.769863256963298</v>
      </c>
      <c r="H48" s="61">
        <v>39.867529649167295</v>
      </c>
      <c r="I48" s="61">
        <v>45.312026578993901</v>
      </c>
      <c r="J48" s="61">
        <v>53.601956378291213</v>
      </c>
      <c r="K48" s="61">
        <v>60.295469189846408</v>
      </c>
      <c r="L48" s="61">
        <v>67.167500992168399</v>
      </c>
      <c r="M48" s="61">
        <v>73.715034584255093</v>
      </c>
      <c r="N48" s="61">
        <v>81.104629642122305</v>
      </c>
      <c r="O48" s="61">
        <v>7.0968524707309495</v>
      </c>
    </row>
    <row r="49" spans="1:15">
      <c r="A49" s="13">
        <v>12</v>
      </c>
      <c r="B49" s="15" t="s">
        <v>202</v>
      </c>
      <c r="C49" s="61">
        <v>0.54671919851999995</v>
      </c>
      <c r="D49" s="61">
        <v>0.75774247640999992</v>
      </c>
      <c r="E49" s="61">
        <v>1.1352029875</v>
      </c>
      <c r="F49" s="61">
        <v>1.6917773040599999</v>
      </c>
      <c r="G49" s="61">
        <v>1.82027383654</v>
      </c>
      <c r="H49" s="61">
        <v>2.1033466570500003</v>
      </c>
      <c r="I49" s="61">
        <v>2.3526143191700002</v>
      </c>
      <c r="J49" s="61">
        <v>2.70477976477</v>
      </c>
      <c r="K49" s="61">
        <v>2.7316241033200002</v>
      </c>
      <c r="L49" s="61">
        <v>3.1982058197746701</v>
      </c>
      <c r="M49" s="61">
        <v>3.5092467695846601</v>
      </c>
      <c r="N49" s="61">
        <v>4.1667871094646598</v>
      </c>
      <c r="O49" s="61">
        <v>0.28974700361</v>
      </c>
    </row>
    <row r="50" spans="1:15">
      <c r="A50" s="13">
        <v>13</v>
      </c>
      <c r="B50" s="33" t="s">
        <v>203</v>
      </c>
      <c r="C50" s="62">
        <v>12.312939559776671</v>
      </c>
      <c r="D50" s="62">
        <v>22.754378966055672</v>
      </c>
      <c r="E50" s="62">
        <v>35.932455745538505</v>
      </c>
      <c r="F50" s="62">
        <v>48.671004024912705</v>
      </c>
      <c r="G50" s="62">
        <v>59.333523883993301</v>
      </c>
      <c r="H50" s="62">
        <v>71.072203823497304</v>
      </c>
      <c r="I50" s="62">
        <v>83.265316630953905</v>
      </c>
      <c r="J50" s="62">
        <v>95.314300363781186</v>
      </c>
      <c r="K50" s="62">
        <v>106.16617749742639</v>
      </c>
      <c r="L50" s="62">
        <v>117.85188879512307</v>
      </c>
      <c r="M50" s="62">
        <v>129.02735347975974</v>
      </c>
      <c r="N50" s="62">
        <v>141.48074982278695</v>
      </c>
      <c r="O50" s="62">
        <v>11.86472074018095</v>
      </c>
    </row>
    <row r="51" spans="1:15">
      <c r="A51" s="13">
        <v>14</v>
      </c>
      <c r="B51" s="33" t="s">
        <v>204</v>
      </c>
      <c r="C51" s="62">
        <v>444.27863929542639</v>
      </c>
      <c r="D51" s="62">
        <v>843.11361458027091</v>
      </c>
      <c r="E51" s="62">
        <v>1345.5859749586059</v>
      </c>
      <c r="F51" s="62">
        <v>1661.1817077942526</v>
      </c>
      <c r="G51" s="62">
        <v>2256.7949046970643</v>
      </c>
      <c r="H51" s="62">
        <v>2687.857515212454</v>
      </c>
      <c r="I51" s="62">
        <v>3086.6851208806411</v>
      </c>
      <c r="J51" s="62">
        <v>3506.0851899106733</v>
      </c>
      <c r="K51" s="62">
        <v>4058.2379336828994</v>
      </c>
      <c r="L51" s="62">
        <v>4483.7300092732667</v>
      </c>
      <c r="M51" s="62">
        <v>4949.6349522656228</v>
      </c>
      <c r="N51" s="62">
        <v>5509.1840271394822</v>
      </c>
      <c r="O51" s="62">
        <v>545.08591449348</v>
      </c>
    </row>
    <row r="52" spans="1:15">
      <c r="A52" s="13">
        <v>15</v>
      </c>
      <c r="B52" s="15" t="s">
        <v>205</v>
      </c>
      <c r="C52" s="61">
        <v>67.245039457510956</v>
      </c>
      <c r="D52" s="61">
        <v>132.16918269979564</v>
      </c>
      <c r="E52" s="61">
        <v>203.37111492359497</v>
      </c>
      <c r="F52" s="61">
        <v>253.26768239585397</v>
      </c>
      <c r="G52" s="61">
        <v>334.88430026250643</v>
      </c>
      <c r="H52" s="61">
        <v>406.07822920308945</v>
      </c>
      <c r="I52" s="61">
        <v>480.90885302384095</v>
      </c>
      <c r="J52" s="61">
        <v>549.87728588685127</v>
      </c>
      <c r="K52" s="61">
        <v>615.37577339545658</v>
      </c>
      <c r="L52" s="61">
        <v>680.31496684977606</v>
      </c>
      <c r="M52" s="61">
        <v>745.75688034638586</v>
      </c>
      <c r="N52" s="61">
        <v>840.89074184554659</v>
      </c>
      <c r="O52" s="61">
        <v>74.13568784198921</v>
      </c>
    </row>
    <row r="53" spans="1:15">
      <c r="A53" s="13">
        <v>16</v>
      </c>
      <c r="B53" s="15" t="s">
        <v>206</v>
      </c>
      <c r="C53" s="61">
        <v>0</v>
      </c>
      <c r="D53" s="61">
        <v>0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  <c r="N53" s="61">
        <v>0</v>
      </c>
      <c r="O53" s="61">
        <v>0</v>
      </c>
    </row>
    <row r="54" spans="1:15">
      <c r="A54" s="13">
        <v>17</v>
      </c>
      <c r="B54" s="15" t="s">
        <v>207</v>
      </c>
      <c r="C54" s="61">
        <v>0</v>
      </c>
      <c r="D54" s="61">
        <v>0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</row>
    <row r="55" spans="1:15">
      <c r="A55" s="13">
        <v>18</v>
      </c>
      <c r="B55" s="15" t="s">
        <v>208</v>
      </c>
      <c r="C55" s="61">
        <v>0</v>
      </c>
      <c r="D55" s="61">
        <v>0</v>
      </c>
      <c r="E55" s="61">
        <v>0</v>
      </c>
      <c r="F55" s="61">
        <v>0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>
        <v>0</v>
      </c>
      <c r="M55" s="61">
        <v>0</v>
      </c>
      <c r="N55" s="61">
        <v>0</v>
      </c>
      <c r="O55" s="61">
        <v>0</v>
      </c>
    </row>
    <row r="56" spans="1:15">
      <c r="A56" s="13">
        <v>19</v>
      </c>
      <c r="B56" s="15" t="s">
        <v>209</v>
      </c>
      <c r="C56" s="61">
        <v>0</v>
      </c>
      <c r="D56" s="61">
        <v>0</v>
      </c>
      <c r="E56" s="61">
        <v>0</v>
      </c>
      <c r="F56" s="61">
        <v>0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1">
        <v>0</v>
      </c>
      <c r="M56" s="61">
        <v>0</v>
      </c>
      <c r="N56" s="61">
        <v>0</v>
      </c>
      <c r="O56" s="61">
        <v>0</v>
      </c>
    </row>
    <row r="57" spans="1:15">
      <c r="A57" s="13">
        <v>20</v>
      </c>
      <c r="B57" s="15" t="s">
        <v>210</v>
      </c>
      <c r="C57" s="61">
        <v>0</v>
      </c>
      <c r="D57" s="61">
        <v>0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61">
        <v>0</v>
      </c>
    </row>
    <row r="58" spans="1:15">
      <c r="A58" s="13">
        <v>21</v>
      </c>
      <c r="B58" s="16" t="s">
        <v>211</v>
      </c>
      <c r="C58" s="62">
        <v>67.245039457510956</v>
      </c>
      <c r="D58" s="62">
        <v>132.16918269979564</v>
      </c>
      <c r="E58" s="62">
        <v>203.37111492359497</v>
      </c>
      <c r="F58" s="62">
        <v>253.26768239585397</v>
      </c>
      <c r="G58" s="62">
        <v>334.88430026250643</v>
      </c>
      <c r="H58" s="62">
        <v>406.07822920308945</v>
      </c>
      <c r="I58" s="62">
        <v>480.90885302384095</v>
      </c>
      <c r="J58" s="62">
        <v>549.87728588685127</v>
      </c>
      <c r="K58" s="62">
        <v>615.37577339545658</v>
      </c>
      <c r="L58" s="62">
        <v>680.31496684977606</v>
      </c>
      <c r="M58" s="62">
        <v>745.75688034638586</v>
      </c>
      <c r="N58" s="62">
        <v>840.89074184554659</v>
      </c>
      <c r="O58" s="62">
        <v>74.13568784198921</v>
      </c>
    </row>
    <row r="59" spans="1:15">
      <c r="A59" s="13">
        <v>22</v>
      </c>
      <c r="B59" s="14" t="s">
        <v>212</v>
      </c>
      <c r="C59" s="61">
        <v>0</v>
      </c>
      <c r="D59" s="61">
        <v>0</v>
      </c>
      <c r="E59" s="61">
        <v>0</v>
      </c>
      <c r="F59" s="61">
        <v>0</v>
      </c>
      <c r="G59" s="61">
        <v>0</v>
      </c>
      <c r="H59" s="61">
        <v>0</v>
      </c>
      <c r="I59" s="61">
        <v>0</v>
      </c>
      <c r="J59" s="61">
        <v>0</v>
      </c>
      <c r="K59" s="61">
        <v>0</v>
      </c>
      <c r="L59" s="61">
        <v>0</v>
      </c>
      <c r="M59" s="61">
        <v>0</v>
      </c>
      <c r="N59" s="61">
        <v>0</v>
      </c>
      <c r="O59" s="61">
        <v>0</v>
      </c>
    </row>
    <row r="60" spans="1:15">
      <c r="A60" s="13">
        <v>23</v>
      </c>
      <c r="B60" s="14" t="s">
        <v>213</v>
      </c>
      <c r="C60" s="61">
        <v>0</v>
      </c>
      <c r="D60" s="61">
        <v>0</v>
      </c>
      <c r="E60" s="61">
        <v>0</v>
      </c>
      <c r="F60" s="61">
        <v>0</v>
      </c>
      <c r="G60" s="61">
        <v>0</v>
      </c>
      <c r="H60" s="61">
        <v>0</v>
      </c>
      <c r="I60" s="61">
        <v>0</v>
      </c>
      <c r="J60" s="61">
        <v>0</v>
      </c>
      <c r="K60" s="61">
        <v>0</v>
      </c>
      <c r="L60" s="61">
        <v>0</v>
      </c>
      <c r="M60" s="61">
        <v>0</v>
      </c>
      <c r="N60" s="61">
        <v>0</v>
      </c>
      <c r="O60" s="61">
        <v>0</v>
      </c>
    </row>
    <row r="61" spans="1:15">
      <c r="A61" s="13">
        <v>24</v>
      </c>
      <c r="B61" s="14" t="s">
        <v>214</v>
      </c>
      <c r="C61" s="61">
        <v>0</v>
      </c>
      <c r="D61" s="61">
        <v>0</v>
      </c>
      <c r="E61" s="61">
        <v>0</v>
      </c>
      <c r="F61" s="61">
        <v>0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61">
        <v>0</v>
      </c>
      <c r="M61" s="61">
        <v>0</v>
      </c>
      <c r="N61" s="61">
        <v>0</v>
      </c>
      <c r="O61" s="61">
        <v>0</v>
      </c>
    </row>
    <row r="62" spans="1:15">
      <c r="A62" s="13">
        <v>25</v>
      </c>
      <c r="B62" s="14" t="s">
        <v>215</v>
      </c>
      <c r="C62" s="61">
        <v>5.8073651161699997</v>
      </c>
      <c r="D62" s="61">
        <v>13.669093672470002</v>
      </c>
      <c r="E62" s="61">
        <v>16.733729016550001</v>
      </c>
      <c r="F62" s="61">
        <v>23.075464972150002</v>
      </c>
      <c r="G62" s="61">
        <v>27.81603958454</v>
      </c>
      <c r="H62" s="61">
        <v>33.474524070610002</v>
      </c>
      <c r="I62" s="61">
        <v>40.600809153440004</v>
      </c>
      <c r="J62" s="61">
        <v>46.444305928559999</v>
      </c>
      <c r="K62" s="61">
        <v>51.939469671259999</v>
      </c>
      <c r="L62" s="61">
        <v>57.877367253709998</v>
      </c>
      <c r="M62" s="61">
        <v>63.705591442470002</v>
      </c>
      <c r="N62" s="61">
        <v>69.992381260399995</v>
      </c>
      <c r="O62" s="61">
        <v>1.4307016100600001</v>
      </c>
    </row>
    <row r="63" spans="1:15">
      <c r="A63" s="13">
        <v>26</v>
      </c>
      <c r="B63" s="14" t="s">
        <v>216</v>
      </c>
      <c r="C63" s="61">
        <v>-2.7809412145050998</v>
      </c>
      <c r="D63" s="61">
        <v>-6.08199916775619</v>
      </c>
      <c r="E63" s="61">
        <v>-9.7322120412570001</v>
      </c>
      <c r="F63" s="61">
        <v>-12.527424573732368</v>
      </c>
      <c r="G63" s="61">
        <v>-16.24268757254513</v>
      </c>
      <c r="H63" s="61">
        <v>-18.888117802421341</v>
      </c>
      <c r="I63" s="61">
        <v>-22.109133337252221</v>
      </c>
      <c r="J63" s="61">
        <v>-25.921174298878942</v>
      </c>
      <c r="K63" s="61">
        <v>-28.856688845699768</v>
      </c>
      <c r="L63" s="61">
        <v>-31.8914686654043</v>
      </c>
      <c r="M63" s="61">
        <v>-35.223478773317872</v>
      </c>
      <c r="N63" s="61">
        <v>-39.36931114164198</v>
      </c>
      <c r="O63" s="61">
        <v>-3.7212095149069899</v>
      </c>
    </row>
    <row r="64" spans="1:15">
      <c r="A64" s="13">
        <v>27</v>
      </c>
      <c r="B64" s="16" t="s">
        <v>217</v>
      </c>
      <c r="C64" s="62">
        <v>3.0264239016649004</v>
      </c>
      <c r="D64" s="62">
        <v>7.5870945047138099</v>
      </c>
      <c r="E64" s="62">
        <v>7.0015169752929989</v>
      </c>
      <c r="F64" s="62">
        <v>10.548040398417632</v>
      </c>
      <c r="G64" s="62">
        <v>11.573352011994871</v>
      </c>
      <c r="H64" s="62">
        <v>14.586406268188659</v>
      </c>
      <c r="I64" s="62">
        <v>18.491675816187783</v>
      </c>
      <c r="J64" s="62">
        <v>20.52313162968106</v>
      </c>
      <c r="K64" s="62">
        <v>23.082780825560228</v>
      </c>
      <c r="L64" s="62">
        <v>25.985898588305702</v>
      </c>
      <c r="M64" s="62">
        <v>28.48211266915213</v>
      </c>
      <c r="N64" s="62">
        <v>30.623070118758022</v>
      </c>
      <c r="O64" s="62">
        <v>-2.2905079048469896</v>
      </c>
    </row>
    <row r="65" spans="1:16">
      <c r="A65" s="13">
        <v>28</v>
      </c>
      <c r="B65" s="16" t="s">
        <v>218</v>
      </c>
      <c r="C65" s="62">
        <v>380.06002373958034</v>
      </c>
      <c r="D65" s="62">
        <v>718.53152638518975</v>
      </c>
      <c r="E65" s="62">
        <v>1149.2163770103039</v>
      </c>
      <c r="F65" s="62">
        <v>1418.4620657968164</v>
      </c>
      <c r="G65" s="62">
        <v>1933.4839564465533</v>
      </c>
      <c r="H65" s="62">
        <v>2296.3656922775535</v>
      </c>
      <c r="I65" s="62">
        <v>2624.2679436729877</v>
      </c>
      <c r="J65" s="62">
        <v>2976.7310356535036</v>
      </c>
      <c r="K65" s="62">
        <v>3465.9449411130031</v>
      </c>
      <c r="L65" s="62">
        <v>3829.4009410117965</v>
      </c>
      <c r="M65" s="62">
        <v>4232.3601845883895</v>
      </c>
      <c r="N65" s="62">
        <v>4698.9163554126926</v>
      </c>
      <c r="O65" s="62">
        <v>468.65971874664388</v>
      </c>
    </row>
    <row r="66" spans="1:16">
      <c r="A66" s="13">
        <v>29</v>
      </c>
      <c r="B66" s="16" t="s">
        <v>219</v>
      </c>
      <c r="C66" s="62">
        <v>0</v>
      </c>
      <c r="D66" s="62">
        <v>0</v>
      </c>
      <c r="E66" s="62">
        <v>0</v>
      </c>
      <c r="F66" s="62">
        <v>0</v>
      </c>
      <c r="G66" s="62">
        <v>0</v>
      </c>
      <c r="H66" s="62">
        <v>0</v>
      </c>
      <c r="I66" s="62">
        <v>0</v>
      </c>
      <c r="J66" s="62">
        <v>0</v>
      </c>
      <c r="K66" s="62">
        <v>0</v>
      </c>
      <c r="L66" s="62">
        <v>0</v>
      </c>
      <c r="M66" s="62">
        <v>0</v>
      </c>
      <c r="N66" s="62">
        <v>0</v>
      </c>
      <c r="O66" s="62">
        <v>0</v>
      </c>
    </row>
    <row r="67" spans="1:16">
      <c r="A67" s="13">
        <v>30</v>
      </c>
      <c r="B67" s="16" t="s">
        <v>220</v>
      </c>
      <c r="C67" s="62">
        <v>380.06002373958034</v>
      </c>
      <c r="D67" s="62">
        <v>718.53152638518975</v>
      </c>
      <c r="E67" s="62">
        <v>1149.2163770103039</v>
      </c>
      <c r="F67" s="62">
        <v>1418.4620657968164</v>
      </c>
      <c r="G67" s="62">
        <v>1933.4839564465533</v>
      </c>
      <c r="H67" s="62">
        <v>2296.3656922775535</v>
      </c>
      <c r="I67" s="62">
        <v>2624.2679436729877</v>
      </c>
      <c r="J67" s="62">
        <v>2976.7310356535036</v>
      </c>
      <c r="K67" s="62">
        <v>3465.9449411130031</v>
      </c>
      <c r="L67" s="62">
        <v>3829.4009410117965</v>
      </c>
      <c r="M67" s="62">
        <v>4232.3601845883895</v>
      </c>
      <c r="N67" s="62">
        <v>4698.9163554126926</v>
      </c>
      <c r="O67" s="62">
        <v>468.65971874664388</v>
      </c>
    </row>
    <row r="69" spans="1:16">
      <c r="O69" s="76" t="s">
        <v>57</v>
      </c>
    </row>
    <row r="70" spans="1:16">
      <c r="B70" s="123" t="s">
        <v>242</v>
      </c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</row>
    <row r="71" spans="1:16">
      <c r="A71" s="12" t="s">
        <v>156</v>
      </c>
      <c r="B71" s="12" t="s">
        <v>190</v>
      </c>
      <c r="C71" s="50">
        <v>44592</v>
      </c>
      <c r="D71" s="50">
        <v>44620</v>
      </c>
      <c r="E71" s="50">
        <v>44651</v>
      </c>
      <c r="F71" s="50">
        <v>44681</v>
      </c>
      <c r="G71" s="50">
        <v>44712</v>
      </c>
      <c r="H71" s="50">
        <v>44742</v>
      </c>
      <c r="I71" s="50">
        <v>44773</v>
      </c>
      <c r="J71" s="50">
        <v>44804</v>
      </c>
      <c r="K71" s="50">
        <v>44834</v>
      </c>
      <c r="L71" s="50">
        <v>44865</v>
      </c>
      <c r="M71" s="50">
        <v>44895</v>
      </c>
      <c r="N71" s="50">
        <v>44926</v>
      </c>
      <c r="O71" s="50">
        <v>44957</v>
      </c>
    </row>
    <row r="72" spans="1:16">
      <c r="A72" s="13">
        <v>1</v>
      </c>
      <c r="B72" s="14" t="s">
        <v>191</v>
      </c>
      <c r="C72" s="61">
        <v>6.1629536500000004</v>
      </c>
      <c r="D72" s="61">
        <v>10.344329967</v>
      </c>
      <c r="E72" s="61">
        <v>16.975375569000001</v>
      </c>
      <c r="F72" s="61">
        <v>21.801237875000002</v>
      </c>
      <c r="G72" s="61">
        <v>28.295982680000002</v>
      </c>
      <c r="H72" s="61">
        <v>33.833586381000003</v>
      </c>
      <c r="I72" s="61">
        <v>38.941463982999998</v>
      </c>
      <c r="J72" s="61">
        <v>45.180652680000001</v>
      </c>
      <c r="K72" s="61">
        <v>50.929946755000003</v>
      </c>
      <c r="L72" s="61">
        <v>57.444561415999999</v>
      </c>
      <c r="M72" s="61">
        <v>66.400640096000004</v>
      </c>
      <c r="N72" s="61">
        <v>73.522548874999998</v>
      </c>
      <c r="O72" s="61">
        <v>8.1266664899999999</v>
      </c>
      <c r="P72" s="86"/>
    </row>
    <row r="73" spans="1:16">
      <c r="A73" s="13">
        <v>2</v>
      </c>
      <c r="B73" s="14" t="s">
        <v>192</v>
      </c>
      <c r="C73" s="61">
        <v>0</v>
      </c>
      <c r="D73" s="61">
        <v>0</v>
      </c>
      <c r="E73" s="61">
        <v>0</v>
      </c>
      <c r="F73" s="61">
        <v>0</v>
      </c>
      <c r="G73" s="61">
        <v>0</v>
      </c>
      <c r="H73" s="61">
        <v>0</v>
      </c>
      <c r="I73" s="61">
        <v>0</v>
      </c>
      <c r="J73" s="61">
        <v>0</v>
      </c>
      <c r="K73" s="61">
        <v>0</v>
      </c>
      <c r="L73" s="61">
        <v>0</v>
      </c>
      <c r="M73" s="61">
        <v>0</v>
      </c>
      <c r="N73" s="61">
        <v>0</v>
      </c>
      <c r="O73" s="61">
        <v>0</v>
      </c>
      <c r="P73" s="86"/>
    </row>
    <row r="74" spans="1:16">
      <c r="A74" s="13">
        <v>3</v>
      </c>
      <c r="B74" s="14" t="s">
        <v>193</v>
      </c>
      <c r="C74" s="61">
        <v>0</v>
      </c>
      <c r="D74" s="61">
        <v>0</v>
      </c>
      <c r="E74" s="61">
        <v>0</v>
      </c>
      <c r="F74" s="61">
        <v>0</v>
      </c>
      <c r="G74" s="61">
        <v>0</v>
      </c>
      <c r="H74" s="61">
        <v>0</v>
      </c>
      <c r="I74" s="61">
        <v>0</v>
      </c>
      <c r="J74" s="61">
        <v>0</v>
      </c>
      <c r="K74" s="61">
        <v>0</v>
      </c>
      <c r="L74" s="61">
        <v>0</v>
      </c>
      <c r="M74" s="61">
        <v>0</v>
      </c>
      <c r="N74" s="61">
        <v>0</v>
      </c>
      <c r="O74" s="61">
        <v>0</v>
      </c>
      <c r="P74" s="86"/>
    </row>
    <row r="75" spans="1:16">
      <c r="A75" s="13">
        <v>4</v>
      </c>
      <c r="B75" s="14" t="s">
        <v>194</v>
      </c>
      <c r="C75" s="61">
        <v>0</v>
      </c>
      <c r="D75" s="61">
        <v>0</v>
      </c>
      <c r="E75" s="61">
        <v>0</v>
      </c>
      <c r="F75" s="61">
        <v>0</v>
      </c>
      <c r="G75" s="61">
        <v>0</v>
      </c>
      <c r="H75" s="61">
        <v>0</v>
      </c>
      <c r="I75" s="61">
        <v>-0.27685111099999998</v>
      </c>
      <c r="J75" s="61">
        <v>-0.27685111099999998</v>
      </c>
      <c r="K75" s="61">
        <v>-0.27685111099999998</v>
      </c>
      <c r="L75" s="61">
        <v>-0.27685111099999998</v>
      </c>
      <c r="M75" s="61">
        <v>-0.27685111099999998</v>
      </c>
      <c r="N75" s="61">
        <v>-1.486851111</v>
      </c>
      <c r="O75" s="61">
        <v>-0.66609558999999996</v>
      </c>
      <c r="P75" s="86"/>
    </row>
    <row r="76" spans="1:16">
      <c r="A76" s="13">
        <v>5</v>
      </c>
      <c r="B76" s="14" t="s">
        <v>195</v>
      </c>
      <c r="C76" s="61">
        <v>0</v>
      </c>
      <c r="D76" s="61">
        <v>0</v>
      </c>
      <c r="E76" s="61">
        <v>0</v>
      </c>
      <c r="F76" s="61">
        <v>0</v>
      </c>
      <c r="G76" s="61">
        <v>0</v>
      </c>
      <c r="H76" s="61">
        <v>0</v>
      </c>
      <c r="I76" s="61">
        <v>0</v>
      </c>
      <c r="J76" s="61">
        <v>0</v>
      </c>
      <c r="K76" s="61">
        <v>0</v>
      </c>
      <c r="L76" s="61">
        <v>0</v>
      </c>
      <c r="M76" s="61">
        <v>0</v>
      </c>
      <c r="N76" s="61">
        <v>0</v>
      </c>
      <c r="O76" s="61">
        <v>0</v>
      </c>
      <c r="P76" s="86"/>
    </row>
    <row r="77" spans="1:16">
      <c r="A77" s="13">
        <v>6</v>
      </c>
      <c r="B77" s="16" t="s">
        <v>196</v>
      </c>
      <c r="C77" s="62">
        <v>6.1629536500000004</v>
      </c>
      <c r="D77" s="62">
        <v>10.344329967</v>
      </c>
      <c r="E77" s="62">
        <v>16.975375569000001</v>
      </c>
      <c r="F77" s="62">
        <v>21.801237875000002</v>
      </c>
      <c r="G77" s="62">
        <v>28.295982680000002</v>
      </c>
      <c r="H77" s="62">
        <v>33.833586381000003</v>
      </c>
      <c r="I77" s="62">
        <v>38.664612871999999</v>
      </c>
      <c r="J77" s="62">
        <v>44.903801569000002</v>
      </c>
      <c r="K77" s="62">
        <v>50.653095643999997</v>
      </c>
      <c r="L77" s="62">
        <v>57.167710305</v>
      </c>
      <c r="M77" s="62">
        <v>66.123788985000004</v>
      </c>
      <c r="N77" s="62">
        <v>72.035697764000005</v>
      </c>
      <c r="O77" s="62">
        <v>7.4605708999999996</v>
      </c>
      <c r="P77" s="86"/>
    </row>
    <row r="78" spans="1:16">
      <c r="A78" s="13">
        <v>7</v>
      </c>
      <c r="B78" s="14" t="s">
        <v>197</v>
      </c>
      <c r="C78" s="61">
        <v>0</v>
      </c>
      <c r="D78" s="61">
        <v>0</v>
      </c>
      <c r="E78" s="61">
        <v>0</v>
      </c>
      <c r="F78" s="61">
        <v>0</v>
      </c>
      <c r="G78" s="61">
        <v>0</v>
      </c>
      <c r="H78" s="61">
        <v>0</v>
      </c>
      <c r="I78" s="61">
        <v>0</v>
      </c>
      <c r="J78" s="61">
        <v>0</v>
      </c>
      <c r="K78" s="61">
        <v>0</v>
      </c>
      <c r="L78" s="61">
        <v>0</v>
      </c>
      <c r="M78" s="61">
        <v>0</v>
      </c>
      <c r="N78" s="61">
        <v>0</v>
      </c>
      <c r="O78" s="61">
        <v>0</v>
      </c>
      <c r="P78" s="86"/>
    </row>
    <row r="79" spans="1:16">
      <c r="A79" s="13">
        <v>8</v>
      </c>
      <c r="B79" s="14" t="s">
        <v>198</v>
      </c>
      <c r="C79" s="61">
        <v>0</v>
      </c>
      <c r="D79" s="61">
        <v>0</v>
      </c>
      <c r="E79" s="61">
        <v>0</v>
      </c>
      <c r="F79" s="61">
        <v>0</v>
      </c>
      <c r="G79" s="61">
        <v>0</v>
      </c>
      <c r="H79" s="61">
        <v>0</v>
      </c>
      <c r="I79" s="61">
        <v>0</v>
      </c>
      <c r="J79" s="61">
        <v>0</v>
      </c>
      <c r="K79" s="61">
        <v>0</v>
      </c>
      <c r="L79" s="61">
        <v>0</v>
      </c>
      <c r="M79" s="61">
        <v>0</v>
      </c>
      <c r="N79" s="61">
        <v>0</v>
      </c>
      <c r="O79" s="61">
        <v>0</v>
      </c>
      <c r="P79" s="86"/>
    </row>
    <row r="80" spans="1:16">
      <c r="A80" s="13">
        <v>9</v>
      </c>
      <c r="B80" s="14" t="s">
        <v>199</v>
      </c>
      <c r="C80" s="61">
        <v>0</v>
      </c>
      <c r="D80" s="61">
        <v>0</v>
      </c>
      <c r="E80" s="61">
        <v>0</v>
      </c>
      <c r="F80" s="61">
        <v>0</v>
      </c>
      <c r="G80" s="61">
        <v>0</v>
      </c>
      <c r="H80" s="61">
        <v>0</v>
      </c>
      <c r="I80" s="61">
        <v>0</v>
      </c>
      <c r="J80" s="61">
        <v>0</v>
      </c>
      <c r="K80" s="61">
        <v>0</v>
      </c>
      <c r="L80" s="61">
        <v>0</v>
      </c>
      <c r="M80" s="61">
        <v>0</v>
      </c>
      <c r="N80" s="61">
        <v>0</v>
      </c>
      <c r="O80" s="61">
        <v>0</v>
      </c>
      <c r="P80" s="86"/>
    </row>
    <row r="81" spans="1:16">
      <c r="A81" s="13">
        <v>10</v>
      </c>
      <c r="B81" s="14" t="s">
        <v>200</v>
      </c>
      <c r="C81" s="61">
        <v>0</v>
      </c>
      <c r="D81" s="61">
        <v>0</v>
      </c>
      <c r="E81" s="61">
        <v>0</v>
      </c>
      <c r="F81" s="61">
        <v>0</v>
      </c>
      <c r="G81" s="61">
        <v>0</v>
      </c>
      <c r="H81" s="61">
        <v>0</v>
      </c>
      <c r="I81" s="61">
        <v>0</v>
      </c>
      <c r="J81" s="61">
        <v>0</v>
      </c>
      <c r="K81" s="61">
        <v>0</v>
      </c>
      <c r="L81" s="61">
        <v>0</v>
      </c>
      <c r="M81" s="61">
        <v>0</v>
      </c>
      <c r="N81" s="61">
        <v>0</v>
      </c>
      <c r="O81" s="61">
        <v>0</v>
      </c>
      <c r="P81" s="86"/>
    </row>
    <row r="82" spans="1:16">
      <c r="A82" s="13">
        <v>11</v>
      </c>
      <c r="B82" s="14" t="s">
        <v>234</v>
      </c>
      <c r="C82" s="61">
        <v>2.2926134000000001E-2</v>
      </c>
      <c r="D82" s="61">
        <v>3.8443291999999997E-2</v>
      </c>
      <c r="E82" s="61">
        <v>5.3745726000000001E-2</v>
      </c>
      <c r="F82" s="61">
        <v>7.0192972000000006E-2</v>
      </c>
      <c r="G82" s="61">
        <v>8.5902433E-2</v>
      </c>
      <c r="H82" s="61">
        <v>0.10321045199999999</v>
      </c>
      <c r="I82" s="61">
        <v>0.119748889</v>
      </c>
      <c r="J82" s="61">
        <v>0.137454622</v>
      </c>
      <c r="K82" s="61">
        <v>0.15537779299999999</v>
      </c>
      <c r="L82" s="61">
        <v>0.173135132</v>
      </c>
      <c r="M82" s="61">
        <v>0.194318717</v>
      </c>
      <c r="N82" s="61">
        <v>0.21676521200000001</v>
      </c>
      <c r="O82" s="61">
        <v>2.2717325E-2</v>
      </c>
      <c r="P82" s="86"/>
    </row>
    <row r="83" spans="1:16">
      <c r="A83" s="13">
        <v>12</v>
      </c>
      <c r="B83" s="15" t="s">
        <v>202</v>
      </c>
      <c r="C83" s="61">
        <v>0</v>
      </c>
      <c r="D83" s="61">
        <v>0</v>
      </c>
      <c r="E83" s="61">
        <v>0</v>
      </c>
      <c r="F83" s="61">
        <v>0</v>
      </c>
      <c r="G83" s="61">
        <v>0</v>
      </c>
      <c r="H83" s="61">
        <v>0</v>
      </c>
      <c r="I83" s="61">
        <v>0</v>
      </c>
      <c r="J83" s="61">
        <v>0</v>
      </c>
      <c r="K83" s="61">
        <v>0</v>
      </c>
      <c r="L83" s="61">
        <v>0</v>
      </c>
      <c r="M83" s="61">
        <v>0</v>
      </c>
      <c r="N83" s="61">
        <v>0</v>
      </c>
      <c r="O83" s="61">
        <v>0</v>
      </c>
      <c r="P83" s="86"/>
    </row>
    <row r="84" spans="1:16">
      <c r="A84" s="13">
        <v>13</v>
      </c>
      <c r="B84" s="33" t="s">
        <v>203</v>
      </c>
      <c r="C84" s="62">
        <v>2.2926134000000001E-2</v>
      </c>
      <c r="D84" s="62">
        <v>3.8443291999999997E-2</v>
      </c>
      <c r="E84" s="62">
        <v>5.3745726000000001E-2</v>
      </c>
      <c r="F84" s="62">
        <v>7.0192972000000006E-2</v>
      </c>
      <c r="G84" s="62">
        <v>8.5902433E-2</v>
      </c>
      <c r="H84" s="62">
        <v>0.10321045199999999</v>
      </c>
      <c r="I84" s="62">
        <v>0.119748889</v>
      </c>
      <c r="J84" s="62">
        <v>0.137454622</v>
      </c>
      <c r="K84" s="62">
        <v>0.15537779299999999</v>
      </c>
      <c r="L84" s="62">
        <v>0.173135132</v>
      </c>
      <c r="M84" s="62">
        <v>0.194318717</v>
      </c>
      <c r="N84" s="62">
        <v>0.21676521200000001</v>
      </c>
      <c r="O84" s="62">
        <v>2.2717325E-2</v>
      </c>
      <c r="P84" s="86"/>
    </row>
    <row r="85" spans="1:16">
      <c r="A85" s="13">
        <v>14</v>
      </c>
      <c r="B85" s="33" t="s">
        <v>204</v>
      </c>
      <c r="C85" s="62">
        <v>6.140027516</v>
      </c>
      <c r="D85" s="62">
        <v>10.305886675</v>
      </c>
      <c r="E85" s="62">
        <v>16.921629843000002</v>
      </c>
      <c r="F85" s="62">
        <v>21.731044903000001</v>
      </c>
      <c r="G85" s="62">
        <v>28.210080247</v>
      </c>
      <c r="H85" s="62">
        <v>33.730375928999997</v>
      </c>
      <c r="I85" s="62">
        <v>38.544863982999999</v>
      </c>
      <c r="J85" s="62">
        <v>44.766346947000002</v>
      </c>
      <c r="K85" s="62">
        <v>50.497717850999997</v>
      </c>
      <c r="L85" s="62">
        <v>56.994575173000001</v>
      </c>
      <c r="M85" s="62">
        <v>65.929470268000003</v>
      </c>
      <c r="N85" s="62">
        <v>71.818932552000007</v>
      </c>
      <c r="O85" s="62">
        <v>7.4378535750000001</v>
      </c>
      <c r="P85" s="86"/>
    </row>
    <row r="86" spans="1:16">
      <c r="A86" s="13">
        <v>15</v>
      </c>
      <c r="B86" s="15" t="s">
        <v>205</v>
      </c>
      <c r="C86" s="61">
        <v>1.564824824</v>
      </c>
      <c r="D86" s="61">
        <v>3.1309647589999998</v>
      </c>
      <c r="E86" s="61">
        <v>4.6966562359999999</v>
      </c>
      <c r="F86" s="61">
        <v>6.2537771720000004</v>
      </c>
      <c r="G86" s="61">
        <v>7.8572211459999997</v>
      </c>
      <c r="H86" s="61">
        <v>9.4715305900000004</v>
      </c>
      <c r="I86" s="61">
        <v>11.083076696999999</v>
      </c>
      <c r="J86" s="61">
        <v>12.704017642</v>
      </c>
      <c r="K86" s="61">
        <v>14.325319323</v>
      </c>
      <c r="L86" s="61">
        <v>15.934657649</v>
      </c>
      <c r="M86" s="61">
        <v>17.563099712</v>
      </c>
      <c r="N86" s="61">
        <v>19.187753919999999</v>
      </c>
      <c r="O86" s="61">
        <v>1.644403525</v>
      </c>
      <c r="P86" s="86"/>
    </row>
    <row r="87" spans="1:16">
      <c r="A87" s="13">
        <v>16</v>
      </c>
      <c r="B87" s="15" t="s">
        <v>206</v>
      </c>
      <c r="C87" s="61">
        <v>0</v>
      </c>
      <c r="D87" s="61">
        <v>0</v>
      </c>
      <c r="E87" s="61">
        <v>0</v>
      </c>
      <c r="F87" s="61">
        <v>0</v>
      </c>
      <c r="G87" s="61">
        <v>0</v>
      </c>
      <c r="H87" s="61">
        <v>0</v>
      </c>
      <c r="I87" s="61">
        <v>0</v>
      </c>
      <c r="J87" s="61">
        <v>0</v>
      </c>
      <c r="K87" s="61">
        <v>0</v>
      </c>
      <c r="L87" s="61">
        <v>0</v>
      </c>
      <c r="M87" s="61">
        <v>0</v>
      </c>
      <c r="N87" s="61">
        <v>0</v>
      </c>
      <c r="O87" s="61">
        <v>0</v>
      </c>
      <c r="P87" s="86"/>
    </row>
    <row r="88" spans="1:16">
      <c r="A88" s="13">
        <v>17</v>
      </c>
      <c r="B88" s="15" t="s">
        <v>207</v>
      </c>
      <c r="C88" s="61">
        <v>0</v>
      </c>
      <c r="D88" s="61">
        <v>0</v>
      </c>
      <c r="E88" s="61">
        <v>0</v>
      </c>
      <c r="F88" s="61">
        <v>0</v>
      </c>
      <c r="G88" s="61">
        <v>0</v>
      </c>
      <c r="H88" s="61">
        <v>0</v>
      </c>
      <c r="I88" s="61">
        <v>0</v>
      </c>
      <c r="J88" s="61">
        <v>0</v>
      </c>
      <c r="K88" s="61">
        <v>0</v>
      </c>
      <c r="L88" s="61">
        <v>0</v>
      </c>
      <c r="M88" s="61">
        <v>0</v>
      </c>
      <c r="N88" s="61">
        <v>0</v>
      </c>
      <c r="O88" s="61">
        <v>0</v>
      </c>
      <c r="P88" s="86"/>
    </row>
    <row r="89" spans="1:16">
      <c r="A89" s="13">
        <v>18</v>
      </c>
      <c r="B89" s="15" t="s">
        <v>208</v>
      </c>
      <c r="C89" s="61">
        <v>0</v>
      </c>
      <c r="D89" s="61">
        <v>0</v>
      </c>
      <c r="E89" s="61">
        <v>0</v>
      </c>
      <c r="F89" s="61">
        <v>0</v>
      </c>
      <c r="G89" s="61">
        <v>0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>
        <v>0</v>
      </c>
      <c r="N89" s="61">
        <v>0</v>
      </c>
      <c r="O89" s="61">
        <v>0</v>
      </c>
      <c r="P89" s="86"/>
    </row>
    <row r="90" spans="1:16">
      <c r="A90" s="13">
        <v>19</v>
      </c>
      <c r="B90" s="15" t="s">
        <v>209</v>
      </c>
      <c r="C90" s="61">
        <v>0</v>
      </c>
      <c r="D90" s="61">
        <v>0</v>
      </c>
      <c r="E90" s="61">
        <v>0</v>
      </c>
      <c r="F90" s="61">
        <v>0</v>
      </c>
      <c r="G90" s="61">
        <v>0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>
        <v>0</v>
      </c>
      <c r="N90" s="61">
        <v>0</v>
      </c>
      <c r="O90" s="61">
        <v>0</v>
      </c>
      <c r="P90" s="86"/>
    </row>
    <row r="91" spans="1:16">
      <c r="A91" s="13">
        <v>20</v>
      </c>
      <c r="B91" s="15" t="s">
        <v>210</v>
      </c>
      <c r="C91" s="61">
        <v>0</v>
      </c>
      <c r="D91" s="61">
        <v>0</v>
      </c>
      <c r="E91" s="61">
        <v>0</v>
      </c>
      <c r="F91" s="61">
        <v>0</v>
      </c>
      <c r="G91" s="61">
        <v>0</v>
      </c>
      <c r="H91" s="61">
        <v>0</v>
      </c>
      <c r="I91" s="61">
        <v>0</v>
      </c>
      <c r="J91" s="61">
        <v>0</v>
      </c>
      <c r="K91" s="61">
        <v>0</v>
      </c>
      <c r="L91" s="61">
        <v>0</v>
      </c>
      <c r="M91" s="61">
        <v>0</v>
      </c>
      <c r="N91" s="61">
        <v>0</v>
      </c>
      <c r="O91" s="61">
        <v>0</v>
      </c>
      <c r="P91" s="86"/>
    </row>
    <row r="92" spans="1:16">
      <c r="A92" s="13">
        <v>21</v>
      </c>
      <c r="B92" s="16" t="s">
        <v>211</v>
      </c>
      <c r="C92" s="62">
        <v>1.564824824</v>
      </c>
      <c r="D92" s="62">
        <v>3.1309647589999998</v>
      </c>
      <c r="E92" s="62">
        <v>4.6966562359999999</v>
      </c>
      <c r="F92" s="62">
        <v>6.2537771720000004</v>
      </c>
      <c r="G92" s="62">
        <v>7.8572211459999997</v>
      </c>
      <c r="H92" s="62">
        <v>9.4715305900000004</v>
      </c>
      <c r="I92" s="62">
        <v>11.083076696999999</v>
      </c>
      <c r="J92" s="62">
        <v>12.704017642</v>
      </c>
      <c r="K92" s="62">
        <v>14.325319323</v>
      </c>
      <c r="L92" s="62">
        <v>15.934657649</v>
      </c>
      <c r="M92" s="62">
        <v>17.563099712</v>
      </c>
      <c r="N92" s="62">
        <v>19.187753919999999</v>
      </c>
      <c r="O92" s="62">
        <v>1.644403525</v>
      </c>
      <c r="P92" s="86"/>
    </row>
    <row r="93" spans="1:16">
      <c r="A93" s="13">
        <v>22</v>
      </c>
      <c r="B93" s="14" t="s">
        <v>213</v>
      </c>
      <c r="C93" s="61">
        <v>0</v>
      </c>
      <c r="D93" s="61">
        <v>0</v>
      </c>
      <c r="E93" s="61">
        <v>0</v>
      </c>
      <c r="F93" s="61">
        <v>0</v>
      </c>
      <c r="G93" s="61">
        <v>0</v>
      </c>
      <c r="H93" s="61">
        <v>0</v>
      </c>
      <c r="I93" s="61">
        <v>0</v>
      </c>
      <c r="J93" s="61">
        <v>0</v>
      </c>
      <c r="K93" s="61">
        <v>0</v>
      </c>
      <c r="L93" s="61">
        <v>0</v>
      </c>
      <c r="M93" s="61">
        <v>0</v>
      </c>
      <c r="N93" s="61">
        <v>0</v>
      </c>
      <c r="O93" s="61">
        <v>0</v>
      </c>
      <c r="P93" s="86"/>
    </row>
    <row r="94" spans="1:16">
      <c r="A94" s="13">
        <v>23</v>
      </c>
      <c r="B94" s="14" t="s">
        <v>214</v>
      </c>
      <c r="C94" s="61">
        <v>0</v>
      </c>
      <c r="D94" s="61">
        <v>0</v>
      </c>
      <c r="E94" s="61">
        <v>0</v>
      </c>
      <c r="F94" s="61">
        <v>0</v>
      </c>
      <c r="G94" s="61">
        <v>0</v>
      </c>
      <c r="H94" s="61">
        <v>0</v>
      </c>
      <c r="I94" s="61">
        <v>0</v>
      </c>
      <c r="J94" s="61">
        <v>0</v>
      </c>
      <c r="K94" s="61">
        <v>0</v>
      </c>
      <c r="L94" s="61">
        <v>0</v>
      </c>
      <c r="M94" s="61">
        <v>0</v>
      </c>
      <c r="N94" s="61">
        <v>0</v>
      </c>
      <c r="O94" s="61">
        <v>0</v>
      </c>
      <c r="P94" s="86"/>
    </row>
    <row r="95" spans="1:16">
      <c r="A95" s="13">
        <v>24</v>
      </c>
      <c r="B95" s="14" t="s">
        <v>215</v>
      </c>
      <c r="C95" s="61">
        <v>8.7326899999999998E-4</v>
      </c>
      <c r="D95" s="61">
        <v>1.7803420000000001E-3</v>
      </c>
      <c r="E95" s="61">
        <v>3.031419E-3</v>
      </c>
      <c r="F95" s="61">
        <v>4.0632740000000004E-3</v>
      </c>
      <c r="G95" s="61">
        <v>4.4736749999999999E-3</v>
      </c>
      <c r="H95" s="61">
        <v>5.1144529999999997E-3</v>
      </c>
      <c r="I95" s="61">
        <v>5.8192060000000004E-3</v>
      </c>
      <c r="J95" s="61">
        <v>6.328396E-3</v>
      </c>
      <c r="K95" s="61">
        <v>6.9446489999999998E-3</v>
      </c>
      <c r="L95" s="61">
        <v>7.6120650000000003E-3</v>
      </c>
      <c r="M95" s="61">
        <v>8.5495789999999999E-3</v>
      </c>
      <c r="N95" s="61">
        <v>9.036802E-3</v>
      </c>
      <c r="O95" s="61">
        <v>1.2589949999999999E-3</v>
      </c>
      <c r="P95" s="86"/>
    </row>
    <row r="96" spans="1:16">
      <c r="A96" s="13">
        <v>25</v>
      </c>
      <c r="B96" s="14" t="s">
        <v>216</v>
      </c>
      <c r="C96" s="61">
        <v>7.5830099999999996E-4</v>
      </c>
      <c r="D96" s="61">
        <v>1.1296069999999999E-3</v>
      </c>
      <c r="E96" s="61">
        <v>7.6681000000000004E-4</v>
      </c>
      <c r="F96" s="61">
        <v>4.1721E-4</v>
      </c>
      <c r="G96" s="61">
        <v>1.0995099999999999E-3</v>
      </c>
      <c r="H96" s="61">
        <v>1.9951100000000001E-4</v>
      </c>
      <c r="I96" s="61">
        <v>-3.8818499999999998E-4</v>
      </c>
      <c r="J96" s="61">
        <v>-3.0408099999999999E-4</v>
      </c>
      <c r="K96" s="61">
        <v>-1.5107900000000001E-4</v>
      </c>
      <c r="L96" s="61">
        <v>-3.62518E-3</v>
      </c>
      <c r="M96" s="61">
        <v>-3.9475830000000002E-3</v>
      </c>
      <c r="N96" s="61">
        <v>-4.2035809999999996E-3</v>
      </c>
      <c r="O96" s="61">
        <v>2.3874230000000001E-3</v>
      </c>
      <c r="P96" s="86"/>
    </row>
    <row r="97" spans="1:16">
      <c r="A97" s="13">
        <v>26</v>
      </c>
      <c r="B97" s="16" t="s">
        <v>217</v>
      </c>
      <c r="C97" s="62">
        <v>1.6315699999999999E-3</v>
      </c>
      <c r="D97" s="62">
        <v>2.9099490000000002E-3</v>
      </c>
      <c r="E97" s="62">
        <v>3.7982290000000002E-3</v>
      </c>
      <c r="F97" s="62">
        <v>4.4804839999999999E-3</v>
      </c>
      <c r="G97" s="62">
        <v>5.5731849999999996E-3</v>
      </c>
      <c r="H97" s="62">
        <v>5.313964E-3</v>
      </c>
      <c r="I97" s="62">
        <v>5.4310210000000003E-3</v>
      </c>
      <c r="J97" s="62">
        <v>6.0243149999999997E-3</v>
      </c>
      <c r="K97" s="62">
        <v>6.7935699999999996E-3</v>
      </c>
      <c r="L97" s="62">
        <v>3.9868849999999999E-3</v>
      </c>
      <c r="M97" s="62">
        <v>4.6019959999999997E-3</v>
      </c>
      <c r="N97" s="62">
        <v>4.8332210000000004E-3</v>
      </c>
      <c r="O97" s="62">
        <v>3.6464179999999998E-3</v>
      </c>
      <c r="P97" s="86"/>
    </row>
    <row r="98" spans="1:16">
      <c r="A98" s="13">
        <v>27</v>
      </c>
      <c r="B98" s="16" t="s">
        <v>218</v>
      </c>
      <c r="C98" s="62">
        <v>4.5768342620000002</v>
      </c>
      <c r="D98" s="62">
        <v>7.1778318649999999</v>
      </c>
      <c r="E98" s="62">
        <v>12.228771836</v>
      </c>
      <c r="F98" s="62">
        <v>15.481748215</v>
      </c>
      <c r="G98" s="62">
        <v>20.358432285999999</v>
      </c>
      <c r="H98" s="62">
        <v>24.264159303</v>
      </c>
      <c r="I98" s="62">
        <v>27.467218307</v>
      </c>
      <c r="J98" s="62">
        <v>32.068353620000003</v>
      </c>
      <c r="K98" s="62">
        <v>36.179192098000001</v>
      </c>
      <c r="L98" s="62">
        <v>41.063904409000003</v>
      </c>
      <c r="M98" s="62">
        <v>48.370972551999998</v>
      </c>
      <c r="N98" s="62">
        <v>52.636011852999999</v>
      </c>
      <c r="O98" s="62">
        <v>5.7970964680000003</v>
      </c>
      <c r="P98" s="86"/>
    </row>
    <row r="99" spans="1:16">
      <c r="A99" s="13">
        <v>28</v>
      </c>
      <c r="B99" s="16" t="s">
        <v>219</v>
      </c>
      <c r="C99" s="62">
        <v>0</v>
      </c>
      <c r="D99" s="62">
        <v>0</v>
      </c>
      <c r="E99" s="62">
        <v>0</v>
      </c>
      <c r="F99" s="62">
        <v>0</v>
      </c>
      <c r="G99" s="62">
        <v>0</v>
      </c>
      <c r="H99" s="62">
        <v>0</v>
      </c>
      <c r="I99" s="62">
        <v>0</v>
      </c>
      <c r="J99" s="62">
        <v>0</v>
      </c>
      <c r="K99" s="62">
        <v>0</v>
      </c>
      <c r="L99" s="62">
        <v>0</v>
      </c>
      <c r="M99" s="62">
        <v>0</v>
      </c>
      <c r="N99" s="62">
        <v>0</v>
      </c>
      <c r="O99" s="62">
        <v>0</v>
      </c>
      <c r="P99" s="86"/>
    </row>
    <row r="100" spans="1:16">
      <c r="A100" s="13">
        <v>29</v>
      </c>
      <c r="B100" s="16" t="s">
        <v>220</v>
      </c>
      <c r="C100" s="62">
        <v>4.5768342620000002</v>
      </c>
      <c r="D100" s="62">
        <v>7.1778318649999999</v>
      </c>
      <c r="E100" s="62">
        <v>12.228771836</v>
      </c>
      <c r="F100" s="62">
        <v>15.481748215</v>
      </c>
      <c r="G100" s="62">
        <v>20.358432285999999</v>
      </c>
      <c r="H100" s="62">
        <v>24.264159303</v>
      </c>
      <c r="I100" s="62">
        <v>27.467218307</v>
      </c>
      <c r="J100" s="62">
        <v>32.068353620000003</v>
      </c>
      <c r="K100" s="62">
        <v>36.179192098000001</v>
      </c>
      <c r="L100" s="62">
        <v>41.063904409000003</v>
      </c>
      <c r="M100" s="62">
        <v>48.370972551999998</v>
      </c>
      <c r="N100" s="62">
        <v>52.636011852999999</v>
      </c>
      <c r="O100" s="62">
        <v>5.7970964680000003</v>
      </c>
      <c r="P100" s="86"/>
    </row>
  </sheetData>
  <mergeCells count="3">
    <mergeCell ref="B2:O2"/>
    <mergeCell ref="B36:O36"/>
    <mergeCell ref="B70:O7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</sheetPr>
  <dimension ref="A1:O34"/>
  <sheetViews>
    <sheetView showGridLines="0" zoomScale="90" zoomScaleNormal="90" workbookViewId="0">
      <selection activeCell="E17" sqref="E17"/>
    </sheetView>
  </sheetViews>
  <sheetFormatPr defaultColWidth="8.85546875" defaultRowHeight="15"/>
  <cols>
    <col min="1" max="1" width="3.85546875" bestFit="1" customWidth="1"/>
    <col min="2" max="2" width="31.28515625" customWidth="1"/>
    <col min="3" max="14" width="12.5703125" bestFit="1" customWidth="1"/>
    <col min="15" max="15" width="13.7109375" customWidth="1"/>
  </cols>
  <sheetData>
    <row r="1" spans="1:15">
      <c r="O1" s="76" t="s">
        <v>57</v>
      </c>
    </row>
    <row r="2" spans="1:15">
      <c r="B2" s="123" t="s">
        <v>243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15">
      <c r="A3" s="12" t="s">
        <v>156</v>
      </c>
      <c r="B3" s="12" t="s">
        <v>244</v>
      </c>
      <c r="C3" s="50">
        <f>'Tabel 1'!C10</f>
        <v>44592</v>
      </c>
      <c r="D3" s="50">
        <f>'Tabel 1'!D10</f>
        <v>44620</v>
      </c>
      <c r="E3" s="50">
        <f>'Tabel 1'!E10</f>
        <v>44651</v>
      </c>
      <c r="F3" s="50">
        <f>'Tabel 1'!F10</f>
        <v>44681</v>
      </c>
      <c r="G3" s="50">
        <f>'Tabel 1'!G10</f>
        <v>44712</v>
      </c>
      <c r="H3" s="50">
        <f>'Tabel 1'!H10</f>
        <v>44742</v>
      </c>
      <c r="I3" s="50">
        <f>'Tabel 1'!I10</f>
        <v>44773</v>
      </c>
      <c r="J3" s="50">
        <f>'Tabel 1'!J10</f>
        <v>44804</v>
      </c>
      <c r="K3" s="50">
        <f>'Tabel 1'!K10</f>
        <v>44834</v>
      </c>
      <c r="L3" s="50">
        <f>'Tabel 1'!L10</f>
        <v>44865</v>
      </c>
      <c r="M3" s="50">
        <f>'Tabel 1'!M10</f>
        <v>44895</v>
      </c>
      <c r="N3" s="50">
        <f>'Tabel 1'!N10</f>
        <v>44926</v>
      </c>
      <c r="O3" s="50">
        <f>'Tabel 1'!O10</f>
        <v>44957</v>
      </c>
    </row>
    <row r="4" spans="1:15" ht="21">
      <c r="A4" s="131">
        <v>1</v>
      </c>
      <c r="B4" s="132" t="s">
        <v>245</v>
      </c>
      <c r="C4" s="133">
        <f>C11+C18</f>
        <v>177531.37510008924</v>
      </c>
      <c r="D4" s="133">
        <f t="shared" ref="D4:O4" si="0">D11+D18</f>
        <v>178377.61397604144</v>
      </c>
      <c r="E4" s="133">
        <f t="shared" si="0"/>
        <v>178842.35182901562</v>
      </c>
      <c r="F4" s="133">
        <f t="shared" si="0"/>
        <v>178999.65846215741</v>
      </c>
      <c r="G4" s="133">
        <f t="shared" si="0"/>
        <v>179623.40495327133</v>
      </c>
      <c r="H4" s="133">
        <f t="shared" si="0"/>
        <v>179682.11150810649</v>
      </c>
      <c r="I4" s="133">
        <f t="shared" si="0"/>
        <v>179778.06377385001</v>
      </c>
      <c r="J4" s="133">
        <f t="shared" si="0"/>
        <v>180471.01173128531</v>
      </c>
      <c r="K4" s="133">
        <f t="shared" si="0"/>
        <v>180734.21224412182</v>
      </c>
      <c r="L4" s="133">
        <f t="shared" si="0"/>
        <v>180869.65763387602</v>
      </c>
      <c r="M4" s="133">
        <f t="shared" si="0"/>
        <v>181311.14918224813</v>
      </c>
      <c r="N4" s="133">
        <f t="shared" si="0"/>
        <v>181816.60929324696</v>
      </c>
      <c r="O4" s="133">
        <f t="shared" si="0"/>
        <v>181831.12928334755</v>
      </c>
    </row>
    <row r="5" spans="1:15" s="72" customFormat="1">
      <c r="A5" s="13">
        <v>2</v>
      </c>
      <c r="B5" s="14" t="s">
        <v>246</v>
      </c>
      <c r="C5" s="61">
        <f>C12+C19</f>
        <v>155139.88941335215</v>
      </c>
      <c r="D5" s="61">
        <f t="shared" ref="D5:O5" si="1">D12+D19</f>
        <v>156303.37795578144</v>
      </c>
      <c r="E5" s="61">
        <f t="shared" si="1"/>
        <v>157264.01624344141</v>
      </c>
      <c r="F5" s="61">
        <f t="shared" si="1"/>
        <v>158538.63127980192</v>
      </c>
      <c r="G5" s="61">
        <f t="shared" si="1"/>
        <v>158908.30096592251</v>
      </c>
      <c r="H5" s="61">
        <f t="shared" si="1"/>
        <v>158260.99797658407</v>
      </c>
      <c r="I5" s="61">
        <f t="shared" si="1"/>
        <v>159136.55916866317</v>
      </c>
      <c r="J5" s="61">
        <f t="shared" si="1"/>
        <v>159923.48200089295</v>
      </c>
      <c r="K5" s="61">
        <f t="shared" si="1"/>
        <v>160066.02767438846</v>
      </c>
      <c r="L5" s="61">
        <f t="shared" si="1"/>
        <v>160800.02950366319</v>
      </c>
      <c r="M5" s="61">
        <f t="shared" si="1"/>
        <v>162419.66378503316</v>
      </c>
      <c r="N5" s="61">
        <f t="shared" si="1"/>
        <v>165823.67573691005</v>
      </c>
      <c r="O5" s="61">
        <f t="shared" si="1"/>
        <v>166468.62743021836</v>
      </c>
    </row>
    <row r="6" spans="1:15">
      <c r="A6" s="13">
        <v>3</v>
      </c>
      <c r="B6" s="16" t="s">
        <v>120</v>
      </c>
      <c r="C6" s="62">
        <f>C13+C20</f>
        <v>332671.26451344142</v>
      </c>
      <c r="D6" s="62">
        <f t="shared" ref="D6:O6" si="2">D13+D20</f>
        <v>334680.99193182285</v>
      </c>
      <c r="E6" s="62">
        <f t="shared" si="2"/>
        <v>336106.36807245709</v>
      </c>
      <c r="F6" s="62">
        <f t="shared" si="2"/>
        <v>337538.28974195931</v>
      </c>
      <c r="G6" s="62">
        <f t="shared" si="2"/>
        <v>338531.70591919386</v>
      </c>
      <c r="H6" s="62">
        <f t="shared" si="2"/>
        <v>337943.10948469053</v>
      </c>
      <c r="I6" s="62">
        <f t="shared" si="2"/>
        <v>338914.6229425132</v>
      </c>
      <c r="J6" s="62">
        <f t="shared" si="2"/>
        <v>340394.49373217829</v>
      </c>
      <c r="K6" s="62">
        <f t="shared" si="2"/>
        <v>340800.23991851025</v>
      </c>
      <c r="L6" s="62">
        <f t="shared" si="2"/>
        <v>341669.68713753927</v>
      </c>
      <c r="M6" s="62">
        <f t="shared" si="2"/>
        <v>343730.81296728126</v>
      </c>
      <c r="N6" s="62">
        <f t="shared" si="2"/>
        <v>347640.28503015701</v>
      </c>
      <c r="O6" s="62">
        <f t="shared" si="2"/>
        <v>348299.7567135659</v>
      </c>
    </row>
    <row r="8" spans="1:15">
      <c r="O8" s="76" t="s">
        <v>57</v>
      </c>
    </row>
    <row r="9" spans="1:15">
      <c r="B9" s="123" t="s">
        <v>247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</row>
    <row r="10" spans="1:15">
      <c r="A10" s="12" t="s">
        <v>156</v>
      </c>
      <c r="B10" s="12" t="s">
        <v>244</v>
      </c>
      <c r="C10" s="50">
        <f>'Tabel 1'!C17</f>
        <v>44592</v>
      </c>
      <c r="D10" s="50">
        <f>'Tabel 1'!D17</f>
        <v>44620</v>
      </c>
      <c r="E10" s="50">
        <f>'Tabel 1'!E17</f>
        <v>44651</v>
      </c>
      <c r="F10" s="50">
        <f>'Tabel 1'!F17</f>
        <v>44681</v>
      </c>
      <c r="G10" s="50">
        <f>'Tabel 1'!G17</f>
        <v>44712</v>
      </c>
      <c r="H10" s="50">
        <f>'Tabel 1'!H17</f>
        <v>44742</v>
      </c>
      <c r="I10" s="50">
        <f>'Tabel 1'!I17</f>
        <v>44773</v>
      </c>
      <c r="J10" s="50">
        <f>'Tabel 1'!J17</f>
        <v>44804</v>
      </c>
      <c r="K10" s="50">
        <f>'Tabel 1'!K17</f>
        <v>44834</v>
      </c>
      <c r="L10" s="50">
        <f>'Tabel 1'!L17</f>
        <v>44865</v>
      </c>
      <c r="M10" s="50">
        <f>'Tabel 1'!M17</f>
        <v>44895</v>
      </c>
      <c r="N10" s="50">
        <f>'Tabel 1'!N17</f>
        <v>44926</v>
      </c>
      <c r="O10" s="50">
        <f>'Tabel 1'!O17</f>
        <v>44957</v>
      </c>
    </row>
    <row r="11" spans="1:15" ht="21">
      <c r="A11" s="131">
        <v>1</v>
      </c>
      <c r="B11" s="132" t="s">
        <v>245</v>
      </c>
      <c r="C11" s="133">
        <v>176869.63967910223</v>
      </c>
      <c r="D11" s="133">
        <v>177714.47285905443</v>
      </c>
      <c r="E11" s="133">
        <v>178177.80501902863</v>
      </c>
      <c r="F11" s="133">
        <v>178333.70595817041</v>
      </c>
      <c r="G11" s="133">
        <v>178957.45244928432</v>
      </c>
      <c r="H11" s="133">
        <v>179013.3476181195</v>
      </c>
      <c r="I11" s="133">
        <v>179107.894189863</v>
      </c>
      <c r="J11" s="133">
        <v>179768.47991231532</v>
      </c>
      <c r="K11" s="133">
        <v>180030.27473115182</v>
      </c>
      <c r="L11" s="133">
        <v>180164.31442690603</v>
      </c>
      <c r="M11" s="133">
        <v>180604.40028427812</v>
      </c>
      <c r="N11" s="133">
        <v>181090.55794994597</v>
      </c>
      <c r="O11" s="133">
        <v>180294.20005998955</v>
      </c>
    </row>
    <row r="12" spans="1:15" s="72" customFormat="1">
      <c r="A12" s="13">
        <v>2</v>
      </c>
      <c r="B12" s="14" t="s">
        <v>246</v>
      </c>
      <c r="C12" s="61">
        <v>153598.8787255834</v>
      </c>
      <c r="D12" s="61">
        <v>154759.27267592945</v>
      </c>
      <c r="E12" s="61">
        <v>155728.92218256841</v>
      </c>
      <c r="F12" s="61">
        <v>156990.60319033891</v>
      </c>
      <c r="G12" s="61">
        <v>157357.98778261049</v>
      </c>
      <c r="H12" s="61">
        <v>156706.85358384106</v>
      </c>
      <c r="I12" s="61">
        <v>157578.42848021418</v>
      </c>
      <c r="J12" s="61">
        <v>158365.54287058394</v>
      </c>
      <c r="K12" s="61">
        <v>158511.85794188746</v>
      </c>
      <c r="L12" s="61">
        <v>159241.27393278119</v>
      </c>
      <c r="M12" s="61">
        <v>160849.57765991715</v>
      </c>
      <c r="N12" s="61">
        <v>164239.33151154406</v>
      </c>
      <c r="O12" s="61">
        <v>164879.15123061236</v>
      </c>
    </row>
    <row r="13" spans="1:15">
      <c r="A13" s="13">
        <v>3</v>
      </c>
      <c r="B13" s="16" t="s">
        <v>120</v>
      </c>
      <c r="C13" s="62">
        <f>SUM(C11:C12)</f>
        <v>330468.51840468566</v>
      </c>
      <c r="D13" s="62">
        <f t="shared" ref="D13:O13" si="3">SUM(D11:D12)</f>
        <v>332473.74553498387</v>
      </c>
      <c r="E13" s="62">
        <f t="shared" si="3"/>
        <v>333906.72720159707</v>
      </c>
      <c r="F13" s="62">
        <f t="shared" si="3"/>
        <v>335324.30914850929</v>
      </c>
      <c r="G13" s="62">
        <f t="shared" si="3"/>
        <v>336315.44023189484</v>
      </c>
      <c r="H13" s="62">
        <f t="shared" si="3"/>
        <v>335720.20120196056</v>
      </c>
      <c r="I13" s="62">
        <f t="shared" si="3"/>
        <v>336686.32267007721</v>
      </c>
      <c r="J13" s="62">
        <f t="shared" si="3"/>
        <v>338134.02278289926</v>
      </c>
      <c r="K13" s="62">
        <f t="shared" si="3"/>
        <v>338542.13267303928</v>
      </c>
      <c r="L13" s="62">
        <f t="shared" si="3"/>
        <v>339405.58835968724</v>
      </c>
      <c r="M13" s="62">
        <f t="shared" si="3"/>
        <v>341453.97794419527</v>
      </c>
      <c r="N13" s="62">
        <f t="shared" si="3"/>
        <v>345329.88946149003</v>
      </c>
      <c r="O13" s="62">
        <f t="shared" si="3"/>
        <v>345173.35129060189</v>
      </c>
    </row>
    <row r="15" spans="1:15">
      <c r="O15" s="76" t="s">
        <v>57</v>
      </c>
    </row>
    <row r="16" spans="1:15">
      <c r="B16" s="123" t="s">
        <v>248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</row>
    <row r="17" spans="1:15">
      <c r="A17" s="12" t="s">
        <v>156</v>
      </c>
      <c r="B17" s="12" t="s">
        <v>244</v>
      </c>
      <c r="C17" s="50">
        <v>44592</v>
      </c>
      <c r="D17" s="50">
        <v>44620</v>
      </c>
      <c r="E17" s="50">
        <v>44651</v>
      </c>
      <c r="F17" s="50">
        <v>44681</v>
      </c>
      <c r="G17" s="50">
        <v>44712</v>
      </c>
      <c r="H17" s="50">
        <v>44742</v>
      </c>
      <c r="I17" s="50">
        <v>44773</v>
      </c>
      <c r="J17" s="50">
        <v>44804</v>
      </c>
      <c r="K17" s="50">
        <v>44834</v>
      </c>
      <c r="L17" s="50">
        <v>44865</v>
      </c>
      <c r="M17" s="50">
        <v>44895</v>
      </c>
      <c r="N17" s="50">
        <v>44926</v>
      </c>
      <c r="O17" s="50">
        <v>44957</v>
      </c>
    </row>
    <row r="18" spans="1:15" ht="21">
      <c r="A18" s="131">
        <v>1</v>
      </c>
      <c r="B18" s="132" t="s">
        <v>245</v>
      </c>
      <c r="C18" s="133">
        <v>661.735420987</v>
      </c>
      <c r="D18" s="133">
        <v>663.14111698700003</v>
      </c>
      <c r="E18" s="133">
        <v>664.54680998699996</v>
      </c>
      <c r="F18" s="133">
        <v>665.952503987</v>
      </c>
      <c r="G18" s="133">
        <v>665.952503987</v>
      </c>
      <c r="H18" s="133">
        <v>668.76388998699997</v>
      </c>
      <c r="I18" s="133">
        <v>670.16958398700001</v>
      </c>
      <c r="J18" s="133">
        <v>702.53181897000002</v>
      </c>
      <c r="K18" s="133">
        <v>703.93751296999994</v>
      </c>
      <c r="L18" s="133">
        <v>705.34320696999998</v>
      </c>
      <c r="M18" s="133">
        <v>706.74889797000003</v>
      </c>
      <c r="N18" s="133">
        <v>726.05134330099997</v>
      </c>
      <c r="O18" s="133">
        <v>1536.9292233579999</v>
      </c>
    </row>
    <row r="19" spans="1:15" s="72" customFormat="1">
      <c r="A19" s="13">
        <v>2</v>
      </c>
      <c r="B19" s="14" t="s">
        <v>246</v>
      </c>
      <c r="C19" s="61">
        <v>1541.0106877687499</v>
      </c>
      <c r="D19" s="61">
        <v>1544.105279852</v>
      </c>
      <c r="E19" s="61">
        <v>1535.094060873</v>
      </c>
      <c r="F19" s="61">
        <v>1548.028089463</v>
      </c>
      <c r="G19" s="61">
        <v>1550.3131833120001</v>
      </c>
      <c r="H19" s="61">
        <v>1554.144392743</v>
      </c>
      <c r="I19" s="61">
        <v>1558.130688449</v>
      </c>
      <c r="J19" s="61">
        <v>1557.9391303089999</v>
      </c>
      <c r="K19" s="61">
        <v>1554.169732501</v>
      </c>
      <c r="L19" s="61">
        <v>1558.755570882</v>
      </c>
      <c r="M19" s="61">
        <v>1570.0861251159999</v>
      </c>
      <c r="N19" s="61">
        <v>1584.344225366</v>
      </c>
      <c r="O19" s="61">
        <v>1589.4761996059999</v>
      </c>
    </row>
    <row r="20" spans="1:15">
      <c r="A20" s="13">
        <v>3</v>
      </c>
      <c r="B20" s="16" t="s">
        <v>120</v>
      </c>
      <c r="C20" s="62">
        <f>SUM(C18:C19)</f>
        <v>2202.7461087557499</v>
      </c>
      <c r="D20" s="62">
        <f t="shared" ref="D20" si="4">SUM(D18:D19)</f>
        <v>2207.2463968390002</v>
      </c>
      <c r="E20" s="62">
        <f t="shared" ref="E20" si="5">SUM(E18:E19)</f>
        <v>2199.6408708600002</v>
      </c>
      <c r="F20" s="62">
        <f t="shared" ref="F20" si="6">SUM(F18:F19)</f>
        <v>2213.98059345</v>
      </c>
      <c r="G20" s="62">
        <f t="shared" ref="G20" si="7">SUM(G18:G19)</f>
        <v>2216.2656872990001</v>
      </c>
      <c r="H20" s="62">
        <f t="shared" ref="H20" si="8">SUM(H18:H19)</f>
        <v>2222.9082827299999</v>
      </c>
      <c r="I20" s="62">
        <f t="shared" ref="I20" si="9">SUM(I18:I19)</f>
        <v>2228.3002724359999</v>
      </c>
      <c r="J20" s="62">
        <f t="shared" ref="J20" si="10">SUM(J18:J19)</f>
        <v>2260.4709492789998</v>
      </c>
      <c r="K20" s="62">
        <f t="shared" ref="K20" si="11">SUM(K18:K19)</f>
        <v>2258.1072454710002</v>
      </c>
      <c r="L20" s="62">
        <f t="shared" ref="L20" si="12">SUM(L18:L19)</f>
        <v>2264.0987778520002</v>
      </c>
      <c r="M20" s="62">
        <f t="shared" ref="M20" si="13">SUM(M18:M19)</f>
        <v>2276.8350230860001</v>
      </c>
      <c r="N20" s="62">
        <f t="shared" ref="N20" si="14">SUM(N18:N19)</f>
        <v>2310.3955686670001</v>
      </c>
      <c r="O20" s="62">
        <f t="shared" ref="O20" si="15">SUM(O18:O19)</f>
        <v>3126.4054229639996</v>
      </c>
    </row>
    <row r="22" spans="1:15">
      <c r="C22" s="102"/>
      <c r="D22" s="86"/>
    </row>
    <row r="23" spans="1:15">
      <c r="C23" s="102"/>
      <c r="D23" s="86"/>
    </row>
    <row r="24" spans="1:15">
      <c r="C24" s="102"/>
      <c r="D24" s="86"/>
    </row>
    <row r="25" spans="1:15">
      <c r="C25" s="102"/>
      <c r="D25" s="86"/>
    </row>
    <row r="26" spans="1:15">
      <c r="C26" s="102"/>
      <c r="D26" s="86"/>
    </row>
    <row r="27" spans="1:15">
      <c r="C27" s="102"/>
      <c r="D27" s="86"/>
    </row>
    <row r="28" spans="1:15">
      <c r="C28" s="102"/>
      <c r="D28" s="86"/>
    </row>
    <row r="29" spans="1:15">
      <c r="C29" s="102"/>
      <c r="D29" s="86"/>
    </row>
    <row r="30" spans="1:15">
      <c r="C30" s="102"/>
      <c r="D30" s="86"/>
    </row>
    <row r="31" spans="1:15">
      <c r="C31" s="102"/>
      <c r="D31" s="86"/>
    </row>
    <row r="32" spans="1:15">
      <c r="C32" s="102"/>
      <c r="D32" s="86"/>
    </row>
    <row r="33" spans="3:4">
      <c r="C33" s="102"/>
      <c r="D33" s="86"/>
    </row>
    <row r="34" spans="3:4">
      <c r="C34" s="102"/>
      <c r="D34" s="86"/>
    </row>
  </sheetData>
  <mergeCells count="3">
    <mergeCell ref="B2:O2"/>
    <mergeCell ref="B9:O9"/>
    <mergeCell ref="B16:O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29"/>
  <sheetViews>
    <sheetView showGridLines="0" zoomScale="161" zoomScaleNormal="85" workbookViewId="0">
      <selection activeCell="C16" sqref="C16"/>
    </sheetView>
  </sheetViews>
  <sheetFormatPr defaultColWidth="8.85546875" defaultRowHeight="15"/>
  <cols>
    <col min="1" max="1" width="3.28515625" style="5" customWidth="1"/>
    <col min="2" max="2" width="3.28515625" customWidth="1"/>
    <col min="3" max="3" width="62.140625" bestFit="1" customWidth="1"/>
    <col min="4" max="4" width="82.85546875" customWidth="1"/>
  </cols>
  <sheetData>
    <row r="1" spans="2:5">
      <c r="B1" s="6"/>
    </row>
    <row r="2" spans="2:5">
      <c r="B2" s="6"/>
    </row>
    <row r="3" spans="2:5">
      <c r="B3" s="6"/>
    </row>
    <row r="4" spans="2:5">
      <c r="B4" s="6"/>
    </row>
    <row r="5" spans="2:5">
      <c r="B5" s="6"/>
    </row>
    <row r="6" spans="2:5">
      <c r="B6" s="6"/>
    </row>
    <row r="7" spans="2:5">
      <c r="B7" s="6"/>
    </row>
    <row r="8" spans="2:5">
      <c r="B8" s="6"/>
      <c r="C8" s="9" t="s">
        <v>2</v>
      </c>
      <c r="D8" s="9" t="s">
        <v>3</v>
      </c>
    </row>
    <row r="9" spans="2:5">
      <c r="B9" s="6"/>
      <c r="C9" s="10" t="s">
        <v>4</v>
      </c>
      <c r="D9" s="51" t="s">
        <v>5</v>
      </c>
      <c r="E9" s="7"/>
    </row>
    <row r="10" spans="2:5">
      <c r="B10" s="6"/>
      <c r="C10" s="10"/>
      <c r="D10" s="10"/>
    </row>
    <row r="11" spans="2:5">
      <c r="B11" s="6"/>
      <c r="C11" s="10" t="s">
        <v>6</v>
      </c>
      <c r="D11" s="10" t="s">
        <v>7</v>
      </c>
    </row>
    <row r="12" spans="2:5" ht="43.5">
      <c r="B12" s="6"/>
      <c r="C12" s="11" t="s">
        <v>8</v>
      </c>
      <c r="D12" s="11" t="s">
        <v>9</v>
      </c>
    </row>
    <row r="13" spans="2:5">
      <c r="B13" s="6"/>
      <c r="C13" s="10" t="s">
        <v>10</v>
      </c>
      <c r="D13" s="10" t="s">
        <v>10</v>
      </c>
    </row>
    <row r="14" spans="2:5">
      <c r="B14" s="6"/>
      <c r="C14" s="10"/>
      <c r="D14" s="10"/>
    </row>
    <row r="15" spans="2:5">
      <c r="B15" s="6"/>
      <c r="C15" s="10"/>
      <c r="D15" s="10"/>
    </row>
    <row r="16" spans="2:5">
      <c r="B16" s="6"/>
      <c r="C16" s="10" t="s">
        <v>11</v>
      </c>
      <c r="D16" s="10" t="s">
        <v>11</v>
      </c>
    </row>
    <row r="17" spans="2:4">
      <c r="B17" s="6"/>
      <c r="C17" s="10"/>
      <c r="D17" s="10"/>
    </row>
    <row r="18" spans="2:4">
      <c r="B18" s="6"/>
    </row>
    <row r="19" spans="2:4">
      <c r="B19" s="6"/>
    </row>
    <row r="20" spans="2:4">
      <c r="B20" s="6"/>
    </row>
    <row r="21" spans="2:4">
      <c r="B21" s="6"/>
    </row>
    <row r="22" spans="2:4">
      <c r="B22" s="6"/>
    </row>
    <row r="23" spans="2:4">
      <c r="B23" s="6"/>
    </row>
    <row r="24" spans="2:4">
      <c r="B24" s="6"/>
    </row>
    <row r="25" spans="2:4">
      <c r="B25" s="6"/>
    </row>
    <row r="26" spans="2:4">
      <c r="B26" s="6"/>
    </row>
    <row r="27" spans="2:4">
      <c r="B27" s="6"/>
    </row>
    <row r="28" spans="2:4">
      <c r="B28" s="6"/>
    </row>
    <row r="29" spans="2:4">
      <c r="B29" s="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B2:D48"/>
  <sheetViews>
    <sheetView zoomScaleNormal="100" workbookViewId="0">
      <selection activeCell="E12" sqref="E12"/>
    </sheetView>
  </sheetViews>
  <sheetFormatPr defaultColWidth="11.42578125" defaultRowHeight="15"/>
  <cols>
    <col min="2" max="2" width="12" style="100" bestFit="1" customWidth="1"/>
    <col min="3" max="3" width="12.42578125" style="100" bestFit="1" customWidth="1"/>
    <col min="4" max="4" width="88.85546875" style="87" bestFit="1" customWidth="1"/>
  </cols>
  <sheetData>
    <row r="2" spans="2:4">
      <c r="D2" s="99"/>
    </row>
    <row r="3" spans="2:4" s="113" customFormat="1" ht="15.75" thickBot="1">
      <c r="B3" s="101" t="s">
        <v>12</v>
      </c>
      <c r="C3" s="101" t="s">
        <v>13</v>
      </c>
      <c r="D3" s="107" t="s">
        <v>14</v>
      </c>
    </row>
    <row r="4" spans="2:4" ht="15.75" thickTop="1">
      <c r="B4" s="108">
        <v>1</v>
      </c>
      <c r="C4" s="106" t="s">
        <v>15</v>
      </c>
      <c r="D4" s="109" t="s">
        <v>16</v>
      </c>
    </row>
    <row r="5" spans="2:4">
      <c r="B5" s="108">
        <v>1</v>
      </c>
      <c r="C5" s="106" t="s">
        <v>17</v>
      </c>
      <c r="D5" s="109" t="s">
        <v>18</v>
      </c>
    </row>
    <row r="6" spans="2:4">
      <c r="B6" s="108">
        <v>1</v>
      </c>
      <c r="C6" s="106" t="s">
        <v>19</v>
      </c>
      <c r="D6" s="109" t="s">
        <v>20</v>
      </c>
    </row>
    <row r="7" spans="2:4">
      <c r="B7" s="108">
        <v>2</v>
      </c>
      <c r="C7" s="106" t="str">
        <f t="shared" ref="C7:C24" si="0">C4</f>
        <v>A</v>
      </c>
      <c r="D7" s="109" t="s">
        <v>21</v>
      </c>
    </row>
    <row r="8" spans="2:4">
      <c r="B8" s="108">
        <v>2</v>
      </c>
      <c r="C8" s="106" t="str">
        <f t="shared" si="0"/>
        <v>B</v>
      </c>
      <c r="D8" s="109" t="s">
        <v>22</v>
      </c>
    </row>
    <row r="9" spans="2:4">
      <c r="B9" s="108">
        <v>2</v>
      </c>
      <c r="C9" s="106" t="str">
        <f t="shared" si="0"/>
        <v>C</v>
      </c>
      <c r="D9" s="109" t="s">
        <v>23</v>
      </c>
    </row>
    <row r="10" spans="2:4">
      <c r="B10" s="108">
        <v>3</v>
      </c>
      <c r="C10" s="106" t="str">
        <f t="shared" si="0"/>
        <v>A</v>
      </c>
      <c r="D10" s="109" t="s">
        <v>24</v>
      </c>
    </row>
    <row r="11" spans="2:4">
      <c r="B11" s="108">
        <v>3</v>
      </c>
      <c r="C11" s="106" t="str">
        <f t="shared" si="0"/>
        <v>B</v>
      </c>
      <c r="D11" s="109" t="s">
        <v>25</v>
      </c>
    </row>
    <row r="12" spans="2:4">
      <c r="B12" s="108">
        <v>3</v>
      </c>
      <c r="C12" s="106" t="str">
        <f t="shared" si="0"/>
        <v>C</v>
      </c>
      <c r="D12" s="109" t="s">
        <v>26</v>
      </c>
    </row>
    <row r="13" spans="2:4">
      <c r="B13" s="108">
        <v>4</v>
      </c>
      <c r="C13" s="106" t="str">
        <f t="shared" si="0"/>
        <v>A</v>
      </c>
      <c r="D13" s="109" t="s">
        <v>27</v>
      </c>
    </row>
    <row r="14" spans="2:4">
      <c r="B14" s="108">
        <v>4</v>
      </c>
      <c r="C14" s="106" t="str">
        <f t="shared" si="0"/>
        <v>B</v>
      </c>
      <c r="D14" s="109" t="s">
        <v>28</v>
      </c>
    </row>
    <row r="15" spans="2:4">
      <c r="B15" s="108">
        <v>4</v>
      </c>
      <c r="C15" s="106" t="str">
        <f t="shared" si="0"/>
        <v>C</v>
      </c>
      <c r="D15" s="109" t="s">
        <v>29</v>
      </c>
    </row>
    <row r="16" spans="2:4">
      <c r="B16" s="108">
        <v>5</v>
      </c>
      <c r="C16" s="106" t="str">
        <f t="shared" si="0"/>
        <v>A</v>
      </c>
      <c r="D16" s="109" t="s">
        <v>30</v>
      </c>
    </row>
    <row r="17" spans="2:4">
      <c r="B17" s="108">
        <v>5</v>
      </c>
      <c r="C17" s="106" t="str">
        <f t="shared" si="0"/>
        <v>B</v>
      </c>
      <c r="D17" s="109" t="s">
        <v>31</v>
      </c>
    </row>
    <row r="18" spans="2:4">
      <c r="B18" s="108">
        <v>5</v>
      </c>
      <c r="C18" s="106" t="str">
        <f t="shared" si="0"/>
        <v>C</v>
      </c>
      <c r="D18" s="109" t="s">
        <v>32</v>
      </c>
    </row>
    <row r="19" spans="2:4">
      <c r="B19" s="108">
        <v>6</v>
      </c>
      <c r="C19" s="106" t="str">
        <f t="shared" si="0"/>
        <v>A</v>
      </c>
      <c r="D19" s="109" t="s">
        <v>33</v>
      </c>
    </row>
    <row r="20" spans="2:4">
      <c r="B20" s="108">
        <v>6</v>
      </c>
      <c r="C20" s="106" t="str">
        <f t="shared" si="0"/>
        <v>B</v>
      </c>
      <c r="D20" s="109" t="s">
        <v>34</v>
      </c>
    </row>
    <row r="21" spans="2:4">
      <c r="B21" s="108">
        <v>6</v>
      </c>
      <c r="C21" s="106" t="str">
        <f t="shared" si="0"/>
        <v>C</v>
      </c>
      <c r="D21" s="109" t="s">
        <v>35</v>
      </c>
    </row>
    <row r="22" spans="2:4">
      <c r="B22" s="108">
        <f>B19+1</f>
        <v>7</v>
      </c>
      <c r="C22" s="106" t="str">
        <f t="shared" si="0"/>
        <v>A</v>
      </c>
      <c r="D22" s="109" t="s">
        <v>36</v>
      </c>
    </row>
    <row r="23" spans="2:4">
      <c r="B23" s="108">
        <f>B20+1</f>
        <v>7</v>
      </c>
      <c r="C23" s="106" t="str">
        <f t="shared" si="0"/>
        <v>B</v>
      </c>
      <c r="D23" s="109" t="s">
        <v>37</v>
      </c>
    </row>
    <row r="24" spans="2:4">
      <c r="B24" s="108">
        <f>B21+1</f>
        <v>7</v>
      </c>
      <c r="C24" s="106" t="str">
        <f t="shared" si="0"/>
        <v>C</v>
      </c>
      <c r="D24" s="109" t="s">
        <v>38</v>
      </c>
    </row>
    <row r="25" spans="2:4">
      <c r="B25" s="108">
        <v>8</v>
      </c>
      <c r="C25" s="106" t="s">
        <v>15</v>
      </c>
      <c r="D25" s="109" t="s">
        <v>39</v>
      </c>
    </row>
    <row r="26" spans="2:4">
      <c r="B26" s="108">
        <v>8</v>
      </c>
      <c r="C26" s="106" t="s">
        <v>17</v>
      </c>
      <c r="D26" s="109" t="s">
        <v>40</v>
      </c>
    </row>
    <row r="27" spans="2:4">
      <c r="B27" s="108">
        <v>8</v>
      </c>
      <c r="C27" s="106" t="s">
        <v>19</v>
      </c>
      <c r="D27" s="109" t="s">
        <v>41</v>
      </c>
    </row>
    <row r="28" spans="2:4">
      <c r="B28" s="108">
        <v>9</v>
      </c>
      <c r="C28" s="106" t="s">
        <v>15</v>
      </c>
      <c r="D28" s="109" t="s">
        <v>36</v>
      </c>
    </row>
    <row r="29" spans="2:4">
      <c r="B29" s="108">
        <v>9</v>
      </c>
      <c r="C29" s="106" t="s">
        <v>17</v>
      </c>
      <c r="D29" s="109" t="s">
        <v>37</v>
      </c>
    </row>
    <row r="30" spans="2:4">
      <c r="B30" s="108">
        <v>9</v>
      </c>
      <c r="C30" s="106" t="s">
        <v>19</v>
      </c>
      <c r="D30" s="109" t="s">
        <v>38</v>
      </c>
    </row>
    <row r="31" spans="2:4">
      <c r="B31" s="108">
        <f t="shared" ref="B31:B45" si="1">B28+1</f>
        <v>10</v>
      </c>
      <c r="C31" s="106" t="str">
        <f t="shared" ref="C31:C45" si="2">C28</f>
        <v>A</v>
      </c>
      <c r="D31" s="109" t="s">
        <v>36</v>
      </c>
    </row>
    <row r="32" spans="2:4">
      <c r="B32" s="108">
        <f t="shared" si="1"/>
        <v>10</v>
      </c>
      <c r="C32" s="106" t="str">
        <f t="shared" si="2"/>
        <v>B</v>
      </c>
      <c r="D32" s="109" t="s">
        <v>37</v>
      </c>
    </row>
    <row r="33" spans="2:4">
      <c r="B33" s="108">
        <f t="shared" si="1"/>
        <v>10</v>
      </c>
      <c r="C33" s="106" t="str">
        <f t="shared" si="2"/>
        <v>C</v>
      </c>
      <c r="D33" s="109" t="s">
        <v>38</v>
      </c>
    </row>
    <row r="34" spans="2:4">
      <c r="B34" s="108">
        <f t="shared" si="1"/>
        <v>11</v>
      </c>
      <c r="C34" s="106" t="str">
        <f t="shared" si="2"/>
        <v>A</v>
      </c>
      <c r="D34" s="109" t="s">
        <v>36</v>
      </c>
    </row>
    <row r="35" spans="2:4">
      <c r="B35" s="108">
        <f t="shared" si="1"/>
        <v>11</v>
      </c>
      <c r="C35" s="106" t="str">
        <f t="shared" si="2"/>
        <v>B</v>
      </c>
      <c r="D35" s="109" t="s">
        <v>37</v>
      </c>
    </row>
    <row r="36" spans="2:4">
      <c r="B36" s="108">
        <f t="shared" si="1"/>
        <v>11</v>
      </c>
      <c r="C36" s="106" t="str">
        <f t="shared" si="2"/>
        <v>C</v>
      </c>
      <c r="D36" s="109" t="s">
        <v>38</v>
      </c>
    </row>
    <row r="37" spans="2:4">
      <c r="B37" s="108">
        <f t="shared" si="1"/>
        <v>12</v>
      </c>
      <c r="C37" s="106" t="str">
        <f t="shared" si="2"/>
        <v>A</v>
      </c>
      <c r="D37" s="109" t="s">
        <v>39</v>
      </c>
    </row>
    <row r="38" spans="2:4">
      <c r="B38" s="108">
        <f t="shared" si="1"/>
        <v>12</v>
      </c>
      <c r="C38" s="106" t="str">
        <f t="shared" si="2"/>
        <v>B</v>
      </c>
      <c r="D38" s="109" t="s">
        <v>40</v>
      </c>
    </row>
    <row r="39" spans="2:4">
      <c r="B39" s="108">
        <f t="shared" si="1"/>
        <v>12</v>
      </c>
      <c r="C39" s="106" t="str">
        <f t="shared" si="2"/>
        <v>C</v>
      </c>
      <c r="D39" s="109" t="s">
        <v>41</v>
      </c>
    </row>
    <row r="40" spans="2:4">
      <c r="B40" s="108">
        <f t="shared" si="1"/>
        <v>13</v>
      </c>
      <c r="C40" s="106" t="str">
        <f t="shared" si="2"/>
        <v>A</v>
      </c>
      <c r="D40" s="109" t="s">
        <v>39</v>
      </c>
    </row>
    <row r="41" spans="2:4">
      <c r="B41" s="108">
        <f t="shared" si="1"/>
        <v>13</v>
      </c>
      <c r="C41" s="106" t="str">
        <f t="shared" si="2"/>
        <v>B</v>
      </c>
      <c r="D41" s="109" t="s">
        <v>40</v>
      </c>
    </row>
    <row r="42" spans="2:4">
      <c r="B42" s="108">
        <f t="shared" si="1"/>
        <v>13</v>
      </c>
      <c r="C42" s="106" t="str">
        <f t="shared" si="2"/>
        <v>C</v>
      </c>
      <c r="D42" s="109" t="s">
        <v>41</v>
      </c>
    </row>
    <row r="43" spans="2:4">
      <c r="B43" s="108">
        <f t="shared" si="1"/>
        <v>14</v>
      </c>
      <c r="C43" s="106" t="str">
        <f t="shared" si="2"/>
        <v>A</v>
      </c>
      <c r="D43" s="109" t="s">
        <v>39</v>
      </c>
    </row>
    <row r="44" spans="2:4">
      <c r="B44" s="108">
        <f t="shared" si="1"/>
        <v>14</v>
      </c>
      <c r="C44" s="106" t="str">
        <f t="shared" si="2"/>
        <v>B</v>
      </c>
      <c r="D44" s="109" t="s">
        <v>40</v>
      </c>
    </row>
    <row r="45" spans="2:4">
      <c r="B45" s="108">
        <f t="shared" si="1"/>
        <v>14</v>
      </c>
      <c r="C45" s="106" t="str">
        <f t="shared" si="2"/>
        <v>C</v>
      </c>
      <c r="D45" s="109" t="s">
        <v>41</v>
      </c>
    </row>
    <row r="46" spans="2:4">
      <c r="B46" s="108">
        <v>15</v>
      </c>
      <c r="C46" s="106" t="str">
        <f>C40</f>
        <v>A</v>
      </c>
      <c r="D46" s="109" t="s">
        <v>42</v>
      </c>
    </row>
    <row r="47" spans="2:4">
      <c r="B47" s="108">
        <v>15</v>
      </c>
      <c r="C47" s="106" t="str">
        <f>C41</f>
        <v>B</v>
      </c>
      <c r="D47" s="109" t="s">
        <v>43</v>
      </c>
    </row>
    <row r="48" spans="2:4">
      <c r="B48" s="110">
        <v>15</v>
      </c>
      <c r="C48" s="111" t="str">
        <f>C42</f>
        <v>C</v>
      </c>
      <c r="D48" s="112" t="s">
        <v>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002060"/>
  </sheetPr>
  <dimension ref="B2:O21"/>
  <sheetViews>
    <sheetView showGridLines="0" zoomScale="110" zoomScaleNormal="110" workbookViewId="0">
      <selection activeCell="G31" sqref="G31"/>
    </sheetView>
  </sheetViews>
  <sheetFormatPr defaultColWidth="8.85546875" defaultRowHeight="15"/>
  <cols>
    <col min="2" max="2" width="15.140625" customWidth="1"/>
    <col min="3" max="3" width="8.42578125" bestFit="1" customWidth="1"/>
  </cols>
  <sheetData>
    <row r="2" spans="2:15">
      <c r="B2" s="52" t="s">
        <v>45</v>
      </c>
    </row>
    <row r="3" spans="2:15" ht="15.75" thickBot="1">
      <c r="B3" s="29" t="s">
        <v>46</v>
      </c>
      <c r="C3" s="17">
        <v>44592</v>
      </c>
      <c r="D3" s="17">
        <v>44620</v>
      </c>
      <c r="E3" s="17">
        <v>44651</v>
      </c>
      <c r="F3" s="17">
        <v>44681</v>
      </c>
      <c r="G3" s="17">
        <v>44712</v>
      </c>
      <c r="H3" s="17">
        <v>44742</v>
      </c>
      <c r="I3" s="17">
        <v>44773</v>
      </c>
      <c r="J3" s="17">
        <v>44804</v>
      </c>
      <c r="K3" s="17">
        <v>44834</v>
      </c>
      <c r="L3" s="17">
        <v>44865</v>
      </c>
      <c r="M3" s="17">
        <v>44895</v>
      </c>
      <c r="N3" s="17">
        <v>44926</v>
      </c>
      <c r="O3" s="114">
        <v>44957</v>
      </c>
    </row>
    <row r="4" spans="2:15" ht="15.75" thickTop="1">
      <c r="B4" s="30" t="s">
        <v>47</v>
      </c>
      <c r="C4" s="58">
        <f>C11+C18</f>
        <v>143</v>
      </c>
      <c r="D4" s="58">
        <f t="shared" ref="D4:O4" si="0">D11+D18</f>
        <v>142</v>
      </c>
      <c r="E4" s="58">
        <f t="shared" si="0"/>
        <v>141</v>
      </c>
      <c r="F4" s="58">
        <f t="shared" si="0"/>
        <v>140</v>
      </c>
      <c r="G4" s="58">
        <f t="shared" si="0"/>
        <v>140</v>
      </c>
      <c r="H4" s="58">
        <f t="shared" si="0"/>
        <v>140</v>
      </c>
      <c r="I4" s="58">
        <f t="shared" si="0"/>
        <v>140</v>
      </c>
      <c r="J4" s="58">
        <f t="shared" si="0"/>
        <v>139</v>
      </c>
      <c r="K4" s="58">
        <f t="shared" si="0"/>
        <v>139</v>
      </c>
      <c r="L4" s="58">
        <f t="shared" si="0"/>
        <v>139</v>
      </c>
      <c r="M4" s="58">
        <f t="shared" si="0"/>
        <v>138</v>
      </c>
      <c r="N4" s="58">
        <f t="shared" si="0"/>
        <v>138</v>
      </c>
      <c r="O4" s="115">
        <f t="shared" si="0"/>
        <v>138</v>
      </c>
    </row>
    <row r="5" spans="2:15">
      <c r="B5" s="30" t="s">
        <v>48</v>
      </c>
      <c r="C5" s="58">
        <f t="shared" ref="C5:O5" si="1">C12+C19</f>
        <v>41</v>
      </c>
      <c r="D5" s="58">
        <f t="shared" si="1"/>
        <v>40</v>
      </c>
      <c r="E5" s="58">
        <f t="shared" si="1"/>
        <v>39</v>
      </c>
      <c r="F5" s="58">
        <f t="shared" si="1"/>
        <v>39</v>
      </c>
      <c r="G5" s="58">
        <f t="shared" si="1"/>
        <v>39</v>
      </c>
      <c r="H5" s="58">
        <f t="shared" si="1"/>
        <v>39</v>
      </c>
      <c r="I5" s="58">
        <f t="shared" si="1"/>
        <v>39</v>
      </c>
      <c r="J5" s="58">
        <f t="shared" si="1"/>
        <v>38</v>
      </c>
      <c r="K5" s="58">
        <f t="shared" si="1"/>
        <v>37</v>
      </c>
      <c r="L5" s="58">
        <f t="shared" si="1"/>
        <v>36</v>
      </c>
      <c r="M5" s="58">
        <f t="shared" si="1"/>
        <v>37</v>
      </c>
      <c r="N5" s="58">
        <f t="shared" si="1"/>
        <v>37</v>
      </c>
      <c r="O5" s="115">
        <f t="shared" si="1"/>
        <v>36</v>
      </c>
    </row>
    <row r="6" spans="2:15">
      <c r="B6" s="30" t="s">
        <v>49</v>
      </c>
      <c r="C6" s="58">
        <f t="shared" ref="C6:O6" si="2">C13+C20</f>
        <v>26</v>
      </c>
      <c r="D6" s="58">
        <f t="shared" si="2"/>
        <v>26</v>
      </c>
      <c r="E6" s="58">
        <f t="shared" si="2"/>
        <v>26</v>
      </c>
      <c r="F6" s="58">
        <f t="shared" si="2"/>
        <v>26</v>
      </c>
      <c r="G6" s="58">
        <f t="shared" si="2"/>
        <v>26</v>
      </c>
      <c r="H6" s="58">
        <f t="shared" si="2"/>
        <v>26</v>
      </c>
      <c r="I6" s="58">
        <f t="shared" si="2"/>
        <v>26</v>
      </c>
      <c r="J6" s="58">
        <f t="shared" si="2"/>
        <v>26</v>
      </c>
      <c r="K6" s="58">
        <f t="shared" si="2"/>
        <v>26</v>
      </c>
      <c r="L6" s="58">
        <f t="shared" si="2"/>
        <v>26</v>
      </c>
      <c r="M6" s="58">
        <f t="shared" si="2"/>
        <v>26</v>
      </c>
      <c r="N6" s="58">
        <f t="shared" si="2"/>
        <v>26</v>
      </c>
      <c r="O6" s="115">
        <f t="shared" si="2"/>
        <v>26</v>
      </c>
    </row>
    <row r="7" spans="2:15">
      <c r="B7" s="31" t="s">
        <v>50</v>
      </c>
      <c r="C7" s="32">
        <f t="shared" ref="C7:O7" si="3">C14+C21</f>
        <v>210</v>
      </c>
      <c r="D7" s="32">
        <f t="shared" si="3"/>
        <v>208</v>
      </c>
      <c r="E7" s="32">
        <f t="shared" si="3"/>
        <v>206</v>
      </c>
      <c r="F7" s="32">
        <f t="shared" si="3"/>
        <v>205</v>
      </c>
      <c r="G7" s="32">
        <f t="shared" si="3"/>
        <v>205</v>
      </c>
      <c r="H7" s="32">
        <f t="shared" si="3"/>
        <v>205</v>
      </c>
      <c r="I7" s="32">
        <f t="shared" si="3"/>
        <v>205</v>
      </c>
      <c r="J7" s="32">
        <f t="shared" si="3"/>
        <v>203</v>
      </c>
      <c r="K7" s="32">
        <f t="shared" si="3"/>
        <v>202</v>
      </c>
      <c r="L7" s="32">
        <f t="shared" si="3"/>
        <v>201</v>
      </c>
      <c r="M7" s="32">
        <f t="shared" si="3"/>
        <v>201</v>
      </c>
      <c r="N7" s="32">
        <f t="shared" si="3"/>
        <v>201</v>
      </c>
      <c r="O7" s="116">
        <f t="shared" si="3"/>
        <v>200</v>
      </c>
    </row>
    <row r="9" spans="2:15">
      <c r="B9" s="52" t="s">
        <v>51</v>
      </c>
    </row>
    <row r="10" spans="2:15" ht="15.75" thickBot="1">
      <c r="B10" s="29" t="s">
        <v>46</v>
      </c>
      <c r="C10" s="17">
        <v>44592</v>
      </c>
      <c r="D10" s="17">
        <v>44620</v>
      </c>
      <c r="E10" s="17">
        <v>44651</v>
      </c>
      <c r="F10" s="17">
        <v>44681</v>
      </c>
      <c r="G10" s="17">
        <v>44712</v>
      </c>
      <c r="H10" s="17">
        <v>44742</v>
      </c>
      <c r="I10" s="17">
        <v>44773</v>
      </c>
      <c r="J10" s="17">
        <v>44804</v>
      </c>
      <c r="K10" s="17">
        <v>44834</v>
      </c>
      <c r="L10" s="17">
        <v>44865</v>
      </c>
      <c r="M10" s="17">
        <v>44895</v>
      </c>
      <c r="N10" s="17">
        <v>44926</v>
      </c>
      <c r="O10" s="114">
        <v>44957</v>
      </c>
    </row>
    <row r="11" spans="2:15" ht="15.75" thickTop="1">
      <c r="B11" s="30" t="s">
        <v>47</v>
      </c>
      <c r="C11" s="58">
        <v>141</v>
      </c>
      <c r="D11" s="58">
        <v>140</v>
      </c>
      <c r="E11" s="58">
        <v>139</v>
      </c>
      <c r="F11" s="58">
        <v>138</v>
      </c>
      <c r="G11" s="58">
        <v>138</v>
      </c>
      <c r="H11" s="58">
        <v>138</v>
      </c>
      <c r="I11" s="58">
        <v>138</v>
      </c>
      <c r="J11" s="58">
        <v>137</v>
      </c>
      <c r="K11" s="58">
        <v>137</v>
      </c>
      <c r="L11" s="58">
        <v>137</v>
      </c>
      <c r="M11" s="58">
        <v>136</v>
      </c>
      <c r="N11" s="58">
        <v>136</v>
      </c>
      <c r="O11" s="115">
        <v>135</v>
      </c>
    </row>
    <row r="12" spans="2:15">
      <c r="B12" s="30" t="s">
        <v>48</v>
      </c>
      <c r="C12" s="58">
        <v>40</v>
      </c>
      <c r="D12" s="58">
        <v>39</v>
      </c>
      <c r="E12" s="58">
        <v>38</v>
      </c>
      <c r="F12" s="58">
        <v>38</v>
      </c>
      <c r="G12" s="58">
        <v>38</v>
      </c>
      <c r="H12" s="58">
        <v>38</v>
      </c>
      <c r="I12" s="58">
        <v>38</v>
      </c>
      <c r="J12" s="58">
        <v>37</v>
      </c>
      <c r="K12" s="58">
        <v>36</v>
      </c>
      <c r="L12" s="58">
        <v>35</v>
      </c>
      <c r="M12" s="58">
        <v>36</v>
      </c>
      <c r="N12" s="58">
        <v>36</v>
      </c>
      <c r="O12" s="115">
        <v>35</v>
      </c>
    </row>
    <row r="13" spans="2:15">
      <c r="B13" s="30" t="s">
        <v>49</v>
      </c>
      <c r="C13" s="58">
        <v>25</v>
      </c>
      <c r="D13" s="58">
        <v>25</v>
      </c>
      <c r="E13" s="58">
        <v>25</v>
      </c>
      <c r="F13" s="58">
        <v>25</v>
      </c>
      <c r="G13" s="58">
        <v>25</v>
      </c>
      <c r="H13" s="58">
        <v>25</v>
      </c>
      <c r="I13" s="58">
        <v>25</v>
      </c>
      <c r="J13" s="58">
        <v>25</v>
      </c>
      <c r="K13" s="58">
        <v>25</v>
      </c>
      <c r="L13" s="58">
        <v>25</v>
      </c>
      <c r="M13" s="58">
        <v>25</v>
      </c>
      <c r="N13" s="58">
        <v>25</v>
      </c>
      <c r="O13" s="115">
        <v>25</v>
      </c>
    </row>
    <row r="14" spans="2:15">
      <c r="B14" s="31" t="s">
        <v>50</v>
      </c>
      <c r="C14" s="32">
        <f t="shared" ref="C14:D14" si="4">SUM(C11:C13)</f>
        <v>206</v>
      </c>
      <c r="D14" s="32">
        <f t="shared" si="4"/>
        <v>204</v>
      </c>
      <c r="E14" s="32">
        <f t="shared" ref="E14:F14" si="5">SUM(E11:E13)</f>
        <v>202</v>
      </c>
      <c r="F14" s="32">
        <f t="shared" si="5"/>
        <v>201</v>
      </c>
      <c r="G14" s="32">
        <f t="shared" ref="G14:H14" si="6">SUM(G11:G13)</f>
        <v>201</v>
      </c>
      <c r="H14" s="32">
        <f t="shared" si="6"/>
        <v>201</v>
      </c>
      <c r="I14" s="32">
        <f t="shared" ref="I14:J14" si="7">SUM(I11:I13)</f>
        <v>201</v>
      </c>
      <c r="J14" s="32">
        <f t="shared" si="7"/>
        <v>199</v>
      </c>
      <c r="K14" s="32">
        <f t="shared" ref="K14:L14" si="8">SUM(K11:K13)</f>
        <v>198</v>
      </c>
      <c r="L14" s="32">
        <f t="shared" si="8"/>
        <v>197</v>
      </c>
      <c r="M14" s="32">
        <f t="shared" ref="M14:N14" si="9">SUM(M11:M13)</f>
        <v>197</v>
      </c>
      <c r="N14" s="32">
        <f t="shared" si="9"/>
        <v>197</v>
      </c>
      <c r="O14" s="116">
        <f t="shared" ref="O14" si="10">SUM(O11:O13)</f>
        <v>195</v>
      </c>
    </row>
    <row r="15" spans="2:15">
      <c r="B15" s="21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</row>
    <row r="16" spans="2:15">
      <c r="B16" s="52" t="s">
        <v>52</v>
      </c>
    </row>
    <row r="17" spans="2:15" ht="15.75" thickBot="1">
      <c r="B17" s="29" t="s">
        <v>46</v>
      </c>
      <c r="C17" s="17">
        <v>44592</v>
      </c>
      <c r="D17" s="17">
        <v>44620</v>
      </c>
      <c r="E17" s="17">
        <v>44651</v>
      </c>
      <c r="F17" s="17">
        <v>44681</v>
      </c>
      <c r="G17" s="17">
        <v>44712</v>
      </c>
      <c r="H17" s="17">
        <v>44742</v>
      </c>
      <c r="I17" s="17">
        <v>44773</v>
      </c>
      <c r="J17" s="17">
        <v>44804</v>
      </c>
      <c r="K17" s="17">
        <v>44834</v>
      </c>
      <c r="L17" s="17">
        <v>44865</v>
      </c>
      <c r="M17" s="17">
        <v>44895</v>
      </c>
      <c r="N17" s="17">
        <v>44926</v>
      </c>
      <c r="O17" s="114">
        <v>44957</v>
      </c>
    </row>
    <row r="18" spans="2:15" ht="15.75" thickTop="1">
      <c r="B18" s="30" t="s">
        <v>47</v>
      </c>
      <c r="C18" s="58">
        <v>2</v>
      </c>
      <c r="D18" s="58">
        <v>2</v>
      </c>
      <c r="E18" s="58">
        <v>2</v>
      </c>
      <c r="F18" s="58">
        <v>2</v>
      </c>
      <c r="G18" s="58">
        <v>2</v>
      </c>
      <c r="H18" s="58">
        <v>2</v>
      </c>
      <c r="I18" s="58">
        <v>2</v>
      </c>
      <c r="J18" s="58">
        <v>2</v>
      </c>
      <c r="K18" s="58">
        <v>2</v>
      </c>
      <c r="L18" s="58">
        <v>2</v>
      </c>
      <c r="M18" s="58">
        <v>2</v>
      </c>
      <c r="N18" s="58">
        <v>2</v>
      </c>
      <c r="O18" s="115">
        <v>3</v>
      </c>
    </row>
    <row r="19" spans="2:15">
      <c r="B19" s="30" t="s">
        <v>48</v>
      </c>
      <c r="C19" s="58">
        <v>1</v>
      </c>
      <c r="D19" s="58">
        <v>1</v>
      </c>
      <c r="E19" s="58">
        <v>1</v>
      </c>
      <c r="F19" s="58">
        <v>1</v>
      </c>
      <c r="G19" s="58">
        <v>1</v>
      </c>
      <c r="H19" s="58">
        <v>1</v>
      </c>
      <c r="I19" s="58">
        <v>1</v>
      </c>
      <c r="J19" s="58">
        <v>1</v>
      </c>
      <c r="K19" s="58">
        <v>1</v>
      </c>
      <c r="L19" s="58">
        <v>1</v>
      </c>
      <c r="M19" s="58">
        <v>1</v>
      </c>
      <c r="N19" s="58">
        <v>1</v>
      </c>
      <c r="O19" s="115">
        <v>1</v>
      </c>
    </row>
    <row r="20" spans="2:15">
      <c r="B20" s="30" t="s">
        <v>49</v>
      </c>
      <c r="C20" s="58">
        <v>1</v>
      </c>
      <c r="D20" s="58">
        <v>1</v>
      </c>
      <c r="E20" s="58">
        <v>1</v>
      </c>
      <c r="F20" s="58">
        <v>1</v>
      </c>
      <c r="G20" s="58">
        <v>1</v>
      </c>
      <c r="H20" s="58">
        <v>1</v>
      </c>
      <c r="I20" s="58">
        <v>1</v>
      </c>
      <c r="J20" s="58">
        <v>1</v>
      </c>
      <c r="K20" s="58">
        <v>1</v>
      </c>
      <c r="L20" s="58">
        <v>1</v>
      </c>
      <c r="M20" s="58">
        <v>1</v>
      </c>
      <c r="N20" s="58">
        <v>1</v>
      </c>
      <c r="O20" s="115">
        <v>1</v>
      </c>
    </row>
    <row r="21" spans="2:15">
      <c r="B21" s="31" t="s">
        <v>50</v>
      </c>
      <c r="C21" s="32">
        <f t="shared" ref="C21:O21" si="11">SUM(C18:C20)</f>
        <v>4</v>
      </c>
      <c r="D21" s="32">
        <f t="shared" si="11"/>
        <v>4</v>
      </c>
      <c r="E21" s="32">
        <f t="shared" si="11"/>
        <v>4</v>
      </c>
      <c r="F21" s="32">
        <f t="shared" si="11"/>
        <v>4</v>
      </c>
      <c r="G21" s="32">
        <f t="shared" si="11"/>
        <v>4</v>
      </c>
      <c r="H21" s="32">
        <f t="shared" si="11"/>
        <v>4</v>
      </c>
      <c r="I21" s="32">
        <f t="shared" si="11"/>
        <v>4</v>
      </c>
      <c r="J21" s="32">
        <f t="shared" si="11"/>
        <v>4</v>
      </c>
      <c r="K21" s="32">
        <f t="shared" si="11"/>
        <v>4</v>
      </c>
      <c r="L21" s="32">
        <f t="shared" si="11"/>
        <v>4</v>
      </c>
      <c r="M21" s="32">
        <f t="shared" si="11"/>
        <v>4</v>
      </c>
      <c r="N21" s="32">
        <f t="shared" si="11"/>
        <v>4</v>
      </c>
      <c r="O21" s="116">
        <f t="shared" si="11"/>
        <v>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002060"/>
  </sheetPr>
  <dimension ref="B2:O21"/>
  <sheetViews>
    <sheetView showGridLines="0" zoomScale="120" zoomScaleNormal="120" workbookViewId="0">
      <selection activeCell="O4" sqref="O4"/>
    </sheetView>
  </sheetViews>
  <sheetFormatPr defaultColWidth="8.85546875" defaultRowHeight="15"/>
  <cols>
    <col min="2" max="2" width="13.140625" bestFit="1" customWidth="1"/>
    <col min="3" max="15" width="11.85546875" bestFit="1" customWidth="1"/>
  </cols>
  <sheetData>
    <row r="2" spans="2:15">
      <c r="B2" s="121" t="s">
        <v>53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2:15" ht="26.25" thickBot="1">
      <c r="B3" s="29" t="s">
        <v>46</v>
      </c>
      <c r="C3" s="75">
        <v>44592</v>
      </c>
      <c r="D3" s="75">
        <v>44620</v>
      </c>
      <c r="E3" s="75">
        <v>44651</v>
      </c>
      <c r="F3" s="75">
        <v>44681</v>
      </c>
      <c r="G3" s="75">
        <v>44712</v>
      </c>
      <c r="H3" s="75">
        <v>44742</v>
      </c>
      <c r="I3" s="75">
        <v>44773</v>
      </c>
      <c r="J3" s="75">
        <v>44804</v>
      </c>
      <c r="K3" s="75">
        <v>44834</v>
      </c>
      <c r="L3" s="75">
        <v>44865</v>
      </c>
      <c r="M3" s="75">
        <v>44895</v>
      </c>
      <c r="N3" s="75">
        <v>44926</v>
      </c>
      <c r="O3" s="117">
        <v>44957</v>
      </c>
    </row>
    <row r="4" spans="2:15" ht="15.75" thickTop="1">
      <c r="B4" s="30" t="s">
        <v>47</v>
      </c>
      <c r="C4" s="49">
        <f>C11+C18</f>
        <v>920032</v>
      </c>
      <c r="D4" s="49">
        <f t="shared" ref="D4:O4" si="0">D11+D18</f>
        <v>918202</v>
      </c>
      <c r="E4" s="49">
        <f t="shared" si="0"/>
        <v>915995</v>
      </c>
      <c r="F4" s="49">
        <f t="shared" si="0"/>
        <v>914097</v>
      </c>
      <c r="G4" s="49">
        <f t="shared" si="0"/>
        <v>922390</v>
      </c>
      <c r="H4" s="49">
        <f t="shared" si="0"/>
        <v>910644</v>
      </c>
      <c r="I4" s="49">
        <f t="shared" si="0"/>
        <v>909418</v>
      </c>
      <c r="J4" s="49">
        <f t="shared" si="0"/>
        <v>907782</v>
      </c>
      <c r="K4" s="49">
        <f t="shared" si="0"/>
        <v>906930</v>
      </c>
      <c r="L4" s="49">
        <f t="shared" si="0"/>
        <v>904403</v>
      </c>
      <c r="M4" s="49">
        <f t="shared" si="0"/>
        <v>902773</v>
      </c>
      <c r="N4" s="49">
        <f t="shared" si="0"/>
        <v>900051</v>
      </c>
      <c r="O4" s="118">
        <f t="shared" si="0"/>
        <v>898150</v>
      </c>
    </row>
    <row r="5" spans="2:15">
      <c r="B5" s="30" t="s">
        <v>48</v>
      </c>
      <c r="C5" s="49">
        <f t="shared" ref="C5:O6" si="1">C12+C19</f>
        <v>364087</v>
      </c>
      <c r="D5" s="49">
        <f t="shared" si="1"/>
        <v>362510</v>
      </c>
      <c r="E5" s="49">
        <f t="shared" si="1"/>
        <v>360994</v>
      </c>
      <c r="F5" s="49">
        <f t="shared" si="1"/>
        <v>361050</v>
      </c>
      <c r="G5" s="49">
        <f t="shared" si="1"/>
        <v>361119</v>
      </c>
      <c r="H5" s="49">
        <f t="shared" si="1"/>
        <v>360355</v>
      </c>
      <c r="I5" s="49">
        <f t="shared" si="1"/>
        <v>360095</v>
      </c>
      <c r="J5" s="49">
        <f t="shared" si="1"/>
        <v>360286</v>
      </c>
      <c r="K5" s="49">
        <f t="shared" si="1"/>
        <v>359704</v>
      </c>
      <c r="L5" s="49">
        <f t="shared" si="1"/>
        <v>359233</v>
      </c>
      <c r="M5" s="49">
        <f t="shared" si="1"/>
        <v>361380</v>
      </c>
      <c r="N5" s="49">
        <f t="shared" si="1"/>
        <v>361012</v>
      </c>
      <c r="O5" s="118">
        <f t="shared" si="1"/>
        <v>362170</v>
      </c>
    </row>
    <row r="6" spans="2:15">
      <c r="B6" s="30" t="s">
        <v>49</v>
      </c>
      <c r="C6" s="49">
        <f t="shared" si="1"/>
        <v>3067420</v>
      </c>
      <c r="D6" s="49">
        <f t="shared" si="1"/>
        <v>2837321</v>
      </c>
      <c r="E6" s="49">
        <f t="shared" si="1"/>
        <v>2700829.6</v>
      </c>
      <c r="F6" s="49">
        <f t="shared" si="1"/>
        <v>2710238.9</v>
      </c>
      <c r="G6" s="49">
        <f t="shared" si="1"/>
        <v>2715236</v>
      </c>
      <c r="H6" s="49">
        <f t="shared" si="1"/>
        <v>2751197</v>
      </c>
      <c r="I6" s="49">
        <f t="shared" si="1"/>
        <v>2767740</v>
      </c>
      <c r="J6" s="49">
        <f t="shared" si="1"/>
        <v>2778111</v>
      </c>
      <c r="K6" s="49">
        <f t="shared" si="1"/>
        <v>2772948</v>
      </c>
      <c r="L6" s="49">
        <f t="shared" si="1"/>
        <v>2807578</v>
      </c>
      <c r="M6" s="49">
        <f t="shared" si="1"/>
        <v>2789528</v>
      </c>
      <c r="N6" s="49">
        <f t="shared" si="1"/>
        <v>2799992</v>
      </c>
      <c r="O6" s="118">
        <f t="shared" si="1"/>
        <v>2796944.9</v>
      </c>
    </row>
    <row r="7" spans="2:15">
      <c r="B7" s="67" t="s">
        <v>54</v>
      </c>
      <c r="C7" s="48">
        <f>SUM(C4:C6)</f>
        <v>4351539</v>
      </c>
      <c r="D7" s="48">
        <f t="shared" ref="D7:O7" si="2">SUM(D4:D6)</f>
        <v>4118033</v>
      </c>
      <c r="E7" s="48">
        <f t="shared" si="2"/>
        <v>3977818.6</v>
      </c>
      <c r="F7" s="48">
        <f t="shared" si="2"/>
        <v>3985385.9</v>
      </c>
      <c r="G7" s="48">
        <f t="shared" si="2"/>
        <v>3998745</v>
      </c>
      <c r="H7" s="48">
        <f t="shared" si="2"/>
        <v>4022196</v>
      </c>
      <c r="I7" s="48">
        <f t="shared" si="2"/>
        <v>4037253</v>
      </c>
      <c r="J7" s="48">
        <f t="shared" si="2"/>
        <v>4046179</v>
      </c>
      <c r="K7" s="48">
        <f t="shared" si="2"/>
        <v>4039582</v>
      </c>
      <c r="L7" s="48">
        <f t="shared" si="2"/>
        <v>4071214</v>
      </c>
      <c r="M7" s="48">
        <f t="shared" si="2"/>
        <v>4053681</v>
      </c>
      <c r="N7" s="48">
        <f t="shared" si="2"/>
        <v>4061055</v>
      </c>
      <c r="O7" s="119">
        <f t="shared" si="2"/>
        <v>4057264.9</v>
      </c>
    </row>
    <row r="9" spans="2:15">
      <c r="B9" s="121" t="s">
        <v>55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</row>
    <row r="10" spans="2:15" ht="26.25" thickBot="1">
      <c r="B10" s="29" t="s">
        <v>46</v>
      </c>
      <c r="C10" s="75">
        <v>44592</v>
      </c>
      <c r="D10" s="75">
        <v>44620</v>
      </c>
      <c r="E10" s="75">
        <v>44651</v>
      </c>
      <c r="F10" s="75">
        <v>44681</v>
      </c>
      <c r="G10" s="75">
        <v>44712</v>
      </c>
      <c r="H10" s="75">
        <v>44742</v>
      </c>
      <c r="I10" s="75">
        <v>44773</v>
      </c>
      <c r="J10" s="75">
        <v>44804</v>
      </c>
      <c r="K10" s="75">
        <v>44834</v>
      </c>
      <c r="L10" s="75">
        <v>44865</v>
      </c>
      <c r="M10" s="75">
        <v>44895</v>
      </c>
      <c r="N10" s="75">
        <v>44926</v>
      </c>
      <c r="O10" s="117">
        <v>44957</v>
      </c>
    </row>
    <row r="11" spans="2:15" ht="15.75" thickTop="1">
      <c r="B11" s="30" t="s">
        <v>47</v>
      </c>
      <c r="C11" s="49">
        <v>910633</v>
      </c>
      <c r="D11" s="47">
        <v>908731</v>
      </c>
      <c r="E11" s="47">
        <v>906524</v>
      </c>
      <c r="F11" s="47">
        <v>904601</v>
      </c>
      <c r="G11" s="47">
        <v>912845</v>
      </c>
      <c r="H11" s="47">
        <v>901104</v>
      </c>
      <c r="I11" s="47">
        <v>899878</v>
      </c>
      <c r="J11" s="47">
        <v>898222</v>
      </c>
      <c r="K11" s="47">
        <v>897202</v>
      </c>
      <c r="L11" s="47">
        <v>894726</v>
      </c>
      <c r="M11" s="120">
        <v>893095</v>
      </c>
      <c r="N11" s="120">
        <v>890224</v>
      </c>
      <c r="O11" s="118">
        <v>885989</v>
      </c>
    </row>
    <row r="12" spans="2:15">
      <c r="B12" s="30" t="s">
        <v>48</v>
      </c>
      <c r="C12" s="49">
        <v>361742</v>
      </c>
      <c r="D12" s="47">
        <v>360169</v>
      </c>
      <c r="E12" s="47">
        <v>358653</v>
      </c>
      <c r="F12" s="47">
        <v>358709</v>
      </c>
      <c r="G12" s="47">
        <v>358982</v>
      </c>
      <c r="H12" s="47">
        <v>358213</v>
      </c>
      <c r="I12" s="47">
        <v>357939</v>
      </c>
      <c r="J12" s="47">
        <v>358133</v>
      </c>
      <c r="K12" s="47">
        <v>357559</v>
      </c>
      <c r="L12" s="47">
        <v>357090</v>
      </c>
      <c r="M12" s="120">
        <v>359237</v>
      </c>
      <c r="N12" s="120">
        <v>358863</v>
      </c>
      <c r="O12" s="118">
        <v>360125</v>
      </c>
    </row>
    <row r="13" spans="2:15">
      <c r="B13" s="30" t="s">
        <v>49</v>
      </c>
      <c r="C13" s="49">
        <v>2946364</v>
      </c>
      <c r="D13" s="47">
        <v>2716885</v>
      </c>
      <c r="E13" s="47">
        <v>2581262.6</v>
      </c>
      <c r="F13" s="47">
        <v>2590170.9</v>
      </c>
      <c r="G13" s="47">
        <v>2595107</v>
      </c>
      <c r="H13" s="47">
        <v>2631130</v>
      </c>
      <c r="I13" s="47">
        <v>2647829</v>
      </c>
      <c r="J13" s="47">
        <v>2658329</v>
      </c>
      <c r="K13" s="47">
        <v>2653423</v>
      </c>
      <c r="L13" s="47">
        <v>2688053</v>
      </c>
      <c r="M13" s="120">
        <v>2671122</v>
      </c>
      <c r="N13" s="120">
        <v>2680700</v>
      </c>
      <c r="O13" s="118">
        <v>2677923.9</v>
      </c>
    </row>
    <row r="14" spans="2:15">
      <c r="B14" s="67" t="s">
        <v>54</v>
      </c>
      <c r="C14" s="48">
        <f>SUM(C11:C13)</f>
        <v>4218739</v>
      </c>
      <c r="D14" s="48">
        <f t="shared" ref="D14:O14" si="3">SUM(D11:D13)</f>
        <v>3985785</v>
      </c>
      <c r="E14" s="48">
        <f t="shared" si="3"/>
        <v>3846439.6</v>
      </c>
      <c r="F14" s="48">
        <f t="shared" si="3"/>
        <v>3853480.9</v>
      </c>
      <c r="G14" s="48">
        <f t="shared" si="3"/>
        <v>3866934</v>
      </c>
      <c r="H14" s="48">
        <f t="shared" si="3"/>
        <v>3890447</v>
      </c>
      <c r="I14" s="48">
        <f t="shared" si="3"/>
        <v>3905646</v>
      </c>
      <c r="J14" s="48">
        <f t="shared" si="3"/>
        <v>3914684</v>
      </c>
      <c r="K14" s="48">
        <f t="shared" si="3"/>
        <v>3908184</v>
      </c>
      <c r="L14" s="48">
        <f t="shared" si="3"/>
        <v>3939869</v>
      </c>
      <c r="M14" s="48">
        <f t="shared" si="3"/>
        <v>3923454</v>
      </c>
      <c r="N14" s="48">
        <f t="shared" si="3"/>
        <v>3929787</v>
      </c>
      <c r="O14" s="119">
        <f t="shared" si="3"/>
        <v>3924037.9</v>
      </c>
    </row>
    <row r="15" spans="2:15">
      <c r="B15" s="66"/>
    </row>
    <row r="16" spans="2:15">
      <c r="B16" s="121" t="s">
        <v>56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</row>
    <row r="17" spans="2:15" ht="26.25" thickBot="1">
      <c r="B17" s="29" t="s">
        <v>46</v>
      </c>
      <c r="C17" s="75">
        <v>44592</v>
      </c>
      <c r="D17" s="75">
        <v>44620</v>
      </c>
      <c r="E17" s="75">
        <v>44651</v>
      </c>
      <c r="F17" s="75">
        <v>44681</v>
      </c>
      <c r="G17" s="75">
        <v>44712</v>
      </c>
      <c r="H17" s="75">
        <v>44742</v>
      </c>
      <c r="I17" s="75">
        <v>44773</v>
      </c>
      <c r="J17" s="75">
        <v>44804</v>
      </c>
      <c r="K17" s="75">
        <v>44834</v>
      </c>
      <c r="L17" s="75">
        <v>44865</v>
      </c>
      <c r="M17" s="75">
        <v>44895</v>
      </c>
      <c r="N17" s="75">
        <v>44926</v>
      </c>
      <c r="O17" s="117">
        <v>44957</v>
      </c>
    </row>
    <row r="18" spans="2:15" ht="15.75" thickTop="1">
      <c r="B18" s="30" t="s">
        <v>47</v>
      </c>
      <c r="C18" s="49">
        <v>9399</v>
      </c>
      <c r="D18" s="47">
        <v>9471</v>
      </c>
      <c r="E18" s="47">
        <v>9471</v>
      </c>
      <c r="F18" s="47">
        <v>9496</v>
      </c>
      <c r="G18" s="47">
        <v>9545</v>
      </c>
      <c r="H18" s="47">
        <v>9540</v>
      </c>
      <c r="I18" s="47">
        <v>9540</v>
      </c>
      <c r="J18" s="47">
        <v>9560</v>
      </c>
      <c r="K18" s="47">
        <v>9728</v>
      </c>
      <c r="L18" s="47">
        <v>9677</v>
      </c>
      <c r="M18" s="120">
        <v>9678</v>
      </c>
      <c r="N18" s="120">
        <v>9827</v>
      </c>
      <c r="O18" s="118">
        <v>12161</v>
      </c>
    </row>
    <row r="19" spans="2:15">
      <c r="B19" s="30" t="s">
        <v>48</v>
      </c>
      <c r="C19" s="49">
        <v>2345</v>
      </c>
      <c r="D19" s="47">
        <v>2341</v>
      </c>
      <c r="E19" s="47">
        <v>2341</v>
      </c>
      <c r="F19" s="47">
        <v>2341</v>
      </c>
      <c r="G19" s="47">
        <v>2137</v>
      </c>
      <c r="H19" s="47">
        <v>2142</v>
      </c>
      <c r="I19" s="47">
        <v>2156</v>
      </c>
      <c r="J19" s="47">
        <v>2153</v>
      </c>
      <c r="K19" s="47">
        <v>2145</v>
      </c>
      <c r="L19" s="47">
        <v>2143</v>
      </c>
      <c r="M19" s="120">
        <v>2143</v>
      </c>
      <c r="N19" s="120">
        <v>2149</v>
      </c>
      <c r="O19" s="118">
        <v>2045</v>
      </c>
    </row>
    <row r="20" spans="2:15">
      <c r="B20" s="30" t="s">
        <v>49</v>
      </c>
      <c r="C20" s="49">
        <v>121056</v>
      </c>
      <c r="D20" s="47">
        <v>120436</v>
      </c>
      <c r="E20" s="47">
        <v>119567</v>
      </c>
      <c r="F20" s="47">
        <v>120068</v>
      </c>
      <c r="G20" s="47">
        <v>120129</v>
      </c>
      <c r="H20" s="47">
        <v>120067</v>
      </c>
      <c r="I20" s="47">
        <v>119911</v>
      </c>
      <c r="J20" s="47">
        <v>119782</v>
      </c>
      <c r="K20" s="47">
        <v>119525</v>
      </c>
      <c r="L20" s="47">
        <v>119525</v>
      </c>
      <c r="M20" s="120">
        <v>118406</v>
      </c>
      <c r="N20" s="120">
        <v>119292</v>
      </c>
      <c r="O20" s="118">
        <v>119021</v>
      </c>
    </row>
    <row r="21" spans="2:15">
      <c r="B21" s="67" t="s">
        <v>54</v>
      </c>
      <c r="C21" s="48">
        <f>SUM(C18:C20)</f>
        <v>132800</v>
      </c>
      <c r="D21" s="48">
        <f t="shared" ref="D21:O21" si="4">SUM(D18:D20)</f>
        <v>132248</v>
      </c>
      <c r="E21" s="48">
        <f t="shared" si="4"/>
        <v>131379</v>
      </c>
      <c r="F21" s="48">
        <f t="shared" si="4"/>
        <v>131905</v>
      </c>
      <c r="G21" s="48">
        <f t="shared" si="4"/>
        <v>131811</v>
      </c>
      <c r="H21" s="48">
        <f t="shared" si="4"/>
        <v>131749</v>
      </c>
      <c r="I21" s="48">
        <f t="shared" si="4"/>
        <v>131607</v>
      </c>
      <c r="J21" s="48">
        <f t="shared" si="4"/>
        <v>131495</v>
      </c>
      <c r="K21" s="48">
        <f t="shared" si="4"/>
        <v>131398</v>
      </c>
      <c r="L21" s="48">
        <f t="shared" si="4"/>
        <v>131345</v>
      </c>
      <c r="M21" s="48">
        <f t="shared" si="4"/>
        <v>130227</v>
      </c>
      <c r="N21" s="48">
        <f t="shared" si="4"/>
        <v>131268</v>
      </c>
      <c r="O21" s="119">
        <f t="shared" si="4"/>
        <v>133227</v>
      </c>
    </row>
  </sheetData>
  <mergeCells count="3">
    <mergeCell ref="B9:O9"/>
    <mergeCell ref="B16:O16"/>
    <mergeCell ref="B2:O2"/>
  </mergeCells>
  <pageMargins left="0.7" right="0.7" top="0.75" bottom="0.75" header="0.3" footer="0.3"/>
  <pageSetup orientation="portrait" horizontalDpi="90" verticalDpi="90" r:id="rId1"/>
  <ignoredErrors>
    <ignoredError sqref="C14:H1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2060"/>
  </sheetPr>
  <dimension ref="B1:O23"/>
  <sheetViews>
    <sheetView showGridLines="0" zoomScale="120" zoomScaleNormal="120" workbookViewId="0">
      <selection activeCell="O23" activeCellId="2" sqref="O7 O15 O23"/>
    </sheetView>
  </sheetViews>
  <sheetFormatPr defaultColWidth="8.85546875" defaultRowHeight="15"/>
  <cols>
    <col min="2" max="2" width="13.140625" bestFit="1" customWidth="1"/>
    <col min="3" max="14" width="11.85546875" bestFit="1" customWidth="1"/>
    <col min="15" max="15" width="11.5703125" customWidth="1"/>
  </cols>
  <sheetData>
    <row r="1" spans="2:15">
      <c r="O1" s="76" t="s">
        <v>57</v>
      </c>
    </row>
    <row r="2" spans="2:15">
      <c r="B2" s="121" t="s">
        <v>58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2:15" ht="26.25" thickBot="1">
      <c r="B3" s="29" t="s">
        <v>46</v>
      </c>
      <c r="C3" s="75">
        <v>44592</v>
      </c>
      <c r="D3" s="75">
        <v>44620</v>
      </c>
      <c r="E3" s="75">
        <v>44651</v>
      </c>
      <c r="F3" s="75">
        <v>44681</v>
      </c>
      <c r="G3" s="75">
        <v>44712</v>
      </c>
      <c r="H3" s="75">
        <v>44742</v>
      </c>
      <c r="I3" s="75">
        <v>44773</v>
      </c>
      <c r="J3" s="75">
        <v>44804</v>
      </c>
      <c r="K3" s="75">
        <v>44834</v>
      </c>
      <c r="L3" s="75">
        <v>44865</v>
      </c>
      <c r="M3" s="75">
        <v>44895</v>
      </c>
      <c r="N3" s="75">
        <v>44926</v>
      </c>
      <c r="O3" s="117">
        <v>44957</v>
      </c>
    </row>
    <row r="4" spans="2:15" ht="15.75" thickTop="1">
      <c r="B4" s="30" t="s">
        <v>47</v>
      </c>
      <c r="C4" s="49">
        <f>C12+C20</f>
        <v>172789.73800556664</v>
      </c>
      <c r="D4" s="49">
        <f t="shared" ref="D4:O4" si="0">D12+D20</f>
        <v>175151.14954295673</v>
      </c>
      <c r="E4" s="49">
        <f t="shared" si="0"/>
        <v>175898.62613388238</v>
      </c>
      <c r="F4" s="49">
        <f t="shared" si="0"/>
        <v>176521.56668980391</v>
      </c>
      <c r="G4" s="49">
        <f t="shared" si="0"/>
        <v>176688.45298033542</v>
      </c>
      <c r="H4" s="49">
        <f t="shared" si="0"/>
        <v>175142.35046082022</v>
      </c>
      <c r="I4" s="49">
        <f t="shared" si="0"/>
        <v>176058.73821075557</v>
      </c>
      <c r="J4" s="49">
        <f t="shared" si="0"/>
        <v>177260.96526236547</v>
      </c>
      <c r="K4" s="49">
        <f t="shared" si="0"/>
        <v>176649.81689018122</v>
      </c>
      <c r="L4" s="49">
        <f t="shared" si="0"/>
        <v>177098.56932041707</v>
      </c>
      <c r="M4" s="49">
        <f t="shared" si="0"/>
        <v>178502.32510110087</v>
      </c>
      <c r="N4" s="49">
        <f t="shared" si="0"/>
        <v>178379.29456570523</v>
      </c>
      <c r="O4" s="118">
        <f t="shared" si="0"/>
        <v>179479.77543100363</v>
      </c>
    </row>
    <row r="5" spans="2:15">
      <c r="B5" s="30" t="s">
        <v>48</v>
      </c>
      <c r="C5" s="49">
        <f>C13+C21</f>
        <v>40556.387188097076</v>
      </c>
      <c r="D5" s="49">
        <f t="shared" ref="D5:O5" si="1">D13+D21</f>
        <v>41249.845777698654</v>
      </c>
      <c r="E5" s="49">
        <f t="shared" si="1"/>
        <v>41651.449478889568</v>
      </c>
      <c r="F5" s="49">
        <f t="shared" si="1"/>
        <v>42266.691759884256</v>
      </c>
      <c r="G5" s="49">
        <f t="shared" si="1"/>
        <v>42284.100907331216</v>
      </c>
      <c r="H5" s="49">
        <f t="shared" si="1"/>
        <v>41841.447478462811</v>
      </c>
      <c r="I5" s="49">
        <f t="shared" si="1"/>
        <v>42029.069273456545</v>
      </c>
      <c r="J5" s="49">
        <f t="shared" si="1"/>
        <v>42562.842499484344</v>
      </c>
      <c r="K5" s="49">
        <f t="shared" si="1"/>
        <v>42684.262351009893</v>
      </c>
      <c r="L5" s="49">
        <f t="shared" si="1"/>
        <v>43108.646786272591</v>
      </c>
      <c r="M5" s="49">
        <f t="shared" si="1"/>
        <v>43692.156222279038</v>
      </c>
      <c r="N5" s="49">
        <f t="shared" si="1"/>
        <v>43500.491143902691</v>
      </c>
      <c r="O5" s="118">
        <f t="shared" si="1"/>
        <v>43612.895136071231</v>
      </c>
    </row>
    <row r="6" spans="2:15">
      <c r="B6" s="30" t="s">
        <v>49</v>
      </c>
      <c r="C6" s="49">
        <f>C14+C22</f>
        <v>115497.22769106292</v>
      </c>
      <c r="D6" s="49">
        <f t="shared" ref="D6:O6" si="2">D14+D22</f>
        <v>116198.37899440451</v>
      </c>
      <c r="E6" s="49">
        <f t="shared" si="2"/>
        <v>116688.24953303089</v>
      </c>
      <c r="F6" s="49">
        <f t="shared" si="2"/>
        <v>117172.8691352404</v>
      </c>
      <c r="G6" s="49">
        <f t="shared" si="2"/>
        <v>117870.08486450909</v>
      </c>
      <c r="H6" s="49">
        <f t="shared" si="2"/>
        <v>117522.47725584049</v>
      </c>
      <c r="I6" s="49">
        <f t="shared" si="2"/>
        <v>118048.49623431716</v>
      </c>
      <c r="J6" s="49">
        <f t="shared" si="2"/>
        <v>118381.40636831938</v>
      </c>
      <c r="K6" s="49">
        <f t="shared" si="2"/>
        <v>118161.88332995467</v>
      </c>
      <c r="L6" s="49">
        <f t="shared" si="2"/>
        <v>118506.35241610125</v>
      </c>
      <c r="M6" s="49">
        <f t="shared" si="2"/>
        <v>119679.77609777209</v>
      </c>
      <c r="N6" s="49">
        <f t="shared" si="2"/>
        <v>123005.45469380834</v>
      </c>
      <c r="O6" s="118">
        <f t="shared" si="2"/>
        <v>123768.95320602422</v>
      </c>
    </row>
    <row r="7" spans="2:15">
      <c r="B7" s="67" t="s">
        <v>54</v>
      </c>
      <c r="C7" s="48">
        <f>SUM(C4:C6)</f>
        <v>328843.35288472666</v>
      </c>
      <c r="D7" s="48">
        <f t="shared" ref="D7:O7" si="3">SUM(D4:D6)</f>
        <v>332599.37431505986</v>
      </c>
      <c r="E7" s="48">
        <f t="shared" si="3"/>
        <v>334238.32514580287</v>
      </c>
      <c r="F7" s="48">
        <f t="shared" si="3"/>
        <v>335961.12758492853</v>
      </c>
      <c r="G7" s="48">
        <f t="shared" si="3"/>
        <v>336842.63875217573</v>
      </c>
      <c r="H7" s="48">
        <f t="shared" si="3"/>
        <v>334506.27519512351</v>
      </c>
      <c r="I7" s="48">
        <f t="shared" si="3"/>
        <v>336136.30371852929</v>
      </c>
      <c r="J7" s="48">
        <f t="shared" si="3"/>
        <v>338205.21413016919</v>
      </c>
      <c r="K7" s="48">
        <f t="shared" si="3"/>
        <v>337495.96257114573</v>
      </c>
      <c r="L7" s="48">
        <f t="shared" si="3"/>
        <v>338713.56852279091</v>
      </c>
      <c r="M7" s="48">
        <f t="shared" si="3"/>
        <v>341874.25742115197</v>
      </c>
      <c r="N7" s="48">
        <f t="shared" si="3"/>
        <v>344885.24040341628</v>
      </c>
      <c r="O7" s="119">
        <f t="shared" si="3"/>
        <v>346861.62377309904</v>
      </c>
    </row>
    <row r="8" spans="2:15"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</row>
    <row r="9" spans="2:15">
      <c r="O9" s="76" t="s">
        <v>57</v>
      </c>
    </row>
    <row r="10" spans="2:15">
      <c r="B10" s="121" t="s">
        <v>59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</row>
    <row r="11" spans="2:15" ht="26.25" thickBot="1">
      <c r="B11" s="29" t="s">
        <v>46</v>
      </c>
      <c r="C11" s="75">
        <v>44592</v>
      </c>
      <c r="D11" s="75">
        <v>44620</v>
      </c>
      <c r="E11" s="75">
        <v>44651</v>
      </c>
      <c r="F11" s="75">
        <v>44681</v>
      </c>
      <c r="G11" s="75">
        <v>44712</v>
      </c>
      <c r="H11" s="75">
        <v>44742</v>
      </c>
      <c r="I11" s="75">
        <v>44773</v>
      </c>
      <c r="J11" s="75">
        <v>44804</v>
      </c>
      <c r="K11" s="75">
        <v>44834</v>
      </c>
      <c r="L11" s="75">
        <v>44865</v>
      </c>
      <c r="M11" s="75">
        <v>44895</v>
      </c>
      <c r="N11" s="75">
        <v>44926</v>
      </c>
      <c r="O11" s="117">
        <v>44957</v>
      </c>
    </row>
    <row r="12" spans="2:15" ht="15.75" thickTop="1">
      <c r="B12" s="30" t="s">
        <v>47</v>
      </c>
      <c r="C12" s="49">
        <v>172170.63724716377</v>
      </c>
      <c r="D12" s="47">
        <v>174527.48312864971</v>
      </c>
      <c r="E12" s="47">
        <v>175274.40671649436</v>
      </c>
      <c r="F12" s="47">
        <v>175892.28389108606</v>
      </c>
      <c r="G12" s="47">
        <v>176057.18896126375</v>
      </c>
      <c r="H12" s="47">
        <v>174506.79353566896</v>
      </c>
      <c r="I12" s="47">
        <v>175421.48785348432</v>
      </c>
      <c r="J12" s="47">
        <v>176619.39913379014</v>
      </c>
      <c r="K12" s="47">
        <v>175996.19329471028</v>
      </c>
      <c r="L12" s="47">
        <v>176443.25037267359</v>
      </c>
      <c r="M12" s="65">
        <v>177838.90085084198</v>
      </c>
      <c r="N12" s="65">
        <v>177717.05182968135</v>
      </c>
      <c r="O12" s="118">
        <v>178029.34708382876</v>
      </c>
    </row>
    <row r="13" spans="2:15">
      <c r="B13" s="30" t="s">
        <v>48</v>
      </c>
      <c r="C13" s="49">
        <v>40468.324877676649</v>
      </c>
      <c r="D13" s="47">
        <v>41163.081113414657</v>
      </c>
      <c r="E13" s="47">
        <v>41564.684814605571</v>
      </c>
      <c r="F13" s="47">
        <v>42179.927095600258</v>
      </c>
      <c r="G13" s="47">
        <v>42198.448172445213</v>
      </c>
      <c r="H13" s="47">
        <v>41756.533863638811</v>
      </c>
      <c r="I13" s="47">
        <v>41958.943814356542</v>
      </c>
      <c r="J13" s="47">
        <v>42486.456884984342</v>
      </c>
      <c r="K13" s="47">
        <v>42609.615381534895</v>
      </c>
      <c r="L13" s="47">
        <v>43035.320656558593</v>
      </c>
      <c r="M13" s="65">
        <v>43618.194413038036</v>
      </c>
      <c r="N13" s="65">
        <v>43422.622879519688</v>
      </c>
      <c r="O13" s="118">
        <v>43536.170607658234</v>
      </c>
    </row>
    <row r="14" spans="2:15">
      <c r="B14" s="30" t="s">
        <v>49</v>
      </c>
      <c r="C14" s="49">
        <v>114039.16344543091</v>
      </c>
      <c r="D14" s="47">
        <v>114737.88966343451</v>
      </c>
      <c r="E14" s="47">
        <v>115236.29842255788</v>
      </c>
      <c r="F14" s="47">
        <v>115708.7887307764</v>
      </c>
      <c r="G14" s="47">
        <v>116402.31905681809</v>
      </c>
      <c r="H14" s="47">
        <v>116050.3230665265</v>
      </c>
      <c r="I14" s="47">
        <v>116572.27045564416</v>
      </c>
      <c r="J14" s="47">
        <v>116896.44197151638</v>
      </c>
      <c r="K14" s="47">
        <v>116678.93667261567</v>
      </c>
      <c r="L14" s="47">
        <v>117017.54903525725</v>
      </c>
      <c r="M14" s="65">
        <v>118180.00008335609</v>
      </c>
      <c r="N14" s="65">
        <v>121495.92463649134</v>
      </c>
      <c r="O14" s="118">
        <v>122252.28225446322</v>
      </c>
    </row>
    <row r="15" spans="2:15">
      <c r="B15" s="67" t="s">
        <v>54</v>
      </c>
      <c r="C15" s="48">
        <f>SUM(C12:C14)</f>
        <v>326678.12557027134</v>
      </c>
      <c r="D15" s="48">
        <f t="shared" ref="D15:O15" si="4">SUM(D12:D14)</f>
        <v>330428.4539054989</v>
      </c>
      <c r="E15" s="48">
        <f t="shared" si="4"/>
        <v>332075.38995365781</v>
      </c>
      <c r="F15" s="48">
        <f t="shared" si="4"/>
        <v>333780.99971746269</v>
      </c>
      <c r="G15" s="48">
        <f t="shared" si="4"/>
        <v>334657.95619052707</v>
      </c>
      <c r="H15" s="48">
        <f t="shared" si="4"/>
        <v>332313.6504658343</v>
      </c>
      <c r="I15" s="48">
        <f t="shared" si="4"/>
        <v>333952.70212348504</v>
      </c>
      <c r="J15" s="48">
        <f t="shared" si="4"/>
        <v>336002.29799029086</v>
      </c>
      <c r="K15" s="48">
        <f t="shared" si="4"/>
        <v>335284.74534886086</v>
      </c>
      <c r="L15" s="48">
        <f t="shared" si="4"/>
        <v>336496.12006448943</v>
      </c>
      <c r="M15" s="48">
        <f t="shared" si="4"/>
        <v>339637.09534723609</v>
      </c>
      <c r="N15" s="48">
        <f t="shared" si="4"/>
        <v>342635.59934569238</v>
      </c>
      <c r="O15" s="119">
        <f t="shared" si="4"/>
        <v>343817.79994595022</v>
      </c>
    </row>
    <row r="16" spans="2:15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</row>
    <row r="17" spans="2:15">
      <c r="B17" s="66"/>
      <c r="O17" s="76" t="s">
        <v>57</v>
      </c>
    </row>
    <row r="18" spans="2:15">
      <c r="B18" s="121" t="s">
        <v>60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</row>
    <row r="19" spans="2:15" ht="26.25" thickBot="1">
      <c r="B19" s="29" t="s">
        <v>46</v>
      </c>
      <c r="C19" s="75">
        <v>44592</v>
      </c>
      <c r="D19" s="75">
        <v>44620</v>
      </c>
      <c r="E19" s="75">
        <v>44651</v>
      </c>
      <c r="F19" s="75">
        <v>44681</v>
      </c>
      <c r="G19" s="75">
        <v>44712</v>
      </c>
      <c r="H19" s="75">
        <v>44742</v>
      </c>
      <c r="I19" s="75">
        <v>44773</v>
      </c>
      <c r="J19" s="75">
        <v>44804</v>
      </c>
      <c r="K19" s="75">
        <v>44834</v>
      </c>
      <c r="L19" s="75">
        <v>44865</v>
      </c>
      <c r="M19" s="75">
        <v>44895</v>
      </c>
      <c r="N19" s="75">
        <v>44926</v>
      </c>
      <c r="O19" s="117">
        <v>44957</v>
      </c>
    </row>
    <row r="20" spans="2:15" ht="15.75" thickTop="1">
      <c r="B20" s="30" t="s">
        <v>47</v>
      </c>
      <c r="C20" s="49">
        <v>619.10075840285833</v>
      </c>
      <c r="D20" s="47">
        <v>623.66641430701907</v>
      </c>
      <c r="E20" s="47">
        <v>624.219417388019</v>
      </c>
      <c r="F20" s="47">
        <v>629.28279871783218</v>
      </c>
      <c r="G20" s="47">
        <v>631.2640190716711</v>
      </c>
      <c r="H20" s="47">
        <v>635.55692515125997</v>
      </c>
      <c r="I20" s="47">
        <v>637.25035727125999</v>
      </c>
      <c r="J20" s="47">
        <v>641.56612857531718</v>
      </c>
      <c r="K20" s="47">
        <v>653.62359547094593</v>
      </c>
      <c r="L20" s="47">
        <v>655.31894774347904</v>
      </c>
      <c r="M20" s="65">
        <v>663.42425025887644</v>
      </c>
      <c r="N20" s="65">
        <v>662.24273602386677</v>
      </c>
      <c r="O20" s="118">
        <v>1450.4283471748668</v>
      </c>
    </row>
    <row r="21" spans="2:15">
      <c r="B21" s="30" t="s">
        <v>48</v>
      </c>
      <c r="C21" s="49">
        <v>88.062310420428759</v>
      </c>
      <c r="D21" s="47">
        <v>86.764664284000006</v>
      </c>
      <c r="E21" s="47">
        <v>86.764664284000006</v>
      </c>
      <c r="F21" s="47">
        <v>86.764664284000006</v>
      </c>
      <c r="G21" s="47">
        <v>85.652734886000005</v>
      </c>
      <c r="H21" s="47">
        <v>84.913614824000007</v>
      </c>
      <c r="I21" s="47">
        <v>70.1254591</v>
      </c>
      <c r="J21" s="47">
        <v>76.385614500000003</v>
      </c>
      <c r="K21" s="47">
        <v>74.646969475000006</v>
      </c>
      <c r="L21" s="47">
        <v>73.326129714000004</v>
      </c>
      <c r="M21" s="65">
        <v>73.961809240999997</v>
      </c>
      <c r="N21" s="65">
        <v>77.868264382999996</v>
      </c>
      <c r="O21" s="118">
        <v>76.724528413000002</v>
      </c>
    </row>
    <row r="22" spans="2:15">
      <c r="B22" s="30" t="s">
        <v>49</v>
      </c>
      <c r="C22" s="49">
        <v>1458.0642456319999</v>
      </c>
      <c r="D22" s="47">
        <v>1460.4893309700001</v>
      </c>
      <c r="E22" s="47">
        <v>1451.951110473</v>
      </c>
      <c r="F22" s="47">
        <v>1464.0804044639999</v>
      </c>
      <c r="G22" s="47">
        <v>1467.765807691</v>
      </c>
      <c r="H22" s="47">
        <v>1472.154189314</v>
      </c>
      <c r="I22" s="47">
        <v>1476.2257786729999</v>
      </c>
      <c r="J22" s="47">
        <v>1484.964396803</v>
      </c>
      <c r="K22" s="47">
        <v>1482.946657339</v>
      </c>
      <c r="L22" s="47">
        <v>1488.803380844</v>
      </c>
      <c r="M22" s="65">
        <v>1499.776014416</v>
      </c>
      <c r="N22" s="65">
        <v>1509.530057317</v>
      </c>
      <c r="O22" s="118">
        <v>1516.670951561</v>
      </c>
    </row>
    <row r="23" spans="2:15">
      <c r="B23" s="67" t="s">
        <v>54</v>
      </c>
      <c r="C23" s="48">
        <f>SUM(C20:C22)</f>
        <v>2165.2273144552869</v>
      </c>
      <c r="D23" s="48">
        <f t="shared" ref="D23:O23" si="5">SUM(D20:D22)</f>
        <v>2170.9204095610194</v>
      </c>
      <c r="E23" s="48">
        <f t="shared" si="5"/>
        <v>2162.9351921450188</v>
      </c>
      <c r="F23" s="48">
        <f t="shared" si="5"/>
        <v>2180.127867465832</v>
      </c>
      <c r="G23" s="48">
        <f t="shared" si="5"/>
        <v>2184.6825616486713</v>
      </c>
      <c r="H23" s="48">
        <f t="shared" si="5"/>
        <v>2192.6247292892599</v>
      </c>
      <c r="I23" s="48">
        <f t="shared" si="5"/>
        <v>2183.6015950442597</v>
      </c>
      <c r="J23" s="48">
        <f t="shared" si="5"/>
        <v>2202.9161398783172</v>
      </c>
      <c r="K23" s="48">
        <f t="shared" si="5"/>
        <v>2211.2172222849458</v>
      </c>
      <c r="L23" s="48">
        <f t="shared" si="5"/>
        <v>2217.4484583014791</v>
      </c>
      <c r="M23" s="48">
        <f t="shared" si="5"/>
        <v>2237.1620739158761</v>
      </c>
      <c r="N23" s="48">
        <f t="shared" si="5"/>
        <v>2249.6410577238667</v>
      </c>
      <c r="O23" s="119">
        <f t="shared" si="5"/>
        <v>3043.8238271488667</v>
      </c>
    </row>
  </sheetData>
  <mergeCells count="3">
    <mergeCell ref="B2:O2"/>
    <mergeCell ref="B10:O10"/>
    <mergeCell ref="B18:O18"/>
  </mergeCells>
  <pageMargins left="0.7" right="0.7" top="0.75" bottom="0.75" header="0.3" footer="0.3"/>
  <pageSetup orientation="portrait" horizontalDpi="90" verticalDpi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</sheetPr>
  <dimension ref="A1:O77"/>
  <sheetViews>
    <sheetView showGridLines="0" zoomScale="85" zoomScaleNormal="85" workbookViewId="0">
      <selection activeCell="O77" activeCellId="2" sqref="O25 O51 O77"/>
    </sheetView>
  </sheetViews>
  <sheetFormatPr defaultColWidth="8.85546875" defaultRowHeight="15"/>
  <cols>
    <col min="2" max="2" width="20.5703125" customWidth="1"/>
    <col min="3" max="14" width="13.42578125" bestFit="1" customWidth="1"/>
    <col min="15" max="15" width="13.7109375" customWidth="1"/>
  </cols>
  <sheetData>
    <row r="1" spans="1:15">
      <c r="O1" s="76" t="s">
        <v>57</v>
      </c>
    </row>
    <row r="2" spans="1:15">
      <c r="B2" s="121" t="s">
        <v>61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5" ht="15.75" thickBot="1">
      <c r="A3" s="97"/>
      <c r="B3" s="29" t="s">
        <v>62</v>
      </c>
      <c r="C3" s="75">
        <v>44592</v>
      </c>
      <c r="D3" s="75">
        <v>44620</v>
      </c>
      <c r="E3" s="75">
        <v>44651</v>
      </c>
      <c r="F3" s="75">
        <v>44681</v>
      </c>
      <c r="G3" s="75">
        <v>44712</v>
      </c>
      <c r="H3" s="75">
        <v>44742</v>
      </c>
      <c r="I3" s="75">
        <v>44773</v>
      </c>
      <c r="J3" s="75">
        <v>44804</v>
      </c>
      <c r="K3" s="75">
        <v>44834</v>
      </c>
      <c r="L3" s="75">
        <v>44865</v>
      </c>
      <c r="M3" s="75">
        <v>44895</v>
      </c>
      <c r="N3" s="75">
        <v>44926</v>
      </c>
      <c r="O3" s="75">
        <v>44957</v>
      </c>
    </row>
    <row r="4" spans="1:15" ht="15.75" thickTop="1">
      <c r="A4" s="13"/>
      <c r="B4" s="14" t="s">
        <v>63</v>
      </c>
      <c r="C4" s="70">
        <v>378.98453830855999</v>
      </c>
      <c r="D4" s="70">
        <v>529.77586793855994</v>
      </c>
      <c r="E4" s="70">
        <v>472.11079663155999</v>
      </c>
      <c r="F4" s="70">
        <v>379.62088650855998</v>
      </c>
      <c r="G4" s="70">
        <v>395.24007976756002</v>
      </c>
      <c r="H4" s="70">
        <v>418.20746332607996</v>
      </c>
      <c r="I4" s="70">
        <v>474.15494527554</v>
      </c>
      <c r="J4" s="70">
        <v>238.76380915796</v>
      </c>
      <c r="K4" s="70">
        <v>277.27639660071003</v>
      </c>
      <c r="L4" s="70">
        <v>268.75275021776002</v>
      </c>
      <c r="M4" s="70">
        <v>308.51359525653004</v>
      </c>
      <c r="N4" s="70">
        <v>131.00704945651</v>
      </c>
      <c r="O4" s="70">
        <v>209.10512215316999</v>
      </c>
    </row>
    <row r="5" spans="1:15">
      <c r="A5" s="13"/>
      <c r="B5" s="14" t="s">
        <v>64</v>
      </c>
      <c r="C5" s="70">
        <v>1240.090375407</v>
      </c>
      <c r="D5" s="70">
        <v>1242.4067117049999</v>
      </c>
      <c r="E5" s="70">
        <v>1226.5891697110001</v>
      </c>
      <c r="F5" s="70">
        <v>1062.42957815</v>
      </c>
      <c r="G5" s="70">
        <v>1283.2517936470001</v>
      </c>
      <c r="H5" s="70">
        <v>1360.5076522280001</v>
      </c>
      <c r="I5" s="70">
        <v>1212.0626052959999</v>
      </c>
      <c r="J5" s="70">
        <v>1228.2776151099999</v>
      </c>
      <c r="K5" s="70">
        <v>1209.30256087</v>
      </c>
      <c r="L5" s="70">
        <v>1369.527429471</v>
      </c>
      <c r="M5" s="70">
        <v>1485.026255621</v>
      </c>
      <c r="N5" s="70">
        <v>945.99412169799996</v>
      </c>
      <c r="O5" s="70">
        <v>1530.2741657219999</v>
      </c>
    </row>
    <row r="6" spans="1:15">
      <c r="A6" s="13"/>
      <c r="B6" s="14" t="s">
        <v>65</v>
      </c>
      <c r="C6" s="70">
        <v>14226.986397536</v>
      </c>
      <c r="D6" s="70">
        <v>14257.852217534</v>
      </c>
      <c r="E6" s="70">
        <v>14858.212384391001</v>
      </c>
      <c r="F6" s="70">
        <v>15266.170605884001</v>
      </c>
      <c r="G6" s="70">
        <v>13792.134390472002</v>
      </c>
      <c r="H6" s="70">
        <v>14719.599163376</v>
      </c>
      <c r="I6" s="70">
        <v>14877.638311661001</v>
      </c>
      <c r="J6" s="70">
        <v>14964.236429008</v>
      </c>
      <c r="K6" s="70">
        <v>13516.049526263001</v>
      </c>
      <c r="L6" s="70">
        <v>12640.683185841999</v>
      </c>
      <c r="M6" s="70">
        <v>12830.565457055</v>
      </c>
      <c r="N6" s="70">
        <v>14109.425376192999</v>
      </c>
      <c r="O6" s="70">
        <v>13602.526623760001</v>
      </c>
    </row>
    <row r="7" spans="1:15">
      <c r="A7" s="13"/>
      <c r="B7" s="14" t="s">
        <v>66</v>
      </c>
      <c r="C7" s="70">
        <v>9.5509463399999994</v>
      </c>
      <c r="D7" s="70">
        <v>9.5509463399999994</v>
      </c>
      <c r="E7" s="70">
        <v>9.5509463399999994</v>
      </c>
      <c r="F7" s="70">
        <v>9.5509463399999994</v>
      </c>
      <c r="G7" s="70">
        <v>9.5509463399999994</v>
      </c>
      <c r="H7" s="70">
        <v>9.5509463399999994</v>
      </c>
      <c r="I7" s="70">
        <v>9.5509463399999994</v>
      </c>
      <c r="J7" s="70">
        <v>9.5509463399999994</v>
      </c>
      <c r="K7" s="70">
        <v>0</v>
      </c>
      <c r="L7" s="70">
        <v>0</v>
      </c>
      <c r="M7" s="70">
        <v>0</v>
      </c>
      <c r="N7" s="70">
        <v>9.4474557659999991</v>
      </c>
      <c r="O7" s="70">
        <v>9.4976870499999997</v>
      </c>
    </row>
    <row r="8" spans="1:15">
      <c r="A8" s="13"/>
      <c r="B8" s="14" t="s">
        <v>67</v>
      </c>
      <c r="C8" s="70">
        <v>0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</row>
    <row r="9" spans="1:15">
      <c r="A9" s="13"/>
      <c r="B9" s="14" t="s">
        <v>68</v>
      </c>
      <c r="C9" s="70">
        <v>54306.227251594086</v>
      </c>
      <c r="D9" s="70">
        <v>54464.942181081271</v>
      </c>
      <c r="E9" s="70">
        <v>54959.246716761438</v>
      </c>
      <c r="F9" s="70">
        <v>54844.781571547079</v>
      </c>
      <c r="G9" s="70">
        <v>54932.38714811844</v>
      </c>
      <c r="H9" s="70">
        <v>55309.606849752156</v>
      </c>
      <c r="I9" s="70">
        <v>56323.363818147955</v>
      </c>
      <c r="J9" s="70">
        <v>57716.127683715313</v>
      </c>
      <c r="K9" s="70">
        <v>59699.860570798512</v>
      </c>
      <c r="L9" s="70">
        <v>60817.461426725618</v>
      </c>
      <c r="M9" s="70">
        <v>61559.362217898568</v>
      </c>
      <c r="N9" s="70">
        <v>61664.354933034228</v>
      </c>
      <c r="O9" s="70">
        <v>61590.365491508004</v>
      </c>
    </row>
    <row r="10" spans="1:15">
      <c r="A10" s="13"/>
      <c r="B10" s="14" t="s">
        <v>69</v>
      </c>
      <c r="C10" s="70">
        <v>19982.514466037173</v>
      </c>
      <c r="D10" s="70">
        <v>20577.15645518438</v>
      </c>
      <c r="E10" s="70">
        <v>20620.303241212619</v>
      </c>
      <c r="F10" s="70">
        <v>21068.659884516281</v>
      </c>
      <c r="G10" s="70">
        <v>21209.448091813429</v>
      </c>
      <c r="H10" s="70">
        <v>19695.789631576601</v>
      </c>
      <c r="I10" s="70">
        <v>19880.59793177155</v>
      </c>
      <c r="J10" s="70">
        <v>19530.005691252532</v>
      </c>
      <c r="K10" s="70">
        <v>19247.917562050319</v>
      </c>
      <c r="L10" s="70">
        <v>19801.747589393552</v>
      </c>
      <c r="M10" s="70">
        <v>19868.24235528045</v>
      </c>
      <c r="N10" s="70">
        <v>19189.57305425985</v>
      </c>
      <c r="O10" s="70">
        <v>19524.594779197909</v>
      </c>
    </row>
    <row r="11" spans="1:15">
      <c r="A11" s="13"/>
      <c r="B11" s="14" t="s">
        <v>70</v>
      </c>
      <c r="C11" s="70">
        <v>39877.816106256403</v>
      </c>
      <c r="D11" s="70">
        <v>39790.73723633639</v>
      </c>
      <c r="E11" s="70">
        <v>39666.040633079836</v>
      </c>
      <c r="F11" s="70">
        <v>39518.658865311838</v>
      </c>
      <c r="G11" s="70">
        <v>40479.941042052451</v>
      </c>
      <c r="H11" s="70">
        <v>39418.943693780675</v>
      </c>
      <c r="I11" s="70">
        <v>38681.584378951033</v>
      </c>
      <c r="J11" s="70">
        <v>39953.155121368232</v>
      </c>
      <c r="K11" s="70">
        <v>39754.183228931266</v>
      </c>
      <c r="L11" s="70">
        <v>39298.330279486545</v>
      </c>
      <c r="M11" s="70">
        <v>40148.614482118268</v>
      </c>
      <c r="N11" s="70">
        <v>40134.20413022305</v>
      </c>
      <c r="O11" s="70">
        <v>40190.280119569798</v>
      </c>
    </row>
    <row r="12" spans="1:15">
      <c r="A12" s="13"/>
      <c r="B12" s="14" t="s">
        <v>71</v>
      </c>
      <c r="C12" s="70">
        <v>3106.0882478834001</v>
      </c>
      <c r="D12" s="70">
        <v>3131.5930915441554</v>
      </c>
      <c r="E12" s="70">
        <v>3102.1510706398999</v>
      </c>
      <c r="F12" s="70">
        <v>3103.4904703156499</v>
      </c>
      <c r="G12" s="70">
        <v>3190.4962898713902</v>
      </c>
      <c r="H12" s="70">
        <v>3160.0213362541299</v>
      </c>
      <c r="I12" s="70">
        <v>3161.8791457218699</v>
      </c>
      <c r="J12" s="70">
        <v>3406.6022440586098</v>
      </c>
      <c r="K12" s="70">
        <v>3384.4172578017201</v>
      </c>
      <c r="L12" s="70">
        <v>3438.5522593765695</v>
      </c>
      <c r="M12" s="70">
        <v>3519.9608481485802</v>
      </c>
      <c r="N12" s="70">
        <v>3535.9113781874298</v>
      </c>
      <c r="O12" s="70">
        <v>3575.4798589802899</v>
      </c>
    </row>
    <row r="13" spans="1:15">
      <c r="A13" s="13"/>
      <c r="B13" s="14" t="s">
        <v>72</v>
      </c>
      <c r="C13" s="70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</row>
    <row r="14" spans="1:15">
      <c r="A14" s="13"/>
      <c r="B14" s="14" t="s">
        <v>73</v>
      </c>
      <c r="C14" s="70">
        <v>9023.3776540832387</v>
      </c>
      <c r="D14" s="70">
        <v>9181.0934546310982</v>
      </c>
      <c r="E14" s="70">
        <v>9270.1067323830321</v>
      </c>
      <c r="F14" s="70">
        <v>9316.2082100717198</v>
      </c>
      <c r="G14" s="70">
        <v>9354.044986247387</v>
      </c>
      <c r="H14" s="70">
        <v>8669.323091975235</v>
      </c>
      <c r="I14" s="70">
        <v>8644.4911790184342</v>
      </c>
      <c r="J14" s="70">
        <v>8313.4867508300995</v>
      </c>
      <c r="K14" s="70">
        <v>7674.6984880591235</v>
      </c>
      <c r="L14" s="70">
        <v>7584.7253480524987</v>
      </c>
      <c r="M14" s="70">
        <v>7374.6500567768735</v>
      </c>
      <c r="N14" s="70">
        <v>6940.6173228016623</v>
      </c>
      <c r="O14" s="70">
        <v>7123.8886969184623</v>
      </c>
    </row>
    <row r="15" spans="1:15">
      <c r="A15" s="13"/>
      <c r="B15" s="14" t="s">
        <v>74</v>
      </c>
      <c r="C15" s="70">
        <v>72.983554999999996</v>
      </c>
      <c r="D15" s="70">
        <v>73.150352999999996</v>
      </c>
      <c r="E15" s="70">
        <v>73.014794499999994</v>
      </c>
      <c r="F15" s="70">
        <v>72.916235</v>
      </c>
      <c r="G15" s="70">
        <v>72.651092500000004</v>
      </c>
      <c r="H15" s="70">
        <v>72.426907999999997</v>
      </c>
      <c r="I15" s="70">
        <v>68.595498000000006</v>
      </c>
      <c r="J15" s="70">
        <v>68.416653999999994</v>
      </c>
      <c r="K15" s="70">
        <v>68.148921000000001</v>
      </c>
      <c r="L15" s="70">
        <v>168.034142</v>
      </c>
      <c r="M15" s="70">
        <v>168</v>
      </c>
      <c r="N15" s="70">
        <v>168</v>
      </c>
      <c r="O15" s="70">
        <v>168</v>
      </c>
    </row>
    <row r="16" spans="1:15">
      <c r="A16" s="13"/>
      <c r="B16" s="14" t="s">
        <v>75</v>
      </c>
      <c r="C16" s="70">
        <v>318.48175975438141</v>
      </c>
      <c r="D16" s="70">
        <v>316.73038299887986</v>
      </c>
      <c r="E16" s="70">
        <v>279.80619529627313</v>
      </c>
      <c r="F16" s="70">
        <v>274.59416782289298</v>
      </c>
      <c r="G16" s="70">
        <v>264.32913726808215</v>
      </c>
      <c r="H16" s="70">
        <v>237.35447896560279</v>
      </c>
      <c r="I16" s="70">
        <v>234.35608221699468</v>
      </c>
      <c r="J16" s="70">
        <v>194.90165355346042</v>
      </c>
      <c r="K16" s="70">
        <v>163.53046209790301</v>
      </c>
      <c r="L16" s="70">
        <v>158.52008710522477</v>
      </c>
      <c r="M16" s="70">
        <v>149.53211856947999</v>
      </c>
      <c r="N16" s="70">
        <v>239.03708922264721</v>
      </c>
      <c r="O16" s="70">
        <v>234.13702216114561</v>
      </c>
    </row>
    <row r="17" spans="1:15">
      <c r="A17" s="13"/>
      <c r="B17" s="14" t="s">
        <v>76</v>
      </c>
      <c r="C17" s="70">
        <v>3.7608641123599997</v>
      </c>
      <c r="D17" s="70">
        <v>3.7186072123599998</v>
      </c>
      <c r="E17" s="70">
        <v>3.8453779123599996</v>
      </c>
      <c r="F17" s="70">
        <v>4.7327728153599997</v>
      </c>
      <c r="G17" s="70">
        <v>4.2256898673599999</v>
      </c>
      <c r="H17" s="70">
        <v>3.5073225653599995</v>
      </c>
      <c r="I17" s="70">
        <v>4.0989191673600001</v>
      </c>
      <c r="J17" s="70">
        <v>4.1002608663599993</v>
      </c>
      <c r="K17" s="70">
        <v>4.0566624139999998</v>
      </c>
      <c r="L17" s="70">
        <v>3.9298915663599998</v>
      </c>
      <c r="M17" s="70">
        <v>3.9298915663801299</v>
      </c>
      <c r="N17" s="70">
        <v>4.09891916636</v>
      </c>
      <c r="O17" s="70">
        <v>3.4228089110000002</v>
      </c>
    </row>
    <row r="18" spans="1:15">
      <c r="A18" s="13"/>
      <c r="B18" s="14" t="s">
        <v>77</v>
      </c>
      <c r="C18" s="70">
        <v>35.539456000000001</v>
      </c>
      <c r="D18" s="70">
        <v>35.537455999999999</v>
      </c>
      <c r="E18" s="70">
        <v>35.533616000000002</v>
      </c>
      <c r="F18" s="70">
        <v>35.781939999999999</v>
      </c>
      <c r="G18" s="70">
        <v>34.488460000000003</v>
      </c>
      <c r="H18" s="70">
        <v>34.387239999999998</v>
      </c>
      <c r="I18" s="70">
        <v>34.222826349999998</v>
      </c>
      <c r="J18" s="70">
        <v>34.219536349999998</v>
      </c>
      <c r="K18" s="70">
        <v>34.216526350000002</v>
      </c>
      <c r="L18" s="70">
        <v>34.15343</v>
      </c>
      <c r="M18" s="70">
        <v>34.152589999999996</v>
      </c>
      <c r="N18" s="70">
        <v>32.871789999999997</v>
      </c>
      <c r="O18" s="70">
        <v>32.870600000000003</v>
      </c>
    </row>
    <row r="19" spans="1:15">
      <c r="A19" s="13"/>
      <c r="B19" s="14" t="s">
        <v>78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</row>
    <row r="20" spans="1:15">
      <c r="A20" s="13"/>
      <c r="B20" s="14" t="s">
        <v>79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</row>
    <row r="21" spans="1:15">
      <c r="A21" s="13"/>
      <c r="B21" s="14" t="s">
        <v>80</v>
      </c>
      <c r="C21" s="70">
        <v>9220.4356414529993</v>
      </c>
      <c r="D21" s="70">
        <v>9272.8111128669989</v>
      </c>
      <c r="E21" s="70">
        <v>9277.8314342289996</v>
      </c>
      <c r="F21" s="70">
        <v>9354.7674708810009</v>
      </c>
      <c r="G21" s="70">
        <v>9455.1020312979999</v>
      </c>
      <c r="H21" s="70">
        <v>9463.1892006400194</v>
      </c>
      <c r="I21" s="70">
        <v>9496.3280220710203</v>
      </c>
      <c r="J21" s="70">
        <v>9535.3560428710207</v>
      </c>
      <c r="K21" s="70">
        <v>9606.0987463840211</v>
      </c>
      <c r="L21" s="70">
        <v>9604.6776855710013</v>
      </c>
      <c r="M21" s="70">
        <v>9597.225769992001</v>
      </c>
      <c r="N21" s="70">
        <v>9743.0817797660002</v>
      </c>
      <c r="O21" s="70">
        <v>9756.0940141970004</v>
      </c>
    </row>
    <row r="22" spans="1:15">
      <c r="A22" s="13"/>
      <c r="B22" s="14" t="s">
        <v>81</v>
      </c>
      <c r="C22" s="70">
        <v>4698.0004376460001</v>
      </c>
      <c r="D22" s="70">
        <v>2908.0653874205004</v>
      </c>
      <c r="E22" s="70">
        <v>2791.5488280680001</v>
      </c>
      <c r="F22" s="70">
        <v>2802.6675329440004</v>
      </c>
      <c r="G22" s="70">
        <v>2811.6524352900001</v>
      </c>
      <c r="H22" s="70">
        <v>2798.7638298540001</v>
      </c>
      <c r="I22" s="70">
        <v>2800.6872252310004</v>
      </c>
      <c r="J22" s="70">
        <v>2800.4977350380004</v>
      </c>
      <c r="K22" s="70">
        <v>2803.9116037350004</v>
      </c>
      <c r="L22" s="70">
        <v>2819.922643416</v>
      </c>
      <c r="M22" s="70">
        <v>2825.9318227879999</v>
      </c>
      <c r="N22" s="70">
        <v>2917.713043625</v>
      </c>
      <c r="O22" s="70">
        <v>2919.9657199389999</v>
      </c>
    </row>
    <row r="23" spans="1:15">
      <c r="A23" s="13"/>
      <c r="B23" s="14" t="s">
        <v>82</v>
      </c>
      <c r="C23" s="70">
        <v>1231.0832327789999</v>
      </c>
      <c r="D23" s="70">
        <v>1204.840978232</v>
      </c>
      <c r="E23" s="70">
        <v>1216.722464146</v>
      </c>
      <c r="F23" s="70">
        <v>1207.2886285159998</v>
      </c>
      <c r="G23" s="70">
        <v>1216.9859975289999</v>
      </c>
      <c r="H23" s="70">
        <v>1217.0154332299999</v>
      </c>
      <c r="I23" s="70">
        <v>1214.2699194429999</v>
      </c>
      <c r="J23" s="70">
        <v>1214.8498241549999</v>
      </c>
      <c r="K23" s="70">
        <v>1212.9103203</v>
      </c>
      <c r="L23" s="70">
        <v>1212.7015760469999</v>
      </c>
      <c r="M23" s="70">
        <v>1209.518015483</v>
      </c>
      <c r="N23" s="70">
        <v>1174.254580285</v>
      </c>
      <c r="O23" s="70">
        <v>1174.6732012939999</v>
      </c>
    </row>
    <row r="24" spans="1:15">
      <c r="A24" s="13"/>
      <c r="B24" s="14" t="s">
        <v>83</v>
      </c>
      <c r="C24" s="70">
        <v>7442.0379682069997</v>
      </c>
      <c r="D24" s="70">
        <v>10038.544809200001</v>
      </c>
      <c r="E24" s="70">
        <v>10295.78975032</v>
      </c>
      <c r="F24" s="70">
        <v>10298.985063702999</v>
      </c>
      <c r="G24" s="70">
        <v>10300.746689792</v>
      </c>
      <c r="H24" s="70">
        <v>10329.444543981999</v>
      </c>
      <c r="I24" s="70">
        <v>10322.295959425999</v>
      </c>
      <c r="J24" s="70">
        <v>10314.519366691</v>
      </c>
      <c r="K24" s="70">
        <v>10329.432788179</v>
      </c>
      <c r="L24" s="70">
        <v>10336.042394937</v>
      </c>
      <c r="M24" s="70">
        <v>10346.982731603001</v>
      </c>
      <c r="N24" s="70">
        <v>10399.007418092</v>
      </c>
      <c r="O24" s="70">
        <v>10415.690454648</v>
      </c>
    </row>
    <row r="25" spans="1:15">
      <c r="A25" s="13"/>
      <c r="B25" s="16" t="s">
        <v>84</v>
      </c>
      <c r="C25" s="71">
        <v>165173.95889839769</v>
      </c>
      <c r="D25" s="71">
        <v>167038.50724922563</v>
      </c>
      <c r="E25" s="71">
        <v>168158.40415162197</v>
      </c>
      <c r="F25" s="71">
        <v>168621.3048303274</v>
      </c>
      <c r="G25" s="71">
        <v>168806.67630187419</v>
      </c>
      <c r="H25" s="71">
        <v>166917.63878584586</v>
      </c>
      <c r="I25" s="71">
        <v>167440.17771408876</v>
      </c>
      <c r="J25" s="71">
        <v>169527.06736436559</v>
      </c>
      <c r="K25" s="71">
        <v>168986.01162183456</v>
      </c>
      <c r="L25" s="71">
        <v>169557.76211920814</v>
      </c>
      <c r="M25" s="71">
        <v>171430.2082081571</v>
      </c>
      <c r="N25" s="71">
        <v>171338.59944177675</v>
      </c>
      <c r="O25" s="71">
        <v>172060.86636600981</v>
      </c>
    </row>
    <row r="27" spans="1:15">
      <c r="O27" s="76" t="s">
        <v>57</v>
      </c>
    </row>
    <row r="28" spans="1:15">
      <c r="B28" s="121" t="s">
        <v>85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</row>
    <row r="29" spans="1:15">
      <c r="B29" s="29" t="s">
        <v>62</v>
      </c>
      <c r="C29" s="75">
        <v>44592</v>
      </c>
      <c r="D29" s="75">
        <v>44620</v>
      </c>
      <c r="E29" s="75">
        <v>44651</v>
      </c>
      <c r="F29" s="75">
        <v>44681</v>
      </c>
      <c r="G29" s="75">
        <v>44712</v>
      </c>
      <c r="H29" s="75">
        <v>44742</v>
      </c>
      <c r="I29" s="75">
        <v>44773</v>
      </c>
      <c r="J29" s="75">
        <v>44804</v>
      </c>
      <c r="K29" s="75">
        <v>44834</v>
      </c>
      <c r="L29" s="75">
        <v>44865</v>
      </c>
      <c r="M29" s="75">
        <v>44895</v>
      </c>
      <c r="N29" s="75">
        <v>44926</v>
      </c>
      <c r="O29" s="75">
        <v>44957</v>
      </c>
    </row>
    <row r="30" spans="1:15" ht="15.75" thickTop="1">
      <c r="B30" s="14" t="s">
        <v>63</v>
      </c>
      <c r="C30" s="70">
        <v>716.59059906200002</v>
      </c>
      <c r="D30" s="70">
        <v>703.17303133600001</v>
      </c>
      <c r="E30" s="70">
        <v>714.04258077833993</v>
      </c>
      <c r="F30" s="70">
        <v>449.28679182024001</v>
      </c>
      <c r="G30" s="70">
        <v>533.60615658224003</v>
      </c>
      <c r="H30" s="70">
        <v>586.17009780669991</v>
      </c>
      <c r="I30" s="70">
        <v>432.50662709373</v>
      </c>
      <c r="J30" s="70">
        <v>490.56862828529</v>
      </c>
      <c r="K30" s="70">
        <v>381.54885030489004</v>
      </c>
      <c r="L30" s="70">
        <v>298.60394693400002</v>
      </c>
      <c r="M30" s="70">
        <v>223.4723932441</v>
      </c>
      <c r="N30" s="70">
        <v>124.23209275344999</v>
      </c>
      <c r="O30" s="70">
        <v>340.93961817975003</v>
      </c>
    </row>
    <row r="31" spans="1:15">
      <c r="B31" s="14" t="s">
        <v>64</v>
      </c>
      <c r="C31" s="70">
        <v>215.535</v>
      </c>
      <c r="D31" s="70">
        <v>108.67</v>
      </c>
      <c r="E31" s="70">
        <v>177.59100000000001</v>
      </c>
      <c r="F31" s="70">
        <v>179.74</v>
      </c>
      <c r="G31" s="70">
        <v>396.96</v>
      </c>
      <c r="H31" s="70">
        <v>363.66</v>
      </c>
      <c r="I31" s="70">
        <v>491.56</v>
      </c>
      <c r="J31" s="70">
        <v>246.68</v>
      </c>
      <c r="K31" s="70">
        <v>294.96499999999997</v>
      </c>
      <c r="L31" s="70">
        <v>232.89</v>
      </c>
      <c r="M31" s="70">
        <v>539.625</v>
      </c>
      <c r="N31" s="70">
        <v>206.64500000000001</v>
      </c>
      <c r="O31" s="70">
        <v>274.27999999999997</v>
      </c>
    </row>
    <row r="32" spans="1:15">
      <c r="B32" s="14" t="s">
        <v>65</v>
      </c>
      <c r="C32" s="70">
        <v>4550.1374480719996</v>
      </c>
      <c r="D32" s="70">
        <v>4630.4958848010001</v>
      </c>
      <c r="E32" s="70">
        <v>4236.6189301659997</v>
      </c>
      <c r="F32" s="70">
        <v>4346.6325747889996</v>
      </c>
      <c r="G32" s="70">
        <v>4385.8813287009998</v>
      </c>
      <c r="H32" s="70">
        <v>4512.7880576260004</v>
      </c>
      <c r="I32" s="70">
        <v>4204.9440968970002</v>
      </c>
      <c r="J32" s="70">
        <v>4390.5316389910004</v>
      </c>
      <c r="K32" s="70">
        <v>4596.1072103429997</v>
      </c>
      <c r="L32" s="70">
        <v>4745.1585434250001</v>
      </c>
      <c r="M32" s="70">
        <v>4715.3189975679998</v>
      </c>
      <c r="N32" s="70">
        <v>4990.5739039139999</v>
      </c>
      <c r="O32" s="70">
        <v>4525.9183425009996</v>
      </c>
    </row>
    <row r="33" spans="2:15">
      <c r="B33" s="14" t="s">
        <v>66</v>
      </c>
      <c r="C33" s="70">
        <v>29.182080833000001</v>
      </c>
      <c r="D33" s="70">
        <v>29.285708601</v>
      </c>
      <c r="E33" s="70">
        <v>29.400439342999999</v>
      </c>
      <c r="F33" s="70">
        <v>29.511469093999999</v>
      </c>
      <c r="G33" s="70">
        <v>29.626199837000001</v>
      </c>
      <c r="H33" s="70">
        <v>29.737229588000002</v>
      </c>
      <c r="I33" s="70">
        <v>29.851960331000001</v>
      </c>
      <c r="J33" s="70">
        <v>29.966691073</v>
      </c>
      <c r="K33" s="70">
        <v>0</v>
      </c>
      <c r="L33" s="70">
        <v>0</v>
      </c>
      <c r="M33" s="70">
        <v>0</v>
      </c>
      <c r="N33" s="70">
        <v>9.4474557729999997</v>
      </c>
      <c r="O33" s="70">
        <v>9.4976870669999993</v>
      </c>
    </row>
    <row r="34" spans="2:15">
      <c r="B34" s="14" t="s">
        <v>67</v>
      </c>
      <c r="C34" s="70">
        <v>0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M34" s="70">
        <v>0</v>
      </c>
      <c r="N34" s="70">
        <v>0</v>
      </c>
      <c r="O34" s="70">
        <v>0</v>
      </c>
    </row>
    <row r="35" spans="2:15">
      <c r="B35" s="14" t="s">
        <v>68</v>
      </c>
      <c r="C35" s="70">
        <v>13195.134351273589</v>
      </c>
      <c r="D35" s="70">
        <v>13373.850994119488</v>
      </c>
      <c r="E35" s="70">
        <v>14066.470797514721</v>
      </c>
      <c r="F35" s="70">
        <v>14205.961033145402</v>
      </c>
      <c r="G35" s="70">
        <v>14408.853602679392</v>
      </c>
      <c r="H35" s="70">
        <v>14663.108544073719</v>
      </c>
      <c r="I35" s="70">
        <v>15116.661466224514</v>
      </c>
      <c r="J35" s="70">
        <v>15134.932557686951</v>
      </c>
      <c r="K35" s="70">
        <v>15166.614790775306</v>
      </c>
      <c r="L35" s="70">
        <v>15292.893934896005</v>
      </c>
      <c r="M35" s="70">
        <v>16871.825006432937</v>
      </c>
      <c r="N35" s="70">
        <v>17221.026258985938</v>
      </c>
      <c r="O35" s="70">
        <v>17426.492710763938</v>
      </c>
    </row>
    <row r="36" spans="2:15">
      <c r="B36" s="14" t="s">
        <v>69</v>
      </c>
      <c r="C36" s="70">
        <v>7489.6966673050001</v>
      </c>
      <c r="D36" s="70">
        <v>7816.0974373990002</v>
      </c>
      <c r="E36" s="70">
        <v>8076.3108638969998</v>
      </c>
      <c r="F36" s="70">
        <v>8640.8195993459994</v>
      </c>
      <c r="G36" s="70">
        <v>8334.9735775030003</v>
      </c>
      <c r="H36" s="70">
        <v>7862.536189212</v>
      </c>
      <c r="I36" s="70">
        <v>7855.8710266509006</v>
      </c>
      <c r="J36" s="70">
        <v>8008.1455188479995</v>
      </c>
      <c r="K36" s="70">
        <v>8041.8230989540007</v>
      </c>
      <c r="L36" s="70">
        <v>8220.1172297820012</v>
      </c>
      <c r="M36" s="70">
        <v>7139.0668354970003</v>
      </c>
      <c r="N36" s="70">
        <v>6885.7242169970004</v>
      </c>
      <c r="O36" s="70">
        <v>6765.2615870899999</v>
      </c>
    </row>
    <row r="37" spans="2:15">
      <c r="B37" s="14" t="s">
        <v>70</v>
      </c>
      <c r="C37" s="70">
        <v>8664.4189926049985</v>
      </c>
      <c r="D37" s="70">
        <v>8595.1155609310008</v>
      </c>
      <c r="E37" s="70">
        <v>8685.046528455001</v>
      </c>
      <c r="F37" s="70">
        <v>8691.0638156069999</v>
      </c>
      <c r="G37" s="70">
        <v>8580.8361787049998</v>
      </c>
      <c r="H37" s="70">
        <v>8408.4453807860009</v>
      </c>
      <c r="I37" s="70">
        <v>8365.3809387750007</v>
      </c>
      <c r="J37" s="70">
        <v>8737.809511468</v>
      </c>
      <c r="K37" s="70">
        <v>8786.0086201880004</v>
      </c>
      <c r="L37" s="70">
        <v>8904.6025427429995</v>
      </c>
      <c r="M37" s="70">
        <v>8765.0545363220008</v>
      </c>
      <c r="N37" s="70">
        <v>8744.595862999</v>
      </c>
      <c r="O37" s="70">
        <v>8733.3489362950004</v>
      </c>
    </row>
    <row r="38" spans="2:15">
      <c r="B38" s="14" t="s">
        <v>71</v>
      </c>
      <c r="C38" s="70">
        <v>419.33579852399998</v>
      </c>
      <c r="D38" s="70">
        <v>419.52616532100001</v>
      </c>
      <c r="E38" s="70">
        <v>399.05858532500002</v>
      </c>
      <c r="F38" s="70">
        <v>419.23503636100003</v>
      </c>
      <c r="G38" s="70">
        <v>416.14800680100001</v>
      </c>
      <c r="H38" s="70">
        <v>399.637327664</v>
      </c>
      <c r="I38" s="70">
        <v>397.05625110400001</v>
      </c>
      <c r="J38" s="70">
        <v>435.92780217900003</v>
      </c>
      <c r="K38" s="70">
        <v>474.517031315</v>
      </c>
      <c r="L38" s="70">
        <v>493.74729824100001</v>
      </c>
      <c r="M38" s="70">
        <v>496.68371324899999</v>
      </c>
      <c r="N38" s="70">
        <v>552.85627585199995</v>
      </c>
      <c r="O38" s="70">
        <v>566.42261385300003</v>
      </c>
    </row>
    <row r="39" spans="2:15">
      <c r="B39" s="14" t="s">
        <v>72</v>
      </c>
      <c r="C39" s="70">
        <v>0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  <c r="O39" s="70">
        <v>0</v>
      </c>
    </row>
    <row r="40" spans="2:15">
      <c r="B40" s="14" t="s">
        <v>73</v>
      </c>
      <c r="C40" s="70">
        <v>1550.46625733272</v>
      </c>
      <c r="D40" s="70">
        <v>1541.3188879512013</v>
      </c>
      <c r="E40" s="70">
        <v>1458.02113272888</v>
      </c>
      <c r="F40" s="70">
        <v>1439.9758488333696</v>
      </c>
      <c r="G40" s="70">
        <v>1430.515549278</v>
      </c>
      <c r="H40" s="70">
        <v>1353.0959257069499</v>
      </c>
      <c r="I40" s="70">
        <v>1324.0354865734648</v>
      </c>
      <c r="J40" s="70">
        <v>1316.4782340122206</v>
      </c>
      <c r="K40" s="70">
        <v>1249.5526586700357</v>
      </c>
      <c r="L40" s="70">
        <v>1229.1260752097241</v>
      </c>
      <c r="M40" s="70">
        <v>1172.7975391195346</v>
      </c>
      <c r="N40" s="70">
        <v>1151.796900396989</v>
      </c>
      <c r="O40" s="70">
        <v>1185.9326058711947</v>
      </c>
    </row>
    <row r="41" spans="2:15">
      <c r="B41" s="14" t="s">
        <v>74</v>
      </c>
      <c r="C41" s="70">
        <v>0</v>
      </c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M41" s="70">
        <v>0</v>
      </c>
      <c r="N41" s="70">
        <v>0</v>
      </c>
      <c r="O41" s="70">
        <v>0</v>
      </c>
    </row>
    <row r="42" spans="2:15">
      <c r="B42" s="14" t="s">
        <v>75</v>
      </c>
      <c r="C42" s="70">
        <v>132.14518142</v>
      </c>
      <c r="D42" s="70">
        <v>131.793610591</v>
      </c>
      <c r="E42" s="70">
        <v>120.060692563</v>
      </c>
      <c r="F42" s="70">
        <v>119.225747986</v>
      </c>
      <c r="G42" s="70">
        <v>114.913588757</v>
      </c>
      <c r="H42" s="70">
        <v>107.60736547099999</v>
      </c>
      <c r="I42" s="70">
        <v>107.601202237</v>
      </c>
      <c r="J42" s="70">
        <v>82.478052543999993</v>
      </c>
      <c r="K42" s="70">
        <v>74.755171290999996</v>
      </c>
      <c r="L42" s="70">
        <v>73.890484599999994</v>
      </c>
      <c r="M42" s="70">
        <v>70.575281712999995</v>
      </c>
      <c r="N42" s="70">
        <v>109.46128834</v>
      </c>
      <c r="O42" s="70">
        <v>102.973128503</v>
      </c>
    </row>
    <row r="43" spans="2:15">
      <c r="B43" s="14" t="s">
        <v>76</v>
      </c>
      <c r="C43" s="70">
        <v>22.336997499999999</v>
      </c>
      <c r="D43" s="70">
        <v>22.086020000000001</v>
      </c>
      <c r="E43" s="70">
        <v>22.838952500000001</v>
      </c>
      <c r="F43" s="70">
        <v>28.109480000000001</v>
      </c>
      <c r="G43" s="70">
        <v>25.097750000000001</v>
      </c>
      <c r="H43" s="70">
        <v>20.831132499999999</v>
      </c>
      <c r="I43" s="70">
        <v>24.344817500000001</v>
      </c>
      <c r="J43" s="70">
        <v>23.842862499999999</v>
      </c>
      <c r="K43" s="70">
        <v>24.09384</v>
      </c>
      <c r="L43" s="70">
        <v>23.3409075</v>
      </c>
      <c r="M43" s="70">
        <v>23.3409075</v>
      </c>
      <c r="N43" s="70">
        <v>0</v>
      </c>
      <c r="O43" s="70">
        <v>0</v>
      </c>
    </row>
    <row r="44" spans="2:15">
      <c r="B44" s="14" t="s">
        <v>77</v>
      </c>
      <c r="C44" s="70">
        <v>44.524561232000003</v>
      </c>
      <c r="D44" s="70">
        <v>44.544361195</v>
      </c>
      <c r="E44" s="70">
        <v>44.572361141999998</v>
      </c>
      <c r="F44" s="70">
        <v>44.5943611</v>
      </c>
      <c r="G44" s="70">
        <v>43.618361053000001</v>
      </c>
      <c r="H44" s="70">
        <v>43.580361125000003</v>
      </c>
      <c r="I44" s="70">
        <v>43.603161082</v>
      </c>
      <c r="J44" s="70">
        <v>43.627161035999997</v>
      </c>
      <c r="K44" s="70">
        <v>43.590761104999999</v>
      </c>
      <c r="L44" s="70">
        <v>43.614161060999997</v>
      </c>
      <c r="M44" s="70">
        <v>43.637761015999999</v>
      </c>
      <c r="N44" s="70">
        <v>41.599361084999998</v>
      </c>
      <c r="O44" s="70">
        <v>41.622761040999997</v>
      </c>
    </row>
    <row r="45" spans="2:15">
      <c r="B45" s="14" t="s">
        <v>78</v>
      </c>
      <c r="C45" s="70">
        <v>0</v>
      </c>
      <c r="D45" s="70">
        <v>0</v>
      </c>
      <c r="E45" s="70">
        <v>0</v>
      </c>
      <c r="F45" s="70">
        <v>0</v>
      </c>
      <c r="G45" s="70">
        <v>0</v>
      </c>
      <c r="H45" s="70">
        <v>0</v>
      </c>
      <c r="I45" s="70">
        <v>0</v>
      </c>
      <c r="J45" s="70">
        <v>0</v>
      </c>
      <c r="K45" s="70">
        <v>0</v>
      </c>
      <c r="L45" s="70">
        <v>0</v>
      </c>
      <c r="M45" s="70">
        <v>0</v>
      </c>
      <c r="N45" s="70">
        <v>0</v>
      </c>
      <c r="O45" s="70">
        <v>0</v>
      </c>
    </row>
    <row r="46" spans="2:15">
      <c r="B46" s="14" t="s">
        <v>79</v>
      </c>
      <c r="C46" s="70">
        <v>0</v>
      </c>
      <c r="D46" s="70">
        <v>0</v>
      </c>
      <c r="E46" s="70">
        <v>0</v>
      </c>
      <c r="F46" s="70">
        <v>0</v>
      </c>
      <c r="G46" s="70">
        <v>0</v>
      </c>
      <c r="H46" s="70">
        <v>0</v>
      </c>
      <c r="I46" s="70">
        <v>0</v>
      </c>
      <c r="J46" s="70">
        <v>0</v>
      </c>
      <c r="K46" s="70">
        <v>0</v>
      </c>
      <c r="L46" s="70">
        <v>0</v>
      </c>
      <c r="M46" s="70">
        <v>0</v>
      </c>
      <c r="N46" s="70">
        <v>0</v>
      </c>
      <c r="O46" s="70">
        <v>0</v>
      </c>
    </row>
    <row r="47" spans="2:15">
      <c r="B47" s="14" t="s">
        <v>80</v>
      </c>
      <c r="C47" s="70">
        <v>1561.6729563169999</v>
      </c>
      <c r="D47" s="70">
        <v>1561.6232342569999</v>
      </c>
      <c r="E47" s="70">
        <v>1560.9968121970001</v>
      </c>
      <c r="F47" s="70">
        <v>1560.947090137</v>
      </c>
      <c r="G47" s="70">
        <v>1567.114364303</v>
      </c>
      <c r="H47" s="70">
        <v>1565.610332105</v>
      </c>
      <c r="I47" s="70">
        <v>1565.560610045</v>
      </c>
      <c r="J47" s="70">
        <v>1565.510887985</v>
      </c>
      <c r="K47" s="70">
        <v>1567.095482193</v>
      </c>
      <c r="L47" s="70">
        <v>1552.4651868569999</v>
      </c>
      <c r="M47" s="70">
        <v>1547.7543232109999</v>
      </c>
      <c r="N47" s="70">
        <v>1567.3447395600001</v>
      </c>
      <c r="O47" s="70">
        <v>1567.2950175000001</v>
      </c>
    </row>
    <row r="48" spans="2:15">
      <c r="B48" s="14" t="s">
        <v>81</v>
      </c>
      <c r="C48" s="70">
        <v>401.18509999999998</v>
      </c>
      <c r="D48" s="70">
        <v>401.18509999999998</v>
      </c>
      <c r="E48" s="70">
        <v>398.28799999999995</v>
      </c>
      <c r="F48" s="70">
        <v>398.28799999999995</v>
      </c>
      <c r="G48" s="70">
        <v>398.28799999999995</v>
      </c>
      <c r="H48" s="70">
        <v>398.28799999999995</v>
      </c>
      <c r="I48" s="70">
        <v>398.28799999999995</v>
      </c>
      <c r="J48" s="70">
        <v>398.28799999999995</v>
      </c>
      <c r="K48" s="70">
        <v>468.72639999999996</v>
      </c>
      <c r="L48" s="70">
        <v>468.72639999999996</v>
      </c>
      <c r="M48" s="70">
        <v>468.72639999999996</v>
      </c>
      <c r="N48" s="70">
        <v>468.72639999999996</v>
      </c>
      <c r="O48" s="70">
        <v>468.72639999999996</v>
      </c>
    </row>
    <row r="49" spans="2:15">
      <c r="B49" s="14" t="s">
        <v>82</v>
      </c>
      <c r="C49" s="70">
        <v>538.16772105200005</v>
      </c>
      <c r="D49" s="70">
        <v>538.15158823299998</v>
      </c>
      <c r="E49" s="70">
        <v>538.13372689799996</v>
      </c>
      <c r="F49" s="70">
        <v>538.11644173399998</v>
      </c>
      <c r="G49" s="70">
        <v>538.09858039900007</v>
      </c>
      <c r="H49" s="70">
        <v>538.08129523599996</v>
      </c>
      <c r="I49" s="70">
        <v>538.06343390000006</v>
      </c>
      <c r="J49" s="70">
        <v>538.04557256500004</v>
      </c>
      <c r="K49" s="70">
        <v>486.782587401</v>
      </c>
      <c r="L49" s="70">
        <v>486.78972606600001</v>
      </c>
      <c r="M49" s="70">
        <v>486.77244090300002</v>
      </c>
      <c r="N49" s="70">
        <v>487.72118896300003</v>
      </c>
      <c r="O49" s="70">
        <v>487.71081786400003</v>
      </c>
    </row>
    <row r="50" spans="2:15">
      <c r="B50" s="14" t="s">
        <v>83</v>
      </c>
      <c r="C50" s="70">
        <v>154.26393869491</v>
      </c>
      <c r="D50" s="70">
        <v>154.23147269099999</v>
      </c>
      <c r="E50" s="70">
        <v>153.90672962100001</v>
      </c>
      <c r="F50" s="70">
        <v>153.88052490000001</v>
      </c>
      <c r="G50" s="70">
        <v>153.800734022</v>
      </c>
      <c r="H50" s="70">
        <v>149.21437014099999</v>
      </c>
      <c r="I50" s="70">
        <v>155.58204627500334</v>
      </c>
      <c r="J50" s="70">
        <v>155.58956257499668</v>
      </c>
      <c r="K50" s="70">
        <v>155.356249408</v>
      </c>
      <c r="L50" s="70">
        <v>155.27869827100034</v>
      </c>
      <c r="M50" s="70">
        <v>158.290909024</v>
      </c>
      <c r="N50" s="70">
        <v>155.78161088499999</v>
      </c>
      <c r="O50" s="70">
        <v>156.269520656</v>
      </c>
    </row>
    <row r="51" spans="2:15">
      <c r="B51" s="16" t="s">
        <v>84</v>
      </c>
      <c r="C51" s="71">
        <v>39684.793651223219</v>
      </c>
      <c r="D51" s="71">
        <v>40071.149057426686</v>
      </c>
      <c r="E51" s="71">
        <v>40681.358133128946</v>
      </c>
      <c r="F51" s="71">
        <v>41245.38781485302</v>
      </c>
      <c r="G51" s="71">
        <v>41358.331978620627</v>
      </c>
      <c r="H51" s="71">
        <v>41002.391609041362</v>
      </c>
      <c r="I51" s="71">
        <v>41050.91112468861</v>
      </c>
      <c r="J51" s="71">
        <v>41598.422681748452</v>
      </c>
      <c r="K51" s="71">
        <v>41811.537751948221</v>
      </c>
      <c r="L51" s="71">
        <v>42221.245135585727</v>
      </c>
      <c r="M51" s="71">
        <v>42722.94204479958</v>
      </c>
      <c r="N51" s="71">
        <v>42717.532556504375</v>
      </c>
      <c r="O51" s="71">
        <v>42652.691747184879</v>
      </c>
    </row>
    <row r="53" spans="2:15">
      <c r="O53" s="76" t="s">
        <v>57</v>
      </c>
    </row>
    <row r="54" spans="2:15">
      <c r="B54" s="121" t="s">
        <v>86</v>
      </c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</row>
    <row r="55" spans="2:15">
      <c r="B55" s="29" t="s">
        <v>62</v>
      </c>
      <c r="C55" s="75">
        <v>44592</v>
      </c>
      <c r="D55" s="75">
        <v>44620</v>
      </c>
      <c r="E55" s="75">
        <v>44651</v>
      </c>
      <c r="F55" s="75">
        <v>44681</v>
      </c>
      <c r="G55" s="75">
        <v>44712</v>
      </c>
      <c r="H55" s="75">
        <v>44742</v>
      </c>
      <c r="I55" s="75">
        <v>44773</v>
      </c>
      <c r="J55" s="75">
        <v>44804</v>
      </c>
      <c r="K55" s="75">
        <v>44834</v>
      </c>
      <c r="L55" s="75">
        <v>44865</v>
      </c>
      <c r="M55" s="75">
        <v>44895</v>
      </c>
      <c r="N55" s="75">
        <v>44926</v>
      </c>
      <c r="O55" s="75">
        <v>44957</v>
      </c>
    </row>
    <row r="56" spans="2:15" ht="15.75" thickTop="1">
      <c r="B56" s="14" t="s">
        <v>63</v>
      </c>
      <c r="C56" s="70">
        <v>37.767297595000002</v>
      </c>
      <c r="D56" s="70">
        <v>34.719180428999998</v>
      </c>
      <c r="E56" s="70">
        <v>25.630488271000001</v>
      </c>
      <c r="F56" s="70">
        <v>23.141351919000002</v>
      </c>
      <c r="G56" s="70">
        <v>26.515112463000001</v>
      </c>
      <c r="H56" s="70">
        <v>33.539281412000001</v>
      </c>
      <c r="I56" s="70">
        <v>60.331747821</v>
      </c>
      <c r="J56" s="70">
        <v>51.894108322000001</v>
      </c>
      <c r="K56" s="70">
        <v>56.657820923999999</v>
      </c>
      <c r="L56" s="70">
        <v>45.060320697000002</v>
      </c>
      <c r="M56" s="70">
        <v>41.443402452000001</v>
      </c>
      <c r="N56" s="70">
        <v>43.044763748999998</v>
      </c>
      <c r="O56" s="70">
        <v>34.857746923999997</v>
      </c>
    </row>
    <row r="57" spans="2:15">
      <c r="B57" s="14" t="s">
        <v>64</v>
      </c>
      <c r="C57" s="70">
        <v>283.82601</v>
      </c>
      <c r="D57" s="70">
        <v>247.90552</v>
      </c>
      <c r="E57" s="70">
        <v>132.934</v>
      </c>
      <c r="F57" s="70">
        <v>134.929</v>
      </c>
      <c r="G57" s="70">
        <v>114.645</v>
      </c>
      <c r="H57" s="70">
        <v>1258.81962</v>
      </c>
      <c r="I57" s="70">
        <v>411.50290999999999</v>
      </c>
      <c r="J57" s="70">
        <v>212.92357000000001</v>
      </c>
      <c r="K57" s="70">
        <v>227.26214999999999</v>
      </c>
      <c r="L57" s="70">
        <v>420.07537000000002</v>
      </c>
      <c r="M57" s="70">
        <v>245.62100000000001</v>
      </c>
      <c r="N57" s="70">
        <v>290.08170999999999</v>
      </c>
      <c r="O57" s="70">
        <v>1498.1764599999999</v>
      </c>
    </row>
    <row r="58" spans="2:15">
      <c r="B58" s="14" t="s">
        <v>65</v>
      </c>
      <c r="C58" s="70">
        <v>63904.944154853998</v>
      </c>
      <c r="D58" s="70">
        <v>64822.709442605999</v>
      </c>
      <c r="E58" s="70">
        <v>66116.545456138003</v>
      </c>
      <c r="F58" s="70">
        <v>67147.414696355001</v>
      </c>
      <c r="G58" s="70">
        <v>67048.771751327004</v>
      </c>
      <c r="H58" s="70">
        <v>66357.420510547992</v>
      </c>
      <c r="I58" s="70">
        <v>67070.944189183996</v>
      </c>
      <c r="J58" s="70">
        <v>64841.673327536002</v>
      </c>
      <c r="K58" s="70">
        <v>64441.629309966818</v>
      </c>
      <c r="L58" s="70">
        <v>64050.048951808822</v>
      </c>
      <c r="M58" s="70">
        <v>65906.01326938381</v>
      </c>
      <c r="N58" s="70">
        <v>69792.99671643482</v>
      </c>
      <c r="O58" s="70">
        <v>67743.983984219827</v>
      </c>
    </row>
    <row r="59" spans="2:15">
      <c r="B59" s="14" t="s">
        <v>66</v>
      </c>
      <c r="C59" s="70">
        <v>0</v>
      </c>
      <c r="D59" s="70">
        <v>0</v>
      </c>
      <c r="E59" s="70">
        <v>0</v>
      </c>
      <c r="F59" s="70">
        <v>0</v>
      </c>
      <c r="G59" s="70">
        <v>0</v>
      </c>
      <c r="H59" s="70">
        <v>0</v>
      </c>
      <c r="I59" s="70">
        <v>0</v>
      </c>
      <c r="J59" s="70">
        <v>0</v>
      </c>
      <c r="K59" s="70">
        <v>0</v>
      </c>
      <c r="L59" s="70">
        <v>0</v>
      </c>
      <c r="M59" s="70">
        <v>0</v>
      </c>
      <c r="N59" s="70">
        <v>146.26769646599999</v>
      </c>
      <c r="O59" s="70">
        <v>147.00190405199999</v>
      </c>
    </row>
    <row r="60" spans="2:15">
      <c r="B60" s="14" t="s">
        <v>67</v>
      </c>
      <c r="C60" s="70">
        <v>0</v>
      </c>
      <c r="D60" s="70">
        <v>0</v>
      </c>
      <c r="E60" s="70">
        <v>0</v>
      </c>
      <c r="F60" s="70">
        <v>0</v>
      </c>
      <c r="G60" s="70">
        <v>0</v>
      </c>
      <c r="H60" s="70">
        <v>0</v>
      </c>
      <c r="I60" s="70">
        <v>0</v>
      </c>
      <c r="J60" s="70">
        <v>0</v>
      </c>
      <c r="K60" s="70">
        <v>0</v>
      </c>
      <c r="L60" s="70">
        <v>0</v>
      </c>
      <c r="M60" s="70">
        <v>0</v>
      </c>
      <c r="N60" s="70">
        <v>0</v>
      </c>
      <c r="O60" s="70">
        <v>0</v>
      </c>
    </row>
    <row r="61" spans="2:15">
      <c r="B61" s="14" t="s">
        <v>68</v>
      </c>
      <c r="C61" s="70">
        <v>25440.872754247968</v>
      </c>
      <c r="D61" s="70">
        <v>25615.342638892907</v>
      </c>
      <c r="E61" s="70">
        <v>25190.192577195081</v>
      </c>
      <c r="F61" s="70">
        <v>25066.556766167472</v>
      </c>
      <c r="G61" s="70">
        <v>25587.654013757907</v>
      </c>
      <c r="H61" s="70">
        <v>26010.027726185188</v>
      </c>
      <c r="I61" s="70">
        <v>26821.555893344001</v>
      </c>
      <c r="J61" s="70">
        <v>28736.337361966001</v>
      </c>
      <c r="K61" s="70">
        <v>29291.359102176</v>
      </c>
      <c r="L61" s="70">
        <v>29681.788892631001</v>
      </c>
      <c r="M61" s="70">
        <v>30006.404663318001</v>
      </c>
      <c r="N61" s="70">
        <v>30646.486485022</v>
      </c>
      <c r="O61" s="70">
        <v>30880.711219936002</v>
      </c>
    </row>
    <row r="62" spans="2:15">
      <c r="B62" s="14" t="s">
        <v>69</v>
      </c>
      <c r="C62" s="70">
        <v>2768.2619327100001</v>
      </c>
      <c r="D62" s="70">
        <v>2870.8250002489904</v>
      </c>
      <c r="E62" s="70">
        <v>2931.8528655160094</v>
      </c>
      <c r="F62" s="70">
        <v>3053.88687863</v>
      </c>
      <c r="G62" s="70">
        <v>2938.68145602</v>
      </c>
      <c r="H62" s="70">
        <v>2706.5748423589998</v>
      </c>
      <c r="I62" s="70">
        <v>2853.443565091</v>
      </c>
      <c r="J62" s="70">
        <v>2821.9680160730004</v>
      </c>
      <c r="K62" s="70">
        <v>2744.5014274750001</v>
      </c>
      <c r="L62" s="70">
        <v>2737.374387972</v>
      </c>
      <c r="M62" s="70">
        <v>2737.775850992</v>
      </c>
      <c r="N62" s="70">
        <v>2616.2187445330001</v>
      </c>
      <c r="O62" s="70">
        <v>2615.7383361660004</v>
      </c>
    </row>
    <row r="63" spans="2:15">
      <c r="B63" s="14" t="s">
        <v>70</v>
      </c>
      <c r="C63" s="70">
        <v>11805.7620765191</v>
      </c>
      <c r="D63" s="70">
        <v>12150.6989598531</v>
      </c>
      <c r="E63" s="70">
        <v>12336.964102013995</v>
      </c>
      <c r="F63" s="70">
        <v>11666.0952763391</v>
      </c>
      <c r="G63" s="70">
        <v>11688.686412942099</v>
      </c>
      <c r="H63" s="70">
        <v>11287.975122697379</v>
      </c>
      <c r="I63" s="70">
        <v>10952.76426312</v>
      </c>
      <c r="J63" s="70">
        <v>11127.863589593</v>
      </c>
      <c r="K63" s="70">
        <v>11639.359582985</v>
      </c>
      <c r="L63" s="70">
        <v>11321.596503663999</v>
      </c>
      <c r="M63" s="70">
        <v>10855.919028318</v>
      </c>
      <c r="N63" s="70">
        <v>10474.872878986</v>
      </c>
      <c r="O63" s="70">
        <v>10458.311885592</v>
      </c>
    </row>
    <row r="64" spans="2:15">
      <c r="B64" s="14" t="s">
        <v>71</v>
      </c>
      <c r="C64" s="70">
        <v>1526.6238817999999</v>
      </c>
      <c r="D64" s="70">
        <v>1594.8338878970001</v>
      </c>
      <c r="E64" s="70">
        <v>1566.8978949330001</v>
      </c>
      <c r="F64" s="70">
        <v>1579.8238444690001</v>
      </c>
      <c r="G64" s="70">
        <v>1563.674840207</v>
      </c>
      <c r="H64" s="70">
        <v>1562.1846413190001</v>
      </c>
      <c r="I64" s="70">
        <v>1489.412081103</v>
      </c>
      <c r="J64" s="70">
        <v>1500.571085902</v>
      </c>
      <c r="K64" s="70">
        <v>1596.5835345569999</v>
      </c>
      <c r="L64" s="70">
        <v>1673.5622542010001</v>
      </c>
      <c r="M64" s="70">
        <v>1724.3571135969999</v>
      </c>
      <c r="N64" s="70">
        <v>1627.342737506</v>
      </c>
      <c r="O64" s="70">
        <v>2176.0209386649999</v>
      </c>
    </row>
    <row r="65" spans="2:15">
      <c r="B65" s="14" t="s">
        <v>72</v>
      </c>
      <c r="C65" s="70">
        <v>0</v>
      </c>
      <c r="D65" s="70">
        <v>0</v>
      </c>
      <c r="E65" s="70">
        <v>0</v>
      </c>
      <c r="F65" s="70">
        <v>0</v>
      </c>
      <c r="G65" s="70">
        <v>0</v>
      </c>
      <c r="H65" s="70">
        <v>0</v>
      </c>
      <c r="I65" s="70">
        <v>0</v>
      </c>
      <c r="J65" s="70">
        <v>0</v>
      </c>
      <c r="K65" s="70">
        <v>0</v>
      </c>
      <c r="L65" s="70">
        <v>0</v>
      </c>
      <c r="M65" s="70">
        <v>0</v>
      </c>
      <c r="N65" s="70">
        <v>0</v>
      </c>
      <c r="O65" s="70">
        <v>0</v>
      </c>
    </row>
    <row r="66" spans="2:15">
      <c r="B66" s="14" t="s">
        <v>73</v>
      </c>
      <c r="C66" s="70">
        <v>5994.3085006954825</v>
      </c>
      <c r="D66" s="70">
        <v>6047.2893221091481</v>
      </c>
      <c r="E66" s="70">
        <v>6130.5966697399635</v>
      </c>
      <c r="F66" s="70">
        <v>6351.1822080193178</v>
      </c>
      <c r="G66" s="70">
        <v>6323.0200225497611</v>
      </c>
      <c r="H66" s="70">
        <v>6211.3205918435551</v>
      </c>
      <c r="I66" s="70">
        <v>6198.4552416499919</v>
      </c>
      <c r="J66" s="70">
        <v>6313.4438464486539</v>
      </c>
      <c r="K66" s="70">
        <v>6078.3663402553038</v>
      </c>
      <c r="L66" s="70">
        <v>6126.8915588145856</v>
      </c>
      <c r="M66" s="70">
        <v>6203.6441132694999</v>
      </c>
      <c r="N66" s="70">
        <v>5711.972824029056</v>
      </c>
      <c r="O66" s="70">
        <v>5658.85109298104</v>
      </c>
    </row>
    <row r="67" spans="2:15">
      <c r="B67" s="14" t="s">
        <v>74</v>
      </c>
      <c r="C67" s="70">
        <v>49.457431999999997</v>
      </c>
      <c r="D67" s="70">
        <v>49.645809999999997</v>
      </c>
      <c r="E67" s="70">
        <v>49.534728000000001</v>
      </c>
      <c r="F67" s="70">
        <v>49.470412000000003</v>
      </c>
      <c r="G67" s="70">
        <v>49.246355999999999</v>
      </c>
      <c r="H67" s="70">
        <v>68.993076000000002</v>
      </c>
      <c r="I67" s="70">
        <v>69.210292999999993</v>
      </c>
      <c r="J67" s="70">
        <v>69.047047000000006</v>
      </c>
      <c r="K67" s="70">
        <v>68.749512999999993</v>
      </c>
      <c r="L67" s="70">
        <v>68.696586999999994</v>
      </c>
      <c r="M67" s="70">
        <v>68.559639000000004</v>
      </c>
      <c r="N67" s="70">
        <v>20</v>
      </c>
      <c r="O67" s="70">
        <v>20</v>
      </c>
    </row>
    <row r="68" spans="2:15">
      <c r="B68" s="14" t="s">
        <v>75</v>
      </c>
      <c r="C68" s="70">
        <v>166.401257371751</v>
      </c>
      <c r="D68" s="70">
        <v>166.022025450538</v>
      </c>
      <c r="E68" s="70">
        <v>156.05403538790301</v>
      </c>
      <c r="F68" s="70">
        <v>155.65496567727499</v>
      </c>
      <c r="G68" s="70">
        <v>149.713532306807</v>
      </c>
      <c r="H68" s="70">
        <v>147.175747960324</v>
      </c>
      <c r="I68" s="70">
        <v>145.80545352310699</v>
      </c>
      <c r="J68" s="70">
        <v>139.30793903467898</v>
      </c>
      <c r="K68" s="70">
        <v>135.74887576462399</v>
      </c>
      <c r="L68" s="70">
        <v>134.447785109731</v>
      </c>
      <c r="M68" s="70">
        <v>129.75116069480299</v>
      </c>
      <c r="N68" s="70">
        <v>202.695916480758</v>
      </c>
      <c r="O68" s="70">
        <v>203.00950915038101</v>
      </c>
    </row>
    <row r="69" spans="2:15">
      <c r="B69" s="14" t="s">
        <v>76</v>
      </c>
      <c r="C69" s="70">
        <v>0</v>
      </c>
      <c r="D69" s="70">
        <v>0</v>
      </c>
      <c r="E69" s="70">
        <v>0</v>
      </c>
      <c r="F69" s="70">
        <v>0</v>
      </c>
      <c r="G69" s="70">
        <v>0</v>
      </c>
      <c r="H69" s="70">
        <v>0</v>
      </c>
      <c r="I69" s="70">
        <v>0</v>
      </c>
      <c r="J69" s="70">
        <v>0</v>
      </c>
      <c r="K69" s="70">
        <v>0</v>
      </c>
      <c r="L69" s="70">
        <v>0</v>
      </c>
      <c r="M69" s="70">
        <v>0</v>
      </c>
      <c r="N69" s="70">
        <v>0</v>
      </c>
      <c r="O69" s="70">
        <v>0</v>
      </c>
    </row>
    <row r="70" spans="2:15">
      <c r="B70" s="14" t="s">
        <v>77</v>
      </c>
      <c r="C70" s="70">
        <v>0</v>
      </c>
      <c r="D70" s="70">
        <v>0</v>
      </c>
      <c r="E70" s="70">
        <v>0</v>
      </c>
      <c r="F70" s="70">
        <v>0</v>
      </c>
      <c r="G70" s="70">
        <v>0</v>
      </c>
      <c r="H70" s="70">
        <v>0</v>
      </c>
      <c r="I70" s="70">
        <v>0</v>
      </c>
      <c r="J70" s="70">
        <v>0</v>
      </c>
      <c r="K70" s="70">
        <v>0</v>
      </c>
      <c r="L70" s="70">
        <v>0</v>
      </c>
      <c r="M70" s="70">
        <v>0</v>
      </c>
      <c r="N70" s="70">
        <v>0</v>
      </c>
      <c r="O70" s="70">
        <v>0</v>
      </c>
    </row>
    <row r="71" spans="2:15">
      <c r="B71" s="14" t="s">
        <v>78</v>
      </c>
      <c r="C71" s="70">
        <v>0</v>
      </c>
      <c r="D71" s="70">
        <v>0</v>
      </c>
      <c r="E71" s="70">
        <v>0</v>
      </c>
      <c r="F71" s="70">
        <v>0</v>
      </c>
      <c r="G71" s="70">
        <v>0</v>
      </c>
      <c r="H71" s="70">
        <v>0</v>
      </c>
      <c r="I71" s="70">
        <v>0</v>
      </c>
      <c r="J71" s="70">
        <v>0</v>
      </c>
      <c r="K71" s="70">
        <v>0</v>
      </c>
      <c r="L71" s="70">
        <v>0</v>
      </c>
      <c r="M71" s="70">
        <v>0</v>
      </c>
      <c r="N71" s="70">
        <v>0</v>
      </c>
      <c r="O71" s="70">
        <v>0</v>
      </c>
    </row>
    <row r="72" spans="2:15">
      <c r="B72" s="14" t="s">
        <v>79</v>
      </c>
      <c r="C72" s="70">
        <v>0</v>
      </c>
      <c r="D72" s="70">
        <v>0</v>
      </c>
      <c r="E72" s="70">
        <v>0</v>
      </c>
      <c r="F72" s="70">
        <v>0</v>
      </c>
      <c r="G72" s="70">
        <v>0</v>
      </c>
      <c r="H72" s="70">
        <v>0</v>
      </c>
      <c r="I72" s="70">
        <v>0</v>
      </c>
      <c r="J72" s="70">
        <v>0</v>
      </c>
      <c r="K72" s="70">
        <v>0</v>
      </c>
      <c r="L72" s="70">
        <v>0</v>
      </c>
      <c r="M72" s="70">
        <v>0</v>
      </c>
      <c r="N72" s="70">
        <v>0</v>
      </c>
      <c r="O72" s="70">
        <v>0</v>
      </c>
    </row>
    <row r="73" spans="2:15">
      <c r="B73" s="14" t="s">
        <v>80</v>
      </c>
      <c r="C73" s="70">
        <v>0</v>
      </c>
      <c r="D73" s="70">
        <v>0</v>
      </c>
      <c r="E73" s="70">
        <v>0</v>
      </c>
      <c r="F73" s="70">
        <v>0</v>
      </c>
      <c r="G73" s="70">
        <v>0</v>
      </c>
      <c r="H73" s="70">
        <v>0</v>
      </c>
      <c r="I73" s="70">
        <v>0</v>
      </c>
      <c r="J73" s="70">
        <v>0</v>
      </c>
      <c r="K73" s="70">
        <v>0</v>
      </c>
      <c r="L73" s="70">
        <v>0</v>
      </c>
      <c r="M73" s="70">
        <v>0</v>
      </c>
      <c r="N73" s="70">
        <v>0</v>
      </c>
      <c r="O73" s="70">
        <v>0</v>
      </c>
    </row>
    <row r="74" spans="2:15">
      <c r="B74" s="14" t="s">
        <v>81</v>
      </c>
      <c r="C74" s="70">
        <v>0</v>
      </c>
      <c r="D74" s="70">
        <v>0</v>
      </c>
      <c r="E74" s="70">
        <v>0</v>
      </c>
      <c r="F74" s="70">
        <v>0</v>
      </c>
      <c r="G74" s="70">
        <v>0</v>
      </c>
      <c r="H74" s="70">
        <v>0</v>
      </c>
      <c r="I74" s="70">
        <v>0</v>
      </c>
      <c r="J74" s="70">
        <v>0</v>
      </c>
      <c r="K74" s="70">
        <v>0</v>
      </c>
      <c r="L74" s="70">
        <v>0</v>
      </c>
      <c r="M74" s="70">
        <v>0</v>
      </c>
      <c r="N74" s="70">
        <v>0</v>
      </c>
      <c r="O74" s="70">
        <v>0</v>
      </c>
    </row>
    <row r="75" spans="2:15">
      <c r="B75" s="14" t="s">
        <v>82</v>
      </c>
      <c r="C75" s="70">
        <v>0</v>
      </c>
      <c r="D75" s="70">
        <v>0</v>
      </c>
      <c r="E75" s="70">
        <v>0</v>
      </c>
      <c r="F75" s="70">
        <v>0</v>
      </c>
      <c r="G75" s="70">
        <v>0</v>
      </c>
      <c r="H75" s="70">
        <v>0</v>
      </c>
      <c r="I75" s="70">
        <v>0</v>
      </c>
      <c r="J75" s="70">
        <v>0</v>
      </c>
      <c r="K75" s="70">
        <v>0</v>
      </c>
      <c r="L75" s="70">
        <v>0</v>
      </c>
      <c r="M75" s="70">
        <v>0</v>
      </c>
      <c r="N75" s="70">
        <v>0</v>
      </c>
      <c r="O75" s="70">
        <v>0</v>
      </c>
    </row>
    <row r="76" spans="2:15">
      <c r="B76" s="14" t="s">
        <v>83</v>
      </c>
      <c r="C76" s="70">
        <v>21.5167</v>
      </c>
      <c r="D76" s="70">
        <v>21.5167</v>
      </c>
      <c r="E76" s="70">
        <v>21.5167</v>
      </c>
      <c r="F76" s="70">
        <v>21.5167</v>
      </c>
      <c r="G76" s="70">
        <v>21.5167</v>
      </c>
      <c r="H76" s="70">
        <v>21.5167</v>
      </c>
      <c r="I76" s="70">
        <v>21.5167</v>
      </c>
      <c r="J76" s="70">
        <v>21.5167</v>
      </c>
      <c r="K76" s="70">
        <v>21.5167</v>
      </c>
      <c r="L76" s="70">
        <v>23.0717</v>
      </c>
      <c r="M76" s="70">
        <v>23.0717</v>
      </c>
      <c r="N76" s="70">
        <v>23.0717</v>
      </c>
      <c r="O76" s="70">
        <v>23.0717</v>
      </c>
    </row>
    <row r="77" spans="2:15">
      <c r="B77" s="16" t="s">
        <v>84</v>
      </c>
      <c r="C77" s="62">
        <v>111999.74199779327</v>
      </c>
      <c r="D77" s="62">
        <v>113621.50848748672</v>
      </c>
      <c r="E77" s="62">
        <v>114658.71951719496</v>
      </c>
      <c r="F77" s="62">
        <v>115249.67209957617</v>
      </c>
      <c r="G77" s="62">
        <v>115512.12519757359</v>
      </c>
      <c r="H77" s="62">
        <v>115665.54786032443</v>
      </c>
      <c r="I77" s="62">
        <v>116094.94233783607</v>
      </c>
      <c r="J77" s="62">
        <v>115836.54659187529</v>
      </c>
      <c r="K77" s="62">
        <v>116301.73435710379</v>
      </c>
      <c r="L77" s="62">
        <v>116282.61431189814</v>
      </c>
      <c r="M77" s="62">
        <v>117942.56094102509</v>
      </c>
      <c r="N77" s="62">
        <v>121595.0521732066</v>
      </c>
      <c r="O77" s="62">
        <v>121459.73477768627</v>
      </c>
    </row>
  </sheetData>
  <mergeCells count="3">
    <mergeCell ref="B2:O2"/>
    <mergeCell ref="B28:O28"/>
    <mergeCell ref="B54:O54"/>
  </mergeCells>
  <pageMargins left="0.7" right="0.7" top="0.75" bottom="0.75" header="0.3" footer="0.3"/>
  <pageSetup orientation="portrait" horizontalDpi="90" verticalDpi="9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>
    <tabColor rgb="FF002060"/>
  </sheetPr>
  <dimension ref="B2:H98"/>
  <sheetViews>
    <sheetView showGridLines="0" zoomScale="70" zoomScaleNormal="7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D32" activeCellId="2" sqref="D98 D65 D32"/>
    </sheetView>
  </sheetViews>
  <sheetFormatPr defaultColWidth="9.140625" defaultRowHeight="14.25"/>
  <cols>
    <col min="1" max="1" width="9.140625" style="36"/>
    <col min="2" max="2" width="28.85546875" style="36" bestFit="1" customWidth="1"/>
    <col min="3" max="3" width="15.85546875" style="34" bestFit="1" customWidth="1"/>
    <col min="4" max="4" width="28.140625" style="35" bestFit="1" customWidth="1"/>
    <col min="5" max="5" width="28.140625" style="35" customWidth="1"/>
    <col min="6" max="6" width="28.140625" style="35" bestFit="1" customWidth="1"/>
    <col min="7" max="7" width="10.42578125" style="36" bestFit="1" customWidth="1"/>
    <col min="8" max="8" width="19.85546875" style="36" bestFit="1" customWidth="1"/>
    <col min="9" max="9" width="14.7109375" style="36" bestFit="1" customWidth="1"/>
    <col min="10" max="16384" width="9.140625" style="36"/>
  </cols>
  <sheetData>
    <row r="2" spans="2:8" ht="24" customHeight="1">
      <c r="B2" s="122" t="s">
        <v>87</v>
      </c>
      <c r="C2" s="122"/>
      <c r="D2" s="122"/>
      <c r="E2" s="122"/>
      <c r="F2" s="122"/>
    </row>
    <row r="3" spans="2:8" ht="28.5">
      <c r="B3" s="37" t="s">
        <v>88</v>
      </c>
      <c r="C3" s="37" t="s">
        <v>89</v>
      </c>
      <c r="D3" s="38" t="s">
        <v>90</v>
      </c>
      <c r="E3" s="38" t="s">
        <v>91</v>
      </c>
      <c r="F3" s="38" t="s">
        <v>92</v>
      </c>
    </row>
    <row r="4" spans="2:8">
      <c r="G4" s="53"/>
      <c r="H4" s="35"/>
    </row>
    <row r="5" spans="2:8">
      <c r="B5" s="39" t="s">
        <v>93</v>
      </c>
      <c r="C5" s="40">
        <f>C38+C71</f>
        <v>1</v>
      </c>
      <c r="D5" s="74">
        <f t="shared" ref="D5:F5" si="0">D38+D71</f>
        <v>453576878462</v>
      </c>
      <c r="E5" s="74">
        <f t="shared" si="0"/>
        <v>451712796728</v>
      </c>
      <c r="F5" s="74">
        <f t="shared" si="0"/>
        <v>459228104100</v>
      </c>
      <c r="G5" s="53"/>
      <c r="H5" s="35"/>
    </row>
    <row r="6" spans="2:8">
      <c r="B6" s="36" t="s">
        <v>94</v>
      </c>
      <c r="C6" s="34">
        <f t="shared" ref="C6:F6" si="1">C39+C72</f>
        <v>5</v>
      </c>
      <c r="D6" s="35">
        <f t="shared" si="1"/>
        <v>5377154831439</v>
      </c>
      <c r="E6" s="35">
        <f t="shared" si="1"/>
        <v>5609607314503</v>
      </c>
      <c r="F6" s="35">
        <f t="shared" si="1"/>
        <v>5627675497320</v>
      </c>
      <c r="G6" s="53"/>
      <c r="H6" s="35"/>
    </row>
    <row r="7" spans="2:8">
      <c r="B7" s="39" t="s">
        <v>95</v>
      </c>
      <c r="C7" s="56">
        <f t="shared" ref="C7:F7" si="2">C40+C73</f>
        <v>1</v>
      </c>
      <c r="D7" s="57">
        <f t="shared" si="2"/>
        <v>103193443769</v>
      </c>
      <c r="E7" s="57">
        <f t="shared" si="2"/>
        <v>106130182938</v>
      </c>
      <c r="F7" s="57">
        <f t="shared" si="2"/>
        <v>106224226714</v>
      </c>
      <c r="G7" s="68"/>
      <c r="H7" s="35"/>
    </row>
    <row r="8" spans="2:8">
      <c r="B8" s="36" t="s">
        <v>96</v>
      </c>
      <c r="C8" s="34">
        <f t="shared" ref="C8:F8" si="3">C41+C74</f>
        <v>6</v>
      </c>
      <c r="D8" s="35">
        <f t="shared" si="3"/>
        <v>1215801813914.6489</v>
      </c>
      <c r="E8" s="35">
        <f t="shared" si="3"/>
        <v>1296576776835.4395</v>
      </c>
      <c r="F8" s="35">
        <f t="shared" si="3"/>
        <v>1300962248802.1018</v>
      </c>
      <c r="G8" s="69"/>
      <c r="H8" s="35"/>
    </row>
    <row r="9" spans="2:8">
      <c r="B9" s="39" t="s">
        <v>97</v>
      </c>
      <c r="C9" s="40">
        <f t="shared" ref="C9:F9" si="4">C42+C75</f>
        <v>124</v>
      </c>
      <c r="D9" s="41">
        <f t="shared" si="4"/>
        <v>277703772138200.28</v>
      </c>
      <c r="E9" s="41">
        <f t="shared" si="4"/>
        <v>284738055154060.75</v>
      </c>
      <c r="F9" s="41">
        <f t="shared" si="4"/>
        <v>286535696544491.88</v>
      </c>
      <c r="G9" s="69"/>
      <c r="H9" s="35"/>
    </row>
    <row r="10" spans="2:8">
      <c r="B10" s="36" t="s">
        <v>98</v>
      </c>
      <c r="C10" s="34">
        <f t="shared" ref="C10:F10" si="5">C43+C76</f>
        <v>1</v>
      </c>
      <c r="D10" s="35">
        <f t="shared" si="5"/>
        <v>198571789686</v>
      </c>
      <c r="E10" s="35">
        <f t="shared" si="5"/>
        <v>207140586853</v>
      </c>
      <c r="F10" s="35">
        <f t="shared" si="5"/>
        <v>207440253515</v>
      </c>
      <c r="G10" s="69"/>
      <c r="H10" s="35"/>
    </row>
    <row r="11" spans="2:8">
      <c r="B11" s="39" t="s">
        <v>99</v>
      </c>
      <c r="C11" s="56">
        <f t="shared" ref="C11:F11" si="6">C44+C77</f>
        <v>13</v>
      </c>
      <c r="D11" s="57">
        <f t="shared" si="6"/>
        <v>23981598296693.789</v>
      </c>
      <c r="E11" s="57">
        <f t="shared" si="6"/>
        <v>24558910368467.121</v>
      </c>
      <c r="F11" s="57">
        <f t="shared" si="6"/>
        <v>24641819825545.93</v>
      </c>
      <c r="G11" s="53"/>
      <c r="H11" s="35"/>
    </row>
    <row r="12" spans="2:8">
      <c r="B12" s="36" t="s">
        <v>100</v>
      </c>
      <c r="C12" s="34">
        <f t="shared" ref="C12:F12" si="7">C45+C78</f>
        <v>9</v>
      </c>
      <c r="D12" s="35">
        <f t="shared" si="7"/>
        <v>6152826207044</v>
      </c>
      <c r="E12" s="35">
        <f t="shared" si="7"/>
        <v>6190849421729</v>
      </c>
      <c r="F12" s="35">
        <f t="shared" si="7"/>
        <v>6321101677995</v>
      </c>
      <c r="G12" s="53"/>
      <c r="H12" s="35"/>
    </row>
    <row r="13" spans="2:8">
      <c r="B13" s="39" t="s">
        <v>101</v>
      </c>
      <c r="C13" s="40">
        <f t="shared" ref="C13:F13" si="8">C46+C79</f>
        <v>10</v>
      </c>
      <c r="D13" s="41">
        <f t="shared" si="8"/>
        <v>4007080835595.6099</v>
      </c>
      <c r="E13" s="41">
        <f t="shared" si="8"/>
        <v>4100953597392.7197</v>
      </c>
      <c r="F13" s="41">
        <f t="shared" si="8"/>
        <v>4113106382539.7197</v>
      </c>
      <c r="G13" s="53"/>
      <c r="H13" s="35"/>
    </row>
    <row r="14" spans="2:8">
      <c r="B14" s="36" t="s">
        <v>102</v>
      </c>
      <c r="C14" s="34">
        <f t="shared" ref="C14:F14" si="9">C47+C80</f>
        <v>1</v>
      </c>
      <c r="D14" s="35">
        <f t="shared" si="9"/>
        <v>599345837792</v>
      </c>
      <c r="E14" s="35">
        <f t="shared" si="9"/>
        <v>614402557010</v>
      </c>
      <c r="F14" s="35">
        <f t="shared" si="9"/>
        <v>616398787637</v>
      </c>
      <c r="G14" s="53"/>
      <c r="H14" s="35"/>
    </row>
    <row r="15" spans="2:8">
      <c r="B15" s="39" t="s">
        <v>103</v>
      </c>
      <c r="C15" s="40">
        <f t="shared" ref="C15:F15" si="10">C48+C81</f>
        <v>1</v>
      </c>
      <c r="D15" s="41">
        <f t="shared" si="10"/>
        <v>288026746186</v>
      </c>
      <c r="E15" s="41">
        <f t="shared" si="10"/>
        <v>292502428056</v>
      </c>
      <c r="F15" s="41">
        <f t="shared" si="10"/>
        <v>292567393047</v>
      </c>
      <c r="G15" s="53"/>
      <c r="H15" s="35"/>
    </row>
    <row r="16" spans="2:8">
      <c r="B16" s="36" t="s">
        <v>104</v>
      </c>
      <c r="C16" s="34">
        <f t="shared" ref="C16:F16" si="11">C49+C82</f>
        <v>1</v>
      </c>
      <c r="D16" s="35">
        <f t="shared" si="11"/>
        <v>91673899459</v>
      </c>
      <c r="E16" s="35">
        <f t="shared" si="11"/>
        <v>93962139668</v>
      </c>
      <c r="F16" s="35">
        <f t="shared" si="11"/>
        <v>94142742668</v>
      </c>
      <c r="G16" s="53"/>
      <c r="H16" s="35"/>
    </row>
    <row r="17" spans="2:8">
      <c r="B17" s="39" t="s">
        <v>105</v>
      </c>
      <c r="C17" s="40">
        <f t="shared" ref="C17:F17" si="12">C50+C83</f>
        <v>2</v>
      </c>
      <c r="D17" s="41">
        <f t="shared" si="12"/>
        <v>2223024078172</v>
      </c>
      <c r="E17" s="41">
        <f t="shared" si="12"/>
        <v>2333933673650</v>
      </c>
      <c r="F17" s="41">
        <f t="shared" si="12"/>
        <v>2337134256294</v>
      </c>
      <c r="G17" s="53"/>
      <c r="H17" s="35"/>
    </row>
    <row r="18" spans="2:8">
      <c r="B18" s="36" t="s">
        <v>106</v>
      </c>
      <c r="C18" s="34">
        <f t="shared" ref="C18:F18" si="13">C51+C84</f>
        <v>1</v>
      </c>
      <c r="D18" s="35">
        <f t="shared" si="13"/>
        <v>168855706789</v>
      </c>
      <c r="E18" s="35">
        <f t="shared" si="13"/>
        <v>171959923530</v>
      </c>
      <c r="F18" s="35">
        <f t="shared" si="13"/>
        <v>171987006855</v>
      </c>
      <c r="G18" s="53"/>
      <c r="H18" s="35"/>
    </row>
    <row r="19" spans="2:8">
      <c r="B19" s="39" t="s">
        <v>107</v>
      </c>
      <c r="C19" s="40">
        <f t="shared" ref="C19:F19" si="14">C52+C85</f>
        <v>1</v>
      </c>
      <c r="D19" s="41">
        <f t="shared" si="14"/>
        <v>227756916719</v>
      </c>
      <c r="E19" s="41">
        <f t="shared" si="14"/>
        <v>281481504846.71002</v>
      </c>
      <c r="F19" s="41">
        <f t="shared" si="14"/>
        <v>282151983257.71002</v>
      </c>
      <c r="G19" s="53"/>
      <c r="H19" s="35"/>
    </row>
    <row r="20" spans="2:8">
      <c r="B20" s="36" t="s">
        <v>108</v>
      </c>
      <c r="C20" s="34">
        <f t="shared" ref="C20:F20" si="15">C53+C86</f>
        <v>1</v>
      </c>
      <c r="D20" s="35">
        <f t="shared" si="15"/>
        <v>772472784275</v>
      </c>
      <c r="E20" s="35">
        <f t="shared" si="15"/>
        <v>787333705148</v>
      </c>
      <c r="F20" s="35">
        <f t="shared" si="15"/>
        <v>788185611151</v>
      </c>
      <c r="G20" s="53"/>
      <c r="H20" s="35"/>
    </row>
    <row r="21" spans="2:8">
      <c r="B21" s="39" t="s">
        <v>109</v>
      </c>
      <c r="C21" s="40">
        <f t="shared" ref="C21:F21" si="16">C54+C87</f>
        <v>2</v>
      </c>
      <c r="D21" s="41">
        <f t="shared" si="16"/>
        <v>226004533930</v>
      </c>
      <c r="E21" s="41">
        <f t="shared" si="16"/>
        <v>220280923419</v>
      </c>
      <c r="F21" s="41">
        <f t="shared" si="16"/>
        <v>235269038281</v>
      </c>
      <c r="G21" s="53"/>
      <c r="H21" s="35"/>
    </row>
    <row r="22" spans="2:8">
      <c r="B22" s="36" t="s">
        <v>110</v>
      </c>
      <c r="C22" s="34">
        <f t="shared" ref="C22:F22" si="17">C55+C88</f>
        <v>1</v>
      </c>
      <c r="D22" s="35">
        <f t="shared" si="17"/>
        <v>764992689060</v>
      </c>
      <c r="E22" s="35">
        <f t="shared" si="17"/>
        <v>781524869401</v>
      </c>
      <c r="F22" s="35">
        <f t="shared" si="17"/>
        <v>783280214245</v>
      </c>
      <c r="G22" s="53"/>
      <c r="H22" s="35"/>
    </row>
    <row r="23" spans="2:8">
      <c r="B23" s="39" t="s">
        <v>111</v>
      </c>
      <c r="C23" s="40">
        <f t="shared" ref="C23:F23" si="18">C56+C89</f>
        <v>1</v>
      </c>
      <c r="D23" s="41">
        <f t="shared" si="18"/>
        <v>938304492579</v>
      </c>
      <c r="E23" s="41">
        <f t="shared" si="18"/>
        <v>965299245757.89001</v>
      </c>
      <c r="F23" s="41">
        <f t="shared" si="18"/>
        <v>968610318004.89001</v>
      </c>
      <c r="G23" s="53"/>
      <c r="H23" s="35"/>
    </row>
    <row r="24" spans="2:8">
      <c r="B24" s="36" t="s">
        <v>112</v>
      </c>
      <c r="C24" s="34">
        <f t="shared" ref="C24:F24" si="19">C57+C90</f>
        <v>1</v>
      </c>
      <c r="D24" s="35">
        <f t="shared" si="19"/>
        <v>439428446561</v>
      </c>
      <c r="E24" s="35">
        <f t="shared" si="19"/>
        <v>451628222329</v>
      </c>
      <c r="F24" s="35">
        <f t="shared" si="19"/>
        <v>455077535408</v>
      </c>
      <c r="G24" s="53"/>
      <c r="H24" s="35"/>
    </row>
    <row r="25" spans="2:8">
      <c r="B25" s="39" t="s">
        <v>113</v>
      </c>
      <c r="C25" s="40">
        <f t="shared" ref="C25:F25" si="20">C58+C91</f>
        <v>4</v>
      </c>
      <c r="D25" s="41">
        <f t="shared" si="20"/>
        <v>1250159440425</v>
      </c>
      <c r="E25" s="41">
        <f t="shared" si="20"/>
        <v>1286230302462.1499</v>
      </c>
      <c r="F25" s="41">
        <f t="shared" si="20"/>
        <v>1287711443405.6602</v>
      </c>
      <c r="G25" s="53"/>
      <c r="H25" s="35"/>
    </row>
    <row r="26" spans="2:8">
      <c r="B26" s="36" t="s">
        <v>114</v>
      </c>
      <c r="C26" s="34">
        <f t="shared" ref="C26:F26" si="21">C59+C92</f>
        <v>1</v>
      </c>
      <c r="D26" s="35">
        <f t="shared" si="21"/>
        <v>90140521392</v>
      </c>
      <c r="E26" s="35">
        <f t="shared" si="21"/>
        <v>91822073525</v>
      </c>
      <c r="F26" s="35">
        <f t="shared" si="21"/>
        <v>91890505694</v>
      </c>
      <c r="G26" s="53"/>
      <c r="H26" s="35"/>
    </row>
    <row r="27" spans="2:8">
      <c r="B27" s="39" t="s">
        <v>115</v>
      </c>
      <c r="C27" s="40">
        <f t="shared" ref="C27:F27" si="22">C60+C93</f>
        <v>1</v>
      </c>
      <c r="D27" s="41">
        <f t="shared" si="22"/>
        <v>242308628463</v>
      </c>
      <c r="E27" s="41">
        <f t="shared" si="22"/>
        <v>251851468466</v>
      </c>
      <c r="F27" s="41">
        <f t="shared" si="22"/>
        <v>251947718470</v>
      </c>
      <c r="G27" s="53"/>
      <c r="H27" s="35"/>
    </row>
    <row r="28" spans="2:8">
      <c r="B28" s="36" t="s">
        <v>116</v>
      </c>
      <c r="C28" s="34">
        <f t="shared" ref="C28:F28" si="23">C61+C94</f>
        <v>1</v>
      </c>
      <c r="D28" s="35">
        <f t="shared" si="23"/>
        <v>292993900969</v>
      </c>
      <c r="E28" s="35">
        <f t="shared" si="23"/>
        <v>298584120189</v>
      </c>
      <c r="F28" s="35">
        <f t="shared" si="23"/>
        <v>299828819279</v>
      </c>
      <c r="G28" s="53"/>
      <c r="H28" s="35"/>
    </row>
    <row r="29" spans="2:8">
      <c r="B29" s="39" t="s">
        <v>117</v>
      </c>
      <c r="C29" s="40">
        <f t="shared" ref="C29:F29" si="24">C62+C95</f>
        <v>3</v>
      </c>
      <c r="D29" s="41">
        <f t="shared" si="24"/>
        <v>2284535589689.5</v>
      </c>
      <c r="E29" s="41">
        <f t="shared" si="24"/>
        <v>2348701808020.3599</v>
      </c>
      <c r="F29" s="41">
        <f t="shared" si="24"/>
        <v>2357777390811.96</v>
      </c>
      <c r="G29" s="53"/>
      <c r="H29" s="35"/>
    </row>
    <row r="30" spans="2:8">
      <c r="B30" s="36" t="s">
        <v>118</v>
      </c>
      <c r="C30" s="34">
        <f t="shared" ref="C30:F30" si="25">C63+C96</f>
        <v>5</v>
      </c>
      <c r="D30" s="35">
        <f t="shared" si="25"/>
        <v>4942944751951.1113</v>
      </c>
      <c r="E30" s="35">
        <f t="shared" si="25"/>
        <v>5064271814491.7715</v>
      </c>
      <c r="F30" s="35">
        <f t="shared" si="25"/>
        <v>5079072777042.2109</v>
      </c>
      <c r="G30" s="53"/>
      <c r="H30" s="35"/>
    </row>
    <row r="31" spans="2:8">
      <c r="B31" s="39" t="s">
        <v>119</v>
      </c>
      <c r="C31" s="40">
        <f t="shared" ref="C31:F32" si="26">C64+C97</f>
        <v>2</v>
      </c>
      <c r="D31" s="41">
        <f t="shared" si="26"/>
        <v>1136747691665</v>
      </c>
      <c r="E31" s="41">
        <f t="shared" si="26"/>
        <v>1153777801454</v>
      </c>
      <c r="F31" s="41">
        <f t="shared" si="26"/>
        <v>1155335470524</v>
      </c>
      <c r="G31" s="53"/>
      <c r="H31" s="35"/>
    </row>
    <row r="32" spans="2:8">
      <c r="B32" s="42" t="s">
        <v>120</v>
      </c>
      <c r="C32" s="42">
        <f t="shared" si="26"/>
        <v>200</v>
      </c>
      <c r="D32" s="43">
        <f t="shared" si="26"/>
        <v>336173292890881</v>
      </c>
      <c r="E32" s="43">
        <f t="shared" si="26"/>
        <v>344749484780930.88</v>
      </c>
      <c r="F32" s="43">
        <f t="shared" si="26"/>
        <v>346861623773099.06</v>
      </c>
      <c r="G32" s="53"/>
    </row>
    <row r="33" spans="2:7">
      <c r="B33" s="66" t="s">
        <v>121</v>
      </c>
      <c r="C33" s="34" t="s">
        <v>121</v>
      </c>
      <c r="D33" s="35" t="s">
        <v>121</v>
      </c>
      <c r="E33" s="35" t="s">
        <v>121</v>
      </c>
      <c r="F33" s="35" t="s">
        <v>121</v>
      </c>
    </row>
    <row r="34" spans="2:7">
      <c r="C34" s="55"/>
      <c r="D34" s="54"/>
      <c r="E34" s="54"/>
      <c r="F34" s="54"/>
    </row>
    <row r="35" spans="2:7" ht="15">
      <c r="B35" s="122" t="s">
        <v>122</v>
      </c>
      <c r="C35" s="122"/>
      <c r="D35" s="122"/>
      <c r="E35" s="122"/>
      <c r="F35" s="122"/>
    </row>
    <row r="36" spans="2:7" ht="28.5">
      <c r="B36" s="37" t="s">
        <v>88</v>
      </c>
      <c r="C36" s="37" t="s">
        <v>89</v>
      </c>
      <c r="D36" s="38" t="s">
        <v>90</v>
      </c>
      <c r="E36" s="38" t="s">
        <v>91</v>
      </c>
      <c r="F36" s="38" t="s">
        <v>92</v>
      </c>
      <c r="G36" s="53"/>
    </row>
    <row r="38" spans="2:7">
      <c r="B38" s="39" t="s">
        <v>93</v>
      </c>
      <c r="C38" s="40">
        <v>1</v>
      </c>
      <c r="D38" s="41">
        <v>453576878462</v>
      </c>
      <c r="E38" s="41">
        <v>451712796728</v>
      </c>
      <c r="F38" s="41">
        <v>459228104100</v>
      </c>
    </row>
    <row r="39" spans="2:7">
      <c r="B39" s="36" t="s">
        <v>94</v>
      </c>
      <c r="C39" s="34">
        <v>5</v>
      </c>
      <c r="D39" s="35">
        <v>5377154831439</v>
      </c>
      <c r="E39" s="35">
        <v>5609607314503</v>
      </c>
      <c r="F39" s="35">
        <v>5627675497320</v>
      </c>
    </row>
    <row r="40" spans="2:7">
      <c r="B40" s="39" t="s">
        <v>95</v>
      </c>
      <c r="C40" s="56">
        <v>1</v>
      </c>
      <c r="D40" s="57">
        <v>103193443769</v>
      </c>
      <c r="E40" s="57">
        <v>106130182938</v>
      </c>
      <c r="F40" s="57">
        <v>106224226714</v>
      </c>
    </row>
    <row r="41" spans="2:7">
      <c r="B41" s="36" t="s">
        <v>96</v>
      </c>
      <c r="C41" s="34">
        <v>5</v>
      </c>
      <c r="D41" s="35">
        <v>808014053441.88501</v>
      </c>
      <c r="E41" s="35">
        <v>837801222868.53491</v>
      </c>
      <c r="F41" s="35">
        <v>838068164695.23499</v>
      </c>
    </row>
    <row r="42" spans="2:7">
      <c r="B42" s="39" t="s">
        <v>97</v>
      </c>
      <c r="C42" s="40">
        <v>122</v>
      </c>
      <c r="D42" s="41">
        <v>276135367884171.28</v>
      </c>
      <c r="E42" s="41">
        <v>283148578954454.75</v>
      </c>
      <c r="F42" s="41">
        <v>284942301064517.88</v>
      </c>
    </row>
    <row r="43" spans="2:7">
      <c r="B43" s="36" t="s">
        <v>98</v>
      </c>
      <c r="C43" s="34">
        <v>1</v>
      </c>
      <c r="D43" s="35">
        <v>198571789686</v>
      </c>
      <c r="E43" s="35">
        <v>207140586853</v>
      </c>
      <c r="F43" s="35">
        <v>207440253515</v>
      </c>
    </row>
    <row r="44" spans="2:7">
      <c r="B44" s="39" t="s">
        <v>99</v>
      </c>
      <c r="C44" s="56">
        <v>13</v>
      </c>
      <c r="D44" s="57">
        <v>23981598296693.789</v>
      </c>
      <c r="E44" s="57">
        <v>24558910368467.121</v>
      </c>
      <c r="F44" s="57">
        <v>24641819825545.93</v>
      </c>
    </row>
    <row r="45" spans="2:7">
      <c r="B45" s="36" t="s">
        <v>100</v>
      </c>
      <c r="C45" s="34">
        <v>8</v>
      </c>
      <c r="D45" s="35">
        <v>5964556488053</v>
      </c>
      <c r="E45" s="35">
        <v>5991500769812</v>
      </c>
      <c r="F45" s="35">
        <v>6121753026078</v>
      </c>
    </row>
    <row r="46" spans="2:7">
      <c r="B46" s="39" t="s">
        <v>101</v>
      </c>
      <c r="C46" s="40">
        <v>10</v>
      </c>
      <c r="D46" s="41">
        <v>4007080835595.6099</v>
      </c>
      <c r="E46" s="41">
        <v>4100953597392.7197</v>
      </c>
      <c r="F46" s="41">
        <v>4113106382539.7197</v>
      </c>
    </row>
    <row r="47" spans="2:7">
      <c r="B47" s="36" t="s">
        <v>102</v>
      </c>
      <c r="C47" s="34">
        <v>1</v>
      </c>
      <c r="D47" s="35">
        <v>599345837792</v>
      </c>
      <c r="E47" s="35">
        <v>614402557010</v>
      </c>
      <c r="F47" s="35">
        <v>616398787637</v>
      </c>
    </row>
    <row r="48" spans="2:7">
      <c r="B48" s="39" t="s">
        <v>103</v>
      </c>
      <c r="C48" s="40">
        <v>1</v>
      </c>
      <c r="D48" s="41">
        <v>288026746186</v>
      </c>
      <c r="E48" s="41">
        <v>292502428056</v>
      </c>
      <c r="F48" s="41">
        <v>292567393047</v>
      </c>
    </row>
    <row r="49" spans="2:6">
      <c r="B49" s="36" t="s">
        <v>104</v>
      </c>
      <c r="C49" s="34">
        <v>1</v>
      </c>
      <c r="D49" s="35">
        <v>91673899459</v>
      </c>
      <c r="E49" s="35">
        <v>93962139668</v>
      </c>
      <c r="F49" s="35">
        <v>94142742668</v>
      </c>
    </row>
    <row r="50" spans="2:6">
      <c r="B50" s="39" t="s">
        <v>105</v>
      </c>
      <c r="C50" s="40">
        <v>2</v>
      </c>
      <c r="D50" s="41">
        <v>2223024078172</v>
      </c>
      <c r="E50" s="41">
        <v>2333933673650</v>
      </c>
      <c r="F50" s="41">
        <v>2337134256294</v>
      </c>
    </row>
    <row r="51" spans="2:6">
      <c r="B51" s="36" t="s">
        <v>106</v>
      </c>
      <c r="C51" s="34">
        <v>1</v>
      </c>
      <c r="D51" s="35">
        <v>168855706789</v>
      </c>
      <c r="E51" s="35">
        <v>171959923530</v>
      </c>
      <c r="F51" s="35">
        <v>171987006855</v>
      </c>
    </row>
    <row r="52" spans="2:6">
      <c r="B52" s="39" t="s">
        <v>107</v>
      </c>
      <c r="C52" s="40">
        <v>1</v>
      </c>
      <c r="D52" s="41">
        <v>227756916719</v>
      </c>
      <c r="E52" s="41">
        <v>281481504846.71002</v>
      </c>
      <c r="F52" s="41">
        <v>282151983257.71002</v>
      </c>
    </row>
    <row r="53" spans="2:6">
      <c r="B53" s="36" t="s">
        <v>108</v>
      </c>
      <c r="C53" s="89">
        <v>0</v>
      </c>
      <c r="D53" s="89">
        <v>0</v>
      </c>
      <c r="E53" s="89">
        <v>0</v>
      </c>
      <c r="F53" s="89">
        <v>0</v>
      </c>
    </row>
    <row r="54" spans="2:6">
      <c r="B54" s="39" t="s">
        <v>109</v>
      </c>
      <c r="C54" s="40">
        <v>2</v>
      </c>
      <c r="D54" s="41">
        <v>226004533930</v>
      </c>
      <c r="E54" s="41">
        <v>220280923419</v>
      </c>
      <c r="F54" s="41">
        <v>235269038281</v>
      </c>
    </row>
    <row r="55" spans="2:6">
      <c r="B55" s="36" t="s">
        <v>110</v>
      </c>
      <c r="C55" s="34">
        <v>1</v>
      </c>
      <c r="D55" s="35">
        <v>764992689060</v>
      </c>
      <c r="E55" s="35">
        <v>781524869401</v>
      </c>
      <c r="F55" s="35">
        <v>783280214245</v>
      </c>
    </row>
    <row r="56" spans="2:6">
      <c r="B56" s="39" t="s">
        <v>111</v>
      </c>
      <c r="C56" s="40">
        <v>1</v>
      </c>
      <c r="D56" s="41">
        <v>938304492579</v>
      </c>
      <c r="E56" s="41">
        <v>965299245757.89001</v>
      </c>
      <c r="F56" s="41">
        <v>968610318004.89001</v>
      </c>
    </row>
    <row r="57" spans="2:6">
      <c r="B57" s="36" t="s">
        <v>112</v>
      </c>
      <c r="C57" s="34">
        <v>1</v>
      </c>
      <c r="D57" s="35">
        <v>439428446561</v>
      </c>
      <c r="E57" s="35">
        <v>451628222329</v>
      </c>
      <c r="F57" s="35">
        <v>455077535408</v>
      </c>
    </row>
    <row r="58" spans="2:6">
      <c r="B58" s="39" t="s">
        <v>113</v>
      </c>
      <c r="C58" s="40">
        <v>4</v>
      </c>
      <c r="D58" s="41">
        <v>1250159440425</v>
      </c>
      <c r="E58" s="41">
        <v>1286230302462.1499</v>
      </c>
      <c r="F58" s="41">
        <v>1287711443405.6602</v>
      </c>
    </row>
    <row r="59" spans="2:6">
      <c r="B59" s="36" t="s">
        <v>114</v>
      </c>
      <c r="C59" s="34">
        <v>1</v>
      </c>
      <c r="D59" s="35">
        <v>90140521392</v>
      </c>
      <c r="E59" s="35">
        <v>91822073525</v>
      </c>
      <c r="F59" s="35">
        <v>91890505694</v>
      </c>
    </row>
    <row r="60" spans="2:6">
      <c r="B60" s="39" t="s">
        <v>115</v>
      </c>
      <c r="C60" s="40">
        <v>1</v>
      </c>
      <c r="D60" s="41">
        <v>242308628463</v>
      </c>
      <c r="E60" s="41">
        <v>251851468466</v>
      </c>
      <c r="F60" s="41">
        <v>251947718470</v>
      </c>
    </row>
    <row r="61" spans="2:6">
      <c r="B61" s="36" t="s">
        <v>116</v>
      </c>
      <c r="C61" s="34">
        <v>1</v>
      </c>
      <c r="D61" s="35">
        <v>292993900969</v>
      </c>
      <c r="E61" s="35">
        <v>298584120189</v>
      </c>
      <c r="F61" s="35">
        <v>299828819279</v>
      </c>
    </row>
    <row r="62" spans="2:6">
      <c r="B62" s="39" t="s">
        <v>117</v>
      </c>
      <c r="C62" s="40">
        <v>3</v>
      </c>
      <c r="D62" s="41">
        <v>2284535589689.5</v>
      </c>
      <c r="E62" s="41">
        <v>2348701808020.3599</v>
      </c>
      <c r="F62" s="41">
        <v>2357777390811.96</v>
      </c>
    </row>
    <row r="63" spans="2:6">
      <c r="B63" s="36" t="s">
        <v>118</v>
      </c>
      <c r="C63" s="34">
        <v>5</v>
      </c>
      <c r="D63" s="35">
        <v>4942944751951.1113</v>
      </c>
      <c r="E63" s="35">
        <v>5064271814491.7715</v>
      </c>
      <c r="F63" s="35">
        <v>5079072777042.2109</v>
      </c>
    </row>
    <row r="64" spans="2:6">
      <c r="B64" s="39" t="s">
        <v>119</v>
      </c>
      <c r="C64" s="40">
        <v>2</v>
      </c>
      <c r="D64" s="41">
        <v>1136747691665</v>
      </c>
      <c r="E64" s="41">
        <v>1153777801454</v>
      </c>
      <c r="F64" s="41">
        <v>1155335470524</v>
      </c>
    </row>
    <row r="65" spans="2:6">
      <c r="B65" s="42" t="s">
        <v>120</v>
      </c>
      <c r="C65" s="42">
        <f t="shared" ref="C65:F65" si="27">SUM(C38:C64)</f>
        <v>195</v>
      </c>
      <c r="D65" s="88">
        <f t="shared" si="27"/>
        <v>333236358373113.25</v>
      </c>
      <c r="E65" s="88">
        <f t="shared" si="27"/>
        <v>341714550670293</v>
      </c>
      <c r="F65" s="88">
        <f t="shared" si="27"/>
        <v>343817799945950.19</v>
      </c>
    </row>
    <row r="68" spans="2:6" ht="15">
      <c r="B68" s="122" t="s">
        <v>123</v>
      </c>
      <c r="C68" s="122"/>
      <c r="D68" s="122"/>
      <c r="E68" s="122"/>
      <c r="F68" s="122"/>
    </row>
    <row r="69" spans="2:6" ht="28.5">
      <c r="B69" s="37" t="s">
        <v>88</v>
      </c>
      <c r="C69" s="37" t="s">
        <v>89</v>
      </c>
      <c r="D69" s="38" t="s">
        <v>90</v>
      </c>
      <c r="E69" s="38" t="s">
        <v>91</v>
      </c>
      <c r="F69" s="38" t="s">
        <v>92</v>
      </c>
    </row>
    <row r="71" spans="2:6">
      <c r="B71" s="39" t="s">
        <v>93</v>
      </c>
      <c r="C71" s="90">
        <v>0</v>
      </c>
      <c r="D71" s="91">
        <v>0</v>
      </c>
      <c r="E71" s="91">
        <v>0</v>
      </c>
      <c r="F71" s="91">
        <v>0</v>
      </c>
    </row>
    <row r="72" spans="2:6">
      <c r="B72" s="36" t="s">
        <v>94</v>
      </c>
      <c r="C72" s="89">
        <v>0</v>
      </c>
      <c r="D72" s="92">
        <v>0</v>
      </c>
      <c r="E72" s="92">
        <v>0</v>
      </c>
      <c r="F72" s="92">
        <v>0</v>
      </c>
    </row>
    <row r="73" spans="2:6">
      <c r="B73" s="39" t="s">
        <v>95</v>
      </c>
      <c r="C73" s="93">
        <v>0</v>
      </c>
      <c r="D73" s="94">
        <v>0</v>
      </c>
      <c r="E73" s="94">
        <v>0</v>
      </c>
      <c r="F73" s="94">
        <v>0</v>
      </c>
    </row>
    <row r="74" spans="2:6">
      <c r="B74" s="36" t="s">
        <v>96</v>
      </c>
      <c r="C74" s="34">
        <v>1</v>
      </c>
      <c r="D74" s="35">
        <v>407787760472.76379</v>
      </c>
      <c r="E74" s="35">
        <v>458775553966.90442</v>
      </c>
      <c r="F74" s="35">
        <v>462894084106.86682</v>
      </c>
    </row>
    <row r="75" spans="2:6">
      <c r="B75" s="39" t="s">
        <v>97</v>
      </c>
      <c r="C75" s="40">
        <v>2</v>
      </c>
      <c r="D75" s="57">
        <v>1568404254029</v>
      </c>
      <c r="E75" s="41">
        <v>1589476199606</v>
      </c>
      <c r="F75" s="41">
        <v>1593395479974</v>
      </c>
    </row>
    <row r="76" spans="2:6">
      <c r="B76" s="36" t="s">
        <v>98</v>
      </c>
      <c r="C76" s="89">
        <v>0</v>
      </c>
      <c r="D76" s="92">
        <v>0</v>
      </c>
      <c r="E76" s="92">
        <v>0</v>
      </c>
      <c r="F76" s="92">
        <v>0</v>
      </c>
    </row>
    <row r="77" spans="2:6">
      <c r="B77" s="39" t="s">
        <v>99</v>
      </c>
      <c r="C77" s="93">
        <v>0</v>
      </c>
      <c r="D77" s="94">
        <v>0</v>
      </c>
      <c r="E77" s="94">
        <v>0</v>
      </c>
      <c r="F77" s="94">
        <v>0</v>
      </c>
    </row>
    <row r="78" spans="2:6">
      <c r="B78" s="36" t="s">
        <v>100</v>
      </c>
      <c r="C78" s="34">
        <v>1</v>
      </c>
      <c r="D78" s="35">
        <v>188269718991</v>
      </c>
      <c r="E78" s="35">
        <v>199348651917</v>
      </c>
      <c r="F78" s="35">
        <v>199348651917</v>
      </c>
    </row>
    <row r="79" spans="2:6">
      <c r="B79" s="39" t="s">
        <v>101</v>
      </c>
      <c r="C79" s="90">
        <v>0</v>
      </c>
      <c r="D79" s="91">
        <v>0</v>
      </c>
      <c r="E79" s="91">
        <v>0</v>
      </c>
      <c r="F79" s="91">
        <v>0</v>
      </c>
    </row>
    <row r="80" spans="2:6">
      <c r="B80" s="36" t="s">
        <v>102</v>
      </c>
      <c r="C80" s="89">
        <v>0</v>
      </c>
      <c r="D80" s="92">
        <v>0</v>
      </c>
      <c r="E80" s="92">
        <v>0</v>
      </c>
      <c r="F80" s="92">
        <v>0</v>
      </c>
    </row>
    <row r="81" spans="2:6">
      <c r="B81" s="39" t="s">
        <v>103</v>
      </c>
      <c r="C81" s="90">
        <v>0</v>
      </c>
      <c r="D81" s="91">
        <v>0</v>
      </c>
      <c r="E81" s="91">
        <v>0</v>
      </c>
      <c r="F81" s="91">
        <v>0</v>
      </c>
    </row>
    <row r="82" spans="2:6">
      <c r="B82" s="36" t="s">
        <v>104</v>
      </c>
      <c r="C82" s="89">
        <v>0</v>
      </c>
      <c r="D82" s="92">
        <v>0</v>
      </c>
      <c r="E82" s="92">
        <v>0</v>
      </c>
      <c r="F82" s="92">
        <v>0</v>
      </c>
    </row>
    <row r="83" spans="2:6">
      <c r="B83" s="39" t="s">
        <v>105</v>
      </c>
      <c r="C83" s="90">
        <v>0</v>
      </c>
      <c r="D83" s="91">
        <v>0</v>
      </c>
      <c r="E83" s="91">
        <v>0</v>
      </c>
      <c r="F83" s="91">
        <v>0</v>
      </c>
    </row>
    <row r="84" spans="2:6">
      <c r="B84" s="36" t="s">
        <v>106</v>
      </c>
      <c r="C84" s="89">
        <v>0</v>
      </c>
      <c r="D84" s="92">
        <v>0</v>
      </c>
      <c r="E84" s="92">
        <v>0</v>
      </c>
      <c r="F84" s="92">
        <v>0</v>
      </c>
    </row>
    <row r="85" spans="2:6">
      <c r="B85" s="39" t="s">
        <v>107</v>
      </c>
      <c r="C85" s="90">
        <v>0</v>
      </c>
      <c r="D85" s="91">
        <v>0</v>
      </c>
      <c r="E85" s="91">
        <v>0</v>
      </c>
      <c r="F85" s="91">
        <v>0</v>
      </c>
    </row>
    <row r="86" spans="2:6">
      <c r="B86" s="36" t="s">
        <v>108</v>
      </c>
      <c r="C86" s="34">
        <v>1</v>
      </c>
      <c r="D86" s="35">
        <v>772472784275</v>
      </c>
      <c r="E86" s="35">
        <v>787333705148</v>
      </c>
      <c r="F86" s="35">
        <v>788185611151</v>
      </c>
    </row>
    <row r="87" spans="2:6">
      <c r="B87" s="39" t="s">
        <v>109</v>
      </c>
      <c r="C87" s="90">
        <v>0</v>
      </c>
      <c r="D87" s="91">
        <v>0</v>
      </c>
      <c r="E87" s="91">
        <v>0</v>
      </c>
      <c r="F87" s="91">
        <v>0</v>
      </c>
    </row>
    <row r="88" spans="2:6">
      <c r="B88" s="36" t="s">
        <v>110</v>
      </c>
      <c r="C88" s="89">
        <v>0</v>
      </c>
      <c r="D88" s="92">
        <v>0</v>
      </c>
      <c r="E88" s="92">
        <v>0</v>
      </c>
      <c r="F88" s="92">
        <v>0</v>
      </c>
    </row>
    <row r="89" spans="2:6">
      <c r="B89" s="39" t="s">
        <v>111</v>
      </c>
      <c r="C89" s="90">
        <v>0</v>
      </c>
      <c r="D89" s="91">
        <v>0</v>
      </c>
      <c r="E89" s="91">
        <v>0</v>
      </c>
      <c r="F89" s="91">
        <v>0</v>
      </c>
    </row>
    <row r="90" spans="2:6">
      <c r="B90" s="36" t="s">
        <v>112</v>
      </c>
      <c r="C90" s="89">
        <v>0</v>
      </c>
      <c r="D90" s="92">
        <v>0</v>
      </c>
      <c r="E90" s="92">
        <v>0</v>
      </c>
      <c r="F90" s="92">
        <v>0</v>
      </c>
    </row>
    <row r="91" spans="2:6">
      <c r="B91" s="39" t="s">
        <v>113</v>
      </c>
      <c r="C91" s="90">
        <v>0</v>
      </c>
      <c r="D91" s="91">
        <v>0</v>
      </c>
      <c r="E91" s="91">
        <v>0</v>
      </c>
      <c r="F91" s="91">
        <v>0</v>
      </c>
    </row>
    <row r="92" spans="2:6">
      <c r="B92" s="36" t="s">
        <v>114</v>
      </c>
      <c r="C92" s="89">
        <v>0</v>
      </c>
      <c r="D92" s="92">
        <v>0</v>
      </c>
      <c r="E92" s="92">
        <v>0</v>
      </c>
      <c r="F92" s="92">
        <v>0</v>
      </c>
    </row>
    <row r="93" spans="2:6">
      <c r="B93" s="39" t="s">
        <v>115</v>
      </c>
      <c r="C93" s="90">
        <v>0</v>
      </c>
      <c r="D93" s="91">
        <v>0</v>
      </c>
      <c r="E93" s="91">
        <v>0</v>
      </c>
      <c r="F93" s="91">
        <v>0</v>
      </c>
    </row>
    <row r="94" spans="2:6">
      <c r="B94" s="36" t="s">
        <v>116</v>
      </c>
      <c r="C94" s="89">
        <v>0</v>
      </c>
      <c r="D94" s="92">
        <v>0</v>
      </c>
      <c r="E94" s="92">
        <v>0</v>
      </c>
      <c r="F94" s="92">
        <v>0</v>
      </c>
    </row>
    <row r="95" spans="2:6">
      <c r="B95" s="39" t="s">
        <v>117</v>
      </c>
      <c r="C95" s="90">
        <v>0</v>
      </c>
      <c r="D95" s="91">
        <v>0</v>
      </c>
      <c r="E95" s="91">
        <v>0</v>
      </c>
      <c r="F95" s="91">
        <v>0</v>
      </c>
    </row>
    <row r="96" spans="2:6">
      <c r="B96" s="36" t="s">
        <v>118</v>
      </c>
      <c r="C96" s="89">
        <v>0</v>
      </c>
      <c r="D96" s="92">
        <v>0</v>
      </c>
      <c r="E96" s="92">
        <v>0</v>
      </c>
      <c r="F96" s="92">
        <v>0</v>
      </c>
    </row>
    <row r="97" spans="2:6">
      <c r="B97" s="39" t="s">
        <v>119</v>
      </c>
      <c r="C97" s="90">
        <v>0</v>
      </c>
      <c r="D97" s="91">
        <v>0</v>
      </c>
      <c r="E97" s="91">
        <v>0</v>
      </c>
      <c r="F97" s="91">
        <v>0</v>
      </c>
    </row>
    <row r="98" spans="2:6">
      <c r="B98" s="42" t="s">
        <v>120</v>
      </c>
      <c r="C98" s="42">
        <f>SUM(C71:C97)</f>
        <v>5</v>
      </c>
      <c r="D98" s="43">
        <f t="shared" ref="D98:F98" si="28">SUM(D71:D97)</f>
        <v>2936934517767.7637</v>
      </c>
      <c r="E98" s="43">
        <f t="shared" si="28"/>
        <v>3034934110637.9043</v>
      </c>
      <c r="F98" s="43">
        <f t="shared" si="28"/>
        <v>3043823827148.8667</v>
      </c>
    </row>
  </sheetData>
  <mergeCells count="3">
    <mergeCell ref="B2:F2"/>
    <mergeCell ref="B35:F35"/>
    <mergeCell ref="B68:F6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tabColor rgb="FF002060"/>
  </sheetPr>
  <dimension ref="C2:Q211"/>
  <sheetViews>
    <sheetView showGridLines="0" topLeftCell="B1" zoomScaleNormal="100" workbookViewId="0">
      <pane xSplit="3" ySplit="3" topLeftCell="E4" activePane="bottomRight" state="frozen"/>
      <selection pane="topRight" activeCell="D1" sqref="D1"/>
      <selection pane="bottomLeft" activeCell="B4" sqref="B4"/>
      <selection pane="bottomRight" activeCell="I226" sqref="I226"/>
    </sheetView>
  </sheetViews>
  <sheetFormatPr defaultColWidth="9.140625" defaultRowHeight="12.75"/>
  <cols>
    <col min="1" max="2" width="9.140625" style="18"/>
    <col min="3" max="3" width="16" style="18" bestFit="1" customWidth="1"/>
    <col min="4" max="4" width="14.140625" style="18" bestFit="1" customWidth="1"/>
    <col min="5" max="5" width="8.5703125" style="18" customWidth="1"/>
    <col min="6" max="9" width="9.140625" style="18"/>
    <col min="10" max="10" width="9.140625" style="18" customWidth="1"/>
    <col min="11" max="16" width="9.140625" style="18"/>
    <col min="17" max="17" width="8.140625" style="18" bestFit="1" customWidth="1"/>
    <col min="18" max="16384" width="9.140625" style="18"/>
  </cols>
  <sheetData>
    <row r="2" spans="3:17" ht="15">
      <c r="C2" s="121" t="s">
        <v>124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</row>
    <row r="3" spans="3:17" ht="13.5" thickBot="1">
      <c r="C3" s="23" t="s">
        <v>125</v>
      </c>
      <c r="D3" s="17"/>
      <c r="E3" s="17">
        <f>'Tabel 1'!C10</f>
        <v>44592</v>
      </c>
      <c r="F3" s="17">
        <f>'Tabel 1'!D10</f>
        <v>44620</v>
      </c>
      <c r="G3" s="17">
        <f>'Tabel 1'!E10</f>
        <v>44651</v>
      </c>
      <c r="H3" s="17">
        <f>'Tabel 1'!F10</f>
        <v>44681</v>
      </c>
      <c r="I3" s="17">
        <f>'Tabel 1'!G10</f>
        <v>44712</v>
      </c>
      <c r="J3" s="17">
        <f>'Tabel 1'!H10</f>
        <v>44742</v>
      </c>
      <c r="K3" s="17">
        <v>44773</v>
      </c>
      <c r="L3" s="17">
        <v>44804</v>
      </c>
      <c r="M3" s="17">
        <v>44834</v>
      </c>
      <c r="N3" s="17">
        <v>44865</v>
      </c>
      <c r="O3" s="17">
        <v>44895</v>
      </c>
      <c r="P3" s="17">
        <v>44926</v>
      </c>
      <c r="Q3" s="17">
        <v>44957</v>
      </c>
    </row>
    <row r="4" spans="3:17" ht="13.5" thickTop="1">
      <c r="C4" s="24" t="s">
        <v>249</v>
      </c>
      <c r="D4" s="19" t="s">
        <v>50</v>
      </c>
      <c r="E4" s="125">
        <f>E114</f>
        <v>4.5517956073926431E-3</v>
      </c>
      <c r="F4" s="125">
        <f t="shared" ref="F4:Q4" si="0">F114</f>
        <v>7.916249691995848E-3</v>
      </c>
      <c r="G4" s="125">
        <f t="shared" si="0"/>
        <v>1.365483891061688E-2</v>
      </c>
      <c r="H4" s="125">
        <f t="shared" si="0"/>
        <v>1.8355323633358327E-2</v>
      </c>
      <c r="I4" s="125">
        <f t="shared" si="0"/>
        <v>2.3792341462613675E-2</v>
      </c>
      <c r="J4" s="125">
        <f t="shared" si="0"/>
        <v>2.9786648447701413E-2</v>
      </c>
      <c r="K4" s="125">
        <f t="shared" si="0"/>
        <v>3.4244702808579469E-2</v>
      </c>
      <c r="L4" s="125">
        <f t="shared" si="0"/>
        <v>3.8982486178576574E-2</v>
      </c>
      <c r="M4" s="125">
        <f t="shared" si="0"/>
        <v>4.3650527077716536E-2</v>
      </c>
      <c r="N4" s="125">
        <f t="shared" si="0"/>
        <v>4.7697825563995364E-2</v>
      </c>
      <c r="O4" s="125">
        <f t="shared" si="0"/>
        <v>5.2442360086621731E-2</v>
      </c>
      <c r="P4" s="125">
        <f t="shared" si="0"/>
        <v>5.7417482045812644E-2</v>
      </c>
      <c r="Q4" s="125">
        <f t="shared" si="0"/>
        <v>5.1516776761378206E-3</v>
      </c>
    </row>
    <row r="5" spans="3:17" ht="15">
      <c r="C5" s="26"/>
      <c r="D5" s="21" t="s">
        <v>47</v>
      </c>
      <c r="E5" s="126">
        <f>E96</f>
        <v>4.7412807546720632E-3</v>
      </c>
      <c r="F5" s="126">
        <f t="shared" ref="F5:Q5" si="1">F96</f>
        <v>8.1731381526095066E-3</v>
      </c>
      <c r="G5" s="126">
        <f t="shared" si="1"/>
        <v>1.4964241094271743E-2</v>
      </c>
      <c r="H5" s="126">
        <f t="shared" si="1"/>
        <v>2.0583259058847607E-2</v>
      </c>
      <c r="I5" s="126">
        <f t="shared" si="1"/>
        <v>2.6101150311380581E-2</v>
      </c>
      <c r="J5" s="126">
        <f t="shared" si="1"/>
        <v>3.3910135379270116E-2</v>
      </c>
      <c r="K5" s="126">
        <f t="shared" si="1"/>
        <v>3.9092144026562456E-2</v>
      </c>
      <c r="L5" s="126">
        <f t="shared" si="1"/>
        <v>4.4443148193862914E-2</v>
      </c>
      <c r="M5" s="126">
        <f t="shared" si="1"/>
        <v>4.9086899853455858E-2</v>
      </c>
      <c r="N5" s="126">
        <f t="shared" si="1"/>
        <v>5.328262506103789E-2</v>
      </c>
      <c r="O5" s="126">
        <f t="shared" si="1"/>
        <v>5.794455341124035E-2</v>
      </c>
      <c r="P5" s="126">
        <f t="shared" si="1"/>
        <v>6.3059918408589266E-2</v>
      </c>
      <c r="Q5" s="126">
        <f t="shared" si="1"/>
        <v>5.7103405707827383E-3</v>
      </c>
    </row>
    <row r="6" spans="3:17" ht="15">
      <c r="C6" s="26"/>
      <c r="D6" s="21" t="s">
        <v>48</v>
      </c>
      <c r="E6" s="126">
        <f>E102</f>
        <v>5.6011991873277768E-3</v>
      </c>
      <c r="F6" s="126">
        <f t="shared" ref="F6:Q6" si="2">F102</f>
        <v>8.3800893644770547E-3</v>
      </c>
      <c r="G6" s="126">
        <f t="shared" si="2"/>
        <v>1.3522793943446248E-2</v>
      </c>
      <c r="H6" s="126">
        <f t="shared" si="2"/>
        <v>1.9885040428922023E-2</v>
      </c>
      <c r="I6" s="126">
        <f t="shared" si="2"/>
        <v>2.5864884844629742E-2</v>
      </c>
      <c r="J6" s="126">
        <f t="shared" si="2"/>
        <v>3.0629831201685543E-2</v>
      </c>
      <c r="K6" s="126">
        <f t="shared" si="2"/>
        <v>3.4983632025928121E-2</v>
      </c>
      <c r="L6" s="126">
        <f t="shared" si="2"/>
        <v>4.0355489793060084E-2</v>
      </c>
      <c r="M6" s="126">
        <f t="shared" si="2"/>
        <v>4.4962241662023804E-2</v>
      </c>
      <c r="N6" s="126">
        <f t="shared" si="2"/>
        <v>4.9522563293765628E-2</v>
      </c>
      <c r="O6" s="126">
        <f t="shared" si="2"/>
        <v>5.6780057130136903E-2</v>
      </c>
      <c r="P6" s="126">
        <f t="shared" si="2"/>
        <v>6.2202683271362337E-2</v>
      </c>
      <c r="Q6" s="126">
        <f t="shared" si="2"/>
        <v>5.1836013498292406E-3</v>
      </c>
    </row>
    <row r="7" spans="3:17" ht="15">
      <c r="C7" s="26"/>
      <c r="D7" s="21" t="s">
        <v>49</v>
      </c>
      <c r="E7" s="126">
        <f>E108</f>
        <v>3.8998223231489688E-3</v>
      </c>
      <c r="F7" s="126">
        <f t="shared" ref="F7:Q7" si="3">F108</f>
        <v>7.3667638431648376E-3</v>
      </c>
      <c r="G7" s="126">
        <f t="shared" si="3"/>
        <v>1.1732917497236256E-2</v>
      </c>
      <c r="H7" s="126">
        <f t="shared" si="3"/>
        <v>1.4459562298332293E-2</v>
      </c>
      <c r="I7" s="126">
        <f t="shared" si="3"/>
        <v>1.9583092210669884E-2</v>
      </c>
      <c r="J7" s="126">
        <f t="shared" si="3"/>
        <v>2.3296855464904953E-2</v>
      </c>
      <c r="K7" s="126">
        <f t="shared" si="3"/>
        <v>2.6712160124620569E-2</v>
      </c>
      <c r="L7" s="126">
        <f t="shared" si="3"/>
        <v>3.0305449240166264E-2</v>
      </c>
      <c r="M7" s="126">
        <f t="shared" si="3"/>
        <v>3.5033951262373041E-2</v>
      </c>
      <c r="N7" s="126">
        <f t="shared" si="3"/>
        <v>3.8677093165299693E-2</v>
      </c>
      <c r="O7" s="126">
        <f t="shared" si="3"/>
        <v>4.2647093612775966E-2</v>
      </c>
      <c r="P7" s="126">
        <f t="shared" si="3"/>
        <v>4.7277813099851296E-2</v>
      </c>
      <c r="Q7" s="126">
        <f t="shared" si="3"/>
        <v>4.4641548123038272E-3</v>
      </c>
    </row>
    <row r="8" spans="3:17">
      <c r="C8" s="24" t="s">
        <v>126</v>
      </c>
      <c r="D8" s="19" t="s">
        <v>50</v>
      </c>
      <c r="E8" s="125">
        <f>E90</f>
        <v>4.723962762364837E-3</v>
      </c>
      <c r="F8" s="125">
        <f t="shared" ref="F8:Q8" si="4">F90</f>
        <v>8.2124260878067151E-3</v>
      </c>
      <c r="G8" s="125">
        <f t="shared" si="4"/>
        <v>1.4146507714408542E-2</v>
      </c>
      <c r="H8" s="125">
        <f t="shared" si="4"/>
        <v>1.900406866674351E-2</v>
      </c>
      <c r="I8" s="125">
        <f t="shared" si="4"/>
        <v>2.4628206067839595E-2</v>
      </c>
      <c r="J8" s="125">
        <f t="shared" si="4"/>
        <v>3.0826235168054848E-2</v>
      </c>
      <c r="K8" s="125">
        <f t="shared" si="4"/>
        <v>3.5443223463036438E-2</v>
      </c>
      <c r="L8" s="125">
        <f t="shared" si="4"/>
        <v>4.0343840635161332E-2</v>
      </c>
      <c r="M8" s="125">
        <f t="shared" si="4"/>
        <v>4.5159661092828783E-2</v>
      </c>
      <c r="N8" s="125">
        <f t="shared" si="4"/>
        <v>4.9336843601314018E-2</v>
      </c>
      <c r="O8" s="125">
        <f t="shared" si="4"/>
        <v>5.4220917082669656E-2</v>
      </c>
      <c r="P8" s="125">
        <f t="shared" si="4"/>
        <v>5.9334040469161423E-2</v>
      </c>
      <c r="Q8" s="125">
        <f t="shared" si="4"/>
        <v>5.3154706863665375E-3</v>
      </c>
    </row>
    <row r="9" spans="3:17" ht="15">
      <c r="C9" s="25"/>
      <c r="D9" s="21" t="s">
        <v>47</v>
      </c>
      <c r="E9" s="126">
        <f>E69</f>
        <v>4.9598899540487266E-3</v>
      </c>
      <c r="F9" s="126">
        <f t="shared" ref="F9:Q9" si="5">F69</f>
        <v>8.5600286819775689E-3</v>
      </c>
      <c r="G9" s="126">
        <f t="shared" si="5"/>
        <v>1.5666076393454634E-2</v>
      </c>
      <c r="H9" s="126">
        <f t="shared" si="5"/>
        <v>2.1548380192031848E-2</v>
      </c>
      <c r="I9" s="126">
        <f t="shared" si="5"/>
        <v>2.7323966805546145E-2</v>
      </c>
      <c r="J9" s="126">
        <f t="shared" si="5"/>
        <v>3.5512487862756542E-2</v>
      </c>
      <c r="K9" s="126">
        <f t="shared" si="5"/>
        <v>4.0962885462964033E-2</v>
      </c>
      <c r="L9" s="126">
        <f t="shared" si="5"/>
        <v>4.6557536499863328E-2</v>
      </c>
      <c r="M9" s="126">
        <f t="shared" si="5"/>
        <v>5.1410077065173955E-2</v>
      </c>
      <c r="N9" s="126">
        <f t="shared" si="5"/>
        <v>5.578914889274899E-2</v>
      </c>
      <c r="O9" s="126">
        <f t="shared" si="5"/>
        <v>6.0639815389027359E-2</v>
      </c>
      <c r="P9" s="126">
        <f t="shared" si="5"/>
        <v>6.5964557456355169E-2</v>
      </c>
      <c r="Q9" s="126">
        <f t="shared" si="5"/>
        <v>5.8602730244894418E-3</v>
      </c>
    </row>
    <row r="10" spans="3:17" ht="15">
      <c r="C10" s="25"/>
      <c r="D10" s="21" t="s">
        <v>48</v>
      </c>
      <c r="E10" s="126">
        <f>E76</f>
        <v>5.7242178189307038E-3</v>
      </c>
      <c r="F10" s="126">
        <f t="shared" ref="F10:Q10" si="6">F76</f>
        <v>8.5953087894549401E-3</v>
      </c>
      <c r="G10" s="126">
        <f t="shared" si="6"/>
        <v>1.3861807970788762E-2</v>
      </c>
      <c r="H10" s="126">
        <f t="shared" si="6"/>
        <v>2.0382022676847186E-2</v>
      </c>
      <c r="I10" s="126">
        <f t="shared" si="6"/>
        <v>2.649781160643996E-2</v>
      </c>
      <c r="J10" s="126">
        <f t="shared" si="6"/>
        <v>3.1358869971496027E-2</v>
      </c>
      <c r="K10" s="126">
        <f t="shared" si="6"/>
        <v>3.5816429802347532E-2</v>
      </c>
      <c r="L10" s="126">
        <f t="shared" si="6"/>
        <v>4.131303157336691E-2</v>
      </c>
      <c r="M10" s="126">
        <f t="shared" si="6"/>
        <v>4.6014810937028736E-2</v>
      </c>
      <c r="N10" s="126">
        <f t="shared" si="6"/>
        <v>5.067003086828617E-2</v>
      </c>
      <c r="O10" s="126">
        <f t="shared" si="6"/>
        <v>5.8093183418974417E-2</v>
      </c>
      <c r="P10" s="126">
        <f t="shared" si="6"/>
        <v>6.3616292863341889E-2</v>
      </c>
      <c r="Q10" s="126">
        <f t="shared" si="6"/>
        <v>5.3002953116603937E-3</v>
      </c>
    </row>
    <row r="11" spans="3:17" ht="15">
      <c r="C11" s="25"/>
      <c r="D11" s="21" t="s">
        <v>49</v>
      </c>
      <c r="E11" s="126">
        <f>E83</f>
        <v>4.0216045035202036E-3</v>
      </c>
      <c r="F11" s="126">
        <f t="shared" ref="F11:Q11" si="7">F83</f>
        <v>7.5652585672588051E-3</v>
      </c>
      <c r="G11" s="126">
        <f t="shared" si="7"/>
        <v>1.201279451039796E-2</v>
      </c>
      <c r="H11" s="126">
        <f t="shared" si="7"/>
        <v>1.4778505300513438E-2</v>
      </c>
      <c r="I11" s="126">
        <f t="shared" si="7"/>
        <v>2.0008602907540713E-2</v>
      </c>
      <c r="J11" s="126">
        <f t="shared" si="7"/>
        <v>2.3780977680368586E-2</v>
      </c>
      <c r="K11" s="126">
        <f t="shared" si="7"/>
        <v>2.7252143097691438E-2</v>
      </c>
      <c r="L11" s="126">
        <f t="shared" si="7"/>
        <v>3.0924711578148023E-2</v>
      </c>
      <c r="M11" s="126">
        <f t="shared" si="7"/>
        <v>3.573251954077182E-2</v>
      </c>
      <c r="N11" s="126">
        <f t="shared" si="7"/>
        <v>3.9445146877511612E-2</v>
      </c>
      <c r="O11" s="126">
        <f t="shared" si="7"/>
        <v>4.3474054115821018E-2</v>
      </c>
      <c r="P11" s="126">
        <f t="shared" si="7"/>
        <v>4.8163761302697339E-2</v>
      </c>
      <c r="Q11" s="126">
        <f t="shared" si="7"/>
        <v>4.54902827739408E-3</v>
      </c>
    </row>
    <row r="12" spans="3:17">
      <c r="C12" s="24" t="s">
        <v>127</v>
      </c>
      <c r="D12" s="19" t="s">
        <v>50</v>
      </c>
      <c r="E12" s="125">
        <f>E89</f>
        <v>3.8750167706323062E-4</v>
      </c>
      <c r="F12" s="125">
        <f t="shared" ref="F12:Q12" si="8">F89</f>
        <v>1.183939199116938E-2</v>
      </c>
      <c r="G12" s="125">
        <f t="shared" si="8"/>
        <v>1.753083711727086E-2</v>
      </c>
      <c r="H12" s="125">
        <f t="shared" si="8"/>
        <v>2.5190084308409574E-2</v>
      </c>
      <c r="I12" s="125">
        <f t="shared" si="8"/>
        <v>2.6710144113263497E-2</v>
      </c>
      <c r="J12" s="125">
        <f t="shared" si="8"/>
        <v>2.3115088144519999E-2</v>
      </c>
      <c r="K12" s="125">
        <f t="shared" si="8"/>
        <v>2.9609454765415395E-2</v>
      </c>
      <c r="L12" s="125">
        <f t="shared" si="8"/>
        <v>3.9272788758200491E-2</v>
      </c>
      <c r="M12" s="125">
        <f t="shared" si="8"/>
        <v>3.8981890472846378E-2</v>
      </c>
      <c r="N12" s="125">
        <f t="shared" si="8"/>
        <v>4.4270783331421266E-2</v>
      </c>
      <c r="O12" s="125">
        <f t="shared" si="8"/>
        <v>5.4054308696993202E-2</v>
      </c>
      <c r="P12" s="125">
        <f t="shared" si="8"/>
        <v>5.4895899567060459E-2</v>
      </c>
      <c r="Q12" s="125">
        <f t="shared" si="8"/>
        <v>7.7350130008802479E-3</v>
      </c>
    </row>
    <row r="13" spans="3:17" ht="15">
      <c r="C13" s="26"/>
      <c r="D13" s="21" t="s">
        <v>47</v>
      </c>
      <c r="E13" s="126">
        <f>E68</f>
        <v>-6.6924636781860627E-4</v>
      </c>
      <c r="F13" s="126">
        <f t="shared" ref="F13:Q13" si="9">F68</f>
        <v>1.4572299818517584E-2</v>
      </c>
      <c r="G13" s="126">
        <f t="shared" si="9"/>
        <v>2.0993764230668847E-2</v>
      </c>
      <c r="H13" s="126">
        <f t="shared" si="9"/>
        <v>3.021769693821794E-2</v>
      </c>
      <c r="I13" s="126">
        <f t="shared" si="9"/>
        <v>3.2675220050191224E-2</v>
      </c>
      <c r="J13" s="126">
        <f t="shared" si="9"/>
        <v>2.8352412514229937E-2</v>
      </c>
      <c r="K13" s="126">
        <f t="shared" si="9"/>
        <v>3.6276533757365954E-2</v>
      </c>
      <c r="L13" s="126">
        <f t="shared" si="9"/>
        <v>4.7848544927941675E-2</v>
      </c>
      <c r="M13" s="126">
        <f t="shared" si="9"/>
        <v>4.7118557681407672E-2</v>
      </c>
      <c r="N13" s="126">
        <f t="shared" si="9"/>
        <v>5.3505764386440745E-2</v>
      </c>
      <c r="O13" s="126">
        <f t="shared" si="9"/>
        <v>6.4211790284651779E-2</v>
      </c>
      <c r="P13" s="126">
        <f t="shared" si="9"/>
        <v>6.4426157716153676E-2</v>
      </c>
      <c r="Q13" s="126">
        <f t="shared" si="9"/>
        <v>9.0315924171881362E-3</v>
      </c>
    </row>
    <row r="14" spans="3:17" ht="15">
      <c r="C14" s="26"/>
      <c r="D14" s="21" t="s">
        <v>48</v>
      </c>
      <c r="E14" s="126">
        <f>E75</f>
        <v>2.229186578483399E-3</v>
      </c>
      <c r="F14" s="126">
        <f t="shared" ref="F14:Q14" si="10">F75</f>
        <v>1.4854234305338831E-2</v>
      </c>
      <c r="G14" s="126">
        <f t="shared" si="10"/>
        <v>2.6397184032227641E-2</v>
      </c>
      <c r="H14" s="126">
        <f t="shared" si="10"/>
        <v>4.208373814036323E-2</v>
      </c>
      <c r="I14" s="126">
        <f t="shared" si="10"/>
        <v>4.259463102294108E-2</v>
      </c>
      <c r="J14" s="126">
        <f t="shared" si="10"/>
        <v>3.1626212613794516E-2</v>
      </c>
      <c r="K14" s="126">
        <f t="shared" si="10"/>
        <v>3.7844636103502638E-2</v>
      </c>
      <c r="L14" s="126">
        <f t="shared" si="10"/>
        <v>5.1118357957921801E-2</v>
      </c>
      <c r="M14" s="126">
        <f t="shared" si="10"/>
        <v>5.4460895598569384E-2</v>
      </c>
      <c r="N14" s="126">
        <f t="shared" si="10"/>
        <v>6.4978552720367108E-2</v>
      </c>
      <c r="O14" s="126">
        <f t="shared" si="10"/>
        <v>7.3608703982732671E-2</v>
      </c>
      <c r="P14" s="126">
        <f t="shared" si="10"/>
        <v>7.3153841886964485E-2</v>
      </c>
      <c r="Q14" s="126">
        <f t="shared" si="10"/>
        <v>5.2206720825537763E-3</v>
      </c>
    </row>
    <row r="15" spans="3:17" ht="15">
      <c r="C15" s="26"/>
      <c r="D15" s="21" t="s">
        <v>49</v>
      </c>
      <c r="E15" s="126">
        <f>E82</f>
        <v>1.2933999500239046E-3</v>
      </c>
      <c r="F15" s="126">
        <f t="shared" ref="F15:Q15" si="11">F82</f>
        <v>6.7495904194491965E-3</v>
      </c>
      <c r="G15" s="126">
        <f t="shared" si="11"/>
        <v>9.3005658830815404E-3</v>
      </c>
      <c r="H15" s="126">
        <f t="shared" si="11"/>
        <v>1.1810726489569748E-2</v>
      </c>
      <c r="I15" s="126">
        <f t="shared" si="11"/>
        <v>1.2311029924649263E-2</v>
      </c>
      <c r="J15" s="126">
        <f t="shared" si="11"/>
        <v>1.2428088994557326E-2</v>
      </c>
      <c r="K15" s="126">
        <f t="shared" si="11"/>
        <v>1.6950945085355561E-2</v>
      </c>
      <c r="L15" s="126">
        <f t="shared" si="11"/>
        <v>2.2535952027075049E-2</v>
      </c>
      <c r="M15" s="126">
        <f t="shared" si="11"/>
        <v>2.1594501263633336E-2</v>
      </c>
      <c r="N15" s="126">
        <f t="shared" si="11"/>
        <v>2.340576710097721E-2</v>
      </c>
      <c r="O15" s="126">
        <f t="shared" si="11"/>
        <v>3.2250587710982034E-2</v>
      </c>
      <c r="P15" s="126">
        <f t="shared" si="11"/>
        <v>3.4521210026008338E-2</v>
      </c>
      <c r="Q15" s="126">
        <f t="shared" si="11"/>
        <v>6.7812222672054331E-3</v>
      </c>
    </row>
    <row r="16" spans="3:17" ht="25.5">
      <c r="C16" s="27" t="s">
        <v>128</v>
      </c>
      <c r="D16" s="20" t="s">
        <v>50</v>
      </c>
      <c r="E16" s="127">
        <f>E88/E113</f>
        <v>0.96355450632595385</v>
      </c>
      <c r="F16" s="127">
        <f t="shared" ref="F16:Q16" si="12">F88/F113</f>
        <v>0.96431680142104359</v>
      </c>
      <c r="G16" s="127">
        <f t="shared" si="12"/>
        <v>0.96786770835100389</v>
      </c>
      <c r="H16" s="127">
        <f t="shared" si="12"/>
        <v>0.96772018561156148</v>
      </c>
      <c r="I16" s="127">
        <f t="shared" si="12"/>
        <v>0.96685245871642123</v>
      </c>
      <c r="J16" s="127">
        <f t="shared" si="12"/>
        <v>0.96735278902154653</v>
      </c>
      <c r="K16" s="127">
        <f t="shared" si="12"/>
        <v>0.96563812830051321</v>
      </c>
      <c r="L16" s="127">
        <f t="shared" si="12"/>
        <v>0.9667563448981823</v>
      </c>
      <c r="M16" s="127">
        <f t="shared" si="12"/>
        <v>0.9691946571418093</v>
      </c>
      <c r="N16" s="127">
        <f t="shared" si="12"/>
        <v>0.96855175597908727</v>
      </c>
      <c r="O16" s="127">
        <f t="shared" si="12"/>
        <v>0.97139724324103138</v>
      </c>
      <c r="P16" s="127">
        <f t="shared" si="12"/>
        <v>0.97322571351233433</v>
      </c>
      <c r="Q16" s="127">
        <f t="shared" si="12"/>
        <v>0.96918560558544231</v>
      </c>
    </row>
    <row r="17" spans="3:17" ht="15">
      <c r="C17" s="26"/>
      <c r="D17" s="21" t="s">
        <v>47</v>
      </c>
      <c r="E17" s="126">
        <f>E67/E95</f>
        <v>0.95592458675454683</v>
      </c>
      <c r="F17" s="126">
        <f t="shared" ref="F17:Q17" si="13">F67/F95</f>
        <v>0.95368204939048096</v>
      </c>
      <c r="G17" s="126">
        <f t="shared" si="13"/>
        <v>0.95599612030869952</v>
      </c>
      <c r="H17" s="126">
        <f t="shared" si="13"/>
        <v>0.95524477825783505</v>
      </c>
      <c r="I17" s="126">
        <f t="shared" si="13"/>
        <v>0.95539167078825227</v>
      </c>
      <c r="J17" s="126">
        <f t="shared" si="13"/>
        <v>0.95303984642586925</v>
      </c>
      <c r="K17" s="126">
        <f t="shared" si="13"/>
        <v>0.95104724375367411</v>
      </c>
      <c r="L17" s="126">
        <f t="shared" si="13"/>
        <v>0.95636998880970303</v>
      </c>
      <c r="M17" s="126">
        <f t="shared" si="13"/>
        <v>0.9566158323667493</v>
      </c>
      <c r="N17" s="126">
        <f t="shared" si="13"/>
        <v>0.95742028165362725</v>
      </c>
      <c r="O17" s="126">
        <f t="shared" si="13"/>
        <v>0.9603808135891887</v>
      </c>
      <c r="P17" s="126">
        <f t="shared" si="13"/>
        <v>0.96052963915419531</v>
      </c>
      <c r="Q17" s="126">
        <f t="shared" si="13"/>
        <v>0.95866437292347817</v>
      </c>
    </row>
    <row r="18" spans="3:17" ht="15">
      <c r="C18" s="26"/>
      <c r="D18" s="21" t="s">
        <v>48</v>
      </c>
      <c r="E18" s="126">
        <f>E74/E101</f>
        <v>0.97850909320814294</v>
      </c>
      <c r="F18" s="126">
        <f t="shared" ref="F18:Q18" si="14">F74/F101</f>
        <v>0.97142542722161596</v>
      </c>
      <c r="G18" s="126">
        <f t="shared" si="14"/>
        <v>0.97670930164741798</v>
      </c>
      <c r="H18" s="126">
        <f t="shared" si="14"/>
        <v>0.97583667179742295</v>
      </c>
      <c r="I18" s="126">
        <f t="shared" si="14"/>
        <v>0.97810598052588427</v>
      </c>
      <c r="J18" s="126">
        <f t="shared" si="14"/>
        <v>0.97994677717941436</v>
      </c>
      <c r="K18" s="126">
        <f t="shared" si="14"/>
        <v>0.97672662836277258</v>
      </c>
      <c r="L18" s="126">
        <f t="shared" si="14"/>
        <v>0.97734127325383457</v>
      </c>
      <c r="M18" s="126">
        <f t="shared" si="14"/>
        <v>0.97955394913739158</v>
      </c>
      <c r="N18" s="126">
        <f t="shared" si="14"/>
        <v>0.97941476439549369</v>
      </c>
      <c r="O18" s="126">
        <f t="shared" si="14"/>
        <v>0.97781720424717222</v>
      </c>
      <c r="P18" s="126">
        <f t="shared" si="14"/>
        <v>0.98200115523274834</v>
      </c>
      <c r="Q18" s="126">
        <f t="shared" si="14"/>
        <v>0.97798349809407192</v>
      </c>
    </row>
    <row r="19" spans="3:17" ht="15">
      <c r="C19" s="28"/>
      <c r="D19" s="22" t="s">
        <v>49</v>
      </c>
      <c r="E19" s="128">
        <f>E81/E107</f>
        <v>0.96971801173769423</v>
      </c>
      <c r="F19" s="128">
        <f t="shared" ref="F19:Q19" si="15">F81/F107</f>
        <v>0.97782352448271348</v>
      </c>
      <c r="G19" s="128">
        <f t="shared" si="15"/>
        <v>0.98260724602556115</v>
      </c>
      <c r="H19" s="128">
        <f t="shared" si="15"/>
        <v>0.98358666942392192</v>
      </c>
      <c r="I19" s="128">
        <f t="shared" si="15"/>
        <v>0.97999526623192001</v>
      </c>
      <c r="J19" s="128">
        <f t="shared" si="15"/>
        <v>0.98419936816449471</v>
      </c>
      <c r="K19" s="128">
        <f t="shared" si="15"/>
        <v>0.98345125978899861</v>
      </c>
      <c r="L19" s="128">
        <f t="shared" si="15"/>
        <v>0.97850287596241026</v>
      </c>
      <c r="M19" s="128">
        <f t="shared" si="15"/>
        <v>0.98425762250541826</v>
      </c>
      <c r="N19" s="128">
        <f t="shared" si="15"/>
        <v>0.98123528351969613</v>
      </c>
      <c r="O19" s="128">
        <f t="shared" si="15"/>
        <v>0.9854844718682646</v>
      </c>
      <c r="P19" s="128">
        <f t="shared" si="15"/>
        <v>0.9885338213324556</v>
      </c>
      <c r="Q19" s="128">
        <f t="shared" si="15"/>
        <v>0.98134250659376543</v>
      </c>
    </row>
    <row r="20" spans="3:17">
      <c r="C20" s="45"/>
    </row>
    <row r="21" spans="3:17">
      <c r="E21" s="44"/>
      <c r="Q21" s="44"/>
    </row>
    <row r="22" spans="3:17" ht="15">
      <c r="C22" s="121" t="s">
        <v>129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</row>
    <row r="23" spans="3:17" ht="13.5" thickBot="1">
      <c r="C23" s="23" t="s">
        <v>125</v>
      </c>
      <c r="D23" s="17"/>
      <c r="E23" s="17">
        <v>44592</v>
      </c>
      <c r="F23" s="17">
        <v>44620</v>
      </c>
      <c r="G23" s="17">
        <v>44651</v>
      </c>
      <c r="H23" s="17">
        <v>44681</v>
      </c>
      <c r="I23" s="17">
        <v>44712</v>
      </c>
      <c r="J23" s="17">
        <v>44742</v>
      </c>
      <c r="K23" s="17">
        <v>44773</v>
      </c>
      <c r="L23" s="17">
        <v>44804</v>
      </c>
      <c r="M23" s="17">
        <v>44834</v>
      </c>
      <c r="N23" s="17">
        <v>44865</v>
      </c>
      <c r="O23" s="17">
        <v>44895</v>
      </c>
      <c r="P23" s="17">
        <v>44926</v>
      </c>
      <c r="Q23" s="17">
        <v>44957</v>
      </c>
    </row>
    <row r="24" spans="3:17" ht="13.5" thickTop="1">
      <c r="C24" s="24" t="s">
        <v>249</v>
      </c>
      <c r="D24" s="19" t="s">
        <v>50</v>
      </c>
      <c r="E24" s="125">
        <v>4.5482145395214345E-3</v>
      </c>
      <c r="F24" s="125">
        <v>7.918595696382813E-3</v>
      </c>
      <c r="G24" s="125">
        <v>1.3671973892361303E-2</v>
      </c>
      <c r="H24" s="125">
        <v>1.8374786078535276E-2</v>
      </c>
      <c r="I24" s="125">
        <v>2.3820935743981204E-2</v>
      </c>
      <c r="J24" s="125">
        <v>2.9765656073879578E-2</v>
      </c>
      <c r="K24" s="125">
        <v>3.4277903301357791E-2</v>
      </c>
      <c r="L24" s="125">
        <v>3.9018782270679647E-2</v>
      </c>
      <c r="M24" s="125">
        <v>4.3671582299260436E-2</v>
      </c>
      <c r="N24" s="125">
        <v>4.7718432126459799E-2</v>
      </c>
      <c r="O24" s="125">
        <v>5.2458763594919362E-2</v>
      </c>
      <c r="P24" s="125">
        <v>5.7438495481822324E-2</v>
      </c>
      <c r="Q24" s="125">
        <v>5.0374108593236634E-3</v>
      </c>
    </row>
    <row r="25" spans="3:17" ht="15">
      <c r="C25" s="26"/>
      <c r="D25" s="21" t="s">
        <v>47</v>
      </c>
      <c r="E25" s="126">
        <v>4.741871905580345E-3</v>
      </c>
      <c r="F25" s="129">
        <v>8.1703874057881161E-3</v>
      </c>
      <c r="G25" s="129">
        <v>1.4980524423135829E-2</v>
      </c>
      <c r="H25" s="129">
        <v>2.0593094915526754E-2</v>
      </c>
      <c r="I25" s="129">
        <v>2.6115436576776074E-2</v>
      </c>
      <c r="J25" s="129">
        <v>3.3974005502197445E-2</v>
      </c>
      <c r="K25" s="129">
        <v>3.9091775353401005E-2</v>
      </c>
      <c r="L25" s="129">
        <v>4.4444386044299809E-2</v>
      </c>
      <c r="M25" s="129">
        <v>4.9050709330269726E-2</v>
      </c>
      <c r="N25" s="129">
        <v>5.32459392363357E-2</v>
      </c>
      <c r="O25" s="129">
        <v>5.7908079337891404E-2</v>
      </c>
      <c r="P25" s="129">
        <v>6.3024698975007051E-2</v>
      </c>
      <c r="Q25" s="126">
        <v>5.3981198788433582E-3</v>
      </c>
    </row>
    <row r="26" spans="3:17" ht="15">
      <c r="C26" s="26"/>
      <c r="D26" s="21" t="s">
        <v>48</v>
      </c>
      <c r="E26" s="126">
        <v>5.5626827677979261E-3</v>
      </c>
      <c r="F26" s="129">
        <v>8.385028226490291E-3</v>
      </c>
      <c r="G26" s="129">
        <v>1.3538581386094211E-2</v>
      </c>
      <c r="H26" s="129">
        <v>1.9914094457049523E-2</v>
      </c>
      <c r="I26" s="129">
        <v>2.5914708683855266E-2</v>
      </c>
      <c r="J26" s="129">
        <v>3.0533701710514623E-2</v>
      </c>
      <c r="K26" s="129">
        <v>3.5045954529807306E-2</v>
      </c>
      <c r="L26" s="129">
        <v>4.0427124777891732E-2</v>
      </c>
      <c r="M26" s="129">
        <v>4.5040755360097162E-2</v>
      </c>
      <c r="N26" s="129">
        <v>4.9614088669747196E-2</v>
      </c>
      <c r="O26" s="129">
        <v>5.6884678116929953E-2</v>
      </c>
      <c r="P26" s="129">
        <v>6.2303834267006523E-2</v>
      </c>
      <c r="Q26" s="126">
        <v>5.1874531893848575E-3</v>
      </c>
    </row>
    <row r="27" spans="3:17" ht="15">
      <c r="C27" s="26"/>
      <c r="D27" s="21" t="s">
        <v>49</v>
      </c>
      <c r="E27" s="126">
        <v>3.8958426725746627E-3</v>
      </c>
      <c r="F27" s="129">
        <v>7.370647846347376E-3</v>
      </c>
      <c r="G27" s="129">
        <v>1.1734413603970262E-2</v>
      </c>
      <c r="H27" s="129">
        <v>1.4453998600572246E-2</v>
      </c>
      <c r="I27" s="129">
        <v>1.9586483028183176E-2</v>
      </c>
      <c r="J27" s="129">
        <v>2.3161137721879711E-2</v>
      </c>
      <c r="K27" s="129">
        <v>2.671711158360628E-2</v>
      </c>
      <c r="L27" s="129">
        <v>3.0302770140510658E-2</v>
      </c>
      <c r="M27" s="129">
        <v>3.5042215725748553E-2</v>
      </c>
      <c r="N27" s="129">
        <v>3.867612909730371E-2</v>
      </c>
      <c r="O27" s="129">
        <v>4.2620432346823264E-2</v>
      </c>
      <c r="P27" s="129">
        <v>4.7260476362461695E-2</v>
      </c>
      <c r="Q27" s="126">
        <v>4.4586972483581589E-3</v>
      </c>
    </row>
    <row r="28" spans="3:17">
      <c r="C28" s="24" t="s">
        <v>126</v>
      </c>
      <c r="D28" s="19" t="s">
        <v>50</v>
      </c>
      <c r="E28" s="125">
        <v>4.7194685521788713E-3</v>
      </c>
      <c r="F28" s="125">
        <v>8.2136250858073044E-3</v>
      </c>
      <c r="G28" s="125">
        <v>1.4162126047954858E-2</v>
      </c>
      <c r="H28" s="125">
        <v>1.902137922173866E-2</v>
      </c>
      <c r="I28" s="125">
        <v>2.465421484057017E-2</v>
      </c>
      <c r="J28" s="125">
        <v>3.0862172493063025E-2</v>
      </c>
      <c r="K28" s="125">
        <v>3.5472679793975864E-2</v>
      </c>
      <c r="L28" s="125">
        <v>4.0375937044501695E-2</v>
      </c>
      <c r="M28" s="125">
        <v>4.5175452986623815E-2</v>
      </c>
      <c r="N28" s="125">
        <v>4.9351791762929705E-2</v>
      </c>
      <c r="O28" s="125">
        <v>5.4231009194865142E-2</v>
      </c>
      <c r="P28" s="125">
        <v>5.934841231457328E-2</v>
      </c>
      <c r="Q28" s="125">
        <v>5.1973666004874949E-3</v>
      </c>
    </row>
    <row r="29" spans="3:17" ht="15">
      <c r="C29" s="25"/>
      <c r="D29" s="21" t="s">
        <v>47</v>
      </c>
      <c r="E29" s="126">
        <v>4.9585959340755015E-3</v>
      </c>
      <c r="F29" s="129">
        <v>8.5539660958324337E-3</v>
      </c>
      <c r="G29" s="129">
        <v>1.5677460292038908E-2</v>
      </c>
      <c r="H29" s="129">
        <v>2.1550991472149963E-2</v>
      </c>
      <c r="I29" s="129">
        <v>2.7329348742698115E-2</v>
      </c>
      <c r="J29" s="129">
        <v>3.5521039370394032E-2</v>
      </c>
      <c r="K29" s="129">
        <v>4.0948652198378059E-2</v>
      </c>
      <c r="L29" s="129">
        <v>4.6543344630295802E-2</v>
      </c>
      <c r="M29" s="129">
        <v>5.1355264963679544E-2</v>
      </c>
      <c r="N29" s="129">
        <v>5.5732684419110258E-2</v>
      </c>
      <c r="O29" s="129">
        <v>6.0582224646580397E-2</v>
      </c>
      <c r="P29" s="129">
        <v>6.5907060883783494E-2</v>
      </c>
      <c r="Q29" s="126">
        <v>5.630151765776515E-3</v>
      </c>
    </row>
    <row r="30" spans="3:17" ht="15">
      <c r="C30" s="25"/>
      <c r="D30" s="21" t="s">
        <v>48</v>
      </c>
      <c r="E30" s="126">
        <v>5.6820751646570345E-3</v>
      </c>
      <c r="F30" s="129">
        <v>8.5961613724817084E-3</v>
      </c>
      <c r="G30" s="129">
        <v>1.3871170866869594E-2</v>
      </c>
      <c r="H30" s="129">
        <v>2.0401799363569669E-2</v>
      </c>
      <c r="I30" s="129">
        <v>2.6535577385016485E-2</v>
      </c>
      <c r="J30" s="129">
        <v>3.1399610188356415E-2</v>
      </c>
      <c r="K30" s="129">
        <v>3.5862537583795442E-2</v>
      </c>
      <c r="L30" s="129">
        <v>4.1367205098220519E-2</v>
      </c>
      <c r="M30" s="129">
        <v>4.6074756300145563E-2</v>
      </c>
      <c r="N30" s="129">
        <v>5.0742099535336586E-2</v>
      </c>
      <c r="O30" s="129">
        <v>5.8176353839278432E-2</v>
      </c>
      <c r="P30" s="129">
        <v>6.369448580958563E-2</v>
      </c>
      <c r="Q30" s="126">
        <v>5.303091597222467E-3</v>
      </c>
    </row>
    <row r="31" spans="3:17" ht="15">
      <c r="C31" s="25"/>
      <c r="D31" s="21" t="s">
        <v>49</v>
      </c>
      <c r="E31" s="126">
        <v>4.0184236462738592E-3</v>
      </c>
      <c r="F31" s="129">
        <v>7.570867336004314E-3</v>
      </c>
      <c r="G31" s="129">
        <v>1.2016522989293711E-2</v>
      </c>
      <c r="H31" s="129">
        <v>1.477531958128098E-2</v>
      </c>
      <c r="I31" s="129">
        <v>2.0015535371055413E-2</v>
      </c>
      <c r="J31" s="129">
        <v>2.3787920200917481E-2</v>
      </c>
      <c r="K31" s="129">
        <v>2.7261579626224382E-2</v>
      </c>
      <c r="L31" s="129">
        <v>3.0926712342261964E-2</v>
      </c>
      <c r="M31" s="129">
        <v>3.5746215950195205E-2</v>
      </c>
      <c r="N31" s="129">
        <v>3.9449877224688255E-2</v>
      </c>
      <c r="O31" s="129">
        <v>4.3452999541364515E-2</v>
      </c>
      <c r="P31" s="129">
        <v>4.8152471514418781E-2</v>
      </c>
      <c r="Q31" s="126">
        <v>4.5440035134098498E-3</v>
      </c>
    </row>
    <row r="32" spans="3:17">
      <c r="C32" s="24" t="s">
        <v>127</v>
      </c>
      <c r="D32" s="19" t="s">
        <v>50</v>
      </c>
      <c r="E32" s="125">
        <v>3.6635890187576033E-4</v>
      </c>
      <c r="F32" s="125">
        <v>1.1857604160637436E-2</v>
      </c>
      <c r="G32" s="125">
        <v>1.7571975207289738E-2</v>
      </c>
      <c r="H32" s="125">
        <v>2.5255807030091813E-2</v>
      </c>
      <c r="I32" s="125">
        <v>2.6786806456646883E-2</v>
      </c>
      <c r="J32" s="125">
        <v>2.3161753653305767E-2</v>
      </c>
      <c r="K32" s="125">
        <v>2.9672950489646289E-2</v>
      </c>
      <c r="L32" s="125">
        <v>3.9354643435902247E-2</v>
      </c>
      <c r="M32" s="125">
        <v>3.9053185065672638E-2</v>
      </c>
      <c r="N32" s="125">
        <v>4.4371961739578421E-2</v>
      </c>
      <c r="O32" s="125">
        <v>5.41483739980054E-2</v>
      </c>
      <c r="P32" s="125">
        <v>5.4964999473076877E-2</v>
      </c>
      <c r="Q32" s="125">
        <v>7.6653712322990453E-3</v>
      </c>
    </row>
    <row r="33" spans="3:17" ht="15">
      <c r="C33" s="26"/>
      <c r="D33" s="21" t="s">
        <v>47</v>
      </c>
      <c r="E33" s="126">
        <v>-6.9755841057919361E-4</v>
      </c>
      <c r="F33" s="129">
        <v>1.4574186463704664E-2</v>
      </c>
      <c r="G33" s="129">
        <v>2.1015657375334958E-2</v>
      </c>
      <c r="H33" s="129">
        <v>3.0262470813412948E-2</v>
      </c>
      <c r="I33" s="129">
        <v>3.2721752080052874E-2</v>
      </c>
      <c r="J33" s="129">
        <v>2.8370688188532479E-2</v>
      </c>
      <c r="K33" s="129">
        <v>3.6313047522563674E-2</v>
      </c>
      <c r="L33" s="129">
        <v>4.7905050056576075E-2</v>
      </c>
      <c r="M33" s="129">
        <v>4.7147765476498397E-2</v>
      </c>
      <c r="N33" s="129">
        <v>5.3563023829173273E-2</v>
      </c>
      <c r="O33" s="129">
        <v>6.4267076284510449E-2</v>
      </c>
      <c r="P33" s="129">
        <v>6.4463948337808191E-2</v>
      </c>
      <c r="Q33" s="126">
        <v>8.8881815095362051E-3</v>
      </c>
    </row>
    <row r="34" spans="3:17" ht="15">
      <c r="C34" s="26"/>
      <c r="D34" s="21" t="s">
        <v>48</v>
      </c>
      <c r="E34" s="126">
        <v>2.259152367694901E-3</v>
      </c>
      <c r="F34" s="129">
        <v>1.4863655961453089E-2</v>
      </c>
      <c r="G34" s="129">
        <v>2.6425242978206462E-2</v>
      </c>
      <c r="H34" s="129">
        <v>4.2136843334761739E-2</v>
      </c>
      <c r="I34" s="129">
        <v>4.2657725743930799E-2</v>
      </c>
      <c r="J34" s="129">
        <v>3.167333024408963E-2</v>
      </c>
      <c r="K34" s="129">
        <v>3.7894726467792329E-2</v>
      </c>
      <c r="L34" s="129">
        <v>5.1171949842442652E-2</v>
      </c>
      <c r="M34" s="129">
        <v>5.4531373899627256E-2</v>
      </c>
      <c r="N34" s="129">
        <v>6.5092249930942148E-2</v>
      </c>
      <c r="O34" s="129">
        <v>7.3714718305750715E-2</v>
      </c>
      <c r="P34" s="129">
        <v>7.3153568971553173E-2</v>
      </c>
      <c r="Q34" s="126">
        <v>5.2268946552236142E-3</v>
      </c>
    </row>
    <row r="35" spans="3:17" ht="15">
      <c r="C35" s="26"/>
      <c r="D35" s="21" t="s">
        <v>49</v>
      </c>
      <c r="E35" s="126">
        <v>1.27247546613382E-3</v>
      </c>
      <c r="F35" s="129">
        <v>6.7440111632809272E-3</v>
      </c>
      <c r="G35" s="129">
        <v>9.2905761212752659E-3</v>
      </c>
      <c r="H35" s="129">
        <v>1.1773739450097263E-2</v>
      </c>
      <c r="I35" s="129">
        <v>1.2289767448432985E-2</v>
      </c>
      <c r="J35" s="129">
        <v>1.24092056467813E-2</v>
      </c>
      <c r="K35" s="129">
        <v>1.6933056507647409E-2</v>
      </c>
      <c r="L35" s="129">
        <v>2.2498392968683122E-2</v>
      </c>
      <c r="M35" s="129">
        <v>2.1552878232775168E-2</v>
      </c>
      <c r="N35" s="129">
        <v>2.3355606162777178E-2</v>
      </c>
      <c r="O35" s="129">
        <v>3.2177948344875189E-2</v>
      </c>
      <c r="P35" s="129">
        <v>3.4457115331186561E-2</v>
      </c>
      <c r="Q35" s="126">
        <v>6.7910813518150736E-3</v>
      </c>
    </row>
    <row r="36" spans="3:17" ht="25.5">
      <c r="C36" s="27" t="s">
        <v>128</v>
      </c>
      <c r="D36" s="20" t="s">
        <v>50</v>
      </c>
      <c r="E36" s="127">
        <v>0.9637132845014138</v>
      </c>
      <c r="F36" s="127">
        <v>0.96444783516747445</v>
      </c>
      <c r="G36" s="127">
        <v>0.96801415209609709</v>
      </c>
      <c r="H36" s="127">
        <v>0.96786070024600213</v>
      </c>
      <c r="I36" s="127">
        <v>0.96697903125472129</v>
      </c>
      <c r="J36" s="127">
        <v>0.96747452760790598</v>
      </c>
      <c r="K36" s="127">
        <v>0.96574842397441074</v>
      </c>
      <c r="L36" s="127">
        <v>0.96686762964955941</v>
      </c>
      <c r="M36" s="127">
        <v>0.96930159553884865</v>
      </c>
      <c r="N36" s="127">
        <v>0.96864514659810852</v>
      </c>
      <c r="O36" s="127">
        <v>0.97149729391329687</v>
      </c>
      <c r="P36" s="127">
        <v>0.9733149642895087</v>
      </c>
      <c r="Q36" s="127">
        <v>0.96922369471708425</v>
      </c>
    </row>
    <row r="37" spans="3:17" ht="15">
      <c r="C37" s="26"/>
      <c r="D37" s="21" t="s">
        <v>47</v>
      </c>
      <c r="E37" s="126">
        <v>0.95629326701015649</v>
      </c>
      <c r="F37" s="129">
        <v>0.95402367382572473</v>
      </c>
      <c r="G37" s="129">
        <v>0.95632095625044877</v>
      </c>
      <c r="H37" s="129">
        <v>0.95557227819228918</v>
      </c>
      <c r="I37" s="129">
        <v>0.95570217527076906</v>
      </c>
      <c r="J37" s="129">
        <v>0.95333647767013929</v>
      </c>
      <c r="K37" s="129">
        <v>0.95133665014535451</v>
      </c>
      <c r="L37" s="129">
        <v>0.95665226026438921</v>
      </c>
      <c r="M37" s="129">
        <v>0.95690380377092643</v>
      </c>
      <c r="N37" s="129">
        <v>0.95768446660006323</v>
      </c>
      <c r="O37" s="129">
        <v>0.96065639036471173</v>
      </c>
      <c r="P37" s="129">
        <v>0.96075497654523045</v>
      </c>
      <c r="Q37" s="126">
        <v>0.95878763191720895</v>
      </c>
    </row>
    <row r="38" spans="3:17" ht="15">
      <c r="C38" s="26"/>
      <c r="D38" s="21" t="s">
        <v>48</v>
      </c>
      <c r="E38" s="126">
        <v>0.97898788850915963</v>
      </c>
      <c r="F38" s="129">
        <v>0.97190232117964448</v>
      </c>
      <c r="G38" s="129">
        <v>0.97719261767295995</v>
      </c>
      <c r="H38" s="129">
        <v>0.97631114309715195</v>
      </c>
      <c r="I38" s="129">
        <v>0.97863464134848677</v>
      </c>
      <c r="J38" s="129">
        <v>0.98042544429983924</v>
      </c>
      <c r="K38" s="129">
        <v>0.97718010669455146</v>
      </c>
      <c r="L38" s="129">
        <v>0.97758665790478183</v>
      </c>
      <c r="M38" s="129">
        <v>0.97982871586993625</v>
      </c>
      <c r="N38" s="129">
        <v>0.97967559597977416</v>
      </c>
      <c r="O38" s="129">
        <v>0.97807242126128524</v>
      </c>
      <c r="P38" s="129">
        <v>0.98224175887124954</v>
      </c>
      <c r="Q38" s="126">
        <v>0.97819415227559414</v>
      </c>
    </row>
    <row r="39" spans="3:17" ht="15">
      <c r="C39" s="28"/>
      <c r="D39" s="22" t="s">
        <v>49</v>
      </c>
      <c r="E39" s="128">
        <v>0.96949525871597408</v>
      </c>
      <c r="F39" s="130">
        <v>0.97762964489712256</v>
      </c>
      <c r="G39" s="130">
        <v>0.98248891359499002</v>
      </c>
      <c r="H39" s="130">
        <v>0.98346020290139646</v>
      </c>
      <c r="I39" s="130">
        <v>0.97980972843066538</v>
      </c>
      <c r="J39" s="130">
        <v>0.98407422607639283</v>
      </c>
      <c r="K39" s="130">
        <v>0.98332098618612818</v>
      </c>
      <c r="L39" s="130">
        <v>0.9784062089953075</v>
      </c>
      <c r="M39" s="130">
        <v>0.98415781258593937</v>
      </c>
      <c r="N39" s="130">
        <v>0.98111540504271466</v>
      </c>
      <c r="O39" s="130">
        <v>0.98538406990921756</v>
      </c>
      <c r="P39" s="130">
        <v>0.98849653654226377</v>
      </c>
      <c r="Q39" s="128">
        <v>0.98122662872069888</v>
      </c>
    </row>
    <row r="42" spans="3:17" ht="15">
      <c r="C42" s="121" t="s">
        <v>130</v>
      </c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</row>
    <row r="43" spans="3:17" ht="13.5" thickBot="1">
      <c r="C43" s="23" t="s">
        <v>125</v>
      </c>
      <c r="D43" s="17"/>
      <c r="E43" s="17">
        <v>44592</v>
      </c>
      <c r="F43" s="17">
        <v>44620</v>
      </c>
      <c r="G43" s="17">
        <v>44651</v>
      </c>
      <c r="H43" s="17">
        <v>44681</v>
      </c>
      <c r="I43" s="17">
        <v>44712</v>
      </c>
      <c r="J43" s="17">
        <v>44742</v>
      </c>
      <c r="K43" s="17">
        <v>44773</v>
      </c>
      <c r="L43" s="17">
        <v>44804</v>
      </c>
      <c r="M43" s="17">
        <v>44834</v>
      </c>
      <c r="N43" s="17">
        <v>44865</v>
      </c>
      <c r="O43" s="17">
        <v>44895</v>
      </c>
      <c r="P43" s="17">
        <v>44926</v>
      </c>
      <c r="Q43" s="17">
        <v>44957</v>
      </c>
    </row>
    <row r="44" spans="3:17" ht="13.5" thickTop="1">
      <c r="C44" s="24" t="s">
        <v>249</v>
      </c>
      <c r="D44" s="19" t="s">
        <v>50</v>
      </c>
      <c r="E44" s="125">
        <v>5.0920883202619886E-3</v>
      </c>
      <c r="F44" s="125">
        <v>7.5608139527200691E-3</v>
      </c>
      <c r="G44" s="125">
        <v>1.1047240131095879E-2</v>
      </c>
      <c r="H44" s="125">
        <v>1.5389170650590173E-2</v>
      </c>
      <c r="I44" s="125">
        <v>1.9430000185812129E-2</v>
      </c>
      <c r="J44" s="125">
        <v>2.3848010481832504E-2</v>
      </c>
      <c r="K44" s="125">
        <v>2.9182821138105362E-2</v>
      </c>
      <c r="L44" s="125">
        <v>3.3448379010288826E-2</v>
      </c>
      <c r="M44" s="125">
        <v>4.0442541912959526E-2</v>
      </c>
      <c r="N44" s="125">
        <v>4.4559566235783041E-2</v>
      </c>
      <c r="O44" s="125">
        <v>4.9945129439098519E-2</v>
      </c>
      <c r="P44" s="125">
        <v>5.4218204581193315E-2</v>
      </c>
      <c r="Q44" s="125">
        <v>1.8058786561171689E-2</v>
      </c>
    </row>
    <row r="45" spans="3:17" ht="15">
      <c r="C45" s="26"/>
      <c r="D45" s="21" t="s">
        <v>47</v>
      </c>
      <c r="E45" s="126">
        <v>4.5768829127910138E-3</v>
      </c>
      <c r="F45" s="129">
        <v>8.9405486293813417E-3</v>
      </c>
      <c r="G45" s="129">
        <v>1.0411964075706354E-2</v>
      </c>
      <c r="H45" s="129">
        <v>1.7833683407906694E-2</v>
      </c>
      <c r="I45" s="129">
        <v>2.2109332269374747E-2</v>
      </c>
      <c r="J45" s="129">
        <v>2.8387082894888029E-2</v>
      </c>
      <c r="K45" s="129">
        <v>3.9195888495950265E-2</v>
      </c>
      <c r="L45" s="129">
        <v>4.4100754732975256E-2</v>
      </c>
      <c r="M45" s="129">
        <v>5.9108838293294434E-2</v>
      </c>
      <c r="N45" s="129">
        <v>6.3415307788976596E-2</v>
      </c>
      <c r="O45" s="129">
        <v>6.7993934443261225E-2</v>
      </c>
      <c r="P45" s="129">
        <v>7.2744765158889224E-2</v>
      </c>
      <c r="Q45" s="126">
        <v>3.2610984414652752E-2</v>
      </c>
    </row>
    <row r="46" spans="3:17" ht="15">
      <c r="C46" s="26"/>
      <c r="D46" s="21" t="s">
        <v>48</v>
      </c>
      <c r="E46" s="126">
        <v>2.3301109298899194E-2</v>
      </c>
      <c r="F46" s="129">
        <v>6.075083681845595E-3</v>
      </c>
      <c r="G46" s="129">
        <v>6.0901332555189959E-3</v>
      </c>
      <c r="H46" s="129">
        <v>6.0976720172398703E-3</v>
      </c>
      <c r="I46" s="129">
        <v>2.0448477609225995E-3</v>
      </c>
      <c r="J46" s="129">
        <v>4.175954986221731E-3</v>
      </c>
      <c r="K46" s="129">
        <v>4.1935300260767068E-3</v>
      </c>
      <c r="L46" s="129">
        <v>4.4650948154562999E-3</v>
      </c>
      <c r="M46" s="129">
        <v>5.0878923116094649E-3</v>
      </c>
      <c r="N46" s="129">
        <v>2.3948502501224176E-3</v>
      </c>
      <c r="O46" s="129">
        <v>2.2801397999173546E-3</v>
      </c>
      <c r="P46" s="129">
        <v>9.2513280407371147E-3</v>
      </c>
      <c r="Q46" s="126">
        <v>2.9979333826837423E-3</v>
      </c>
    </row>
    <row r="47" spans="3:17" ht="15">
      <c r="C47" s="26"/>
      <c r="D47" s="21" t="s">
        <v>49</v>
      </c>
      <c r="E47" s="126">
        <v>4.21108159972649E-3</v>
      </c>
      <c r="F47" s="129">
        <v>7.0623272537211302E-3</v>
      </c>
      <c r="G47" s="129">
        <v>1.1615373425316072E-2</v>
      </c>
      <c r="H47" s="129">
        <v>1.4898159399367089E-2</v>
      </c>
      <c r="I47" s="129">
        <v>1.9315883359310199E-2</v>
      </c>
      <c r="J47" s="129">
        <v>2.3065038055231264E-2</v>
      </c>
      <c r="K47" s="129">
        <v>2.632181477989928E-2</v>
      </c>
      <c r="L47" s="129">
        <v>3.0517067513162577E-2</v>
      </c>
      <c r="M47" s="129">
        <v>3.4382608254509457E-2</v>
      </c>
      <c r="N47" s="129">
        <v>3.8753429987704945E-2</v>
      </c>
      <c r="O47" s="129">
        <v>4.4748987133335485E-2</v>
      </c>
      <c r="P47" s="129">
        <v>4.8647865201311175E-2</v>
      </c>
      <c r="Q47" s="126">
        <v>4.9040654252293508E-3</v>
      </c>
    </row>
    <row r="48" spans="3:17">
      <c r="C48" s="24" t="s">
        <v>126</v>
      </c>
      <c r="D48" s="19" t="s">
        <v>50</v>
      </c>
      <c r="E48" s="125">
        <v>5.4194277784964922E-3</v>
      </c>
      <c r="F48" s="125">
        <v>8.0264890167855586E-3</v>
      </c>
      <c r="G48" s="125">
        <v>1.1713564048418662E-2</v>
      </c>
      <c r="H48" s="125">
        <v>1.6304035156130148E-2</v>
      </c>
      <c r="I48" s="125">
        <v>2.0569522409617683E-2</v>
      </c>
      <c r="J48" s="125">
        <v>2.5227531318646072E-2</v>
      </c>
      <c r="K48" s="125">
        <v>3.0854865730196412E-2</v>
      </c>
      <c r="L48" s="125">
        <v>3.5346294666420149E-2</v>
      </c>
      <c r="M48" s="125">
        <v>4.2703955085560769E-2</v>
      </c>
      <c r="N48" s="125">
        <v>4.7014900415913913E-2</v>
      </c>
      <c r="O48" s="125">
        <v>5.2654802665213996E-2</v>
      </c>
      <c r="P48" s="125">
        <v>5.7104347445432767E-2</v>
      </c>
      <c r="Q48" s="125">
        <v>1.8716033500831588E-2</v>
      </c>
    </row>
    <row r="49" spans="3:17" ht="15">
      <c r="C49" s="25"/>
      <c r="D49" s="21" t="s">
        <v>47</v>
      </c>
      <c r="E49" s="126">
        <v>5.3631447537716885E-3</v>
      </c>
      <c r="F49" s="129">
        <v>1.0447797802371341E-2</v>
      </c>
      <c r="G49" s="129">
        <v>1.2124679030482491E-2</v>
      </c>
      <c r="H49" s="129">
        <v>2.0737335165869151E-2</v>
      </c>
      <c r="I49" s="129">
        <v>2.5656763265599018E-2</v>
      </c>
      <c r="J49" s="129">
        <v>3.2879384975849531E-2</v>
      </c>
      <c r="K49" s="129">
        <v>4.5338851715263494E-2</v>
      </c>
      <c r="L49" s="129">
        <v>5.0908995157025398E-2</v>
      </c>
      <c r="M49" s="129">
        <v>6.8122817609471684E-2</v>
      </c>
      <c r="N49" s="129">
        <v>7.2931093862262056E-2</v>
      </c>
      <c r="O49" s="129">
        <v>7.8059361041023928E-2</v>
      </c>
      <c r="P49" s="129">
        <v>8.328582386517995E-2</v>
      </c>
      <c r="Q49" s="126">
        <v>3.4562550407229518E-2</v>
      </c>
    </row>
    <row r="50" spans="3:17" ht="15">
      <c r="C50" s="25"/>
      <c r="D50" s="21" t="s">
        <v>48</v>
      </c>
      <c r="E50" s="126">
        <v>3.0720691749728534E-2</v>
      </c>
      <c r="F50" s="129">
        <v>8.0807175702723531E-3</v>
      </c>
      <c r="G50" s="129">
        <v>8.1246666037156114E-3</v>
      </c>
      <c r="H50" s="129">
        <v>8.1467306748414566E-3</v>
      </c>
      <c r="I50" s="129">
        <v>2.7550769847398703E-3</v>
      </c>
      <c r="J50" s="129">
        <v>5.6234100480789424E-3</v>
      </c>
      <c r="K50" s="129">
        <v>5.6887005043257215E-3</v>
      </c>
      <c r="L50" s="129">
        <v>5.9582626233377041E-3</v>
      </c>
      <c r="M50" s="129">
        <v>6.7192797559237289E-3</v>
      </c>
      <c r="N50" s="129">
        <v>3.1352288128653929E-3</v>
      </c>
      <c r="O50" s="129">
        <v>2.9634781183118576E-3</v>
      </c>
      <c r="P50" s="129">
        <v>1.1927018568831004E-2</v>
      </c>
      <c r="Q50" s="126">
        <v>3.4922592744602277E-3</v>
      </c>
    </row>
    <row r="51" spans="3:17" ht="15">
      <c r="C51" s="25"/>
      <c r="D51" s="21" t="s">
        <v>49</v>
      </c>
      <c r="E51" s="126">
        <v>4.2659410454465542E-3</v>
      </c>
      <c r="F51" s="129">
        <v>7.1329929351602022E-3</v>
      </c>
      <c r="G51" s="129">
        <v>1.1724079466336457E-2</v>
      </c>
      <c r="H51" s="129">
        <v>1.5026779758362705E-2</v>
      </c>
      <c r="I51" s="129">
        <v>1.9469821318073344E-2</v>
      </c>
      <c r="J51" s="129">
        <v>2.3241166309098931E-2</v>
      </c>
      <c r="K51" s="129">
        <v>2.6517788725685752E-2</v>
      </c>
      <c r="L51" s="129">
        <v>3.0769524369778412E-2</v>
      </c>
      <c r="M51" s="129">
        <v>3.4665818311938837E-2</v>
      </c>
      <c r="N51" s="129">
        <v>3.9077265526112785E-2</v>
      </c>
      <c r="O51" s="129">
        <v>4.5115968132790202E-2</v>
      </c>
      <c r="P51" s="129">
        <v>4.9048185081914407E-2</v>
      </c>
      <c r="Q51" s="126">
        <v>4.9501867083371872E-3</v>
      </c>
    </row>
    <row r="52" spans="3:17">
      <c r="C52" s="24" t="s">
        <v>127</v>
      </c>
      <c r="D52" s="19" t="s">
        <v>50</v>
      </c>
      <c r="E52" s="125">
        <v>3.659280227328227E-3</v>
      </c>
      <c r="F52" s="125">
        <v>9.0148206754627931E-3</v>
      </c>
      <c r="G52" s="125">
        <v>1.1122126555416259E-2</v>
      </c>
      <c r="H52" s="125">
        <v>1.4938020813645423E-2</v>
      </c>
      <c r="I52" s="125">
        <v>1.4746230929579347E-2</v>
      </c>
      <c r="J52" s="125">
        <v>1.5844699179636521E-2</v>
      </c>
      <c r="K52" s="125">
        <v>1.971805254228335E-2</v>
      </c>
      <c r="L52" s="125">
        <v>2.65266911980051E-2</v>
      </c>
      <c r="M52" s="125">
        <v>2.7892268266210093E-2</v>
      </c>
      <c r="N52" s="125">
        <v>2.8548392822955036E-2</v>
      </c>
      <c r="O52" s="125">
        <v>3.9447472979915688E-2</v>
      </c>
      <c r="P52" s="125">
        <v>4.4170793824332658E-2</v>
      </c>
      <c r="Q52" s="125">
        <v>1.563684711133291E-2</v>
      </c>
    </row>
    <row r="53" spans="3:17" ht="15">
      <c r="C53" s="26"/>
      <c r="D53" s="21" t="s">
        <v>47</v>
      </c>
      <c r="E53" s="126">
        <v>8.1536214158308591E-3</v>
      </c>
      <c r="F53" s="129">
        <v>1.3984841437937042E-2</v>
      </c>
      <c r="G53" s="129">
        <v>1.4183053786727962E-2</v>
      </c>
      <c r="H53" s="129">
        <v>1.6309850184915296E-2</v>
      </c>
      <c r="I53" s="129">
        <v>1.825746285989974E-2</v>
      </c>
      <c r="J53" s="129">
        <v>2.2721281501953024E-2</v>
      </c>
      <c r="K53" s="129">
        <v>2.506585342343106E-2</v>
      </c>
      <c r="L53" s="129">
        <v>3.0552854446567614E-2</v>
      </c>
      <c r="M53" s="129">
        <v>3.8228302085534266E-2</v>
      </c>
      <c r="N53" s="129">
        <v>3.6153669444729399E-2</v>
      </c>
      <c r="O53" s="129">
        <v>4.7530300857641698E-2</v>
      </c>
      <c r="P53" s="129">
        <v>5.3086152582855539E-2</v>
      </c>
      <c r="Q53" s="126">
        <v>2.6918769265421909E-2</v>
      </c>
    </row>
    <row r="54" spans="3:17" ht="15">
      <c r="C54" s="26"/>
      <c r="D54" s="21" t="s">
        <v>48</v>
      </c>
      <c r="E54" s="126">
        <v>-1.554470739546856E-2</v>
      </c>
      <c r="F54" s="129">
        <v>9.1497358344845136E-3</v>
      </c>
      <c r="G54" s="129">
        <v>9.199498995081299E-3</v>
      </c>
      <c r="H54" s="129">
        <v>9.2244819771592091E-3</v>
      </c>
      <c r="I54" s="129">
        <v>2.9266298375615648E-3</v>
      </c>
      <c r="J54" s="129">
        <v>1.8587210715884531E-3</v>
      </c>
      <c r="K54" s="129">
        <v>5.1094196139274111E-3</v>
      </c>
      <c r="L54" s="129">
        <v>1.6186916943520091E-2</v>
      </c>
      <c r="M54" s="129">
        <v>8.2621841940076386E-3</v>
      </c>
      <c r="N54" s="129">
        <v>-1.0067883279627401E-2</v>
      </c>
      <c r="O54" s="129">
        <v>3.3353532692079451E-3</v>
      </c>
      <c r="P54" s="129">
        <v>7.3566898767386285E-2</v>
      </c>
      <c r="Q54" s="126">
        <v>1.1972505179764388E-3</v>
      </c>
    </row>
    <row r="55" spans="3:17" ht="15">
      <c r="C55" s="26"/>
      <c r="D55" s="21" t="s">
        <v>49</v>
      </c>
      <c r="E55" s="126">
        <v>2.9007075527692945E-3</v>
      </c>
      <c r="F55" s="129">
        <v>7.1796636507743452E-3</v>
      </c>
      <c r="G55" s="129">
        <v>1.0076034618612468E-2</v>
      </c>
      <c r="H55" s="129">
        <v>1.4686721420890142E-2</v>
      </c>
      <c r="I55" s="129">
        <v>1.3966068400518528E-2</v>
      </c>
      <c r="J55" s="129">
        <v>1.3898617101676178E-2</v>
      </c>
      <c r="K55" s="129">
        <v>1.8344824481353866E-2</v>
      </c>
      <c r="L55" s="129">
        <v>2.5463135208455428E-2</v>
      </c>
      <c r="M55" s="129">
        <v>2.4838873558803772E-2</v>
      </c>
      <c r="N55" s="129">
        <v>2.7315064469413699E-2</v>
      </c>
      <c r="O55" s="129">
        <v>3.7913229984362605E-2</v>
      </c>
      <c r="P55" s="129">
        <v>3.9530966076793815E-2</v>
      </c>
      <c r="Q55" s="126">
        <v>5.994109693370905E-3</v>
      </c>
    </row>
    <row r="56" spans="3:17" ht="25.5">
      <c r="C56" s="27" t="s">
        <v>128</v>
      </c>
      <c r="D56" s="20" t="s">
        <v>50</v>
      </c>
      <c r="E56" s="127">
        <v>0.93959888910535183</v>
      </c>
      <c r="F56" s="127">
        <v>0.94437259800766971</v>
      </c>
      <c r="G56" s="127">
        <v>0.94538420355865904</v>
      </c>
      <c r="H56" s="127">
        <v>0.94620717444442126</v>
      </c>
      <c r="I56" s="127">
        <v>0.94746359750569575</v>
      </c>
      <c r="J56" s="127">
        <v>0.94890211960457482</v>
      </c>
      <c r="K56" s="127">
        <v>0.94876987796850976</v>
      </c>
      <c r="L56" s="127">
        <v>0.94978251120695378</v>
      </c>
      <c r="M56" s="127">
        <v>0.9529796906255843</v>
      </c>
      <c r="N56" s="127">
        <v>0.95437980044453818</v>
      </c>
      <c r="O56" s="127">
        <v>0.95620794600052572</v>
      </c>
      <c r="P56" s="127">
        <v>0.95963221448536973</v>
      </c>
      <c r="Q56" s="127">
        <v>0.96488321419008483</v>
      </c>
    </row>
    <row r="57" spans="3:17" ht="15">
      <c r="C57" s="26"/>
      <c r="D57" s="21" t="s">
        <v>47</v>
      </c>
      <c r="E57" s="126">
        <v>0.8533953721037032</v>
      </c>
      <c r="F57" s="129">
        <v>0.85808149837385095</v>
      </c>
      <c r="G57" s="129">
        <v>0.86478552130405861</v>
      </c>
      <c r="H57" s="129">
        <v>0.86370451756317002</v>
      </c>
      <c r="I57" s="129">
        <v>0.86879312453786717</v>
      </c>
      <c r="J57" s="129">
        <v>0.87159290555940161</v>
      </c>
      <c r="K57" s="129">
        <v>0.87137981125464536</v>
      </c>
      <c r="L57" s="129">
        <v>0.87866230989901606</v>
      </c>
      <c r="M57" s="129">
        <v>0.87907598946007182</v>
      </c>
      <c r="N57" s="129">
        <v>0.88628903966952932</v>
      </c>
      <c r="O57" s="129">
        <v>0.88650912312879748</v>
      </c>
      <c r="P57" s="129">
        <v>0.90005891652737169</v>
      </c>
      <c r="Q57" s="126">
        <v>0.94353524350539375</v>
      </c>
    </row>
    <row r="58" spans="3:17" ht="15">
      <c r="C58" s="26"/>
      <c r="D58" s="21" t="s">
        <v>48</v>
      </c>
      <c r="E58" s="126">
        <v>0.75848257222609894</v>
      </c>
      <c r="F58" s="129">
        <v>0.74517635637210455</v>
      </c>
      <c r="G58" s="129">
        <v>0.74517635637210455</v>
      </c>
      <c r="H58" s="129">
        <v>0.74517635637210455</v>
      </c>
      <c r="I58" s="129">
        <v>0.71765117598185546</v>
      </c>
      <c r="J58" s="129">
        <v>0.74456073378860022</v>
      </c>
      <c r="K58" s="129">
        <v>0.70539190787272865</v>
      </c>
      <c r="L58" s="129">
        <v>0.84085583079258985</v>
      </c>
      <c r="M58" s="129">
        <v>0.82271295645254328</v>
      </c>
      <c r="N58" s="129">
        <v>0.82633194234212193</v>
      </c>
      <c r="O58" s="129">
        <v>0.82730567061467264</v>
      </c>
      <c r="P58" s="129">
        <v>0.84783043573799133</v>
      </c>
      <c r="Q58" s="126">
        <v>0.85845097602242337</v>
      </c>
    </row>
    <row r="59" spans="3:17" ht="15">
      <c r="C59" s="28"/>
      <c r="D59" s="22" t="s">
        <v>49</v>
      </c>
      <c r="E59" s="128">
        <v>0.98714013036382187</v>
      </c>
      <c r="F59" s="130">
        <v>0.99305495002468569</v>
      </c>
      <c r="G59" s="130">
        <v>0.99199887855644431</v>
      </c>
      <c r="H59" s="130">
        <v>0.99358153588877496</v>
      </c>
      <c r="I59" s="130">
        <v>0.99470948714208307</v>
      </c>
      <c r="J59" s="130">
        <v>0.99406435367950696</v>
      </c>
      <c r="K59" s="130">
        <v>0.99373850032255295</v>
      </c>
      <c r="L59" s="130">
        <v>0.98611250251965754</v>
      </c>
      <c r="M59" s="130">
        <v>0.99211071365777015</v>
      </c>
      <c r="N59" s="130">
        <v>0.9906575388281863</v>
      </c>
      <c r="O59" s="130">
        <v>0.99339598893114933</v>
      </c>
      <c r="P59" s="130">
        <v>0.99153472220042282</v>
      </c>
      <c r="Q59" s="128">
        <v>0.9906829204987041</v>
      </c>
    </row>
    <row r="60" spans="3:17">
      <c r="C60" s="45" t="s">
        <v>131</v>
      </c>
    </row>
    <row r="61" spans="3:17">
      <c r="C61" s="46" t="s">
        <v>132</v>
      </c>
    </row>
    <row r="62" spans="3:17">
      <c r="C62" s="46"/>
    </row>
    <row r="63" spans="3:17" hidden="1">
      <c r="C63" s="85" t="s">
        <v>133</v>
      </c>
    </row>
    <row r="64" spans="3:17" ht="13.5" hidden="1" thickBot="1">
      <c r="C64" s="18" t="s">
        <v>134</v>
      </c>
      <c r="E64" s="95">
        <v>44592</v>
      </c>
      <c r="F64" s="95">
        <v>44620</v>
      </c>
      <c r="G64" s="95">
        <v>44651</v>
      </c>
      <c r="H64" s="95">
        <v>44681</v>
      </c>
      <c r="I64" s="95">
        <v>44712</v>
      </c>
      <c r="J64" s="95">
        <v>44742</v>
      </c>
      <c r="K64" s="95">
        <v>44773</v>
      </c>
      <c r="L64" s="95">
        <v>44804</v>
      </c>
      <c r="M64" s="95">
        <v>44834</v>
      </c>
      <c r="N64" s="95">
        <v>44865</v>
      </c>
      <c r="O64" s="95">
        <v>44895</v>
      </c>
      <c r="P64" s="95">
        <v>44926</v>
      </c>
      <c r="Q64" s="95">
        <v>44957</v>
      </c>
    </row>
    <row r="65" spans="3:17" ht="13.5" hidden="1" thickTop="1">
      <c r="C65" s="18" t="s">
        <v>135</v>
      </c>
      <c r="E65" s="18">
        <f>E119+E161</f>
        <v>819244659410.62</v>
      </c>
      <c r="F65" s="18">
        <f t="shared" ref="F65:Q65" si="16">F119+F161</f>
        <v>1421851724420.894</v>
      </c>
      <c r="G65" s="18">
        <f t="shared" si="16"/>
        <v>2612878158180.5625</v>
      </c>
      <c r="H65" s="18">
        <f t="shared" si="16"/>
        <v>3603810362864.5366</v>
      </c>
      <c r="I65" s="18">
        <f t="shared" si="16"/>
        <v>4578250095007.6152</v>
      </c>
      <c r="J65" s="18">
        <f t="shared" si="16"/>
        <v>5946497953438.6924</v>
      </c>
      <c r="K65" s="18">
        <f t="shared" si="16"/>
        <v>6859110322469.0908</v>
      </c>
      <c r="L65" s="18">
        <f t="shared" si="16"/>
        <v>7807957930861.1709</v>
      </c>
      <c r="M65" s="18">
        <f t="shared" si="16"/>
        <v>8629045494080.2393</v>
      </c>
      <c r="N65" s="18">
        <f t="shared" si="16"/>
        <v>9373559855991.1738</v>
      </c>
      <c r="O65" s="18">
        <f t="shared" si="16"/>
        <v>10207198438526.582</v>
      </c>
      <c r="P65" s="18">
        <f t="shared" si="16"/>
        <v>11119917140304.871</v>
      </c>
      <c r="Q65" s="18">
        <f t="shared" si="16"/>
        <v>1008323653735.0098</v>
      </c>
    </row>
    <row r="66" spans="3:17" hidden="1">
      <c r="C66" s="18" t="s">
        <v>136</v>
      </c>
      <c r="E66" s="18">
        <f t="shared" ref="E66:Q67" si="17">E120+E162</f>
        <v>-929786731461.59241</v>
      </c>
      <c r="F66" s="18">
        <f t="shared" si="17"/>
        <v>998659981265.44507</v>
      </c>
      <c r="G66" s="18">
        <f t="shared" si="17"/>
        <v>888582363180.44238</v>
      </c>
      <c r="H66" s="18">
        <f t="shared" si="17"/>
        <v>1449880373858.1416</v>
      </c>
      <c r="I66" s="18">
        <f t="shared" si="17"/>
        <v>896625876105.70959</v>
      </c>
      <c r="J66" s="18">
        <f t="shared" si="17"/>
        <v>-1198940878798.1023</v>
      </c>
      <c r="K66" s="18">
        <f t="shared" si="17"/>
        <v>-784715309854.11401</v>
      </c>
      <c r="L66" s="18">
        <f t="shared" si="17"/>
        <v>216509296939.55209</v>
      </c>
      <c r="M66" s="18">
        <f t="shared" si="17"/>
        <v>-720320180697.26599</v>
      </c>
      <c r="N66" s="18">
        <f t="shared" si="17"/>
        <v>-383648823631.81244</v>
      </c>
      <c r="O66" s="18">
        <f t="shared" si="17"/>
        <v>601252763438.83789</v>
      </c>
      <c r="P66" s="18">
        <f t="shared" si="17"/>
        <v>-259334380451.58908</v>
      </c>
      <c r="Q66" s="18">
        <f t="shared" si="17"/>
        <v>545659962231.06555</v>
      </c>
    </row>
    <row r="67" spans="3:17" hidden="1">
      <c r="C67" s="18" t="s">
        <v>137</v>
      </c>
      <c r="E67" s="18">
        <f t="shared" si="17"/>
        <v>165173958898397.69</v>
      </c>
      <c r="F67" s="18">
        <f t="shared" si="17"/>
        <v>167038507249225.59</v>
      </c>
      <c r="G67" s="18">
        <f t="shared" si="17"/>
        <v>168158404151621.97</v>
      </c>
      <c r="H67" s="18">
        <f t="shared" si="17"/>
        <v>168621304830327.38</v>
      </c>
      <c r="I67" s="18">
        <f t="shared" si="17"/>
        <v>168806676301874.19</v>
      </c>
      <c r="J67" s="18">
        <f t="shared" si="17"/>
        <v>166917638785845.88</v>
      </c>
      <c r="K67" s="18">
        <f t="shared" si="17"/>
        <v>167440177714088.75</v>
      </c>
      <c r="L67" s="18">
        <f t="shared" si="17"/>
        <v>169527067364365.59</v>
      </c>
      <c r="M67" s="18">
        <f t="shared" si="17"/>
        <v>168986011621834.56</v>
      </c>
      <c r="N67" s="18">
        <f t="shared" si="17"/>
        <v>169557762119208.13</v>
      </c>
      <c r="O67" s="18">
        <f t="shared" si="17"/>
        <v>171430208208157.09</v>
      </c>
      <c r="P67" s="18">
        <f t="shared" si="17"/>
        <v>171338599441776.75</v>
      </c>
      <c r="Q67" s="18">
        <f t="shared" si="17"/>
        <v>172060866366009.78</v>
      </c>
    </row>
    <row r="68" spans="3:17" hidden="1">
      <c r="C68" s="18" t="s">
        <v>138</v>
      </c>
      <c r="E68" s="44">
        <f>SUM(E65:E66)/GEOMEAN(E67:$E$67)</f>
        <v>-6.6924636781860627E-4</v>
      </c>
      <c r="F68" s="44">
        <f>SUM(F65:F66)/GEOMEAN($E67:F$67)</f>
        <v>1.4572299818517584E-2</v>
      </c>
      <c r="G68" s="44">
        <f>SUM(G65:G66)/GEOMEAN($E67:G$67)</f>
        <v>2.0993764230668847E-2</v>
      </c>
      <c r="H68" s="44">
        <f>SUM(H65:H66)/GEOMEAN($E67:H$67)</f>
        <v>3.021769693821794E-2</v>
      </c>
      <c r="I68" s="44">
        <f>SUM(I65:I66)/GEOMEAN($E67:I$67)</f>
        <v>3.2675220050191224E-2</v>
      </c>
      <c r="J68" s="44">
        <f>SUM(J65:J66)/GEOMEAN($E67:J$67)</f>
        <v>2.8352412514229937E-2</v>
      </c>
      <c r="K68" s="44">
        <f>SUM(K65:K66)/GEOMEAN($E67:K$67)</f>
        <v>3.6276533757365954E-2</v>
      </c>
      <c r="L68" s="44">
        <f>SUM(L65:L66)/GEOMEAN($E67:L$67)</f>
        <v>4.7848544927941675E-2</v>
      </c>
      <c r="M68" s="44">
        <f>SUM(M65:M66)/GEOMEAN($E67:M$67)</f>
        <v>4.7118557681407672E-2</v>
      </c>
      <c r="N68" s="44">
        <f>SUM(N65:N66)/GEOMEAN($E67:N$67)</f>
        <v>5.3505764386440745E-2</v>
      </c>
      <c r="O68" s="44">
        <f>SUM(O65:O66)/GEOMEAN($E67:O$67)</f>
        <v>6.4211790284651779E-2</v>
      </c>
      <c r="P68" s="44">
        <f>SUM(P65:P66)/GEOMEAN($E67:P$67)</f>
        <v>6.4426157716153676E-2</v>
      </c>
      <c r="Q68" s="44">
        <f>SUM(Q65:Q66)/GEOMEAN($Q67:Q$67)</f>
        <v>9.0315924171881362E-3</v>
      </c>
    </row>
    <row r="69" spans="3:17" hidden="1">
      <c r="C69" s="18" t="s">
        <v>139</v>
      </c>
      <c r="E69" s="44">
        <f>SUM(E65)/GEOMEAN(E67:$E$67)</f>
        <v>4.9598899540487266E-3</v>
      </c>
      <c r="F69" s="44">
        <f>SUM(F65)/GEOMEAN($E67:F$67)</f>
        <v>8.5600286819775689E-3</v>
      </c>
      <c r="G69" s="44">
        <f>SUM(G65)/GEOMEAN($E67:G$67)</f>
        <v>1.5666076393454634E-2</v>
      </c>
      <c r="H69" s="44">
        <f>SUM(H65)/GEOMEAN($E67:H$67)</f>
        <v>2.1548380192031848E-2</v>
      </c>
      <c r="I69" s="44">
        <f>SUM(I65)/GEOMEAN($E67:I$67)</f>
        <v>2.7323966805546145E-2</v>
      </c>
      <c r="J69" s="44">
        <f>SUM(J65)/GEOMEAN($E67:J$67)</f>
        <v>3.5512487862756542E-2</v>
      </c>
      <c r="K69" s="44">
        <f>SUM(K65)/GEOMEAN($E67:K$67)</f>
        <v>4.0962885462964033E-2</v>
      </c>
      <c r="L69" s="44">
        <f>SUM(L65)/GEOMEAN($E67:L$67)</f>
        <v>4.6557536499863328E-2</v>
      </c>
      <c r="M69" s="44">
        <f>SUM(M65)/GEOMEAN($E67:M$67)</f>
        <v>5.1410077065173955E-2</v>
      </c>
      <c r="N69" s="44">
        <f>SUM(N65)/GEOMEAN($E67:N$67)</f>
        <v>5.578914889274899E-2</v>
      </c>
      <c r="O69" s="44">
        <f>SUM(O65)/GEOMEAN($E67:O$67)</f>
        <v>6.0639815389027359E-2</v>
      </c>
      <c r="P69" s="44">
        <f>SUM(P65)/GEOMEAN($E67:P$67)</f>
        <v>6.5964557456355169E-2</v>
      </c>
      <c r="Q69" s="44">
        <f>SUM(Q65)/GEOMEAN($Q67:Q$67)</f>
        <v>5.8602730244894418E-3</v>
      </c>
    </row>
    <row r="70" spans="3:17" hidden="1"/>
    <row r="71" spans="3:17" ht="13.5" hidden="1" thickBot="1">
      <c r="C71" s="18" t="s">
        <v>140</v>
      </c>
      <c r="E71" s="95">
        <v>44592</v>
      </c>
      <c r="F71" s="95">
        <v>44620</v>
      </c>
      <c r="G71" s="95">
        <v>44651</v>
      </c>
      <c r="H71" s="95">
        <v>44681</v>
      </c>
      <c r="I71" s="95">
        <v>44712</v>
      </c>
      <c r="J71" s="95">
        <v>44742</v>
      </c>
      <c r="K71" s="95">
        <v>44773</v>
      </c>
      <c r="L71" s="95">
        <v>44804</v>
      </c>
      <c r="M71" s="95">
        <v>44834</v>
      </c>
      <c r="N71" s="95">
        <v>44865</v>
      </c>
      <c r="O71" s="95">
        <v>44895</v>
      </c>
      <c r="P71" s="95">
        <v>44926</v>
      </c>
      <c r="Q71" s="95">
        <v>44957</v>
      </c>
    </row>
    <row r="72" spans="3:17" ht="13.5" hidden="1" thickTop="1">
      <c r="C72" s="18" t="s">
        <v>141</v>
      </c>
      <c r="E72" s="18">
        <f>E124+E168</f>
        <v>227164402958.92001</v>
      </c>
      <c r="F72" s="18">
        <f t="shared" ref="F72:Q72" si="18">F124+F168</f>
        <v>342759455938.34998</v>
      </c>
      <c r="G72" s="18">
        <f t="shared" si="18"/>
        <v>556463906400.63</v>
      </c>
      <c r="H72" s="18">
        <f t="shared" si="18"/>
        <v>823766202590.63</v>
      </c>
      <c r="I72" s="18">
        <f t="shared" si="18"/>
        <v>1075890226835.9301</v>
      </c>
      <c r="J72" s="18">
        <f t="shared" si="18"/>
        <v>1275342692035.3501</v>
      </c>
      <c r="K72" s="18">
        <f t="shared" si="18"/>
        <v>1458573299129.8701</v>
      </c>
      <c r="L72" s="18">
        <f t="shared" si="18"/>
        <v>1686890502704.3301</v>
      </c>
      <c r="M72" s="18">
        <f t="shared" si="18"/>
        <v>1883829115573.3</v>
      </c>
      <c r="N72" s="18">
        <f t="shared" si="18"/>
        <v>2080816337975.6201</v>
      </c>
      <c r="O72" s="18">
        <f t="shared" si="18"/>
        <v>2394249715269.1099</v>
      </c>
      <c r="P72" s="18">
        <f t="shared" si="18"/>
        <v>2629719643859.46</v>
      </c>
      <c r="Q72" s="18">
        <f t="shared" si="18"/>
        <v>226071862097.29999</v>
      </c>
    </row>
    <row r="73" spans="3:17" hidden="1">
      <c r="C73" s="18" t="s">
        <v>136</v>
      </c>
      <c r="E73" s="18">
        <f t="shared" ref="E73:Q74" si="19">E125+E169</f>
        <v>-138699593581.73001</v>
      </c>
      <c r="F73" s="18">
        <f t="shared" si="19"/>
        <v>249590323877.01575</v>
      </c>
      <c r="G73" s="18">
        <f t="shared" si="19"/>
        <v>503216055658.02002</v>
      </c>
      <c r="H73" s="18">
        <f t="shared" si="19"/>
        <v>877103318965.02002</v>
      </c>
      <c r="I73" s="18">
        <f t="shared" si="19"/>
        <v>653578904951.81006</v>
      </c>
      <c r="J73" s="18">
        <f t="shared" si="19"/>
        <v>10872633020.089996</v>
      </c>
      <c r="K73" s="18">
        <f t="shared" si="19"/>
        <v>82595824662.509995</v>
      </c>
      <c r="L73" s="18">
        <f t="shared" si="19"/>
        <v>400370326845.84998</v>
      </c>
      <c r="M73" s="18">
        <f t="shared" si="19"/>
        <v>345779540847.87</v>
      </c>
      <c r="N73" s="18">
        <f t="shared" si="19"/>
        <v>587593998501.51001</v>
      </c>
      <c r="O73" s="18">
        <f t="shared" si="19"/>
        <v>639455931070.51001</v>
      </c>
      <c r="P73" s="18">
        <f t="shared" si="19"/>
        <v>394255604858.51001</v>
      </c>
      <c r="Q73" s="18">
        <f t="shared" si="19"/>
        <v>-3396145047</v>
      </c>
    </row>
    <row r="74" spans="3:17" hidden="1">
      <c r="C74" s="18" t="s">
        <v>142</v>
      </c>
      <c r="E74" s="18">
        <f t="shared" si="19"/>
        <v>39684793651223.219</v>
      </c>
      <c r="F74" s="18">
        <f t="shared" si="19"/>
        <v>40071149057426.688</v>
      </c>
      <c r="G74" s="18">
        <f t="shared" si="19"/>
        <v>40681358133128.945</v>
      </c>
      <c r="H74" s="18">
        <f t="shared" si="19"/>
        <v>41245387814853.016</v>
      </c>
      <c r="I74" s="18">
        <f t="shared" si="19"/>
        <v>41358331978620.625</v>
      </c>
      <c r="J74" s="18">
        <f t="shared" si="19"/>
        <v>41002391609041.367</v>
      </c>
      <c r="K74" s="18">
        <f t="shared" si="19"/>
        <v>41050911124688.609</v>
      </c>
      <c r="L74" s="18">
        <f t="shared" si="19"/>
        <v>41598422681748.453</v>
      </c>
      <c r="M74" s="18">
        <f t="shared" si="19"/>
        <v>41811537751948.227</v>
      </c>
      <c r="N74" s="18">
        <f t="shared" si="19"/>
        <v>42221245135585.727</v>
      </c>
      <c r="O74" s="18">
        <f t="shared" si="19"/>
        <v>42722942044799.578</v>
      </c>
      <c r="P74" s="18">
        <f t="shared" si="19"/>
        <v>42717532556504.375</v>
      </c>
      <c r="Q74" s="18">
        <f t="shared" si="19"/>
        <v>42652691747184.883</v>
      </c>
    </row>
    <row r="75" spans="3:17" hidden="1">
      <c r="C75" s="18" t="s">
        <v>138</v>
      </c>
      <c r="E75" s="44">
        <f>SUM(E72:E73)/GEOMEAN(E$74:$E74)</f>
        <v>2.229186578483399E-3</v>
      </c>
      <c r="F75" s="44">
        <f>SUM(F72:F73)/GEOMEAN($E$74:F74)</f>
        <v>1.4854234305338831E-2</v>
      </c>
      <c r="G75" s="44">
        <f>SUM(G72:G73)/GEOMEAN($E$74:G74)</f>
        <v>2.6397184032227641E-2</v>
      </c>
      <c r="H75" s="44">
        <f>SUM(H72:H73)/GEOMEAN($E$74:H74)</f>
        <v>4.208373814036323E-2</v>
      </c>
      <c r="I75" s="44">
        <f>SUM(I72:I73)/GEOMEAN($E$74:I74)</f>
        <v>4.259463102294108E-2</v>
      </c>
      <c r="J75" s="44">
        <f>SUM(J72:J73)/GEOMEAN($E$74:J74)</f>
        <v>3.1626212613794516E-2</v>
      </c>
      <c r="K75" s="44">
        <f>SUM(K72:K73)/GEOMEAN($E$74:K74)</f>
        <v>3.7844636103502638E-2</v>
      </c>
      <c r="L75" s="44">
        <f>SUM(L72:L73)/GEOMEAN($E$74:L74)</f>
        <v>5.1118357957921801E-2</v>
      </c>
      <c r="M75" s="44">
        <f>SUM(M72:M73)/GEOMEAN($E$74:M74)</f>
        <v>5.4460895598569384E-2</v>
      </c>
      <c r="N75" s="44">
        <f>SUM(N72:N73)/GEOMEAN($E$74:N74)</f>
        <v>6.4978552720367108E-2</v>
      </c>
      <c r="O75" s="44">
        <f>SUM(O72:O73)/GEOMEAN($E$74:O74)</f>
        <v>7.3608703982732671E-2</v>
      </c>
      <c r="P75" s="44">
        <f>SUM(P72:P73)/GEOMEAN($E$74:P74)</f>
        <v>7.3153841886964485E-2</v>
      </c>
      <c r="Q75" s="44">
        <f>SUM(Q72:Q73)/GEOMEAN($Q$74:Q74)</f>
        <v>5.2206720825537763E-3</v>
      </c>
    </row>
    <row r="76" spans="3:17" hidden="1">
      <c r="C76" s="18" t="s">
        <v>139</v>
      </c>
      <c r="E76" s="44">
        <f>SUM(E72)/GEOMEAN(E$74:$E74)</f>
        <v>5.7242178189307038E-3</v>
      </c>
      <c r="F76" s="44">
        <f>SUM(F72)/GEOMEAN($E$74:F74)</f>
        <v>8.5953087894549401E-3</v>
      </c>
      <c r="G76" s="44">
        <f>SUM(G72)/GEOMEAN($E$74:G74)</f>
        <v>1.3861807970788762E-2</v>
      </c>
      <c r="H76" s="44">
        <f>SUM(H72)/GEOMEAN($E$74:H74)</f>
        <v>2.0382022676847186E-2</v>
      </c>
      <c r="I76" s="44">
        <f>SUM(I72)/GEOMEAN($E$74:I74)</f>
        <v>2.649781160643996E-2</v>
      </c>
      <c r="J76" s="44">
        <f>SUM(J72)/GEOMEAN($E$74:J74)</f>
        <v>3.1358869971496027E-2</v>
      </c>
      <c r="K76" s="44">
        <f>SUM(K72)/GEOMEAN($E$74:K74)</f>
        <v>3.5816429802347532E-2</v>
      </c>
      <c r="L76" s="44">
        <f>SUM(L72)/GEOMEAN($E$74:L74)</f>
        <v>4.131303157336691E-2</v>
      </c>
      <c r="M76" s="44">
        <f>SUM(M72)/GEOMEAN($E$74:M74)</f>
        <v>4.6014810937028736E-2</v>
      </c>
      <c r="N76" s="44">
        <f>SUM(N72)/GEOMEAN($E$74:N74)</f>
        <v>5.067003086828617E-2</v>
      </c>
      <c r="O76" s="44">
        <f>SUM(O72)/GEOMEAN($E$74:O74)</f>
        <v>5.8093183418974417E-2</v>
      </c>
      <c r="P76" s="44">
        <f>SUM(P72)/GEOMEAN($E$74:P74)</f>
        <v>6.3616292863341889E-2</v>
      </c>
      <c r="Q76" s="44">
        <f>SUM(Q72)/GEOMEAN($Q$74:Q74)</f>
        <v>5.3002953116603937E-3</v>
      </c>
    </row>
    <row r="77" spans="3:17" hidden="1"/>
    <row r="78" spans="3:17" ht="13.5" hidden="1" thickBot="1">
      <c r="C78" s="18" t="s">
        <v>143</v>
      </c>
      <c r="E78" s="95">
        <v>44592</v>
      </c>
      <c r="F78" s="95">
        <v>44620</v>
      </c>
      <c r="G78" s="95">
        <v>44651</v>
      </c>
      <c r="H78" s="95">
        <v>44681</v>
      </c>
      <c r="I78" s="95">
        <v>44712</v>
      </c>
      <c r="J78" s="95">
        <v>44742</v>
      </c>
      <c r="K78" s="95">
        <v>44773</v>
      </c>
      <c r="L78" s="95">
        <v>44804</v>
      </c>
      <c r="M78" s="95">
        <v>44834</v>
      </c>
      <c r="N78" s="95">
        <v>44865</v>
      </c>
      <c r="O78" s="95">
        <v>44895</v>
      </c>
      <c r="P78" s="95">
        <v>44926</v>
      </c>
      <c r="Q78" s="95">
        <v>44957</v>
      </c>
    </row>
    <row r="79" spans="3:17" ht="13.5" hidden="1" thickTop="1">
      <c r="C79" s="18" t="s">
        <v>135</v>
      </c>
      <c r="E79" s="18">
        <f>E129+E175</f>
        <v>450418666811.42639</v>
      </c>
      <c r="F79" s="18">
        <f t="shared" ref="F79:Q79" si="20">F129+F175</f>
        <v>853419501255.27087</v>
      </c>
      <c r="G79" s="18">
        <f t="shared" si="20"/>
        <v>1362507604801.606</v>
      </c>
      <c r="H79" s="18">
        <f t="shared" si="20"/>
        <v>1682912752697.2527</v>
      </c>
      <c r="I79" s="18">
        <f t="shared" si="20"/>
        <v>2285004984944.0645</v>
      </c>
      <c r="J79" s="18">
        <f t="shared" si="20"/>
        <v>2721587891141.4541</v>
      </c>
      <c r="K79" s="18">
        <f t="shared" si="20"/>
        <v>3125229984863.6411</v>
      </c>
      <c r="L79" s="18">
        <f t="shared" si="20"/>
        <v>3550851536857.6733</v>
      </c>
      <c r="M79" s="18">
        <f t="shared" si="20"/>
        <v>4108735651533.8994</v>
      </c>
      <c r="N79" s="18">
        <f t="shared" si="20"/>
        <v>4540724584446.2666</v>
      </c>
      <c r="O79" s="18">
        <f t="shared" si="20"/>
        <v>5015564422533.623</v>
      </c>
      <c r="P79" s="18">
        <f t="shared" si="20"/>
        <v>5581002959691.4824</v>
      </c>
      <c r="Q79" s="18">
        <f t="shared" si="20"/>
        <v>552523768068.47998</v>
      </c>
    </row>
    <row r="80" spans="3:17" hidden="1">
      <c r="C80" s="18" t="s">
        <v>136</v>
      </c>
      <c r="E80" s="18">
        <f t="shared" ref="E80:Q81" si="21">E130+E176</f>
        <v>-305558206108.79034</v>
      </c>
      <c r="F80" s="18">
        <f t="shared" si="21"/>
        <v>-92013656599.408783</v>
      </c>
      <c r="G80" s="18">
        <f t="shared" si="21"/>
        <v>-307624685287.05579</v>
      </c>
      <c r="H80" s="18">
        <f t="shared" si="21"/>
        <v>-337957912966.22565</v>
      </c>
      <c r="I80" s="18">
        <f t="shared" si="21"/>
        <v>-879071503350.63586</v>
      </c>
      <c r="J80" s="18">
        <f t="shared" si="21"/>
        <v>-1299268885916.6304</v>
      </c>
      <c r="K80" s="18">
        <f t="shared" si="21"/>
        <v>-1181324081293.8848</v>
      </c>
      <c r="L80" s="18">
        <f t="shared" si="21"/>
        <v>-963218029341.46606</v>
      </c>
      <c r="M80" s="18">
        <f t="shared" si="21"/>
        <v>-1625672650120.1553</v>
      </c>
      <c r="N80" s="18">
        <f t="shared" si="21"/>
        <v>-1846371780456.0122</v>
      </c>
      <c r="O80" s="18">
        <f t="shared" si="21"/>
        <v>-1294841715190.4414</v>
      </c>
      <c r="P80" s="18">
        <f t="shared" si="21"/>
        <v>-1580838310663.2507</v>
      </c>
      <c r="Q80" s="18">
        <f t="shared" si="21"/>
        <v>271121689974.83228</v>
      </c>
    </row>
    <row r="81" spans="3:17" hidden="1">
      <c r="C81" s="18" t="s">
        <v>142</v>
      </c>
      <c r="E81" s="18">
        <f t="shared" si="21"/>
        <v>111999741997793.28</v>
      </c>
      <c r="F81" s="18">
        <f t="shared" si="21"/>
        <v>113621508487486.72</v>
      </c>
      <c r="G81" s="18">
        <f t="shared" si="21"/>
        <v>114658719517194.95</v>
      </c>
      <c r="H81" s="18">
        <f t="shared" si="21"/>
        <v>115249672099576.17</v>
      </c>
      <c r="I81" s="18">
        <f t="shared" si="21"/>
        <v>115512125197573.59</v>
      </c>
      <c r="J81" s="18">
        <f t="shared" si="21"/>
        <v>115665547860324.42</v>
      </c>
      <c r="K81" s="18">
        <f t="shared" si="21"/>
        <v>116094942337836.06</v>
      </c>
      <c r="L81" s="18">
        <f t="shared" si="21"/>
        <v>115836546591875.3</v>
      </c>
      <c r="M81" s="18">
        <f t="shared" si="21"/>
        <v>116301734357103.8</v>
      </c>
      <c r="N81" s="18">
        <f t="shared" si="21"/>
        <v>116282614311898.14</v>
      </c>
      <c r="O81" s="18">
        <f t="shared" si="21"/>
        <v>117942560941025.09</v>
      </c>
      <c r="P81" s="18">
        <f t="shared" si="21"/>
        <v>121595052173206.59</v>
      </c>
      <c r="Q81" s="18">
        <f t="shared" si="21"/>
        <v>121459734777686.27</v>
      </c>
    </row>
    <row r="82" spans="3:17" hidden="1">
      <c r="C82" s="18" t="s">
        <v>138</v>
      </c>
      <c r="E82" s="44">
        <f>SUM(E79:E80)/GEOMEAN(E$81:$E81)</f>
        <v>1.2933999500239046E-3</v>
      </c>
      <c r="F82" s="44">
        <f>SUM(F79:F80)/GEOMEAN($E$81:F81)</f>
        <v>6.7495904194491965E-3</v>
      </c>
      <c r="G82" s="44">
        <f>SUM(G79:G80)/GEOMEAN($E$81:G81)</f>
        <v>9.3005658830815404E-3</v>
      </c>
      <c r="H82" s="44">
        <f>SUM(H79:H80)/GEOMEAN($E$81:H81)</f>
        <v>1.1810726489569748E-2</v>
      </c>
      <c r="I82" s="44">
        <f>SUM(I79:I80)/GEOMEAN($E$81:I81)</f>
        <v>1.2311029924649263E-2</v>
      </c>
      <c r="J82" s="44">
        <f>SUM(J79:J80)/GEOMEAN($E$81:J81)</f>
        <v>1.2428088994557326E-2</v>
      </c>
      <c r="K82" s="44">
        <f>SUM(K79:K80)/GEOMEAN($E$81:K81)</f>
        <v>1.6950945085355561E-2</v>
      </c>
      <c r="L82" s="44">
        <f>SUM(L79:L80)/GEOMEAN($E$81:L81)</f>
        <v>2.2535952027075049E-2</v>
      </c>
      <c r="M82" s="44">
        <f>SUM(M79:M80)/GEOMEAN($E$81:M81)</f>
        <v>2.1594501263633336E-2</v>
      </c>
      <c r="N82" s="44">
        <f>SUM(N79:N80)/GEOMEAN($E$81:N81)</f>
        <v>2.340576710097721E-2</v>
      </c>
      <c r="O82" s="44">
        <f>SUM(O79:O80)/GEOMEAN($E$81:O81)</f>
        <v>3.2250587710982034E-2</v>
      </c>
      <c r="P82" s="44">
        <f>SUM(P79:P80)/GEOMEAN($E$81:P81)</f>
        <v>3.4521210026008338E-2</v>
      </c>
      <c r="Q82" s="44">
        <f>SUM(Q79:Q80)/GEOMEAN($Q$81:Q81)</f>
        <v>6.7812222672054331E-3</v>
      </c>
    </row>
    <row r="83" spans="3:17" hidden="1">
      <c r="C83" s="18" t="s">
        <v>139</v>
      </c>
      <c r="E83" s="44">
        <f>SUM(E79)/GEOMEAN(E$81:$E81)</f>
        <v>4.0216045035202036E-3</v>
      </c>
      <c r="F83" s="44">
        <f>SUM(F79)/GEOMEAN($E$81:F81)</f>
        <v>7.5652585672588051E-3</v>
      </c>
      <c r="G83" s="44">
        <f>SUM(G79)/GEOMEAN($E$81:G81)</f>
        <v>1.201279451039796E-2</v>
      </c>
      <c r="H83" s="44">
        <f>SUM(H79)/GEOMEAN($E$81:H81)</f>
        <v>1.4778505300513438E-2</v>
      </c>
      <c r="I83" s="44">
        <f>SUM(I79)/GEOMEAN($E$81:I81)</f>
        <v>2.0008602907540713E-2</v>
      </c>
      <c r="J83" s="44">
        <f>SUM(J79)/GEOMEAN($E$81:J81)</f>
        <v>2.3780977680368586E-2</v>
      </c>
      <c r="K83" s="44">
        <f>SUM(K79)/GEOMEAN($E$81:K81)</f>
        <v>2.7252143097691438E-2</v>
      </c>
      <c r="L83" s="44">
        <f>SUM(L79)/GEOMEAN($E$81:L81)</f>
        <v>3.0924711578148023E-2</v>
      </c>
      <c r="M83" s="44">
        <f>SUM(M79)/GEOMEAN($E$81:M81)</f>
        <v>3.573251954077182E-2</v>
      </c>
      <c r="N83" s="44">
        <f>SUM(N79)/GEOMEAN($E$81:N81)</f>
        <v>3.9445146877511612E-2</v>
      </c>
      <c r="O83" s="44">
        <f>SUM(O79)/GEOMEAN($E$81:O81)</f>
        <v>4.3474054115821018E-2</v>
      </c>
      <c r="P83" s="44">
        <f>SUM(P79)/GEOMEAN($E$81:P81)</f>
        <v>4.8163761302697339E-2</v>
      </c>
      <c r="Q83" s="44">
        <f>SUM(Q79)/GEOMEAN($Q$81:Q81)</f>
        <v>4.54902827739408E-3</v>
      </c>
    </row>
    <row r="84" spans="3:17" hidden="1"/>
    <row r="85" spans="3:17" ht="13.5" hidden="1" thickBot="1">
      <c r="C85" s="18" t="s">
        <v>144</v>
      </c>
      <c r="E85" s="95">
        <v>44592</v>
      </c>
      <c r="F85" s="95">
        <v>44620</v>
      </c>
      <c r="G85" s="95">
        <v>44651</v>
      </c>
      <c r="H85" s="95">
        <v>44681</v>
      </c>
      <c r="I85" s="95">
        <v>44712</v>
      </c>
      <c r="J85" s="95">
        <v>44742</v>
      </c>
      <c r="K85" s="95">
        <v>44773</v>
      </c>
      <c r="L85" s="95">
        <v>44804</v>
      </c>
      <c r="M85" s="95">
        <v>44834</v>
      </c>
      <c r="N85" s="95">
        <v>44865</v>
      </c>
      <c r="O85" s="95">
        <v>44895</v>
      </c>
      <c r="P85" s="95">
        <v>44926</v>
      </c>
      <c r="Q85" s="95">
        <v>44957</v>
      </c>
    </row>
    <row r="86" spans="3:17" ht="13.5" hidden="1" thickTop="1">
      <c r="C86" s="18" t="s">
        <v>135</v>
      </c>
      <c r="E86" s="18">
        <f>E65+E72+E79</f>
        <v>1496827729180.9663</v>
      </c>
      <c r="F86" s="18">
        <f t="shared" ref="F86:Q86" si="22">F65+F72+F79</f>
        <v>2618030681614.5151</v>
      </c>
      <c r="G86" s="18">
        <f t="shared" si="22"/>
        <v>4531849669382.7988</v>
      </c>
      <c r="H86" s="18">
        <f t="shared" si="22"/>
        <v>6110489318152.4199</v>
      </c>
      <c r="I86" s="18">
        <f t="shared" si="22"/>
        <v>7939145306787.6094</v>
      </c>
      <c r="J86" s="18">
        <f t="shared" si="22"/>
        <v>9943428536615.4961</v>
      </c>
      <c r="K86" s="18">
        <f t="shared" si="22"/>
        <v>11442913606462.602</v>
      </c>
      <c r="L86" s="18">
        <f t="shared" si="22"/>
        <v>13045699970423.174</v>
      </c>
      <c r="M86" s="18">
        <f t="shared" si="22"/>
        <v>14621610261187.438</v>
      </c>
      <c r="N86" s="18">
        <f t="shared" si="22"/>
        <v>15995100778413.059</v>
      </c>
      <c r="O86" s="18">
        <f t="shared" si="22"/>
        <v>17617012576329.313</v>
      </c>
      <c r="P86" s="18">
        <f t="shared" si="22"/>
        <v>19330639743855.813</v>
      </c>
      <c r="Q86" s="18">
        <f t="shared" si="22"/>
        <v>1786919283900.7898</v>
      </c>
    </row>
    <row r="87" spans="3:17" hidden="1">
      <c r="C87" s="18" t="s">
        <v>136</v>
      </c>
      <c r="E87" s="18">
        <f>E66+E73+E80</f>
        <v>-1374044531152.1128</v>
      </c>
      <c r="F87" s="18">
        <f t="shared" ref="F87:Q87" si="23">F66+F73+F80</f>
        <v>1156236648543.0522</v>
      </c>
      <c r="G87" s="18">
        <f t="shared" si="23"/>
        <v>1084173733551.4066</v>
      </c>
      <c r="H87" s="18">
        <f t="shared" si="23"/>
        <v>1989025779856.936</v>
      </c>
      <c r="I87" s="18">
        <f t="shared" si="23"/>
        <v>671133277706.88367</v>
      </c>
      <c r="J87" s="18">
        <f t="shared" si="23"/>
        <v>-2487337131694.6426</v>
      </c>
      <c r="K87" s="18">
        <f t="shared" si="23"/>
        <v>-1883443566485.4888</v>
      </c>
      <c r="L87" s="18">
        <f t="shared" si="23"/>
        <v>-346338405556.06396</v>
      </c>
      <c r="M87" s="18">
        <f t="shared" si="23"/>
        <v>-2000213289969.5513</v>
      </c>
      <c r="N87" s="18">
        <f t="shared" si="23"/>
        <v>-1642426605586.3147</v>
      </c>
      <c r="O87" s="18">
        <f t="shared" si="23"/>
        <v>-54133020681.093506</v>
      </c>
      <c r="P87" s="18">
        <f t="shared" si="23"/>
        <v>-1445917086256.3298</v>
      </c>
      <c r="Q87" s="18">
        <f t="shared" si="23"/>
        <v>813385507158.89783</v>
      </c>
    </row>
    <row r="88" spans="3:17" hidden="1">
      <c r="C88" s="18" t="s">
        <v>142</v>
      </c>
      <c r="E88" s="18">
        <f>E67+E74+E81</f>
        <v>316858494547414.19</v>
      </c>
      <c r="F88" s="18">
        <f t="shared" ref="F88:Q88" si="24">F67+F74+F81</f>
        <v>320731164794139</v>
      </c>
      <c r="G88" s="18">
        <f t="shared" si="24"/>
        <v>323498481801945.88</v>
      </c>
      <c r="H88" s="18">
        <f t="shared" si="24"/>
        <v>325116364744756.56</v>
      </c>
      <c r="I88" s="18">
        <f t="shared" si="24"/>
        <v>325677133478068.38</v>
      </c>
      <c r="J88" s="18">
        <f t="shared" si="24"/>
        <v>323585578255211.69</v>
      </c>
      <c r="K88" s="18">
        <f t="shared" si="24"/>
        <v>324586031176613.44</v>
      </c>
      <c r="L88" s="18">
        <f t="shared" si="24"/>
        <v>326962036637989.38</v>
      </c>
      <c r="M88" s="18">
        <f t="shared" si="24"/>
        <v>327099283730886.56</v>
      </c>
      <c r="N88" s="18">
        <f t="shared" si="24"/>
        <v>328061621566692</v>
      </c>
      <c r="O88" s="18">
        <f t="shared" si="24"/>
        <v>332095711193981.75</v>
      </c>
      <c r="P88" s="18">
        <f t="shared" si="24"/>
        <v>335651184171487.75</v>
      </c>
      <c r="Q88" s="18">
        <f t="shared" si="24"/>
        <v>336173292890880.94</v>
      </c>
    </row>
    <row r="89" spans="3:17" hidden="1">
      <c r="C89" s="18" t="s">
        <v>138</v>
      </c>
      <c r="E89" s="44">
        <f>SUM(E86:E87)/GEOMEAN(E88:$E$88)</f>
        <v>3.8750167706323062E-4</v>
      </c>
      <c r="F89" s="44">
        <f>SUM(F86:F87)/GEOMEAN($E88:F$88)</f>
        <v>1.183939199116938E-2</v>
      </c>
      <c r="G89" s="44">
        <f>SUM(G86:G87)/GEOMEAN($E88:G$88)</f>
        <v>1.753083711727086E-2</v>
      </c>
      <c r="H89" s="44">
        <f>SUM(H86:H87)/GEOMEAN($E88:H$88)</f>
        <v>2.5190084308409574E-2</v>
      </c>
      <c r="I89" s="44">
        <f>SUM(I86:I87)/GEOMEAN($E88:I$88)</f>
        <v>2.6710144113263497E-2</v>
      </c>
      <c r="J89" s="44">
        <f>SUM(J86:J87)/GEOMEAN($E88:J$88)</f>
        <v>2.3115088144519999E-2</v>
      </c>
      <c r="K89" s="44">
        <f>SUM(K86:K87)/GEOMEAN($E88:K$88)</f>
        <v>2.9609454765415395E-2</v>
      </c>
      <c r="L89" s="44">
        <f>SUM(L86:L87)/GEOMEAN($E88:L$88)</f>
        <v>3.9272788758200491E-2</v>
      </c>
      <c r="M89" s="44">
        <f>SUM(M86:M87)/GEOMEAN($E88:M$88)</f>
        <v>3.8981890472846378E-2</v>
      </c>
      <c r="N89" s="44">
        <f>SUM(N86:N87)/GEOMEAN($E88:N$88)</f>
        <v>4.4270783331421266E-2</v>
      </c>
      <c r="O89" s="44">
        <f>SUM(O86:O87)/GEOMEAN($E88:O$88)</f>
        <v>5.4054308696993202E-2</v>
      </c>
      <c r="P89" s="44">
        <f>SUM(P86:P87)/GEOMEAN($E88:P$88)</f>
        <v>5.4895899567060459E-2</v>
      </c>
      <c r="Q89" s="44">
        <f>SUM(Q86:Q87)/GEOMEAN($Q88:Q$88)</f>
        <v>7.7350130008802479E-3</v>
      </c>
    </row>
    <row r="90" spans="3:17" hidden="1">
      <c r="C90" s="18" t="s">
        <v>139</v>
      </c>
      <c r="E90" s="44">
        <f>SUM(E86)/GEOMEAN(E88:$E$88)</f>
        <v>4.723962762364837E-3</v>
      </c>
      <c r="F90" s="44">
        <f>SUM(F86)/GEOMEAN($E88:F$88)</f>
        <v>8.2124260878067151E-3</v>
      </c>
      <c r="G90" s="44">
        <f>SUM(G86)/GEOMEAN($E88:G$88)</f>
        <v>1.4146507714408542E-2</v>
      </c>
      <c r="H90" s="44">
        <f>SUM(H86)/GEOMEAN($E88:H$88)</f>
        <v>1.900406866674351E-2</v>
      </c>
      <c r="I90" s="44">
        <f>SUM(I86)/GEOMEAN($E88:I$88)</f>
        <v>2.4628206067839595E-2</v>
      </c>
      <c r="J90" s="44">
        <f>SUM(J86)/GEOMEAN($E88:J$88)</f>
        <v>3.0826235168054848E-2</v>
      </c>
      <c r="K90" s="44">
        <f>SUM(K86)/GEOMEAN($E88:K$88)</f>
        <v>3.5443223463036438E-2</v>
      </c>
      <c r="L90" s="44">
        <f>SUM(L86)/GEOMEAN($E88:L$88)</f>
        <v>4.0343840635161332E-2</v>
      </c>
      <c r="M90" s="44">
        <f>SUM(M86)/GEOMEAN($E88:M$88)</f>
        <v>4.5159661092828783E-2</v>
      </c>
      <c r="N90" s="44">
        <f>SUM(N86)/GEOMEAN($E88:N$88)</f>
        <v>4.9336843601314018E-2</v>
      </c>
      <c r="O90" s="44">
        <f>SUM(O86)/GEOMEAN($E88:O$88)</f>
        <v>5.4220917082669656E-2</v>
      </c>
      <c r="P90" s="44">
        <f>SUM(P86)/GEOMEAN($E88:P$88)</f>
        <v>5.9334040469161423E-2</v>
      </c>
      <c r="Q90" s="44">
        <f>SUM(Q86)/GEOMEAN($Q88:Q$88)</f>
        <v>5.3154706863665375E-3</v>
      </c>
    </row>
    <row r="91" spans="3:17" hidden="1"/>
    <row r="92" spans="3:17" ht="13.5" hidden="1" thickBot="1">
      <c r="C92" s="18" t="s">
        <v>145</v>
      </c>
      <c r="E92" s="95">
        <v>44592</v>
      </c>
      <c r="F92" s="95">
        <v>44620</v>
      </c>
      <c r="G92" s="95">
        <v>44651</v>
      </c>
      <c r="H92" s="95">
        <v>44681</v>
      </c>
      <c r="I92" s="95">
        <v>44712</v>
      </c>
      <c r="J92" s="95">
        <v>44742</v>
      </c>
      <c r="K92" s="95">
        <v>44773</v>
      </c>
      <c r="L92" s="95">
        <v>44804</v>
      </c>
      <c r="M92" s="95">
        <v>44834</v>
      </c>
      <c r="N92" s="95">
        <v>44865</v>
      </c>
      <c r="O92" s="95">
        <v>44895</v>
      </c>
      <c r="P92" s="95">
        <v>44926</v>
      </c>
      <c r="Q92" s="95">
        <v>44957</v>
      </c>
    </row>
    <row r="93" spans="3:17" ht="13.5" hidden="1" thickTop="1">
      <c r="C93" s="18" t="s">
        <v>146</v>
      </c>
      <c r="E93" s="18">
        <f>E139+E189</f>
        <v>846106259217.63318</v>
      </c>
      <c r="F93" s="18">
        <f t="shared" ref="F93:Q93" si="25">F139+F189</f>
        <v>1564163673792.8677</v>
      </c>
      <c r="G93" s="18">
        <f t="shared" si="25"/>
        <v>2719538728116.062</v>
      </c>
      <c r="H93" s="18">
        <f t="shared" si="25"/>
        <v>3752906804295.0039</v>
      </c>
      <c r="I93" s="18">
        <f t="shared" si="25"/>
        <v>4760869298359.583</v>
      </c>
      <c r="J93" s="18">
        <f t="shared" si="25"/>
        <v>6164702866183.7803</v>
      </c>
      <c r="K93" s="18">
        <f t="shared" si="25"/>
        <v>7117290813071.9424</v>
      </c>
      <c r="L93" s="18">
        <f t="shared" si="25"/>
        <v>8118562030229.4014</v>
      </c>
      <c r="M93" s="18">
        <f t="shared" si="25"/>
        <v>8983203035431.5605</v>
      </c>
      <c r="N93" s="18">
        <f t="shared" si="25"/>
        <v>9766007618614.2969</v>
      </c>
      <c r="O93" s="18">
        <f t="shared" si="25"/>
        <v>10658833790918.371</v>
      </c>
      <c r="P93" s="18">
        <f t="shared" si="25"/>
        <v>11629248110473.568</v>
      </c>
      <c r="Q93" s="18">
        <f t="shared" si="25"/>
        <v>1036976860034.7195</v>
      </c>
    </row>
    <row r="94" spans="3:17" hidden="1">
      <c r="C94" s="18" t="s">
        <v>147</v>
      </c>
      <c r="E94" s="18">
        <f t="shared" ref="E94:Q95" si="26">E140+E190</f>
        <v>26861599807.012226</v>
      </c>
      <c r="F94" s="18">
        <f t="shared" si="26"/>
        <v>142311949371.97311</v>
      </c>
      <c r="G94" s="18">
        <f t="shared" si="26"/>
        <v>106660569935.49979</v>
      </c>
      <c r="H94" s="18">
        <f t="shared" si="26"/>
        <v>149096441430.46692</v>
      </c>
      <c r="I94" s="18">
        <f t="shared" si="26"/>
        <v>182619203351.96832</v>
      </c>
      <c r="J94" s="18">
        <f t="shared" si="26"/>
        <v>218204912745.08972</v>
      </c>
      <c r="K94" s="18">
        <f t="shared" si="26"/>
        <v>258180490602.84781</v>
      </c>
      <c r="L94" s="18">
        <f t="shared" si="26"/>
        <v>310604099368.23578</v>
      </c>
      <c r="M94" s="18">
        <f t="shared" si="26"/>
        <v>354157541351.32275</v>
      </c>
      <c r="N94" s="18">
        <f t="shared" si="26"/>
        <v>392447762623.12073</v>
      </c>
      <c r="O94" s="18">
        <f t="shared" si="26"/>
        <v>451635352391.78882</v>
      </c>
      <c r="P94" s="18">
        <f t="shared" si="26"/>
        <v>509330970168.70685</v>
      </c>
      <c r="Q94" s="18">
        <f t="shared" si="26"/>
        <v>28653206299.709442</v>
      </c>
    </row>
    <row r="95" spans="3:17" hidden="1">
      <c r="C95" s="18" t="s">
        <v>148</v>
      </c>
      <c r="E95" s="18">
        <f t="shared" si="26"/>
        <v>172789738005566.63</v>
      </c>
      <c r="F95" s="18">
        <f t="shared" si="26"/>
        <v>175151149542956.75</v>
      </c>
      <c r="G95" s="18">
        <f t="shared" si="26"/>
        <v>175898626133882.38</v>
      </c>
      <c r="H95" s="18">
        <f t="shared" si="26"/>
        <v>176521566689803.91</v>
      </c>
      <c r="I95" s="18">
        <f t="shared" si="26"/>
        <v>176688452980335.41</v>
      </c>
      <c r="J95" s="18">
        <f t="shared" si="26"/>
        <v>175142350460820.22</v>
      </c>
      <c r="K95" s="18">
        <f t="shared" si="26"/>
        <v>176058738210755.56</v>
      </c>
      <c r="L95" s="18">
        <f t="shared" si="26"/>
        <v>177260965262365.44</v>
      </c>
      <c r="M95" s="18">
        <f t="shared" si="26"/>
        <v>176649816890181.22</v>
      </c>
      <c r="N95" s="18">
        <f t="shared" si="26"/>
        <v>177098569320417.06</v>
      </c>
      <c r="O95" s="18">
        <f t="shared" si="26"/>
        <v>178502325101100.84</v>
      </c>
      <c r="P95" s="18">
        <f t="shared" si="26"/>
        <v>178379294565705.22</v>
      </c>
      <c r="Q95" s="18">
        <f t="shared" si="26"/>
        <v>179479775431003.63</v>
      </c>
    </row>
    <row r="96" spans="3:17" hidden="1">
      <c r="C96" s="18" t="s">
        <v>149</v>
      </c>
      <c r="E96" s="44">
        <f>(E93-E94)/GEOMEAN(E95:$E$95)</f>
        <v>4.7412807546720632E-3</v>
      </c>
      <c r="F96" s="44">
        <f>(F93-F94)/GEOMEAN($E95:F$95)</f>
        <v>8.1731381526095066E-3</v>
      </c>
      <c r="G96" s="44">
        <f>(G93-G94)/GEOMEAN($E95:G$95)</f>
        <v>1.4964241094271743E-2</v>
      </c>
      <c r="H96" s="44">
        <f>(H93-H94)/GEOMEAN($E95:H$95)</f>
        <v>2.0583259058847607E-2</v>
      </c>
      <c r="I96" s="44">
        <f>(I93-I94)/GEOMEAN($E95:I$95)</f>
        <v>2.6101150311380581E-2</v>
      </c>
      <c r="J96" s="44">
        <f>(J93-J94)/GEOMEAN($E95:J$95)</f>
        <v>3.3910135379270116E-2</v>
      </c>
      <c r="K96" s="44">
        <f>(K93-K94)/GEOMEAN($E95:K$95)</f>
        <v>3.9092144026562456E-2</v>
      </c>
      <c r="L96" s="44">
        <f>(L93-L94)/GEOMEAN($E95:L$95)</f>
        <v>4.4443148193862914E-2</v>
      </c>
      <c r="M96" s="44">
        <f>(M93-M94)/GEOMEAN($E95:M$95)</f>
        <v>4.9086899853455858E-2</v>
      </c>
      <c r="N96" s="44">
        <f>(N93-N94)/GEOMEAN($E95:N$95)</f>
        <v>5.328262506103789E-2</v>
      </c>
      <c r="O96" s="44">
        <f>(O93-O94)/GEOMEAN($E95:O$95)</f>
        <v>5.794455341124035E-2</v>
      </c>
      <c r="P96" s="44">
        <f>(P93-P94)/GEOMEAN($E95:P$95)</f>
        <v>6.3059918408589266E-2</v>
      </c>
      <c r="Q96" s="44">
        <f>(Q93-Q94)/GEOMEAN($E95:Q$95)</f>
        <v>5.7103405707827383E-3</v>
      </c>
    </row>
    <row r="97" spans="3:17" hidden="1"/>
    <row r="98" spans="3:17" ht="13.5" hidden="1" thickBot="1">
      <c r="C98" s="18" t="s">
        <v>150</v>
      </c>
      <c r="E98" s="95">
        <v>44592</v>
      </c>
      <c r="F98" s="95">
        <v>44620</v>
      </c>
      <c r="G98" s="95">
        <v>44651</v>
      </c>
      <c r="H98" s="95">
        <v>44681</v>
      </c>
      <c r="I98" s="95">
        <v>44712</v>
      </c>
      <c r="J98" s="95">
        <v>44742</v>
      </c>
      <c r="K98" s="95">
        <v>44773</v>
      </c>
      <c r="L98" s="95">
        <v>44804</v>
      </c>
      <c r="M98" s="95">
        <v>44834</v>
      </c>
      <c r="N98" s="95">
        <v>44865</v>
      </c>
      <c r="O98" s="95">
        <v>44895</v>
      </c>
      <c r="P98" s="95">
        <v>44926</v>
      </c>
      <c r="Q98" s="95">
        <v>44957</v>
      </c>
    </row>
    <row r="99" spans="3:17" ht="13.5" hidden="1" thickTop="1">
      <c r="C99" s="18" t="s">
        <v>146</v>
      </c>
      <c r="E99" s="18">
        <f>SUM(E144,E195)</f>
        <v>237819209386.92001</v>
      </c>
      <c r="F99" s="18">
        <f t="shared" ref="F99:Q99" si="27">SUM(F144,F195)</f>
        <v>362030667974.34998</v>
      </c>
      <c r="G99" s="18">
        <f t="shared" si="27"/>
        <v>584909005696.63</v>
      </c>
      <c r="H99" s="18">
        <f t="shared" si="27"/>
        <v>863054318585.63</v>
      </c>
      <c r="I99" s="18">
        <f t="shared" si="27"/>
        <v>1125354729435.6001</v>
      </c>
      <c r="J99" s="18">
        <f t="shared" si="27"/>
        <v>1334031285838.3101</v>
      </c>
      <c r="K99" s="18">
        <f t="shared" si="27"/>
        <v>1526460991973.53</v>
      </c>
      <c r="L99" s="18">
        <f t="shared" si="27"/>
        <v>1764099782144.76</v>
      </c>
      <c r="M99" s="18">
        <f t="shared" si="27"/>
        <v>1970085307427.7297</v>
      </c>
      <c r="N99" s="18">
        <f t="shared" si="27"/>
        <v>2176474029928.05</v>
      </c>
      <c r="O99" s="18">
        <f t="shared" si="27"/>
        <v>2502154565282.54</v>
      </c>
      <c r="P99" s="18">
        <f t="shared" si="27"/>
        <v>2747400136207.8901</v>
      </c>
      <c r="Q99" s="18">
        <f t="shared" si="27"/>
        <v>234605964992.29999</v>
      </c>
    </row>
    <row r="100" spans="3:17" hidden="1">
      <c r="C100" s="18" t="s">
        <v>147</v>
      </c>
      <c r="E100" s="18">
        <f t="shared" ref="E100:Q101" si="28">SUM(E145,E196)</f>
        <v>10654806428</v>
      </c>
      <c r="F100" s="18">
        <f t="shared" si="28"/>
        <v>19271212036</v>
      </c>
      <c r="G100" s="18">
        <f t="shared" si="28"/>
        <v>28445099296</v>
      </c>
      <c r="H100" s="18">
        <f t="shared" si="28"/>
        <v>39288115995</v>
      </c>
      <c r="I100" s="18">
        <f t="shared" si="28"/>
        <v>49464502599.669998</v>
      </c>
      <c r="J100" s="18">
        <f t="shared" si="28"/>
        <v>58688593802.959999</v>
      </c>
      <c r="K100" s="18">
        <f t="shared" si="28"/>
        <v>67887692843.660004</v>
      </c>
      <c r="L100" s="18">
        <f t="shared" si="28"/>
        <v>77209279440.429993</v>
      </c>
      <c r="M100" s="18">
        <f t="shared" si="28"/>
        <v>86256191854.429993</v>
      </c>
      <c r="N100" s="18">
        <f t="shared" si="28"/>
        <v>95657691953.429993</v>
      </c>
      <c r="O100" s="18">
        <f t="shared" si="28"/>
        <v>107904850012.42999</v>
      </c>
      <c r="P100" s="18">
        <f t="shared" si="28"/>
        <v>117680492349.42999</v>
      </c>
      <c r="Q100" s="18">
        <f t="shared" si="28"/>
        <v>8534102895</v>
      </c>
    </row>
    <row r="101" spans="3:17" hidden="1">
      <c r="C101" s="18" t="s">
        <v>148</v>
      </c>
      <c r="E101" s="18">
        <f t="shared" si="28"/>
        <v>40556387188097.078</v>
      </c>
      <c r="F101" s="18">
        <f t="shared" si="28"/>
        <v>41249845777698.656</v>
      </c>
      <c r="G101" s="18">
        <f t="shared" si="28"/>
        <v>41651449478889.57</v>
      </c>
      <c r="H101" s="18">
        <f t="shared" si="28"/>
        <v>42266691759884.258</v>
      </c>
      <c r="I101" s="18">
        <f t="shared" si="28"/>
        <v>42284100907331.211</v>
      </c>
      <c r="J101" s="18">
        <f t="shared" si="28"/>
        <v>41841447478462.813</v>
      </c>
      <c r="K101" s="18">
        <f t="shared" si="28"/>
        <v>42029069273456.539</v>
      </c>
      <c r="L101" s="18">
        <f t="shared" si="28"/>
        <v>42562842499484.344</v>
      </c>
      <c r="M101" s="18">
        <f t="shared" si="28"/>
        <v>42684262351009.898</v>
      </c>
      <c r="N101" s="18">
        <f t="shared" si="28"/>
        <v>43108646786272.594</v>
      </c>
      <c r="O101" s="18">
        <f t="shared" si="28"/>
        <v>43692156222279.039</v>
      </c>
      <c r="P101" s="18">
        <f t="shared" si="28"/>
        <v>43500491143902.688</v>
      </c>
      <c r="Q101" s="18">
        <f t="shared" si="28"/>
        <v>43612895136071.234</v>
      </c>
    </row>
    <row r="102" spans="3:17" hidden="1">
      <c r="C102" s="18" t="s">
        <v>149</v>
      </c>
      <c r="E102" s="44">
        <f>(E99-E100)/GEOMEAN(E$101:$E101)</f>
        <v>5.6011991873277768E-3</v>
      </c>
      <c r="F102" s="44">
        <f>(F99-F100)/GEOMEAN($E$101:F101)</f>
        <v>8.3800893644770547E-3</v>
      </c>
      <c r="G102" s="44">
        <f>(G99-G100)/GEOMEAN($E$101:G101)</f>
        <v>1.3522793943446248E-2</v>
      </c>
      <c r="H102" s="44">
        <f>(H99-H100)/GEOMEAN($E$101:H101)</f>
        <v>1.9885040428922023E-2</v>
      </c>
      <c r="I102" s="44">
        <f>(I99-I100)/GEOMEAN($E$101:I101)</f>
        <v>2.5864884844629742E-2</v>
      </c>
      <c r="J102" s="44">
        <f>(J99-J100)/GEOMEAN($E$101:J101)</f>
        <v>3.0629831201685543E-2</v>
      </c>
      <c r="K102" s="44">
        <f>(K99-K100)/GEOMEAN($E$101:K101)</f>
        <v>3.4983632025928121E-2</v>
      </c>
      <c r="L102" s="44">
        <f>(L99-L100)/GEOMEAN($E$101:L101)</f>
        <v>4.0355489793060084E-2</v>
      </c>
      <c r="M102" s="44">
        <f>(M99-M100)/GEOMEAN($E$101:M101)</f>
        <v>4.4962241662023804E-2</v>
      </c>
      <c r="N102" s="44">
        <f>(N99-N100)/GEOMEAN($E$101:N101)</f>
        <v>4.9522563293765628E-2</v>
      </c>
      <c r="O102" s="44">
        <f>(O99-O100)/GEOMEAN($E$101:O101)</f>
        <v>5.6780057130136903E-2</v>
      </c>
      <c r="P102" s="44">
        <f>(P99-P100)/GEOMEAN($E$101:P101)</f>
        <v>6.2202683271362337E-2</v>
      </c>
      <c r="Q102" s="44">
        <f>(Q99-Q100)/GEOMEAN($Q$101:Q101)</f>
        <v>5.1836013498292406E-3</v>
      </c>
    </row>
    <row r="103" spans="3:17" hidden="1"/>
    <row r="104" spans="3:17" ht="13.5" hidden="1" thickBot="1">
      <c r="C104" s="18" t="s">
        <v>151</v>
      </c>
      <c r="E104" s="95">
        <v>44592</v>
      </c>
      <c r="F104" s="95">
        <v>44620</v>
      </c>
      <c r="G104" s="95">
        <v>44651</v>
      </c>
      <c r="H104" s="95">
        <v>44681</v>
      </c>
      <c r="I104" s="95">
        <v>44712</v>
      </c>
      <c r="J104" s="95">
        <v>44742</v>
      </c>
      <c r="K104" s="95">
        <v>44773</v>
      </c>
      <c r="L104" s="95">
        <v>44804</v>
      </c>
      <c r="M104" s="95">
        <v>44834</v>
      </c>
      <c r="N104" s="95">
        <v>44865</v>
      </c>
      <c r="O104" s="95">
        <v>44895</v>
      </c>
      <c r="P104" s="95">
        <v>44926</v>
      </c>
      <c r="Q104" s="95">
        <v>44957</v>
      </c>
    </row>
    <row r="105" spans="3:17" ht="13.5" hidden="1" thickTop="1">
      <c r="C105" s="18" t="s">
        <v>146</v>
      </c>
      <c r="E105" s="18">
        <f>SUM(E149,E201)</f>
        <v>462754532505.203</v>
      </c>
      <c r="F105" s="18">
        <f t="shared" ref="F105:Q105" si="29">SUM(F149,F201)</f>
        <v>876212323513.3269</v>
      </c>
      <c r="G105" s="18">
        <f t="shared" si="29"/>
        <v>1398493806273.144</v>
      </c>
      <c r="H105" s="18">
        <f t="shared" si="29"/>
        <v>1731653949694.1658</v>
      </c>
      <c r="I105" s="18">
        <f t="shared" si="29"/>
        <v>2344424411261.0576</v>
      </c>
      <c r="J105" s="18">
        <f t="shared" si="29"/>
        <v>2792763305416.9512</v>
      </c>
      <c r="K105" s="18">
        <f t="shared" si="29"/>
        <v>3208615050383.5942</v>
      </c>
      <c r="L105" s="18">
        <f t="shared" si="29"/>
        <v>3646303291843.4556</v>
      </c>
      <c r="M105" s="18">
        <f t="shared" si="29"/>
        <v>4215057206824.3252</v>
      </c>
      <c r="N105" s="18">
        <f t="shared" si="29"/>
        <v>4658749608373.3896</v>
      </c>
      <c r="O105" s="18">
        <f t="shared" si="29"/>
        <v>5144786094730.3838</v>
      </c>
      <c r="P105" s="18">
        <f t="shared" si="29"/>
        <v>5722700474726.2676</v>
      </c>
      <c r="Q105" s="18">
        <f t="shared" si="29"/>
        <v>564411206133.66113</v>
      </c>
    </row>
    <row r="106" spans="3:17" hidden="1">
      <c r="C106" s="18" t="s">
        <v>147</v>
      </c>
      <c r="E106" s="18">
        <f t="shared" ref="E106:Q107" si="30">SUM(E150,E202)</f>
        <v>12335865693.77667</v>
      </c>
      <c r="F106" s="18">
        <f t="shared" si="30"/>
        <v>22792822258.055672</v>
      </c>
      <c r="G106" s="18">
        <f t="shared" si="30"/>
        <v>35986201471.538506</v>
      </c>
      <c r="H106" s="18">
        <f t="shared" si="30"/>
        <v>48741196996.912704</v>
      </c>
      <c r="I106" s="18">
        <f t="shared" si="30"/>
        <v>59419426316.993301</v>
      </c>
      <c r="J106" s="18">
        <f t="shared" si="30"/>
        <v>71175414275.497299</v>
      </c>
      <c r="K106" s="18">
        <f t="shared" si="30"/>
        <v>83385065519.953903</v>
      </c>
      <c r="L106" s="18">
        <f t="shared" si="30"/>
        <v>95451754985.781189</v>
      </c>
      <c r="M106" s="18">
        <f t="shared" si="30"/>
        <v>106321555290.42639</v>
      </c>
      <c r="N106" s="18">
        <f t="shared" si="30"/>
        <v>118025023927.12308</v>
      </c>
      <c r="O106" s="18">
        <f t="shared" si="30"/>
        <v>129221672196.75975</v>
      </c>
      <c r="P106" s="18">
        <f t="shared" si="30"/>
        <v>141697515034.78696</v>
      </c>
      <c r="Q106" s="18">
        <f t="shared" si="30"/>
        <v>11887438065.18095</v>
      </c>
    </row>
    <row r="107" spans="3:17" hidden="1">
      <c r="C107" s="18" t="s">
        <v>148</v>
      </c>
      <c r="E107" s="18">
        <f t="shared" si="30"/>
        <v>115497227691062.91</v>
      </c>
      <c r="F107" s="18">
        <f t="shared" si="30"/>
        <v>116198378994404.52</v>
      </c>
      <c r="G107" s="18">
        <f t="shared" si="30"/>
        <v>116688249533030.89</v>
      </c>
      <c r="H107" s="18">
        <f t="shared" si="30"/>
        <v>117172869135240.41</v>
      </c>
      <c r="I107" s="18">
        <f t="shared" si="30"/>
        <v>117870084864509.09</v>
      </c>
      <c r="J107" s="18">
        <f t="shared" si="30"/>
        <v>117522477255840.5</v>
      </c>
      <c r="K107" s="18">
        <f t="shared" si="30"/>
        <v>118048496234317.16</v>
      </c>
      <c r="L107" s="18">
        <f t="shared" si="30"/>
        <v>118381406368319.38</v>
      </c>
      <c r="M107" s="18">
        <f t="shared" si="30"/>
        <v>118161883329954.67</v>
      </c>
      <c r="N107" s="18">
        <f t="shared" si="30"/>
        <v>118506352416101.25</v>
      </c>
      <c r="O107" s="18">
        <f t="shared" si="30"/>
        <v>119679776097772.09</v>
      </c>
      <c r="P107" s="18">
        <f t="shared" si="30"/>
        <v>123005454693808.34</v>
      </c>
      <c r="Q107" s="18">
        <f t="shared" si="30"/>
        <v>123768953206024.22</v>
      </c>
    </row>
    <row r="108" spans="3:17" hidden="1">
      <c r="C108" s="18" t="s">
        <v>149</v>
      </c>
      <c r="E108" s="44">
        <f>(E105-E106)/GEOMEAN(E$107:$E107)</f>
        <v>3.8998223231489688E-3</v>
      </c>
      <c r="F108" s="44">
        <f>(F105-F106)/GEOMEAN($E$107:F107)</f>
        <v>7.3667638431648376E-3</v>
      </c>
      <c r="G108" s="44">
        <f>(G105-G106)/GEOMEAN($E$107:G107)</f>
        <v>1.1732917497236256E-2</v>
      </c>
      <c r="H108" s="44">
        <f>(H105-H106)/GEOMEAN($E$107:H107)</f>
        <v>1.4459562298332293E-2</v>
      </c>
      <c r="I108" s="44">
        <f>(I105-I106)/GEOMEAN($E$107:I107)</f>
        <v>1.9583092210669884E-2</v>
      </c>
      <c r="J108" s="44">
        <f>(J105-J106)/GEOMEAN($E$107:J107)</f>
        <v>2.3296855464904953E-2</v>
      </c>
      <c r="K108" s="44">
        <f>(K105-K106)/GEOMEAN($E$107:K107)</f>
        <v>2.6712160124620569E-2</v>
      </c>
      <c r="L108" s="44">
        <f>(L105-L106)/GEOMEAN($E$107:L107)</f>
        <v>3.0305449240166264E-2</v>
      </c>
      <c r="M108" s="44">
        <f>(M105-M106)/GEOMEAN($E$107:M107)</f>
        <v>3.5033951262373041E-2</v>
      </c>
      <c r="N108" s="44">
        <f>(N105-N106)/GEOMEAN($E$107:N107)</f>
        <v>3.8677093165299693E-2</v>
      </c>
      <c r="O108" s="44">
        <f>(O105-O106)/GEOMEAN($E$107:O107)</f>
        <v>4.2647093612775966E-2</v>
      </c>
      <c r="P108" s="44">
        <f>(P105-P106)/GEOMEAN($E$107:P107)</f>
        <v>4.7277813099851296E-2</v>
      </c>
      <c r="Q108" s="44">
        <f>(Q105-Q106)/GEOMEAN($Q$107:Q107)</f>
        <v>4.4641548123038272E-3</v>
      </c>
    </row>
    <row r="109" spans="3:17" hidden="1"/>
    <row r="110" spans="3:17" ht="13.5" hidden="1" thickBot="1">
      <c r="C110" s="18" t="s">
        <v>152</v>
      </c>
      <c r="E110" s="95">
        <v>44592</v>
      </c>
      <c r="F110" s="95">
        <v>44620</v>
      </c>
      <c r="G110" s="95">
        <v>44651</v>
      </c>
      <c r="H110" s="95">
        <v>44681</v>
      </c>
      <c r="I110" s="95">
        <v>44712</v>
      </c>
      <c r="J110" s="95">
        <v>44742</v>
      </c>
      <c r="K110" s="95">
        <v>44773</v>
      </c>
      <c r="L110" s="95">
        <v>44804</v>
      </c>
      <c r="M110" s="95">
        <v>44834</v>
      </c>
      <c r="N110" s="95">
        <v>44865</v>
      </c>
      <c r="O110" s="95">
        <v>44895</v>
      </c>
      <c r="P110" s="95">
        <v>44926</v>
      </c>
      <c r="Q110" s="95">
        <v>44957</v>
      </c>
    </row>
    <row r="111" spans="3:17" ht="13.5" hidden="1" thickTop="1">
      <c r="C111" s="18" t="s">
        <v>146</v>
      </c>
      <c r="E111" s="18">
        <f>E93+E99+E105</f>
        <v>1546680001109.7563</v>
      </c>
      <c r="F111" s="18">
        <f t="shared" ref="F111:Q111" si="31">F93+F99+F105</f>
        <v>2802406665280.5449</v>
      </c>
      <c r="G111" s="18">
        <f t="shared" si="31"/>
        <v>4702941540085.8359</v>
      </c>
      <c r="H111" s="18">
        <f t="shared" si="31"/>
        <v>6347615072574.7998</v>
      </c>
      <c r="I111" s="18">
        <f t="shared" si="31"/>
        <v>8230648439056.2412</v>
      </c>
      <c r="J111" s="18">
        <f t="shared" si="31"/>
        <v>10291497457439.041</v>
      </c>
      <c r="K111" s="18">
        <f t="shared" si="31"/>
        <v>11852366855429.066</v>
      </c>
      <c r="L111" s="18">
        <f t="shared" si="31"/>
        <v>13528965104217.617</v>
      </c>
      <c r="M111" s="18">
        <f t="shared" si="31"/>
        <v>15168345549683.617</v>
      </c>
      <c r="N111" s="18">
        <f t="shared" si="31"/>
        <v>16601231256915.738</v>
      </c>
      <c r="O111" s="18">
        <f t="shared" si="31"/>
        <v>18305774450931.293</v>
      </c>
      <c r="P111" s="18">
        <f t="shared" si="31"/>
        <v>20099348721407.727</v>
      </c>
      <c r="Q111" s="18">
        <f t="shared" si="31"/>
        <v>1835994031160.6807</v>
      </c>
    </row>
    <row r="112" spans="3:17" hidden="1">
      <c r="C112" s="18" t="s">
        <v>147</v>
      </c>
      <c r="E112" s="18">
        <f>E94+E100+E106</f>
        <v>49852271928.788895</v>
      </c>
      <c r="F112" s="18">
        <f t="shared" ref="F112:Q112" si="32">F94+F100+F106</f>
        <v>184375983666.02878</v>
      </c>
      <c r="G112" s="18">
        <f t="shared" si="32"/>
        <v>171091870703.0383</v>
      </c>
      <c r="H112" s="18">
        <f t="shared" si="32"/>
        <v>237125754422.37964</v>
      </c>
      <c r="I112" s="18">
        <f t="shared" si="32"/>
        <v>291503132268.63159</v>
      </c>
      <c r="J112" s="18">
        <f t="shared" si="32"/>
        <v>348068920823.54706</v>
      </c>
      <c r="K112" s="18">
        <f t="shared" si="32"/>
        <v>409453248966.46173</v>
      </c>
      <c r="L112" s="18">
        <f t="shared" si="32"/>
        <v>483265133794.44696</v>
      </c>
      <c r="M112" s="18">
        <f t="shared" si="32"/>
        <v>546735288496.17914</v>
      </c>
      <c r="N112" s="18">
        <f t="shared" si="32"/>
        <v>606130478503.67383</v>
      </c>
      <c r="O112" s="18">
        <f t="shared" si="32"/>
        <v>688761874600.97852</v>
      </c>
      <c r="P112" s="18">
        <f t="shared" si="32"/>
        <v>768708977552.92383</v>
      </c>
      <c r="Q112" s="18">
        <f t="shared" si="32"/>
        <v>49074747259.890396</v>
      </c>
    </row>
    <row r="113" spans="3:17" hidden="1">
      <c r="C113" s="18" t="s">
        <v>148</v>
      </c>
      <c r="E113" s="18">
        <f>E95+E101+E107</f>
        <v>328843352884726.63</v>
      </c>
      <c r="F113" s="18">
        <f t="shared" ref="F113:Q113" si="33">F95+F101+F107</f>
        <v>332599374315059.94</v>
      </c>
      <c r="G113" s="18">
        <f t="shared" si="33"/>
        <v>334238325145802.81</v>
      </c>
      <c r="H113" s="18">
        <f t="shared" si="33"/>
        <v>335961127584928.56</v>
      </c>
      <c r="I113" s="18">
        <f t="shared" si="33"/>
        <v>336842638752175.75</v>
      </c>
      <c r="J113" s="18">
        <f t="shared" si="33"/>
        <v>334506275195123.5</v>
      </c>
      <c r="K113" s="18">
        <f t="shared" si="33"/>
        <v>336136303718529.25</v>
      </c>
      <c r="L113" s="18">
        <f t="shared" si="33"/>
        <v>338205214130169.13</v>
      </c>
      <c r="M113" s="18">
        <f t="shared" si="33"/>
        <v>337495962571145.81</v>
      </c>
      <c r="N113" s="18">
        <f t="shared" si="33"/>
        <v>338713568522790.88</v>
      </c>
      <c r="O113" s="18">
        <f t="shared" si="33"/>
        <v>341874257421152</v>
      </c>
      <c r="P113" s="18">
        <f t="shared" si="33"/>
        <v>344885240403416.25</v>
      </c>
      <c r="Q113" s="18">
        <f t="shared" si="33"/>
        <v>346861623773099.13</v>
      </c>
    </row>
    <row r="114" spans="3:17" hidden="1">
      <c r="C114" s="18" t="s">
        <v>149</v>
      </c>
      <c r="E114" s="44">
        <f>(E111-E112)/GEOMEAN(E113:$E$113)</f>
        <v>4.5517956073926431E-3</v>
      </c>
      <c r="F114" s="44">
        <f>(F111-F112)/GEOMEAN($E113:F$113)</f>
        <v>7.916249691995848E-3</v>
      </c>
      <c r="G114" s="44">
        <f>(G111-G112)/GEOMEAN($E113:G$113)</f>
        <v>1.365483891061688E-2</v>
      </c>
      <c r="H114" s="44">
        <f>(H111-H112)/GEOMEAN($E113:H$113)</f>
        <v>1.8355323633358327E-2</v>
      </c>
      <c r="I114" s="44">
        <f>(I111-I112)/GEOMEAN($E113:I$113)</f>
        <v>2.3792341462613675E-2</v>
      </c>
      <c r="J114" s="44">
        <f>(J111-J112)/GEOMEAN($E113:J$113)</f>
        <v>2.9786648447701413E-2</v>
      </c>
      <c r="K114" s="44">
        <f>(K111-K112)/GEOMEAN($E113:K$113)</f>
        <v>3.4244702808579469E-2</v>
      </c>
      <c r="L114" s="44">
        <f>(L111-L112)/GEOMEAN($E113:L$113)</f>
        <v>3.8982486178576574E-2</v>
      </c>
      <c r="M114" s="44">
        <f>(M111-M112)/GEOMEAN($E113:M$113)</f>
        <v>4.3650527077716536E-2</v>
      </c>
      <c r="N114" s="44">
        <f>(N111-N112)/GEOMEAN($E113:N$113)</f>
        <v>4.7697825563995364E-2</v>
      </c>
      <c r="O114" s="44">
        <f>(O111-O112)/GEOMEAN($E113:O$113)</f>
        <v>5.2442360086621731E-2</v>
      </c>
      <c r="P114" s="44">
        <f>(P111-P112)/GEOMEAN($E113:P$113)</f>
        <v>5.7417482045812644E-2</v>
      </c>
      <c r="Q114" s="44">
        <f>(Q111-Q112)/GEOMEAN($Q113:Q$113)</f>
        <v>5.1516776761378206E-3</v>
      </c>
    </row>
    <row r="115" spans="3:17" hidden="1"/>
    <row r="116" spans="3:17" hidden="1"/>
    <row r="117" spans="3:17" hidden="1">
      <c r="C117" s="85" t="s">
        <v>153</v>
      </c>
    </row>
    <row r="118" spans="3:17" ht="13.5" hidden="1" thickBot="1">
      <c r="C118" s="18" t="s">
        <v>134</v>
      </c>
      <c r="E118" s="96">
        <v>44592</v>
      </c>
      <c r="F118" s="96">
        <v>44620</v>
      </c>
      <c r="G118" s="96">
        <v>44651</v>
      </c>
      <c r="H118" s="96">
        <v>44681</v>
      </c>
      <c r="I118" s="96">
        <v>44712</v>
      </c>
      <c r="J118" s="96">
        <v>44742</v>
      </c>
      <c r="K118" s="96">
        <v>44773</v>
      </c>
      <c r="L118" s="96">
        <v>44804</v>
      </c>
      <c r="M118" s="96">
        <v>44834</v>
      </c>
      <c r="N118" s="96">
        <v>44865</v>
      </c>
      <c r="O118" s="96">
        <v>44895</v>
      </c>
      <c r="P118" s="96">
        <v>44926</v>
      </c>
      <c r="Q118" s="96">
        <v>44957</v>
      </c>
    </row>
    <row r="119" spans="3:17" ht="13.5" hidden="1" thickTop="1">
      <c r="C119" s="18" t="s">
        <v>135</v>
      </c>
      <c r="E119" s="18">
        <v>816411107728.18994</v>
      </c>
      <c r="F119" s="18">
        <v>1416296251740.1741</v>
      </c>
      <c r="G119" s="18">
        <v>2606398536497.8423</v>
      </c>
      <c r="H119" s="18">
        <v>3592681129232.8564</v>
      </c>
      <c r="I119" s="18">
        <v>4564420890493.9355</v>
      </c>
      <c r="J119" s="18">
        <v>5928694763751.6523</v>
      </c>
      <c r="K119" s="18">
        <v>6834472177845.0508</v>
      </c>
      <c r="L119" s="18">
        <v>7780165742073.0205</v>
      </c>
      <c r="M119" s="18">
        <v>8591643877432.4492</v>
      </c>
      <c r="N119" s="18">
        <v>9333292461192.3828</v>
      </c>
      <c r="O119" s="18">
        <v>10163851365815.791</v>
      </c>
      <c r="P119" s="18">
        <v>11073394040007.58</v>
      </c>
      <c r="Q119" s="18">
        <v>961023757510.7196</v>
      </c>
    </row>
    <row r="120" spans="3:17" hidden="1">
      <c r="C120" s="18" t="s">
        <v>136</v>
      </c>
      <c r="E120" s="18">
        <v>-931261045544.76135</v>
      </c>
      <c r="F120" s="18">
        <v>996779206995.15442</v>
      </c>
      <c r="G120" s="18">
        <v>887482334910.15173</v>
      </c>
      <c r="H120" s="18">
        <v>1452256499544.478</v>
      </c>
      <c r="I120" s="18">
        <v>900614159331.82373</v>
      </c>
      <c r="J120" s="18">
        <v>-1193440573876.365</v>
      </c>
      <c r="K120" s="18">
        <v>-773698509803.37671</v>
      </c>
      <c r="L120" s="18">
        <v>227622101344.31787</v>
      </c>
      <c r="M120" s="18">
        <v>-703907130727.61438</v>
      </c>
      <c r="N120" s="18">
        <v>-363342929529.90381</v>
      </c>
      <c r="O120" s="18">
        <v>618205828054.18457</v>
      </c>
      <c r="P120" s="18">
        <v>-242464974941.62973</v>
      </c>
      <c r="Q120" s="18">
        <v>556120708053.0249</v>
      </c>
    </row>
    <row r="121" spans="3:17" hidden="1">
      <c r="C121" s="18" t="s">
        <v>137</v>
      </c>
      <c r="E121" s="18">
        <v>164645621176310.78</v>
      </c>
      <c r="F121" s="18">
        <v>166503350637951.59</v>
      </c>
      <c r="G121" s="18">
        <v>167618588237347.97</v>
      </c>
      <c r="H121" s="18">
        <v>168077790434250</v>
      </c>
      <c r="I121" s="18">
        <v>168258238462336.59</v>
      </c>
      <c r="J121" s="18">
        <v>166363691878804.88</v>
      </c>
      <c r="K121" s="18">
        <v>166884890618047.75</v>
      </c>
      <c r="L121" s="18">
        <v>168963347387878.63</v>
      </c>
      <c r="M121" s="18">
        <v>168411426812911.5</v>
      </c>
      <c r="N121" s="18">
        <v>168976960118335.31</v>
      </c>
      <c r="O121" s="18">
        <v>170842076557797.72</v>
      </c>
      <c r="P121" s="18">
        <v>170742541962313</v>
      </c>
      <c r="Q121" s="18">
        <v>170692336102271.03</v>
      </c>
    </row>
    <row r="122" spans="3:17" hidden="1"/>
    <row r="123" spans="3:17" ht="13.5" hidden="1" thickBot="1">
      <c r="C123" s="18" t="s">
        <v>140</v>
      </c>
      <c r="E123" s="96">
        <v>44592</v>
      </c>
      <c r="F123" s="96">
        <v>44620</v>
      </c>
      <c r="G123" s="96">
        <v>44651</v>
      </c>
      <c r="H123" s="96">
        <v>44681</v>
      </c>
      <c r="I123" s="96">
        <v>44712</v>
      </c>
      <c r="J123" s="96">
        <v>44742</v>
      </c>
      <c r="K123" s="96">
        <v>44773</v>
      </c>
      <c r="L123" s="96">
        <v>44804</v>
      </c>
      <c r="M123" s="96">
        <v>44834</v>
      </c>
      <c r="N123" s="96">
        <v>44865</v>
      </c>
      <c r="O123" s="96">
        <v>44895</v>
      </c>
      <c r="P123" s="96">
        <v>44926</v>
      </c>
      <c r="Q123" s="96">
        <v>44957</v>
      </c>
    </row>
    <row r="124" spans="3:17" ht="13.5" hidden="1" thickTop="1">
      <c r="C124" s="18" t="s">
        <v>141</v>
      </c>
      <c r="E124" s="18">
        <v>225112453438.70001</v>
      </c>
      <c r="F124" s="18">
        <v>342228426316.34998</v>
      </c>
      <c r="G124" s="18">
        <v>555932876778.63</v>
      </c>
      <c r="H124" s="18">
        <v>823235172968.63</v>
      </c>
      <c r="I124" s="18">
        <v>1075712737208.9301</v>
      </c>
      <c r="J124" s="18">
        <v>1274981549457.3501</v>
      </c>
      <c r="K124" s="18">
        <v>1458221337026.8701</v>
      </c>
      <c r="L124" s="18">
        <v>1686520134444.3301</v>
      </c>
      <c r="M124" s="18">
        <v>1883412003165.3</v>
      </c>
      <c r="N124" s="18">
        <v>2080622183270.6201</v>
      </c>
      <c r="O124" s="18">
        <v>2394066396384.1099</v>
      </c>
      <c r="P124" s="18">
        <v>2628977833810.46</v>
      </c>
      <c r="Q124" s="18">
        <v>225841847072.29999</v>
      </c>
    </row>
    <row r="125" spans="3:17" hidden="1">
      <c r="C125" s="18" t="s">
        <v>136</v>
      </c>
      <c r="E125" s="18">
        <v>-135609355108.19002</v>
      </c>
      <c r="F125" s="18">
        <v>249520072645.01575</v>
      </c>
      <c r="G125" s="18">
        <v>503145804426.02002</v>
      </c>
      <c r="H125" s="18">
        <v>877033067733.02002</v>
      </c>
      <c r="I125" s="18">
        <v>653567853045.81006</v>
      </c>
      <c r="J125" s="18">
        <v>11114406156.089996</v>
      </c>
      <c r="K125" s="18">
        <v>82631664995.509995</v>
      </c>
      <c r="L125" s="18">
        <v>399734509134.84998</v>
      </c>
      <c r="M125" s="18">
        <v>345683762042.87</v>
      </c>
      <c r="N125" s="18">
        <v>588411625056.51001</v>
      </c>
      <c r="O125" s="18">
        <v>639432927108.51001</v>
      </c>
      <c r="P125" s="18">
        <v>390421865329.51001</v>
      </c>
      <c r="Q125" s="18">
        <v>-3244986025</v>
      </c>
    </row>
    <row r="126" spans="3:17" hidden="1">
      <c r="C126" s="18" t="s">
        <v>142</v>
      </c>
      <c r="E126" s="18">
        <v>39617999923499.359</v>
      </c>
      <c r="F126" s="18">
        <v>40006494081033.688</v>
      </c>
      <c r="G126" s="18">
        <v>40616703156735.945</v>
      </c>
      <c r="H126" s="18">
        <v>41180732838460.016</v>
      </c>
      <c r="I126" s="18">
        <v>41296863192703.625</v>
      </c>
      <c r="J126" s="18">
        <v>40939168265679.367</v>
      </c>
      <c r="K126" s="18">
        <v>41001445193303.609</v>
      </c>
      <c r="L126" s="18">
        <v>41534193392407.453</v>
      </c>
      <c r="M126" s="18">
        <v>41750124723001.227</v>
      </c>
      <c r="N126" s="18">
        <v>42160653412394.727</v>
      </c>
      <c r="O126" s="18">
        <v>42661753020605.578</v>
      </c>
      <c r="P126" s="18">
        <v>42651513471982.375</v>
      </c>
      <c r="Q126" s="18">
        <v>42586827500883.883</v>
      </c>
    </row>
    <row r="127" spans="3:17" hidden="1"/>
    <row r="128" spans="3:17" ht="13.5" hidden="1" thickBot="1">
      <c r="C128" s="18" t="s">
        <v>143</v>
      </c>
      <c r="E128" s="96">
        <v>44592</v>
      </c>
      <c r="F128" s="96">
        <v>44620</v>
      </c>
      <c r="G128" s="96">
        <v>44651</v>
      </c>
      <c r="H128" s="96">
        <v>44681</v>
      </c>
      <c r="I128" s="96">
        <v>44712</v>
      </c>
      <c r="J128" s="96">
        <v>44742</v>
      </c>
      <c r="K128" s="96">
        <v>44773</v>
      </c>
      <c r="L128" s="96">
        <v>44804</v>
      </c>
      <c r="M128" s="96">
        <v>44834</v>
      </c>
      <c r="N128" s="96">
        <v>44865</v>
      </c>
      <c r="O128" s="96">
        <v>44895</v>
      </c>
      <c r="P128" s="96">
        <v>44926</v>
      </c>
      <c r="Q128" s="96">
        <v>44957</v>
      </c>
    </row>
    <row r="129" spans="3:17" ht="13.5" hidden="1" thickTop="1">
      <c r="C129" s="18" t="s">
        <v>135</v>
      </c>
      <c r="E129" s="18">
        <v>444278639295.42639</v>
      </c>
      <c r="F129" s="18">
        <v>843113614580.27087</v>
      </c>
      <c r="G129" s="18">
        <v>1345585974958.606</v>
      </c>
      <c r="H129" s="18">
        <v>1661181707794.2527</v>
      </c>
      <c r="I129" s="18">
        <v>2256794904697.0645</v>
      </c>
      <c r="J129" s="18">
        <v>2687857515212.4541</v>
      </c>
      <c r="K129" s="18">
        <v>3086685120880.6411</v>
      </c>
      <c r="L129" s="18">
        <v>3506085189910.6733</v>
      </c>
      <c r="M129" s="18">
        <v>4058237933682.8994</v>
      </c>
      <c r="N129" s="18">
        <v>4483730009273.2666</v>
      </c>
      <c r="O129" s="18">
        <v>4949634952265.623</v>
      </c>
      <c r="P129" s="18">
        <v>5509184027139.4824</v>
      </c>
      <c r="Q129" s="18">
        <v>545085914493.48004</v>
      </c>
    </row>
    <row r="130" spans="3:17" hidden="1">
      <c r="C130" s="18" t="s">
        <v>136</v>
      </c>
      <c r="E130" s="18">
        <v>-303593206798.79034</v>
      </c>
      <c r="F130" s="18">
        <v>-92081087355.408783</v>
      </c>
      <c r="G130" s="18">
        <v>-305246024774.05579</v>
      </c>
      <c r="H130" s="18">
        <v>-337466136077.22565</v>
      </c>
      <c r="I130" s="18">
        <v>-871097043342.63586</v>
      </c>
      <c r="J130" s="18">
        <v>-1285709854811.6304</v>
      </c>
      <c r="K130" s="18">
        <v>-1169444290018.8848</v>
      </c>
      <c r="L130" s="18">
        <v>-955497804115.46606</v>
      </c>
      <c r="M130" s="18">
        <v>-1611357733939.1553</v>
      </c>
      <c r="N130" s="18">
        <v>-1829216494811.0122</v>
      </c>
      <c r="O130" s="18">
        <v>-1284316113496.4414</v>
      </c>
      <c r="P130" s="18">
        <v>-1566902697986.2507</v>
      </c>
      <c r="Q130" s="18">
        <v>269553153924.83228</v>
      </c>
    </row>
    <row r="131" spans="3:17" hidden="1">
      <c r="C131" s="18" t="s">
        <v>142</v>
      </c>
      <c r="E131" s="18">
        <v>110560428268281.28</v>
      </c>
      <c r="F131" s="18">
        <v>112171162327908.72</v>
      </c>
      <c r="G131" s="18">
        <v>113218385643886.95</v>
      </c>
      <c r="H131" s="18">
        <v>113794988842644.17</v>
      </c>
      <c r="I131" s="18">
        <v>114052124623760.59</v>
      </c>
      <c r="J131" s="18">
        <v>114202131857607.42</v>
      </c>
      <c r="K131" s="18">
        <v>114627959946400.06</v>
      </c>
      <c r="L131" s="18">
        <v>114372204634391.3</v>
      </c>
      <c r="M131" s="18">
        <v>114830487090574.8</v>
      </c>
      <c r="N131" s="18">
        <v>114807720018832.14</v>
      </c>
      <c r="O131" s="18">
        <v>116452689464009.09</v>
      </c>
      <c r="P131" s="18">
        <v>120098300707171.59</v>
      </c>
      <c r="Q131" s="18">
        <v>119957194769958.27</v>
      </c>
    </row>
    <row r="132" spans="3:17" hidden="1"/>
    <row r="133" spans="3:17" ht="13.5" hidden="1" thickBot="1">
      <c r="C133" s="18" t="s">
        <v>144</v>
      </c>
      <c r="E133" s="96">
        <v>44592</v>
      </c>
      <c r="F133" s="96">
        <v>44620</v>
      </c>
      <c r="G133" s="96">
        <v>44651</v>
      </c>
      <c r="H133" s="96">
        <v>44681</v>
      </c>
      <c r="I133" s="96">
        <v>44712</v>
      </c>
      <c r="J133" s="96">
        <v>44742</v>
      </c>
      <c r="K133" s="96">
        <v>44773</v>
      </c>
      <c r="L133" s="96">
        <v>44804</v>
      </c>
      <c r="M133" s="96">
        <v>44834</v>
      </c>
      <c r="N133" s="96">
        <v>44865</v>
      </c>
      <c r="O133" s="96">
        <v>44895</v>
      </c>
      <c r="P133" s="96">
        <v>44926</v>
      </c>
      <c r="Q133" s="96">
        <v>44957</v>
      </c>
    </row>
    <row r="134" spans="3:17" ht="13.5" hidden="1" thickTop="1">
      <c r="C134" s="18" t="s">
        <v>135</v>
      </c>
      <c r="E134" s="18">
        <f t="shared" ref="E134:Q134" si="34">E119+E124+E129</f>
        <v>1485802200462.3164</v>
      </c>
      <c r="F134" s="18">
        <f t="shared" si="34"/>
        <v>2601638292636.7949</v>
      </c>
      <c r="G134" s="18">
        <f t="shared" si="34"/>
        <v>4507917388235.0781</v>
      </c>
      <c r="H134" s="18">
        <f t="shared" si="34"/>
        <v>6077098009995.7393</v>
      </c>
      <c r="I134" s="18">
        <f t="shared" si="34"/>
        <v>7896928532399.9297</v>
      </c>
      <c r="J134" s="18">
        <f t="shared" si="34"/>
        <v>9891533828421.457</v>
      </c>
      <c r="K134" s="18">
        <f t="shared" si="34"/>
        <v>11379378635752.563</v>
      </c>
      <c r="L134" s="18">
        <f t="shared" si="34"/>
        <v>12972771066428.025</v>
      </c>
      <c r="M134" s="18">
        <f t="shared" si="34"/>
        <v>14533293814280.648</v>
      </c>
      <c r="N134" s="18">
        <f t="shared" si="34"/>
        <v>15897644653736.27</v>
      </c>
      <c r="O134" s="18">
        <f t="shared" si="34"/>
        <v>17507552714465.523</v>
      </c>
      <c r="P134" s="18">
        <f t="shared" si="34"/>
        <v>19211555900957.523</v>
      </c>
      <c r="Q134" s="18">
        <f t="shared" si="34"/>
        <v>1731951519076.4995</v>
      </c>
    </row>
    <row r="135" spans="3:17" hidden="1">
      <c r="C135" s="18" t="s">
        <v>136</v>
      </c>
      <c r="E135" s="18">
        <f t="shared" ref="E135:Q135" si="35">E120+E125+E130</f>
        <v>-1370463607451.7417</v>
      </c>
      <c r="F135" s="18">
        <f t="shared" si="35"/>
        <v>1154218192284.7615</v>
      </c>
      <c r="G135" s="18">
        <f t="shared" si="35"/>
        <v>1085382114562.1161</v>
      </c>
      <c r="H135" s="18">
        <f t="shared" si="35"/>
        <v>1991823431200.2725</v>
      </c>
      <c r="I135" s="18">
        <f t="shared" si="35"/>
        <v>683084969034.99792</v>
      </c>
      <c r="J135" s="18">
        <f t="shared" si="35"/>
        <v>-2468036022531.9053</v>
      </c>
      <c r="K135" s="18">
        <f t="shared" si="35"/>
        <v>-1860511134826.7515</v>
      </c>
      <c r="L135" s="18">
        <f t="shared" si="35"/>
        <v>-328141193636.29822</v>
      </c>
      <c r="M135" s="18">
        <f t="shared" si="35"/>
        <v>-1969581102623.8997</v>
      </c>
      <c r="N135" s="18">
        <f t="shared" si="35"/>
        <v>-1604147799284.406</v>
      </c>
      <c r="O135" s="18">
        <f t="shared" si="35"/>
        <v>-26677358333.746826</v>
      </c>
      <c r="P135" s="18">
        <f t="shared" si="35"/>
        <v>-1418945807598.3704</v>
      </c>
      <c r="Q135" s="18">
        <f t="shared" si="35"/>
        <v>822428875952.85718</v>
      </c>
    </row>
    <row r="136" spans="3:17" hidden="1">
      <c r="C136" s="18" t="s">
        <v>142</v>
      </c>
      <c r="E136" s="18">
        <f t="shared" ref="E136:Q136" si="36">E121+E126+E131</f>
        <v>314824049368091.38</v>
      </c>
      <c r="F136" s="18">
        <f t="shared" si="36"/>
        <v>318681007046894</v>
      </c>
      <c r="G136" s="18">
        <f t="shared" si="36"/>
        <v>321453677037970.88</v>
      </c>
      <c r="H136" s="18">
        <f t="shared" si="36"/>
        <v>323053512115354.19</v>
      </c>
      <c r="I136" s="18">
        <f t="shared" si="36"/>
        <v>323607226278800.81</v>
      </c>
      <c r="J136" s="18">
        <f t="shared" si="36"/>
        <v>321504992002091.69</v>
      </c>
      <c r="K136" s="18">
        <f t="shared" si="36"/>
        <v>322514295757751.44</v>
      </c>
      <c r="L136" s="18">
        <f t="shared" si="36"/>
        <v>324869745414677.38</v>
      </c>
      <c r="M136" s="18">
        <f t="shared" si="36"/>
        <v>324992038626487.5</v>
      </c>
      <c r="N136" s="18">
        <f t="shared" si="36"/>
        <v>325945333549562.19</v>
      </c>
      <c r="O136" s="18">
        <f t="shared" si="36"/>
        <v>329956519042412.38</v>
      </c>
      <c r="P136" s="18">
        <f t="shared" si="36"/>
        <v>333492356141467</v>
      </c>
      <c r="Q136" s="18">
        <f t="shared" si="36"/>
        <v>333236358373113.19</v>
      </c>
    </row>
    <row r="137" spans="3:17" hidden="1"/>
    <row r="138" spans="3:17" ht="13.5" hidden="1" thickBot="1">
      <c r="C138" s="18" t="s">
        <v>145</v>
      </c>
      <c r="E138" s="96">
        <v>44592</v>
      </c>
      <c r="F138" s="96">
        <v>44620</v>
      </c>
      <c r="G138" s="96">
        <v>44651</v>
      </c>
      <c r="H138" s="96">
        <v>44681</v>
      </c>
      <c r="I138" s="96">
        <v>44712</v>
      </c>
      <c r="J138" s="96">
        <v>44742</v>
      </c>
      <c r="K138" s="96">
        <v>44773</v>
      </c>
      <c r="L138" s="96">
        <v>44804</v>
      </c>
      <c r="M138" s="96">
        <v>44834</v>
      </c>
      <c r="N138" s="96">
        <v>44865</v>
      </c>
      <c r="O138" s="96">
        <v>44895</v>
      </c>
      <c r="P138" s="96">
        <v>44926</v>
      </c>
      <c r="Q138" s="96">
        <v>44957</v>
      </c>
    </row>
    <row r="139" spans="3:17" ht="13.5" hidden="1" thickTop="1">
      <c r="C139" s="18" t="s">
        <v>146</v>
      </c>
      <c r="E139" s="18">
        <v>843265126427.20313</v>
      </c>
      <c r="F139" s="18">
        <v>1558593979436.1477</v>
      </c>
      <c r="G139" s="18">
        <v>2713044849757.3418</v>
      </c>
      <c r="H139" s="18">
        <v>3741747273312.3237</v>
      </c>
      <c r="I139" s="18">
        <v>4747002503789.9033</v>
      </c>
      <c r="J139" s="18">
        <v>6146849270894.7402</v>
      </c>
      <c r="K139" s="18">
        <v>7092602077845.9023</v>
      </c>
      <c r="L139" s="18">
        <v>8090711463714.251</v>
      </c>
      <c r="M139" s="18">
        <v>8945718023868.7715</v>
      </c>
      <c r="N139" s="18">
        <v>9725644642679.5078</v>
      </c>
      <c r="O139" s="18">
        <v>10615378749274.582</v>
      </c>
      <c r="P139" s="18">
        <v>11582604131892.279</v>
      </c>
      <c r="Q139" s="18">
        <v>989527654249.43054</v>
      </c>
    </row>
    <row r="140" spans="3:17" hidden="1">
      <c r="C140" s="18" t="s">
        <v>147</v>
      </c>
      <c r="E140" s="18">
        <v>26854018699.012226</v>
      </c>
      <c r="F140" s="18">
        <v>142297727695.97311</v>
      </c>
      <c r="G140" s="18">
        <v>106646313259.49979</v>
      </c>
      <c r="H140" s="18">
        <v>149066144079.46692</v>
      </c>
      <c r="I140" s="18">
        <v>182581613295.96832</v>
      </c>
      <c r="J140" s="18">
        <v>218154507143.08972</v>
      </c>
      <c r="K140" s="18">
        <v>258129900000.84781</v>
      </c>
      <c r="L140" s="18">
        <v>310545721641.23578</v>
      </c>
      <c r="M140" s="18">
        <v>354074146436.32397</v>
      </c>
      <c r="N140" s="18">
        <v>392352181487.12195</v>
      </c>
      <c r="O140" s="18">
        <v>451527383458.79004</v>
      </c>
      <c r="P140" s="18">
        <v>509210091884.70807</v>
      </c>
      <c r="Q140" s="18">
        <v>28503896738.710648</v>
      </c>
    </row>
    <row r="141" spans="3:17" hidden="1">
      <c r="C141" s="18" t="s">
        <v>148</v>
      </c>
      <c r="E141" s="18">
        <v>172170637247163.78</v>
      </c>
      <c r="F141" s="18">
        <v>174527483128649.72</v>
      </c>
      <c r="G141" s="18">
        <v>175274406716494.34</v>
      </c>
      <c r="H141" s="18">
        <v>175892283891086.06</v>
      </c>
      <c r="I141" s="18">
        <v>176057188961263.75</v>
      </c>
      <c r="J141" s="18">
        <v>174506793535668.97</v>
      </c>
      <c r="K141" s="18">
        <v>175421487853484.31</v>
      </c>
      <c r="L141" s="18">
        <v>176619399133790.13</v>
      </c>
      <c r="M141" s="18">
        <v>175996193294710.28</v>
      </c>
      <c r="N141" s="18">
        <v>176443250372673.59</v>
      </c>
      <c r="O141" s="18">
        <v>177838900850841.97</v>
      </c>
      <c r="P141" s="18">
        <v>177717051829681.34</v>
      </c>
      <c r="Q141" s="18">
        <v>178029347083828.75</v>
      </c>
    </row>
    <row r="142" spans="3:17" hidden="1"/>
    <row r="143" spans="3:17" ht="13.5" hidden="1" thickBot="1">
      <c r="C143" s="18" t="s">
        <v>150</v>
      </c>
      <c r="E143" s="96">
        <v>44592</v>
      </c>
      <c r="F143" s="96">
        <v>44620</v>
      </c>
      <c r="G143" s="96">
        <v>44651</v>
      </c>
      <c r="H143" s="96">
        <v>44681</v>
      </c>
      <c r="I143" s="96">
        <v>44712</v>
      </c>
      <c r="J143" s="96">
        <v>44742</v>
      </c>
      <c r="K143" s="96">
        <v>44773</v>
      </c>
      <c r="L143" s="96">
        <v>44804</v>
      </c>
      <c r="M143" s="96">
        <v>44834</v>
      </c>
      <c r="N143" s="96">
        <v>44865</v>
      </c>
      <c r="O143" s="96">
        <v>44895</v>
      </c>
      <c r="P143" s="96">
        <v>44926</v>
      </c>
      <c r="Q143" s="96">
        <v>44957</v>
      </c>
    </row>
    <row r="144" spans="3:17" ht="13.5" hidden="1" thickTop="1">
      <c r="C144" s="18" t="s">
        <v>146</v>
      </c>
      <c r="E144" s="18">
        <v>235763580666.70001</v>
      </c>
      <c r="F144" s="18">
        <v>361495959152.34998</v>
      </c>
      <c r="G144" s="18">
        <v>584374296874.63</v>
      </c>
      <c r="H144" s="18">
        <v>862519609763.63</v>
      </c>
      <c r="I144" s="18">
        <v>1125173151606.6001</v>
      </c>
      <c r="J144" s="18">
        <v>1333665993312.3101</v>
      </c>
      <c r="K144" s="18">
        <v>1526075362346.53</v>
      </c>
      <c r="L144" s="18">
        <v>1763723052321.76</v>
      </c>
      <c r="M144" s="18">
        <v>1969663937129.7297</v>
      </c>
      <c r="N144" s="18">
        <v>2176275481710.05</v>
      </c>
      <c r="O144" s="18">
        <v>2501966938510.54</v>
      </c>
      <c r="P144" s="18">
        <v>2746653977683.8901</v>
      </c>
      <c r="Q144" s="18">
        <v>234371586581.29999</v>
      </c>
    </row>
    <row r="145" spans="3:17" hidden="1">
      <c r="C145" s="18" t="s">
        <v>147</v>
      </c>
      <c r="E145" s="18">
        <v>10651127228</v>
      </c>
      <c r="F145" s="18">
        <v>19267532836</v>
      </c>
      <c r="G145" s="18">
        <v>28441420096</v>
      </c>
      <c r="H145" s="18">
        <v>39284436795</v>
      </c>
      <c r="I145" s="18">
        <v>49460414397.669998</v>
      </c>
      <c r="J145" s="18">
        <v>58684443854.959999</v>
      </c>
      <c r="K145" s="18">
        <v>67854025319.660004</v>
      </c>
      <c r="L145" s="18">
        <v>77202917877.429993</v>
      </c>
      <c r="M145" s="18">
        <v>86251933964.429993</v>
      </c>
      <c r="N145" s="18">
        <v>95653298439.429993</v>
      </c>
      <c r="O145" s="18">
        <v>107900542126.42999</v>
      </c>
      <c r="P145" s="18">
        <v>117676143873.42999</v>
      </c>
      <c r="Q145" s="18">
        <v>8529739509</v>
      </c>
    </row>
    <row r="146" spans="3:17" hidden="1">
      <c r="C146" s="18" t="s">
        <v>148</v>
      </c>
      <c r="E146" s="18">
        <v>40468324877676.648</v>
      </c>
      <c r="F146" s="18">
        <v>41163081113414.656</v>
      </c>
      <c r="G146" s="18">
        <v>41564684814605.57</v>
      </c>
      <c r="H146" s="18">
        <v>42179927095600.258</v>
      </c>
      <c r="I146" s="18">
        <v>42198448172445.211</v>
      </c>
      <c r="J146" s="18">
        <v>41756533863638.813</v>
      </c>
      <c r="K146" s="18">
        <v>41958943814356.539</v>
      </c>
      <c r="L146" s="18">
        <v>42486456884984.344</v>
      </c>
      <c r="M146" s="18">
        <v>42609615381534.898</v>
      </c>
      <c r="N146" s="18">
        <v>43035320656558.594</v>
      </c>
      <c r="O146" s="18">
        <v>43618194413038.039</v>
      </c>
      <c r="P146" s="18">
        <v>43422622879519.688</v>
      </c>
      <c r="Q146" s="18">
        <v>43536170607658.234</v>
      </c>
    </row>
    <row r="147" spans="3:17" hidden="1"/>
    <row r="148" spans="3:17" ht="13.5" hidden="1" thickBot="1">
      <c r="C148" s="18" t="s">
        <v>151</v>
      </c>
      <c r="E148" s="96">
        <v>44592</v>
      </c>
      <c r="F148" s="96">
        <v>44620</v>
      </c>
      <c r="G148" s="96">
        <v>44651</v>
      </c>
      <c r="H148" s="96">
        <v>44681</v>
      </c>
      <c r="I148" s="96">
        <v>44712</v>
      </c>
      <c r="J148" s="96">
        <v>44742</v>
      </c>
      <c r="K148" s="96">
        <v>44773</v>
      </c>
      <c r="L148" s="96">
        <v>44804</v>
      </c>
      <c r="M148" s="96">
        <v>44834</v>
      </c>
      <c r="N148" s="96">
        <v>44865</v>
      </c>
      <c r="O148" s="96">
        <v>44895</v>
      </c>
      <c r="P148" s="96">
        <v>44926</v>
      </c>
      <c r="Q148" s="96">
        <v>44957</v>
      </c>
    </row>
    <row r="149" spans="3:17" ht="13.5" hidden="1" thickTop="1">
      <c r="C149" s="18" t="s">
        <v>146</v>
      </c>
      <c r="E149" s="18">
        <v>456591578855.203</v>
      </c>
      <c r="F149" s="18">
        <v>865867993546.3269</v>
      </c>
      <c r="G149" s="18">
        <v>1381518430704.144</v>
      </c>
      <c r="H149" s="18">
        <v>1709852711819.1658</v>
      </c>
      <c r="I149" s="18">
        <v>2316128428581.0576</v>
      </c>
      <c r="J149" s="18">
        <v>2758929719035.9512</v>
      </c>
      <c r="K149" s="18">
        <v>3169950437511.5942</v>
      </c>
      <c r="L149" s="18">
        <v>3601399490274.4556</v>
      </c>
      <c r="M149" s="18">
        <v>4164404111180.3252</v>
      </c>
      <c r="N149" s="18">
        <v>4601581898068.3896</v>
      </c>
      <c r="O149" s="18">
        <v>5078662305745.3838</v>
      </c>
      <c r="P149" s="18">
        <v>5650664776962.2676</v>
      </c>
      <c r="Q149" s="18">
        <v>556950635233.66113</v>
      </c>
    </row>
    <row r="150" spans="3:17" hidden="1">
      <c r="C150" s="18" t="s">
        <v>147</v>
      </c>
      <c r="E150" s="18">
        <v>12312939559.77667</v>
      </c>
      <c r="F150" s="18">
        <v>22754378966.055672</v>
      </c>
      <c r="G150" s="18">
        <v>35932455745.538506</v>
      </c>
      <c r="H150" s="18">
        <v>48671004024.912704</v>
      </c>
      <c r="I150" s="18">
        <v>59333523883.993301</v>
      </c>
      <c r="J150" s="18">
        <v>71072203823.497299</v>
      </c>
      <c r="K150" s="18">
        <v>83265316630.953903</v>
      </c>
      <c r="L150" s="18">
        <v>95314300363.781189</v>
      </c>
      <c r="M150" s="18">
        <v>106166177497.42639</v>
      </c>
      <c r="N150" s="18">
        <v>117851888795.12308</v>
      </c>
      <c r="O150" s="18">
        <v>129027353479.75975</v>
      </c>
      <c r="P150" s="18">
        <v>141480749822.78696</v>
      </c>
      <c r="Q150" s="18">
        <v>11864720740.18095</v>
      </c>
    </row>
    <row r="151" spans="3:17" hidden="1">
      <c r="C151" s="18" t="s">
        <v>148</v>
      </c>
      <c r="E151" s="18">
        <v>114039163445430.91</v>
      </c>
      <c r="F151" s="18">
        <v>114737889663434.52</v>
      </c>
      <c r="G151" s="18">
        <v>115236298422557.89</v>
      </c>
      <c r="H151" s="18">
        <v>115708788730776.41</v>
      </c>
      <c r="I151" s="18">
        <v>116402319056818.09</v>
      </c>
      <c r="J151" s="18">
        <v>116050323066526.5</v>
      </c>
      <c r="K151" s="18">
        <v>116572270455644.16</v>
      </c>
      <c r="L151" s="18">
        <v>116896441971516.38</v>
      </c>
      <c r="M151" s="18">
        <v>116678936672615.67</v>
      </c>
      <c r="N151" s="18">
        <v>117017549035257.25</v>
      </c>
      <c r="O151" s="18">
        <v>118180000083356.09</v>
      </c>
      <c r="P151" s="18">
        <v>121495924636491.34</v>
      </c>
      <c r="Q151" s="18">
        <v>122252282254463.22</v>
      </c>
    </row>
    <row r="152" spans="3:17" hidden="1"/>
    <row r="153" spans="3:17" ht="13.5" hidden="1" thickBot="1">
      <c r="C153" s="18" t="s">
        <v>152</v>
      </c>
      <c r="E153" s="96">
        <v>44592</v>
      </c>
      <c r="F153" s="96">
        <v>44620</v>
      </c>
      <c r="G153" s="96">
        <v>44651</v>
      </c>
      <c r="H153" s="96">
        <v>44681</v>
      </c>
      <c r="I153" s="96">
        <v>44712</v>
      </c>
      <c r="J153" s="96">
        <v>44742</v>
      </c>
      <c r="K153" s="96">
        <v>44773</v>
      </c>
      <c r="L153" s="96">
        <v>44804</v>
      </c>
      <c r="M153" s="96">
        <v>44834</v>
      </c>
      <c r="N153" s="96">
        <v>44865</v>
      </c>
      <c r="O153" s="96">
        <v>44895</v>
      </c>
      <c r="P153" s="96">
        <v>44926</v>
      </c>
      <c r="Q153" s="96">
        <v>44957</v>
      </c>
    </row>
    <row r="154" spans="3:17" ht="13.5" hidden="1" thickTop="1">
      <c r="C154" s="18" t="s">
        <v>146</v>
      </c>
      <c r="E154" s="18">
        <f t="shared" ref="E154:Q154" si="37">E139+E144+E149</f>
        <v>1535620285949.106</v>
      </c>
      <c r="F154" s="18">
        <f t="shared" si="37"/>
        <v>2785957932134.8242</v>
      </c>
      <c r="G154" s="18">
        <f t="shared" si="37"/>
        <v>4678937577336.1152</v>
      </c>
      <c r="H154" s="18">
        <f t="shared" si="37"/>
        <v>6314119594895.1201</v>
      </c>
      <c r="I154" s="18">
        <f t="shared" si="37"/>
        <v>8188304083977.5615</v>
      </c>
      <c r="J154" s="18">
        <f t="shared" si="37"/>
        <v>10239444983243.002</v>
      </c>
      <c r="K154" s="18">
        <f t="shared" si="37"/>
        <v>11788627877704.027</v>
      </c>
      <c r="L154" s="18">
        <f t="shared" si="37"/>
        <v>13455834006310.467</v>
      </c>
      <c r="M154" s="18">
        <f t="shared" si="37"/>
        <v>15079786072178.828</v>
      </c>
      <c r="N154" s="18">
        <f t="shared" si="37"/>
        <v>16503502022457.949</v>
      </c>
      <c r="O154" s="18">
        <f t="shared" si="37"/>
        <v>18196007993530.504</v>
      </c>
      <c r="P154" s="18">
        <f t="shared" si="37"/>
        <v>19979922886538.438</v>
      </c>
      <c r="Q154" s="18">
        <f t="shared" si="37"/>
        <v>1780849876064.3916</v>
      </c>
    </row>
    <row r="155" spans="3:17" hidden="1">
      <c r="C155" s="18" t="s">
        <v>147</v>
      </c>
      <c r="E155" s="18">
        <f t="shared" ref="E155:Q155" si="38">E140+E145+E150</f>
        <v>49818085486.788895</v>
      </c>
      <c r="F155" s="18">
        <f t="shared" si="38"/>
        <v>184319639498.02878</v>
      </c>
      <c r="G155" s="18">
        <f t="shared" si="38"/>
        <v>171020189101.0383</v>
      </c>
      <c r="H155" s="18">
        <f t="shared" si="38"/>
        <v>237021584899.37964</v>
      </c>
      <c r="I155" s="18">
        <f t="shared" si="38"/>
        <v>291375551577.63159</v>
      </c>
      <c r="J155" s="18">
        <f t="shared" si="38"/>
        <v>347911154821.54706</v>
      </c>
      <c r="K155" s="18">
        <f t="shared" si="38"/>
        <v>409249241951.46173</v>
      </c>
      <c r="L155" s="18">
        <f t="shared" si="38"/>
        <v>483062939882.44696</v>
      </c>
      <c r="M155" s="18">
        <f t="shared" si="38"/>
        <v>546492257898.18036</v>
      </c>
      <c r="N155" s="18">
        <f t="shared" si="38"/>
        <v>605857368721.67505</v>
      </c>
      <c r="O155" s="18">
        <f t="shared" si="38"/>
        <v>688455279064.97974</v>
      </c>
      <c r="P155" s="18">
        <f t="shared" si="38"/>
        <v>768366985580.92505</v>
      </c>
      <c r="Q155" s="18">
        <f t="shared" si="38"/>
        <v>48898356987.891602</v>
      </c>
    </row>
    <row r="156" spans="3:17" hidden="1">
      <c r="C156" s="18" t="s">
        <v>148</v>
      </c>
      <c r="E156" s="18">
        <f t="shared" ref="E156:Q156" si="39">E141+E146+E151</f>
        <v>326678125570271.38</v>
      </c>
      <c r="F156" s="18">
        <f t="shared" si="39"/>
        <v>330428453905498.88</v>
      </c>
      <c r="G156" s="18">
        <f t="shared" si="39"/>
        <v>332075389953657.81</v>
      </c>
      <c r="H156" s="18">
        <f t="shared" si="39"/>
        <v>333780999717462.75</v>
      </c>
      <c r="I156" s="18">
        <f t="shared" si="39"/>
        <v>334657956190527.06</v>
      </c>
      <c r="J156" s="18">
        <f t="shared" si="39"/>
        <v>332313650465834.25</v>
      </c>
      <c r="K156" s="18">
        <f t="shared" si="39"/>
        <v>333952702123485</v>
      </c>
      <c r="L156" s="18">
        <f t="shared" si="39"/>
        <v>336002297990290.88</v>
      </c>
      <c r="M156" s="18">
        <f t="shared" si="39"/>
        <v>335284745348860.88</v>
      </c>
      <c r="N156" s="18">
        <f t="shared" si="39"/>
        <v>336496120064489.44</v>
      </c>
      <c r="O156" s="18">
        <f t="shared" si="39"/>
        <v>339637095347236.13</v>
      </c>
      <c r="P156" s="18">
        <f t="shared" si="39"/>
        <v>342635599345692.38</v>
      </c>
      <c r="Q156" s="18">
        <f t="shared" si="39"/>
        <v>343817799945950.25</v>
      </c>
    </row>
    <row r="157" spans="3:17" hidden="1">
      <c r="C157" s="46"/>
    </row>
    <row r="158" spans="3:17" hidden="1">
      <c r="C158" s="46"/>
    </row>
    <row r="159" spans="3:17" hidden="1">
      <c r="C159" s="85" t="s">
        <v>154</v>
      </c>
    </row>
    <row r="160" spans="3:17" ht="13.5" hidden="1" thickBot="1">
      <c r="C160" s="18" t="s">
        <v>134</v>
      </c>
      <c r="E160" s="84">
        <v>44592</v>
      </c>
      <c r="F160" s="84">
        <v>44620</v>
      </c>
      <c r="G160" s="84">
        <v>44651</v>
      </c>
      <c r="H160" s="84">
        <v>44681</v>
      </c>
      <c r="I160" s="84">
        <v>44712</v>
      </c>
      <c r="J160" s="84">
        <v>44742</v>
      </c>
      <c r="K160" s="84">
        <v>44773</v>
      </c>
      <c r="L160" s="84">
        <v>44804</v>
      </c>
      <c r="M160" s="84">
        <v>44834</v>
      </c>
      <c r="N160" s="84">
        <v>44865</v>
      </c>
      <c r="O160" s="84">
        <v>44895</v>
      </c>
      <c r="P160" s="84">
        <v>44926</v>
      </c>
      <c r="Q160" s="84">
        <v>44957</v>
      </c>
    </row>
    <row r="161" spans="3:17" ht="13.5" hidden="1" thickTop="1">
      <c r="C161" s="18" t="s">
        <v>135</v>
      </c>
      <c r="E161" s="18">
        <f>'[3]LPHU-PPMP Muhammadiyah'!AL17+'[3]LPHU-PPMP UMS'!R17</f>
        <v>2833551682.4299998</v>
      </c>
      <c r="F161" s="18">
        <f>'[3]LPHU-PPMP Muhammadiyah'!AM17+'[3]LPHU-PPMP UMS'!S17</f>
        <v>5555472680.7200003</v>
      </c>
      <c r="G161" s="18">
        <f>'[3]LPHU-PPMP Muhammadiyah'!AN17+'[3]LPHU-PPMP UMS'!T17</f>
        <v>6479621682.7200003</v>
      </c>
      <c r="H161" s="18">
        <f>'[3]LPHU-PPMP Muhammadiyah'!AO17+'[3]LPHU-PPMP UMS'!U17</f>
        <v>11129233631.68</v>
      </c>
      <c r="I161" s="18">
        <f>'[3]LPHU-PPMP Muhammadiyah'!AP17+'[3]LPHU-PPMP UMS'!V17</f>
        <v>13829204513.68</v>
      </c>
      <c r="J161" s="18">
        <f>'[3]LPHU-PPMP Muhammadiyah'!AQ17+'[3]LPHU-PPMP UMS'!W17</f>
        <v>17803189687.040138</v>
      </c>
      <c r="K161" s="18">
        <f>'[3]LPHU-PPMP Muhammadiyah'!AR17+'[3]LPHU-PPMP UMS'!X17</f>
        <v>24638144624.040138</v>
      </c>
      <c r="L161" s="18">
        <f>'[3]LPHU-PPMP Muhammadiyah'!AS17+'[3]LPHU-PPMP UMS'!Y17</f>
        <v>27792188788.150139</v>
      </c>
      <c r="M161" s="18">
        <f>'[3]LPHU-PPMP Muhammadiyah'!AT17+'[3]LPHU-PPMP UMS'!Z17</f>
        <v>37401616647.790138</v>
      </c>
      <c r="N161" s="18">
        <f>'[3]LPHU-PPMP Muhammadiyah'!AU17+'[3]LPHU-PPMP UMS'!AA17</f>
        <v>40267394798.790131</v>
      </c>
      <c r="O161" s="18">
        <f>'[3]LPHU-PPMP Muhammadiyah'!AV17+'[3]LPHU-PPMP UMS'!AB17</f>
        <v>43347072710.790131</v>
      </c>
      <c r="P161" s="18">
        <f>'[3]LPHU-PPMP Muhammadiyah'!AW17+'[3]LPHU-PPMP UMS'!AC17</f>
        <v>46523100297.290131</v>
      </c>
      <c r="Q161" s="18">
        <f>'[3]LPHU-PPMP Muhammadiyah'!AX17+'[3]LPHU-PPMP UMS'!AD17+'[3]LPHU-PPMP Aceh'!B17</f>
        <v>47299896224.290131</v>
      </c>
    </row>
    <row r="162" spans="3:17" hidden="1">
      <c r="C162" s="18" t="s">
        <v>136</v>
      </c>
      <c r="E162" s="18">
        <f>'[3]LPAN-PPMP Muhammadiyah'!AL10+'[3]LPAN - PPMP UMS'!R10</f>
        <v>1474314083.1689761</v>
      </c>
      <c r="F162" s="18">
        <f>'[3]LPAN-PPMP Muhammadiyah'!AM10+'[3]LPAN - PPMP UMS'!S10</f>
        <v>1880774270.2907052</v>
      </c>
      <c r="G162" s="18">
        <f>'[3]LPAN-PPMP Muhammadiyah'!AN10+'[3]LPAN - PPMP UMS'!T10</f>
        <v>1100028270.2907052</v>
      </c>
      <c r="H162" s="18">
        <f>'[3]LPAN-PPMP Muhammadiyah'!AO10+'[3]LPAN - PPMP UMS'!U10</f>
        <v>-2376125686.3364439</v>
      </c>
      <c r="I162" s="18">
        <f>'[3]LPAN-PPMP Muhammadiyah'!AP10+'[3]LPAN - PPMP UMS'!V10</f>
        <v>-3988283226.1141672</v>
      </c>
      <c r="J162" s="18">
        <f>'[3]LPAN-PPMP Muhammadiyah'!AQ10+'[3]LPAN - PPMP UMS'!W10</f>
        <v>-5500304921.7373095</v>
      </c>
      <c r="K162" s="18">
        <f>'[3]LPAN-PPMP Muhammadiyah'!AR10+'[3]LPAN - PPMP UMS'!X10</f>
        <v>-11016800050.737309</v>
      </c>
      <c r="L162" s="18">
        <f>'[3]LPAN-PPMP Muhammadiyah'!AS10+'[3]LPAN - PPMP UMS'!Y10</f>
        <v>-11112804404.765776</v>
      </c>
      <c r="M162" s="18">
        <f>'[3]LPAN-PPMP Muhammadiyah'!AT10+'[3]LPAN - PPMP UMS'!Z10</f>
        <v>-16413049969.651567</v>
      </c>
      <c r="N162" s="18">
        <f>'[3]LPAN-PPMP Muhammadiyah'!AU10+'[3]LPAN - PPMP UMS'!AA10</f>
        <v>-20305894101.90863</v>
      </c>
      <c r="O162" s="18">
        <f>'[3]LPAN-PPMP Muhammadiyah'!AV10+'[3]LPAN - PPMP UMS'!AB10</f>
        <v>-16953064615.346727</v>
      </c>
      <c r="P162" s="18">
        <f>'[3]LPAN-PPMP Muhammadiyah'!AW10+'[3]LPAN - PPMP UMS'!AC10</f>
        <v>-16869405509.95936</v>
      </c>
      <c r="Q162" s="18">
        <f>'[3]LPAN-PPMP Muhammadiyah'!AX10+'[3]LPAN - PPMP UMS'!AD10+'[3]LPAN - PPMP Aceh'!B10</f>
        <v>-10460745821.95936</v>
      </c>
    </row>
    <row r="163" spans="3:17" hidden="1">
      <c r="C163" s="18" t="s">
        <v>137</v>
      </c>
      <c r="E163" s="18">
        <f>'[4]LAN-PPMP'!C130</f>
        <v>528337722086.89209</v>
      </c>
      <c r="F163" s="18">
        <f>'[4]LAN-PPMP'!D130</f>
        <v>535156611274.01379</v>
      </c>
      <c r="G163" s="18">
        <f>'[4]LAN-PPMP'!E130</f>
        <v>539815914274.01379</v>
      </c>
      <c r="H163" s="18">
        <f>'[4]LAN-PPMP'!F130</f>
        <v>543514396077.38666</v>
      </c>
      <c r="I163" s="18">
        <f>'[4]LAN-PPMP'!G130</f>
        <v>548437839537.60895</v>
      </c>
      <c r="J163" s="18">
        <f>'[4]LAN-PPMP'!H130</f>
        <v>553946907040.98584</v>
      </c>
      <c r="K163" s="18">
        <f>'[4]LAN-PPMP'!I130</f>
        <v>555287096040.98584</v>
      </c>
      <c r="L163" s="18">
        <f>'[4]LAN-PPMP'!J130</f>
        <v>563719976486.95728</v>
      </c>
      <c r="M163" s="18">
        <f>'[4]LAN-PPMP'!K130</f>
        <v>574584808923.07153</v>
      </c>
      <c r="N163" s="18">
        <f>'[4]LAN-PPMP'!L130</f>
        <v>580802000872.81445</v>
      </c>
      <c r="O163" s="18">
        <f>'[4]LAN-PPMP'!M130</f>
        <v>588131650359.37646</v>
      </c>
      <c r="P163" s="18">
        <f>'[4]LAN-PPMP'!N130</f>
        <v>596057479463.76379</v>
      </c>
      <c r="Q163" s="18">
        <f>'[4]LAN-PPMP'!O130</f>
        <v>1368530263738.7637</v>
      </c>
    </row>
    <row r="164" spans="3:17" hidden="1">
      <c r="C164" s="18" t="s">
        <v>138</v>
      </c>
      <c r="E164" s="18">
        <f>SUM(E161:E162)/GEOMEAN(E$163:$E163)</f>
        <v>8.1536214158308591E-3</v>
      </c>
      <c r="F164" s="18">
        <f>SUM(F161:F162)/GEOMEAN($E$163:F163)</f>
        <v>1.3984841437937042E-2</v>
      </c>
      <c r="G164" s="18">
        <f>SUM(G161:G162)/GEOMEAN($E$163:G163)</f>
        <v>1.4183053786727962E-2</v>
      </c>
      <c r="H164" s="18">
        <f>SUM(H161:H162)/GEOMEAN($E$163:H163)</f>
        <v>1.6309850184915296E-2</v>
      </c>
      <c r="I164" s="18">
        <f>SUM(I161:I162)/GEOMEAN($E$163:I163)</f>
        <v>1.825746285989974E-2</v>
      </c>
      <c r="J164" s="18">
        <f>SUM(J161:J162)/GEOMEAN($E$163:J163)</f>
        <v>2.2721281501953024E-2</v>
      </c>
      <c r="K164" s="18">
        <f>SUM(K161:K162)/GEOMEAN($E$163:K163)</f>
        <v>2.506585342343106E-2</v>
      </c>
      <c r="L164" s="18">
        <f>SUM(L161:L162)/GEOMEAN($E$163:L163)</f>
        <v>3.0552854446567614E-2</v>
      </c>
      <c r="M164" s="18">
        <f>SUM(M161:M162)/GEOMEAN($E$163:M163)</f>
        <v>3.8228302085534266E-2</v>
      </c>
      <c r="N164" s="18">
        <f>SUM(N161:N162)/GEOMEAN($E$163:N163)</f>
        <v>3.6153669444729399E-2</v>
      </c>
      <c r="O164" s="18">
        <f>SUM(O161:O162)/GEOMEAN($E$163:O163)</f>
        <v>4.7530300857641698E-2</v>
      </c>
      <c r="P164" s="18">
        <f>SUM(P161:P162)/GEOMEAN($E$163:P163)</f>
        <v>5.3086152582855539E-2</v>
      </c>
      <c r="Q164" s="18">
        <f>SUM(Q161:Q162)/GEOMEAN($Q$163:Q163)</f>
        <v>2.6918769265421909E-2</v>
      </c>
    </row>
    <row r="165" spans="3:17" hidden="1">
      <c r="C165" s="18" t="s">
        <v>139</v>
      </c>
      <c r="E165" s="18">
        <f>SUM(E161)/GEOMEAN(E$163:$E163)</f>
        <v>5.3631447537716885E-3</v>
      </c>
      <c r="F165" s="18">
        <f>SUM(F161)/GEOMEAN($E$163:F163)</f>
        <v>1.0447797802371341E-2</v>
      </c>
      <c r="G165" s="18">
        <f>SUM(G161)/GEOMEAN($E$163:G163)</f>
        <v>1.2124679030482491E-2</v>
      </c>
      <c r="H165" s="18">
        <f>SUM(H161)/GEOMEAN($E$163:H163)</f>
        <v>2.0737335165869151E-2</v>
      </c>
      <c r="I165" s="18">
        <f>SUM(I161)/GEOMEAN($E$163:I163)</f>
        <v>2.5656763265599018E-2</v>
      </c>
      <c r="J165" s="18">
        <f>SUM(J161)/GEOMEAN($E$163:J163)</f>
        <v>3.2879384975849531E-2</v>
      </c>
      <c r="K165" s="18">
        <f>SUM(K161)/GEOMEAN($E$163:K163)</f>
        <v>4.5338851715263494E-2</v>
      </c>
      <c r="L165" s="18">
        <f>SUM(L161)/GEOMEAN($E$163:L163)</f>
        <v>5.0908995157025398E-2</v>
      </c>
      <c r="M165" s="18">
        <f>SUM(M161)/GEOMEAN($E$163:M163)</f>
        <v>6.8122817609471684E-2</v>
      </c>
      <c r="N165" s="18">
        <f>SUM(N161)/GEOMEAN($E$163:N163)</f>
        <v>7.2931093862262056E-2</v>
      </c>
      <c r="O165" s="18">
        <f>SUM(O161)/GEOMEAN($E$163:O163)</f>
        <v>7.8059361041023928E-2</v>
      </c>
      <c r="P165" s="18">
        <f>SUM(P161)/GEOMEAN($E$163:P163)</f>
        <v>8.328582386517995E-2</v>
      </c>
      <c r="Q165" s="18">
        <f>SUM(Q161)/GEOMEAN($Q$163:Q163)</f>
        <v>3.4562550407229518E-2</v>
      </c>
    </row>
    <row r="166" spans="3:17" hidden="1"/>
    <row r="167" spans="3:17" ht="13.5" hidden="1" thickBot="1">
      <c r="C167" s="18" t="s">
        <v>140</v>
      </c>
      <c r="E167" s="84">
        <v>44592</v>
      </c>
      <c r="F167" s="84">
        <v>44620</v>
      </c>
      <c r="G167" s="84">
        <v>44651</v>
      </c>
      <c r="H167" s="84">
        <v>44681</v>
      </c>
      <c r="I167" s="84">
        <v>44712</v>
      </c>
      <c r="J167" s="84">
        <v>44742</v>
      </c>
      <c r="K167" s="84">
        <v>44773</v>
      </c>
      <c r="L167" s="84">
        <v>44804</v>
      </c>
      <c r="M167" s="84">
        <v>44834</v>
      </c>
      <c r="N167" s="84">
        <v>44865</v>
      </c>
      <c r="O167" s="84">
        <v>44895</v>
      </c>
      <c r="P167" s="84">
        <v>44926</v>
      </c>
      <c r="Q167" s="84">
        <v>44957</v>
      </c>
    </row>
    <row r="168" spans="3:17" ht="13.5" hidden="1" thickTop="1">
      <c r="C168" s="18" t="s">
        <v>141</v>
      </c>
      <c r="E168" s="18">
        <f>'[3]LPHU-PPIP RSI'!AL17</f>
        <v>2051949520.22</v>
      </c>
      <c r="F168" s="18">
        <f>'[3]LPHU-PPIP RSI'!AM17</f>
        <v>531029622</v>
      </c>
      <c r="G168" s="18">
        <f>'[3]LPHU-PPIP RSI'!AN17</f>
        <v>531029622</v>
      </c>
      <c r="H168" s="18">
        <f>'[3]LPHU-PPIP RSI'!AO17</f>
        <v>531029622</v>
      </c>
      <c r="I168" s="18">
        <f>'[3]LPHU-PPIP RSI'!AP17</f>
        <v>177489627</v>
      </c>
      <c r="J168" s="18">
        <f>'[3]LPHU-PPIP RSI'!AQ17</f>
        <v>361142578</v>
      </c>
      <c r="K168" s="18">
        <f>'[3]LPHU-PPIP RSI'!AR17</f>
        <v>351962103</v>
      </c>
      <c r="L168" s="18">
        <f>'[3]LPHU-PPIP RSI'!AS17</f>
        <v>370368260</v>
      </c>
      <c r="M168" s="18">
        <f>'[3]LPHU-PPIP RSI'!AT17</f>
        <v>417112408</v>
      </c>
      <c r="N168" s="18">
        <f>'[3]LPHU-PPIP RSI'!AU17</f>
        <v>194154705</v>
      </c>
      <c r="O168" s="18">
        <f>'[3]LPHU-PPIP RSI'!AV17</f>
        <v>183318885</v>
      </c>
      <c r="P168" s="18">
        <f>'[3]LPHU-PPIP RSI'!AW17</f>
        <v>741810049</v>
      </c>
      <c r="Q168" s="18">
        <f>'[3]LPHU-PPIP RSI'!AX17</f>
        <v>230015025</v>
      </c>
    </row>
    <row r="169" spans="3:17" hidden="1">
      <c r="C169" s="18" t="s">
        <v>136</v>
      </c>
      <c r="E169" s="18">
        <f>'[3]LPAN-PPIP RSI'!AL10</f>
        <v>-3090238473.54</v>
      </c>
      <c r="F169" s="18">
        <f>'[3]LPAN-PPIP RSI'!AM10</f>
        <v>70251232</v>
      </c>
      <c r="G169" s="18">
        <f>'[3]LPAN-PPIP RSI'!AN10</f>
        <v>70251232</v>
      </c>
      <c r="H169" s="18">
        <f>'[3]LPAN-PPIP RSI'!AO10</f>
        <v>70251232</v>
      </c>
      <c r="I169" s="18">
        <f>'[3]LPAN-PPIP RSI'!AP10</f>
        <v>11051906</v>
      </c>
      <c r="J169" s="18">
        <f>'[3]LPAN-PPIP RSI'!AQ10</f>
        <v>-241773136</v>
      </c>
      <c r="K169" s="18">
        <f>'[3]LPAN-PPIP RSI'!AR10</f>
        <v>-35840333</v>
      </c>
      <c r="L169" s="18">
        <f>'[3]LPAN-PPIP RSI'!AS10</f>
        <v>635817711</v>
      </c>
      <c r="M169" s="18">
        <f>'[3]LPAN-PPIP RSI'!AT10</f>
        <v>95778805</v>
      </c>
      <c r="N169" s="18">
        <f>'[3]LPAN-PPIP RSI'!AU10</f>
        <v>-817626555</v>
      </c>
      <c r="O169" s="18">
        <f>'[3]LPAN-PPIP RSI'!AV10</f>
        <v>23003962</v>
      </c>
      <c r="P169" s="18">
        <f>'[3]LPAN-PPIP RSI'!AW10</f>
        <v>3833739529</v>
      </c>
      <c r="Q169" s="18">
        <f>'[3]LPAN-PPIP RSI'!AX10</f>
        <v>-151159022</v>
      </c>
    </row>
    <row r="170" spans="3:17" hidden="1">
      <c r="C170" s="18" t="s">
        <v>142</v>
      </c>
      <c r="E170" s="18">
        <f>'[4]LAN-PPIP'!C129</f>
        <v>66793727723.860001</v>
      </c>
      <c r="F170" s="18">
        <f>'[4]LAN-PPIP'!D129</f>
        <v>64654976393</v>
      </c>
      <c r="G170" s="18">
        <f>'[4]LAN-PPIP'!E129</f>
        <v>64654976393</v>
      </c>
      <c r="H170" s="18">
        <f>'[4]LAN-PPIP'!F129</f>
        <v>64654976393</v>
      </c>
      <c r="I170" s="18">
        <f>'[4]LAN-PPIP'!G129</f>
        <v>61468785917</v>
      </c>
      <c r="J170" s="18">
        <f>'[4]LAN-PPIP'!H129</f>
        <v>63223343362</v>
      </c>
      <c r="K170" s="18">
        <f>'[4]LAN-PPIP'!I129</f>
        <v>49465931385</v>
      </c>
      <c r="L170" s="18">
        <f>'[4]LAN-PPIP'!J129</f>
        <v>64229289341</v>
      </c>
      <c r="M170" s="18">
        <f>'[4]LAN-PPIP'!K129</f>
        <v>61413028947</v>
      </c>
      <c r="N170" s="18">
        <f>'[4]LAN-PPIP'!L129</f>
        <v>60591723191</v>
      </c>
      <c r="O170" s="18">
        <f>'[4]LAN-PPIP'!M129</f>
        <v>61189024194</v>
      </c>
      <c r="P170" s="18">
        <f>'[4]LAN-PPIP'!N129</f>
        <v>66019084522</v>
      </c>
      <c r="Q170" s="18">
        <f>'[4]LAN-PPIP'!O129</f>
        <v>65864246301</v>
      </c>
    </row>
    <row r="171" spans="3:17" hidden="1">
      <c r="C171" s="18" t="s">
        <v>138</v>
      </c>
      <c r="E171" s="18">
        <f>SUM(E168:E169)/GEOMEAN(E$170:$E170)</f>
        <v>-1.554470739546856E-2</v>
      </c>
      <c r="F171" s="18">
        <f>SUM(F168:F169)/GEOMEAN($E$170:F170)</f>
        <v>9.1497358344845136E-3</v>
      </c>
      <c r="G171" s="18">
        <f>SUM(G168:G169)/GEOMEAN($E$170:G170)</f>
        <v>9.199498995081299E-3</v>
      </c>
      <c r="H171" s="18">
        <f>SUM(H168:H169)/GEOMEAN($E$170:H170)</f>
        <v>9.2244819771592091E-3</v>
      </c>
      <c r="I171" s="18">
        <f>SUM(I168:I169)/GEOMEAN($E$170:I170)</f>
        <v>2.9266298375615648E-3</v>
      </c>
      <c r="J171" s="18">
        <f>SUM(J168:J169)/GEOMEAN($E$170:J170)</f>
        <v>1.8587210715884531E-3</v>
      </c>
      <c r="K171" s="18">
        <f>SUM(K168:K169)/GEOMEAN($E$170:K170)</f>
        <v>5.1094196139274111E-3</v>
      </c>
      <c r="L171" s="18">
        <f>SUM(L168:L169)/GEOMEAN($E$170:L170)</f>
        <v>1.6186916943520091E-2</v>
      </c>
      <c r="M171" s="18">
        <f>SUM(M168:M169)/GEOMEAN($E$170:M170)</f>
        <v>8.2621841940076386E-3</v>
      </c>
      <c r="N171" s="18">
        <f>SUM(N168:N169)/GEOMEAN($E$170:N170)</f>
        <v>-1.0067883279627401E-2</v>
      </c>
      <c r="O171" s="18">
        <f>SUM(O168:O169)/GEOMEAN($E$170:O170)</f>
        <v>3.3353532692079451E-3</v>
      </c>
      <c r="P171" s="18">
        <f>SUM(P168:P169)/GEOMEAN($E$170:P170)</f>
        <v>7.3566898767386285E-2</v>
      </c>
      <c r="Q171" s="18">
        <f>SUM(Q168:Q169)/GEOMEAN($Q$170:Q170)</f>
        <v>1.1972505179764388E-3</v>
      </c>
    </row>
    <row r="172" spans="3:17" hidden="1">
      <c r="C172" s="18" t="s">
        <v>139</v>
      </c>
      <c r="E172" s="18">
        <f>SUM(E168)/GEOMEAN(E$170:$E170)</f>
        <v>3.0720691749728534E-2</v>
      </c>
      <c r="F172" s="18">
        <f>SUM(F168)/GEOMEAN($E$170:F170)</f>
        <v>8.0807175702723531E-3</v>
      </c>
      <c r="G172" s="18">
        <f>SUM(G168)/GEOMEAN($E$170:G170)</f>
        <v>8.1246666037156114E-3</v>
      </c>
      <c r="H172" s="18">
        <f>SUM(H168)/GEOMEAN($E$170:H170)</f>
        <v>8.1467306748414566E-3</v>
      </c>
      <c r="I172" s="18">
        <f>SUM(I168)/GEOMEAN($E$170:I170)</f>
        <v>2.7550769847398703E-3</v>
      </c>
      <c r="J172" s="18">
        <f>SUM(J168)/GEOMEAN($E$170:J170)</f>
        <v>5.6234100480789424E-3</v>
      </c>
      <c r="K172" s="18">
        <f>SUM(K168)/GEOMEAN($E$170:K170)</f>
        <v>5.6887005043257215E-3</v>
      </c>
      <c r="L172" s="18">
        <f>SUM(L168)/GEOMEAN($E$170:L170)</f>
        <v>5.9582626233377041E-3</v>
      </c>
      <c r="M172" s="18">
        <f>SUM(M168)/GEOMEAN($E$170:M170)</f>
        <v>6.7192797559237289E-3</v>
      </c>
      <c r="N172" s="18">
        <f>SUM(N168)/GEOMEAN($E$170:N170)</f>
        <v>3.1352288128653929E-3</v>
      </c>
      <c r="O172" s="18">
        <f>SUM(O168)/GEOMEAN($E$170:O170)</f>
        <v>2.9634781183118576E-3</v>
      </c>
      <c r="P172" s="18">
        <f>SUM(P168)/GEOMEAN($E$170:P170)</f>
        <v>1.1927018568831004E-2</v>
      </c>
      <c r="Q172" s="18">
        <f>SUM(Q168)/GEOMEAN($Q$170:Q170)</f>
        <v>3.4922592744602277E-3</v>
      </c>
    </row>
    <row r="173" spans="3:17" hidden="1"/>
    <row r="174" spans="3:17" ht="13.5" hidden="1" thickBot="1">
      <c r="C174" s="18" t="s">
        <v>143</v>
      </c>
      <c r="E174" s="84">
        <v>44592</v>
      </c>
      <c r="F174" s="84">
        <v>44620</v>
      </c>
      <c r="G174" s="84">
        <v>44651</v>
      </c>
      <c r="H174" s="84">
        <v>44681</v>
      </c>
      <c r="I174" s="84">
        <v>44712</v>
      </c>
      <c r="J174" s="84">
        <v>44742</v>
      </c>
      <c r="K174" s="84">
        <v>44773</v>
      </c>
      <c r="L174" s="84">
        <v>44804</v>
      </c>
      <c r="M174" s="84">
        <v>44834</v>
      </c>
      <c r="N174" s="84">
        <v>44865</v>
      </c>
      <c r="O174" s="84">
        <v>44895</v>
      </c>
      <c r="P174" s="84">
        <v>44926</v>
      </c>
      <c r="Q174" s="84">
        <v>44957</v>
      </c>
    </row>
    <row r="175" spans="3:17" ht="13.5" hidden="1" thickTop="1">
      <c r="C175" s="18" t="s">
        <v>135</v>
      </c>
      <c r="E175" s="18">
        <f>'[3]LPHU-DPLK Muamalat'!AL17</f>
        <v>6140027516</v>
      </c>
      <c r="F175" s="18">
        <f>'[3]LPHU-DPLK Muamalat'!AM17</f>
        <v>10305886675</v>
      </c>
      <c r="G175" s="18">
        <f>'[3]LPHU-DPLK Muamalat'!AN17</f>
        <v>16921629843</v>
      </c>
      <c r="H175" s="18">
        <f>'[3]LPHU-DPLK Muamalat'!AO17</f>
        <v>21731044903</v>
      </c>
      <c r="I175" s="18">
        <f>'[3]LPHU-DPLK Muamalat'!AP17</f>
        <v>28210080247</v>
      </c>
      <c r="J175" s="18">
        <f>'[3]LPHU-DPLK Muamalat'!AQ17</f>
        <v>33730375929</v>
      </c>
      <c r="K175" s="18">
        <f>'[3]LPHU-DPLK Muamalat'!AR17</f>
        <v>38544863983</v>
      </c>
      <c r="L175" s="18">
        <f>'[3]LPHU-DPLK Muamalat'!AS17</f>
        <v>44766346947</v>
      </c>
      <c r="M175" s="18">
        <f>'[3]LPHU-DPLK Muamalat'!AT17</f>
        <v>50497717851</v>
      </c>
      <c r="N175" s="18">
        <f>'[3]LPHU-DPLK Muamalat'!AU17</f>
        <v>56994575173</v>
      </c>
      <c r="O175" s="18">
        <f>'[3]LPHU-DPLK Muamalat'!AV17</f>
        <v>65929470268</v>
      </c>
      <c r="P175" s="18">
        <f>'[3]LPHU-DPLK Muamalat'!AW17</f>
        <v>71818932552</v>
      </c>
      <c r="Q175" s="18">
        <f>'[3]LPHU-DPLK Muamalat'!AX17</f>
        <v>7437853575</v>
      </c>
    </row>
    <row r="176" spans="3:17" hidden="1">
      <c r="C176" s="18" t="s">
        <v>136</v>
      </c>
      <c r="E176" s="18">
        <f>'[3]LPAN-DPLK Muamalat'!AL10</f>
        <v>-1964999310</v>
      </c>
      <c r="F176" s="18">
        <f>'[3]LPAN-DPLK Muamalat'!AM10</f>
        <v>67430756</v>
      </c>
      <c r="G176" s="18">
        <f>'[3]LPAN-DPLK Muamalat'!AN10</f>
        <v>-2378660513</v>
      </c>
      <c r="H176" s="18">
        <f>'[3]LPAN-DPLK Muamalat'!AO10</f>
        <v>-491776889</v>
      </c>
      <c r="I176" s="18">
        <f>'[3]LPAN-DPLK Muamalat'!AP10</f>
        <v>-7974460008</v>
      </c>
      <c r="J176" s="18">
        <f>'[3]LPAN-DPLK Muamalat'!AQ10</f>
        <v>-13559031105</v>
      </c>
      <c r="K176" s="18">
        <f>'[3]LPAN-DPLK Muamalat'!AR10</f>
        <v>-11879791275</v>
      </c>
      <c r="L176" s="18">
        <f>'[3]LPAN-DPLK Muamalat'!AS10</f>
        <v>-7720225226</v>
      </c>
      <c r="M176" s="18">
        <f>'[3]LPAN-DPLK Muamalat'!AT10</f>
        <v>-14314916181</v>
      </c>
      <c r="N176" s="18">
        <f>'[3]LPAN-DPLK Muamalat'!AU10</f>
        <v>-17155285645</v>
      </c>
      <c r="O176" s="18">
        <f>'[3]LPAN-DPLK Muamalat'!AV10</f>
        <v>-10525601694</v>
      </c>
      <c r="P176" s="18">
        <f>'[3]LPAN-DPLK Muamalat'!AW10</f>
        <v>-13935612677</v>
      </c>
      <c r="Q176" s="18">
        <f>'[3]LPAN-DPLK Muamalat'!AX10</f>
        <v>1568536050</v>
      </c>
    </row>
    <row r="177" spans="3:17" hidden="1">
      <c r="C177" s="18" t="s">
        <v>142</v>
      </c>
      <c r="E177" s="18">
        <f>'[4]LAN-DPLK'!C106</f>
        <v>1439313729512</v>
      </c>
      <c r="F177" s="18">
        <f>'[4]LAN-DPLK'!D106</f>
        <v>1450346159578</v>
      </c>
      <c r="G177" s="18">
        <f>'[4]LAN-DPLK'!E106</f>
        <v>1440333873308</v>
      </c>
      <c r="H177" s="18">
        <f>'[4]LAN-DPLK'!F106</f>
        <v>1454683256932</v>
      </c>
      <c r="I177" s="18">
        <f>'[4]LAN-DPLK'!G106</f>
        <v>1460000573813</v>
      </c>
      <c r="J177" s="18">
        <f>'[4]LAN-DPLK'!H106</f>
        <v>1463416002717</v>
      </c>
      <c r="K177" s="18">
        <f>'[4]LAN-DPLK'!I106</f>
        <v>1466982391436</v>
      </c>
      <c r="L177" s="18">
        <f>'[4]LAN-DPLK'!J106</f>
        <v>1464341957484</v>
      </c>
      <c r="M177" s="18">
        <f>'[4]LAN-DPLK'!K106</f>
        <v>1471247266529</v>
      </c>
      <c r="N177" s="18">
        <f>'[4]LAN-DPLK'!L106</f>
        <v>1474894293066</v>
      </c>
      <c r="O177" s="18">
        <f>'[4]LAN-DPLK'!M106</f>
        <v>1489871477016</v>
      </c>
      <c r="P177" s="18">
        <f>'[4]LAN-DPLK'!N106</f>
        <v>1496751466035</v>
      </c>
      <c r="Q177" s="18">
        <f>'[4]LAN-DPLK'!O106</f>
        <v>1502540007728</v>
      </c>
    </row>
    <row r="178" spans="3:17" hidden="1">
      <c r="C178" s="18" t="s">
        <v>138</v>
      </c>
      <c r="E178" s="18">
        <f>SUM(E175:E176)/GEOMEAN(E$177:$E177)</f>
        <v>2.9007075527692945E-3</v>
      </c>
      <c r="F178" s="18">
        <f>SUM(F175:F176)/GEOMEAN($E$177:F177)</f>
        <v>7.1796636507743452E-3</v>
      </c>
      <c r="G178" s="18">
        <f>SUM(G175:G176)/GEOMEAN($E$177:G177)</f>
        <v>1.0076034618612468E-2</v>
      </c>
      <c r="H178" s="18">
        <f>SUM(H175:H176)/GEOMEAN($E$177:H177)</f>
        <v>1.4686721420890142E-2</v>
      </c>
      <c r="I178" s="18">
        <f>SUM(I175:I176)/GEOMEAN($E$177:I177)</f>
        <v>1.3966068400518528E-2</v>
      </c>
      <c r="J178" s="18">
        <f>SUM(J175:J176)/GEOMEAN($E$177:J177)</f>
        <v>1.3898617101676178E-2</v>
      </c>
      <c r="K178" s="18">
        <f>SUM(K175:K176)/GEOMEAN($E$177:K177)</f>
        <v>1.8344824481353866E-2</v>
      </c>
      <c r="L178" s="18">
        <f>SUM(L175:L176)/GEOMEAN($E$177:L177)</f>
        <v>2.5463135208455428E-2</v>
      </c>
      <c r="M178" s="18">
        <f>SUM(M175:M176)/GEOMEAN($E$177:M177)</f>
        <v>2.4838873558803772E-2</v>
      </c>
      <c r="N178" s="18">
        <f>SUM(N175:N176)/GEOMEAN($E$177:N177)</f>
        <v>2.7315064469413699E-2</v>
      </c>
      <c r="O178" s="18">
        <f>SUM(O175:O176)/GEOMEAN($E$177:O177)</f>
        <v>3.7913229984362605E-2</v>
      </c>
      <c r="P178" s="18">
        <f>SUM(P175:P176)/GEOMEAN($E$177:P177)</f>
        <v>3.9530966076793815E-2</v>
      </c>
      <c r="Q178" s="18">
        <f>SUM(Q175:Q176)/GEOMEAN($Q$177:Q177)</f>
        <v>5.994109693370905E-3</v>
      </c>
    </row>
    <row r="179" spans="3:17" hidden="1">
      <c r="C179" s="18" t="s">
        <v>139</v>
      </c>
      <c r="E179" s="18">
        <f>SUM(E175)/GEOMEAN(E$177:$E177)</f>
        <v>4.2659410454465542E-3</v>
      </c>
      <c r="F179" s="18">
        <f>SUM(F175)/GEOMEAN($E$177:F177)</f>
        <v>7.1329929351602022E-3</v>
      </c>
      <c r="G179" s="18">
        <f>SUM(G175)/GEOMEAN($E$177:G177)</f>
        <v>1.1724079466336457E-2</v>
      </c>
      <c r="H179" s="18">
        <f>SUM(H175)/GEOMEAN($E$177:H177)</f>
        <v>1.5026779758362705E-2</v>
      </c>
      <c r="I179" s="18">
        <f>SUM(I175)/GEOMEAN($E$177:I177)</f>
        <v>1.9469821318073344E-2</v>
      </c>
      <c r="J179" s="18">
        <f>SUM(J175)/GEOMEAN($E$177:J177)</f>
        <v>2.3241166309098931E-2</v>
      </c>
      <c r="K179" s="18">
        <f>SUM(K175)/GEOMEAN($E$177:K177)</f>
        <v>2.6517788725685752E-2</v>
      </c>
      <c r="L179" s="18">
        <f>SUM(L175)/GEOMEAN($E$177:L177)</f>
        <v>3.0769524369778412E-2</v>
      </c>
      <c r="M179" s="18">
        <f>SUM(M175)/GEOMEAN($E$177:M177)</f>
        <v>3.4665818311938837E-2</v>
      </c>
      <c r="N179" s="18">
        <f>SUM(N175)/GEOMEAN($E$177:N177)</f>
        <v>3.9077265526112785E-2</v>
      </c>
      <c r="O179" s="18">
        <f>SUM(O175)/GEOMEAN($E$177:O177)</f>
        <v>4.5115968132790202E-2</v>
      </c>
      <c r="P179" s="18">
        <f>SUM(P175)/GEOMEAN($E$177:P177)</f>
        <v>4.9048185081914407E-2</v>
      </c>
      <c r="Q179" s="18">
        <f>SUM(Q175)/GEOMEAN($Q$177:Q177)</f>
        <v>4.9501867083371872E-3</v>
      </c>
    </row>
    <row r="180" spans="3:17" hidden="1"/>
    <row r="181" spans="3:17" ht="13.5" hidden="1" thickBot="1">
      <c r="C181" s="18" t="s">
        <v>144</v>
      </c>
      <c r="E181" s="84">
        <v>44592</v>
      </c>
      <c r="F181" s="84">
        <v>44620</v>
      </c>
      <c r="G181" s="84">
        <v>44651</v>
      </c>
      <c r="H181" s="84">
        <v>44681</v>
      </c>
      <c r="I181" s="84">
        <v>44712</v>
      </c>
      <c r="J181" s="84">
        <v>44742</v>
      </c>
      <c r="K181" s="84">
        <v>44773</v>
      </c>
      <c r="L181" s="84">
        <v>44804</v>
      </c>
      <c r="M181" s="84">
        <v>44834</v>
      </c>
      <c r="N181" s="84">
        <v>44865</v>
      </c>
      <c r="O181" s="84">
        <v>44895</v>
      </c>
      <c r="P181" s="84">
        <v>44926</v>
      </c>
      <c r="Q181" s="84">
        <v>44957</v>
      </c>
    </row>
    <row r="182" spans="3:17" ht="13.5" hidden="1" thickTop="1">
      <c r="C182" s="18" t="s">
        <v>135</v>
      </c>
      <c r="E182" s="18">
        <f>E161+E168+E175</f>
        <v>11025528718.65</v>
      </c>
      <c r="F182" s="18">
        <f t="shared" ref="F182:Q184" si="40">F161+F168+F175</f>
        <v>16392388977.720001</v>
      </c>
      <c r="G182" s="18">
        <f t="shared" si="40"/>
        <v>23932281147.720001</v>
      </c>
      <c r="H182" s="18">
        <f t="shared" si="40"/>
        <v>33391308156.68</v>
      </c>
      <c r="I182" s="18">
        <f t="shared" si="40"/>
        <v>42216774387.68</v>
      </c>
      <c r="J182" s="18">
        <f t="shared" si="40"/>
        <v>51894708194.040138</v>
      </c>
      <c r="K182" s="18">
        <f t="shared" si="40"/>
        <v>63534970710.040138</v>
      </c>
      <c r="L182" s="18">
        <f t="shared" si="40"/>
        <v>72928903995.150146</v>
      </c>
      <c r="M182" s="18">
        <f t="shared" si="40"/>
        <v>88316446906.790131</v>
      </c>
      <c r="N182" s="18">
        <f t="shared" si="40"/>
        <v>97456124676.790131</v>
      </c>
      <c r="O182" s="18">
        <f t="shared" si="40"/>
        <v>109459861863.79013</v>
      </c>
      <c r="P182" s="18">
        <f t="shared" si="40"/>
        <v>119083842898.29013</v>
      </c>
      <c r="Q182" s="18">
        <f t="shared" si="40"/>
        <v>54967764824.290131</v>
      </c>
    </row>
    <row r="183" spans="3:17" hidden="1">
      <c r="C183" s="18" t="s">
        <v>136</v>
      </c>
      <c r="E183" s="18">
        <f>E162+E169+E176</f>
        <v>-3580923700.3710241</v>
      </c>
      <c r="F183" s="18">
        <f t="shared" si="40"/>
        <v>2018456258.2907052</v>
      </c>
      <c r="G183" s="18">
        <f t="shared" si="40"/>
        <v>-1208381010.7092948</v>
      </c>
      <c r="H183" s="18">
        <f t="shared" si="40"/>
        <v>-2797651343.3364439</v>
      </c>
      <c r="I183" s="18">
        <f t="shared" si="40"/>
        <v>-11951691328.114166</v>
      </c>
      <c r="J183" s="18">
        <f t="shared" si="40"/>
        <v>-19301109162.737309</v>
      </c>
      <c r="K183" s="18">
        <f t="shared" si="40"/>
        <v>-22932431658.737309</v>
      </c>
      <c r="L183" s="18">
        <f t="shared" si="40"/>
        <v>-18197211919.765778</v>
      </c>
      <c r="M183" s="18">
        <f t="shared" si="40"/>
        <v>-30632187345.651566</v>
      </c>
      <c r="N183" s="18">
        <f t="shared" si="40"/>
        <v>-38278806301.90863</v>
      </c>
      <c r="O183" s="18">
        <f t="shared" si="40"/>
        <v>-27455662347.346725</v>
      </c>
      <c r="P183" s="18">
        <f t="shared" si="40"/>
        <v>-26971278657.959358</v>
      </c>
      <c r="Q183" s="18">
        <f t="shared" si="40"/>
        <v>-9043368793.9593601</v>
      </c>
    </row>
    <row r="184" spans="3:17" hidden="1">
      <c r="C184" s="18" t="s">
        <v>142</v>
      </c>
      <c r="E184" s="18">
        <f>E163+E170+E177</f>
        <v>2034445179322.752</v>
      </c>
      <c r="F184" s="18">
        <f t="shared" si="40"/>
        <v>2050157747245.0137</v>
      </c>
      <c r="G184" s="18">
        <f t="shared" si="40"/>
        <v>2044804763975.0137</v>
      </c>
      <c r="H184" s="18">
        <f t="shared" si="40"/>
        <v>2062852629402.3867</v>
      </c>
      <c r="I184" s="18">
        <f t="shared" si="40"/>
        <v>2069907199267.6089</v>
      </c>
      <c r="J184" s="18">
        <f t="shared" si="40"/>
        <v>2080586253119.9858</v>
      </c>
      <c r="K184" s="18">
        <f t="shared" si="40"/>
        <v>2071735418861.9858</v>
      </c>
      <c r="L184" s="18">
        <f t="shared" si="40"/>
        <v>2092291223311.9573</v>
      </c>
      <c r="M184" s="18">
        <f t="shared" si="40"/>
        <v>2107245104399.0715</v>
      </c>
      <c r="N184" s="18">
        <f t="shared" si="40"/>
        <v>2116288017129.8145</v>
      </c>
      <c r="O184" s="18">
        <f t="shared" si="40"/>
        <v>2139192151569.3765</v>
      </c>
      <c r="P184" s="18">
        <f t="shared" si="40"/>
        <v>2158828030020.7637</v>
      </c>
      <c r="Q184" s="18">
        <f t="shared" si="40"/>
        <v>2936934517767.7637</v>
      </c>
    </row>
    <row r="185" spans="3:17" hidden="1">
      <c r="C185" s="18" t="s">
        <v>138</v>
      </c>
      <c r="E185" s="18">
        <f>SUM(E182:E183)/GEOMEAN(E$184:$E184)</f>
        <v>3.659280227328227E-3</v>
      </c>
      <c r="F185" s="18">
        <f>SUM(F182:F183)/GEOMEAN($E$184:F184)</f>
        <v>9.0148206754627931E-3</v>
      </c>
      <c r="G185" s="18">
        <f>SUM(G182:G183)/GEOMEAN($E$184:G184)</f>
        <v>1.1122126555416259E-2</v>
      </c>
      <c r="H185" s="18">
        <f>SUM(H182:H183)/GEOMEAN($E$184:H184)</f>
        <v>1.4938020813645423E-2</v>
      </c>
      <c r="I185" s="18">
        <f>SUM(I182:I183)/GEOMEAN($E$184:I184)</f>
        <v>1.4746230929579347E-2</v>
      </c>
      <c r="J185" s="18">
        <f>SUM(J182:J183)/GEOMEAN($E$184:J184)</f>
        <v>1.5844699179636521E-2</v>
      </c>
      <c r="K185" s="18">
        <f>SUM(K182:K183)/GEOMEAN($E$184:K184)</f>
        <v>1.971805254228335E-2</v>
      </c>
      <c r="L185" s="18">
        <f>SUM(L182:L183)/GEOMEAN($E$184:L184)</f>
        <v>2.65266911980051E-2</v>
      </c>
      <c r="M185" s="18">
        <f>SUM(M182:M183)/GEOMEAN($E$184:M184)</f>
        <v>2.7892268266210093E-2</v>
      </c>
      <c r="N185" s="18">
        <f>SUM(N182:N183)/GEOMEAN($E$184:N184)</f>
        <v>2.8548392822955036E-2</v>
      </c>
      <c r="O185" s="18">
        <f>SUM(O182:O183)/GEOMEAN($E$184:O184)</f>
        <v>3.9447472979915688E-2</v>
      </c>
      <c r="P185" s="18">
        <f>SUM(P182:P183)/GEOMEAN($E$184:P184)</f>
        <v>4.4170793824332658E-2</v>
      </c>
      <c r="Q185" s="18">
        <f>SUM(Q182:Q183)/GEOMEAN($Q$184:Q184)</f>
        <v>1.563684711133291E-2</v>
      </c>
    </row>
    <row r="186" spans="3:17" hidden="1">
      <c r="C186" s="18" t="s">
        <v>139</v>
      </c>
      <c r="E186" s="18">
        <f>SUM(E182)/GEOMEAN(E$184:$E184)</f>
        <v>5.4194277784964922E-3</v>
      </c>
      <c r="F186" s="18">
        <f>SUM(F182)/GEOMEAN($E$184:F184)</f>
        <v>8.0264890167855586E-3</v>
      </c>
      <c r="G186" s="18">
        <f>SUM(G182)/GEOMEAN($E$184:G184)</f>
        <v>1.1713564048418662E-2</v>
      </c>
      <c r="H186" s="18">
        <f>SUM(H182)/GEOMEAN($E$184:H184)</f>
        <v>1.6304035156130148E-2</v>
      </c>
      <c r="I186" s="18">
        <f>SUM(I182)/GEOMEAN($E$184:I184)</f>
        <v>2.0569522409617683E-2</v>
      </c>
      <c r="J186" s="18">
        <f>SUM(J182)/GEOMEAN($E$184:J184)</f>
        <v>2.5227531318646072E-2</v>
      </c>
      <c r="K186" s="18">
        <f>SUM(K182)/GEOMEAN($E$184:K184)</f>
        <v>3.0854865730196412E-2</v>
      </c>
      <c r="L186" s="18">
        <f>SUM(L182)/GEOMEAN($E$184:L184)</f>
        <v>3.5346294666420149E-2</v>
      </c>
      <c r="M186" s="18">
        <f>SUM(M182)/GEOMEAN($E$184:M184)</f>
        <v>4.2703955085560769E-2</v>
      </c>
      <c r="N186" s="18">
        <f>SUM(N182)/GEOMEAN($E$184:N184)</f>
        <v>4.7014900415913913E-2</v>
      </c>
      <c r="O186" s="18">
        <f>SUM(O182)/GEOMEAN($E$184:O184)</f>
        <v>5.2654802665213996E-2</v>
      </c>
      <c r="P186" s="18">
        <f>SUM(P182)/GEOMEAN($E$184:P184)</f>
        <v>5.7104347445432767E-2</v>
      </c>
      <c r="Q186" s="18">
        <f>SUM(Q182)/GEOMEAN($Q$184:Q184)</f>
        <v>1.8716033500831588E-2</v>
      </c>
    </row>
    <row r="187" spans="3:17" hidden="1"/>
    <row r="188" spans="3:17" ht="13.5" hidden="1" thickBot="1">
      <c r="C188" s="18" t="s">
        <v>145</v>
      </c>
      <c r="E188" s="84">
        <v>44592</v>
      </c>
      <c r="F188" s="84">
        <v>44620</v>
      </c>
      <c r="G188" s="84">
        <v>44651</v>
      </c>
      <c r="H188" s="84">
        <v>44681</v>
      </c>
      <c r="I188" s="84">
        <v>44712</v>
      </c>
      <c r="J188" s="84">
        <v>44742</v>
      </c>
      <c r="K188" s="84">
        <v>44773</v>
      </c>
      <c r="L188" s="84">
        <v>44804</v>
      </c>
      <c r="M188" s="84">
        <v>44834</v>
      </c>
      <c r="N188" s="84">
        <v>44865</v>
      </c>
      <c r="O188" s="84">
        <v>44895</v>
      </c>
      <c r="P188" s="84">
        <v>44926</v>
      </c>
      <c r="Q188" s="84">
        <v>44957</v>
      </c>
    </row>
    <row r="189" spans="3:17" ht="13.5" hidden="1" thickTop="1">
      <c r="C189" s="18" t="s">
        <v>146</v>
      </c>
      <c r="E189" s="18">
        <f>'[3]LPAN-PPMP Muhammadiyah'!AL9+'[3]LPAN - PPMP UMS'!R9</f>
        <v>2841132790.4299998</v>
      </c>
      <c r="F189" s="18">
        <f>'[3]LPAN-PPMP Muhammadiyah'!AM9+'[3]LPAN - PPMP UMS'!S9</f>
        <v>5569694356.7200003</v>
      </c>
      <c r="G189" s="18">
        <f>'[3]LPAN-PPMP Muhammadiyah'!AN9+'[3]LPAN - PPMP UMS'!T9</f>
        <v>6493878358.7200003</v>
      </c>
      <c r="H189" s="18">
        <f>'[3]LPAN-PPMP Muhammadiyah'!AO9+'[3]LPAN - PPMP UMS'!U9</f>
        <v>11159530982.68</v>
      </c>
      <c r="I189" s="18">
        <f>'[3]LPAN-PPMP Muhammadiyah'!AP9+'[3]LPAN - PPMP UMS'!V9</f>
        <v>13866794569.68</v>
      </c>
      <c r="J189" s="18">
        <f>'[3]LPAN-PPMP Muhammadiyah'!AQ9+'[3]LPAN - PPMP UMS'!W9</f>
        <v>17853595289.040138</v>
      </c>
      <c r="K189" s="18">
        <f>'[3]LPAN-PPMP Muhammadiyah'!AR9+'[3]LPAN - PPMP UMS'!X9</f>
        <v>24688735226.040138</v>
      </c>
      <c r="L189" s="18">
        <f>'[3]LPAN-PPMP Muhammadiyah'!AS9+'[3]LPAN - PPMP UMS'!Y9</f>
        <v>27850566515.150139</v>
      </c>
      <c r="M189" s="18">
        <f>'[3]LPAN-PPMP Muhammadiyah'!AT9+'[3]LPAN - PPMP UMS'!Z9</f>
        <v>37485011562.788933</v>
      </c>
      <c r="N189" s="18">
        <f>'[3]LPAN-PPMP Muhammadiyah'!AU9+'[3]LPAN - PPMP UMS'!AA9</f>
        <v>40362975934.788925</v>
      </c>
      <c r="O189" s="18">
        <f>'[3]LPAN-PPMP Muhammadiyah'!AV9+'[3]LPAN - PPMP UMS'!AB9</f>
        <v>43455041643.788925</v>
      </c>
      <c r="P189" s="18">
        <f>'[3]LPAN-PPMP Muhammadiyah'!AW9+'[3]LPAN - PPMP UMS'!AC9</f>
        <v>46643978581.288925</v>
      </c>
      <c r="Q189" s="18">
        <f>'[3]LPAN-PPMP Muhammadiyah'!AX9+'[3]LPAN - PPMP UMS'!AD9+'[3]LPAN - PPMP Aceh'!B9</f>
        <v>47449205785.288925</v>
      </c>
    </row>
    <row r="190" spans="3:17" hidden="1">
      <c r="C190" s="18" t="s">
        <v>147</v>
      </c>
      <c r="E190" s="18">
        <f>'[3]LPAN-PPMP Muhammadiyah'!AL20+'[3]LPAN - PPMP UMS'!R20</f>
        <v>7581108</v>
      </c>
      <c r="F190" s="18">
        <f>'[3]LPAN-PPMP Muhammadiyah'!AM20+'[3]LPAN - PPMP UMS'!S20</f>
        <v>14221676</v>
      </c>
      <c r="G190" s="18">
        <f>'[3]LPAN-PPMP Muhammadiyah'!AN20+'[3]LPAN - PPMP UMS'!T20</f>
        <v>14256676</v>
      </c>
      <c r="H190" s="18">
        <f>'[3]LPAN-PPMP Muhammadiyah'!AO20+'[3]LPAN - PPMP UMS'!U20</f>
        <v>30297351</v>
      </c>
      <c r="I190" s="18">
        <f>'[3]LPAN-PPMP Muhammadiyah'!AP20+'[3]LPAN - PPMP UMS'!V20</f>
        <v>37590056</v>
      </c>
      <c r="J190" s="18">
        <f>'[3]LPAN-PPMP Muhammadiyah'!AQ20+'[3]LPAN - PPMP UMS'!W20</f>
        <v>50405601.999999993</v>
      </c>
      <c r="K190" s="18">
        <f>'[3]LPAN-PPMP Muhammadiyah'!AR20+'[3]LPAN - PPMP UMS'!X20</f>
        <v>50590601.999999993</v>
      </c>
      <c r="L190" s="18">
        <f>'[3]LPAN-PPMP Muhammadiyah'!AS20+'[3]LPAN - PPMP UMS'!Y20</f>
        <v>58377727</v>
      </c>
      <c r="M190" s="18">
        <f>'[3]LPAN-PPMP Muhammadiyah'!AT20+'[3]LPAN - PPMP UMS'!Z20</f>
        <v>83394914.998794109</v>
      </c>
      <c r="N190" s="18">
        <f>'[3]LPAN-PPMP Muhammadiyah'!AU20+'[3]LPAN - PPMP UMS'!AA20</f>
        <v>95581135.998794109</v>
      </c>
      <c r="O190" s="18">
        <f>'[3]LPAN-PPMP Muhammadiyah'!AV20+'[3]LPAN - PPMP UMS'!AB20</f>
        <v>107968932.99879408</v>
      </c>
      <c r="P190" s="18">
        <f>'[3]LPAN-PPMP Muhammadiyah'!AW20+'[3]LPAN - PPMP UMS'!AC20</f>
        <v>120878283.99879411</v>
      </c>
      <c r="Q190" s="18">
        <f>'[3]LPAN-PPMP Muhammadiyah'!AX20+'[3]LPAN - PPMP UMS'!AD20+'[3]LPAN - PPMP Aceh'!B20</f>
        <v>149309560.99879411</v>
      </c>
    </row>
    <row r="191" spans="3:17" hidden="1">
      <c r="C191" s="18" t="s">
        <v>148</v>
      </c>
      <c r="E191" s="18">
        <f>'[4]LAN-PPMP'!C149</f>
        <v>619100758402.85828</v>
      </c>
      <c r="F191" s="18">
        <f>'[4]LAN-PPMP'!D149</f>
        <v>623666414307.01904</v>
      </c>
      <c r="G191" s="18">
        <f>'[4]LAN-PPMP'!E149</f>
        <v>624219417388.01904</v>
      </c>
      <c r="H191" s="18">
        <f>'[4]LAN-PPMP'!F149</f>
        <v>629282798717.83215</v>
      </c>
      <c r="I191" s="18">
        <f>'[4]LAN-PPMP'!G149</f>
        <v>631264019071.67114</v>
      </c>
      <c r="J191" s="18">
        <f>'[4]LAN-PPMP'!H149</f>
        <v>635556925151.26001</v>
      </c>
      <c r="K191" s="18">
        <f>'[4]LAN-PPMP'!I149</f>
        <v>637250357271.26001</v>
      </c>
      <c r="L191" s="18">
        <f>'[4]LAN-PPMP'!J149</f>
        <v>641566128575.31714</v>
      </c>
      <c r="M191" s="18">
        <f>'[4]LAN-PPMP'!K149</f>
        <v>653623595470.94592</v>
      </c>
      <c r="N191" s="18">
        <f>'[4]LAN-PPMP'!L149</f>
        <v>655318947743.479</v>
      </c>
      <c r="O191" s="18">
        <f>'[4]LAN-PPMP'!M149</f>
        <v>663424250258.87646</v>
      </c>
      <c r="P191" s="18">
        <f>'[4]LAN-PPMP'!N149</f>
        <v>662242736023.86682</v>
      </c>
      <c r="Q191" s="18">
        <f>'[4]LAN-PPMP'!O149</f>
        <v>1450428347174.8667</v>
      </c>
    </row>
    <row r="192" spans="3:17" hidden="1">
      <c r="C192" s="18" t="s">
        <v>149</v>
      </c>
      <c r="E192" s="18">
        <f>(E189-E190)/GEOMEAN(E$191:$E191)</f>
        <v>4.5768829127910138E-3</v>
      </c>
      <c r="F192" s="18">
        <f>(F189-F190)/GEOMEAN($E$191:F191)</f>
        <v>8.9405486293813417E-3</v>
      </c>
      <c r="G192" s="18">
        <f>(G189-G190)/GEOMEAN($E$191:G191)</f>
        <v>1.0411964075706354E-2</v>
      </c>
      <c r="H192" s="18">
        <f>(H189-H190)/GEOMEAN($E$191:H191)</f>
        <v>1.7833683407906694E-2</v>
      </c>
      <c r="I192" s="18">
        <f>(I189-I190)/GEOMEAN($E$191:I191)</f>
        <v>2.2109332269374747E-2</v>
      </c>
      <c r="J192" s="18">
        <f>(J189-J190)/GEOMEAN($E$191:J191)</f>
        <v>2.8387082894888029E-2</v>
      </c>
      <c r="K192" s="18">
        <f>(K189-K190)/GEOMEAN($E$191:K191)</f>
        <v>3.9195888495950265E-2</v>
      </c>
      <c r="L192" s="18">
        <f>(L189-L190)/GEOMEAN($E$191:L191)</f>
        <v>4.4100754732975256E-2</v>
      </c>
      <c r="M192" s="18">
        <f>(M189-M190)/GEOMEAN($E$191:M191)</f>
        <v>5.9108838293294434E-2</v>
      </c>
      <c r="N192" s="18">
        <f>(N189-N190)/GEOMEAN($E$191:N191)</f>
        <v>6.3415307788976596E-2</v>
      </c>
      <c r="O192" s="18">
        <f>(O189-O190)/GEOMEAN($E$191:O191)</f>
        <v>6.7993934443261225E-2</v>
      </c>
      <c r="P192" s="18">
        <f>(P189-P190)/GEOMEAN($E$191:P191)</f>
        <v>7.2744765158889224E-2</v>
      </c>
      <c r="Q192" s="18">
        <f>(Q189-Q190)/GEOMEAN($Q$191:Q191)</f>
        <v>3.2610984414652752E-2</v>
      </c>
    </row>
    <row r="193" spans="3:17" hidden="1"/>
    <row r="194" spans="3:17" ht="13.5" hidden="1" thickBot="1">
      <c r="C194" s="18" t="s">
        <v>150</v>
      </c>
      <c r="E194" s="84">
        <v>44592</v>
      </c>
      <c r="F194" s="84">
        <v>44620</v>
      </c>
      <c r="G194" s="84">
        <v>44651</v>
      </c>
      <c r="H194" s="84">
        <v>44681</v>
      </c>
      <c r="I194" s="84">
        <v>44712</v>
      </c>
      <c r="J194" s="84">
        <v>44742</v>
      </c>
      <c r="K194" s="84">
        <v>44773</v>
      </c>
      <c r="L194" s="84">
        <v>44804</v>
      </c>
      <c r="M194" s="84">
        <v>44834</v>
      </c>
      <c r="N194" s="84">
        <v>44865</v>
      </c>
      <c r="O194" s="84">
        <v>44895</v>
      </c>
      <c r="P194" s="84">
        <v>44926</v>
      </c>
      <c r="Q194" s="84">
        <v>44957</v>
      </c>
    </row>
    <row r="195" spans="3:17" ht="13.5" hidden="1" thickTop="1">
      <c r="C195" s="18" t="s">
        <v>146</v>
      </c>
      <c r="E195" s="18">
        <f>'[3]LPAN-PPIP RSI'!AL9</f>
        <v>2055628720.22</v>
      </c>
      <c r="F195" s="18">
        <f>'[3]LPAN-PPIP RSI'!AM9</f>
        <v>534708822</v>
      </c>
      <c r="G195" s="18">
        <f>'[3]LPAN-PPIP RSI'!AN9</f>
        <v>534708822</v>
      </c>
      <c r="H195" s="18">
        <f>'[3]LPAN-PPIP RSI'!AO9</f>
        <v>534708822</v>
      </c>
      <c r="I195" s="18">
        <f>'[3]LPAN-PPIP RSI'!AP9</f>
        <v>181577829</v>
      </c>
      <c r="J195" s="18">
        <f>'[3]LPAN-PPIP RSI'!AQ9</f>
        <v>365292526</v>
      </c>
      <c r="K195" s="18">
        <f>'[3]LPAN-PPIP RSI'!AR9</f>
        <v>385629627</v>
      </c>
      <c r="L195" s="18">
        <f>'[3]LPAN-PPIP RSI'!AS9</f>
        <v>376729823</v>
      </c>
      <c r="M195" s="18">
        <f>'[3]LPAN-PPIP RSI'!AT9</f>
        <v>421370298</v>
      </c>
      <c r="N195" s="18">
        <f>'[3]LPAN-PPIP RSI'!AU9</f>
        <v>198548218</v>
      </c>
      <c r="O195" s="18">
        <f>'[3]LPAN-PPIP RSI'!AV9</f>
        <v>187626772</v>
      </c>
      <c r="P195" s="18">
        <f>'[3]LPAN-PPIP RSI'!AW9</f>
        <v>746158524</v>
      </c>
      <c r="Q195" s="18">
        <f>'[3]LPAN-PPIP RSI'!AX9</f>
        <v>234378411</v>
      </c>
    </row>
    <row r="196" spans="3:17" hidden="1">
      <c r="C196" s="18" t="s">
        <v>147</v>
      </c>
      <c r="E196" s="18">
        <f>'[3]LPAN-PPIP RSI'!AL19</f>
        <v>3679200</v>
      </c>
      <c r="F196" s="18">
        <f>'[3]LPAN-PPIP RSI'!AM19</f>
        <v>3679200</v>
      </c>
      <c r="G196" s="18">
        <f>'[3]LPAN-PPIP RSI'!AN19</f>
        <v>3679200</v>
      </c>
      <c r="H196" s="18">
        <f>'[3]LPAN-PPIP RSI'!AO19</f>
        <v>3679200</v>
      </c>
      <c r="I196" s="18">
        <f>'[3]LPAN-PPIP RSI'!AP19</f>
        <v>4088202</v>
      </c>
      <c r="J196" s="18">
        <f>'[3]LPAN-PPIP RSI'!AQ19</f>
        <v>4149948</v>
      </c>
      <c r="K196" s="18">
        <f>'[3]LPAN-PPIP RSI'!AR19</f>
        <v>33667524</v>
      </c>
      <c r="L196" s="18">
        <f>'[3]LPAN-PPIP RSI'!AS19</f>
        <v>6361563</v>
      </c>
      <c r="M196" s="18">
        <f>'[3]LPAN-PPIP RSI'!AT19</f>
        <v>4257890</v>
      </c>
      <c r="N196" s="18">
        <f>'[3]LPAN-PPIP RSI'!AU19</f>
        <v>4393514</v>
      </c>
      <c r="O196" s="18">
        <f>'[3]LPAN-PPIP RSI'!AV19</f>
        <v>4307886</v>
      </c>
      <c r="P196" s="18">
        <f>'[3]LPAN-PPIP RSI'!AW19</f>
        <v>4348476</v>
      </c>
      <c r="Q196" s="18">
        <f>'[3]LPAN-PPIP RSI'!AX19</f>
        <v>4363386</v>
      </c>
    </row>
    <row r="197" spans="3:17" hidden="1">
      <c r="C197" s="18" t="s">
        <v>148</v>
      </c>
      <c r="E197" s="18">
        <f>'[4]LAN-PPIP'!C147</f>
        <v>88062310420.428757</v>
      </c>
      <c r="F197" s="18">
        <f>'[4]LAN-PPIP'!D147</f>
        <v>86764664284</v>
      </c>
      <c r="G197" s="18">
        <f>'[4]LAN-PPIP'!E147</f>
        <v>86764664284</v>
      </c>
      <c r="H197" s="18">
        <f>'[4]LAN-PPIP'!F147</f>
        <v>86764664284</v>
      </c>
      <c r="I197" s="18">
        <f>'[4]LAN-PPIP'!G147</f>
        <v>85652734886</v>
      </c>
      <c r="J197" s="18">
        <f>'[4]LAN-PPIP'!H147</f>
        <v>84913614824</v>
      </c>
      <c r="K197" s="18">
        <f>'[4]LAN-PPIP'!I147</f>
        <v>70125459100</v>
      </c>
      <c r="L197" s="18">
        <f>'[4]LAN-PPIP'!J147</f>
        <v>76385614500</v>
      </c>
      <c r="M197" s="18">
        <f>'[4]LAN-PPIP'!K147</f>
        <v>74646969475</v>
      </c>
      <c r="N197" s="18">
        <f>'[4]LAN-PPIP'!L147</f>
        <v>73326129714</v>
      </c>
      <c r="O197" s="18">
        <f>'[4]LAN-PPIP'!M147</f>
        <v>73961809241</v>
      </c>
      <c r="P197" s="18">
        <f>'[4]LAN-PPIP'!N147</f>
        <v>77868264383</v>
      </c>
      <c r="Q197" s="18">
        <f>'[4]LAN-PPIP'!O147</f>
        <v>76724528413</v>
      </c>
    </row>
    <row r="198" spans="3:17" hidden="1">
      <c r="C198" s="18" t="s">
        <v>149</v>
      </c>
      <c r="E198" s="18">
        <f>(E195-E196)/GEOMEAN(E$197:$E197)</f>
        <v>2.3301109298899194E-2</v>
      </c>
      <c r="F198" s="18">
        <f>(F195-F196)/GEOMEAN($E$197:F197)</f>
        <v>6.075083681845595E-3</v>
      </c>
      <c r="G198" s="18">
        <f>(G195-G196)/GEOMEAN($E$197:G197)</f>
        <v>6.0901332555189959E-3</v>
      </c>
      <c r="H198" s="18">
        <f>(H195-H196)/GEOMEAN($E$197:H197)</f>
        <v>6.0976720172398703E-3</v>
      </c>
      <c r="I198" s="18">
        <f>(I195-I196)/GEOMEAN($E$197:I197)</f>
        <v>2.0448477609225995E-3</v>
      </c>
      <c r="J198" s="18">
        <f>(J195-J196)/GEOMEAN($E$197:J197)</f>
        <v>4.175954986221731E-3</v>
      </c>
      <c r="K198" s="18">
        <f>(K195-K196)/GEOMEAN($E$197:K197)</f>
        <v>4.1935300260767068E-3</v>
      </c>
      <c r="L198" s="18">
        <f>(L195-L196)/GEOMEAN($E$197:L197)</f>
        <v>4.4650948154562999E-3</v>
      </c>
      <c r="M198" s="18">
        <f>(M195-M196)/GEOMEAN($E$197:M197)</f>
        <v>5.0878923116094649E-3</v>
      </c>
      <c r="N198" s="18">
        <f>(N195-N196)/GEOMEAN($E$197:N197)</f>
        <v>2.3948502501224176E-3</v>
      </c>
      <c r="O198" s="18">
        <f>(O195-O196)/GEOMEAN($E$197:O197)</f>
        <v>2.2801397999173546E-3</v>
      </c>
      <c r="P198" s="18">
        <f>(P195-P196)/GEOMEAN($E$197:P197)</f>
        <v>9.2513280407371147E-3</v>
      </c>
      <c r="Q198" s="18">
        <f>(Q195-Q196)/GEOMEAN($Q$197:Q197)</f>
        <v>2.9979333826837423E-3</v>
      </c>
    </row>
    <row r="199" spans="3:17" hidden="1"/>
    <row r="200" spans="3:17" ht="13.5" hidden="1" thickBot="1">
      <c r="C200" s="18" t="s">
        <v>151</v>
      </c>
      <c r="E200" s="84">
        <v>44592</v>
      </c>
      <c r="F200" s="84">
        <v>44620</v>
      </c>
      <c r="G200" s="84">
        <v>44651</v>
      </c>
      <c r="H200" s="84">
        <v>44681</v>
      </c>
      <c r="I200" s="84">
        <v>44712</v>
      </c>
      <c r="J200" s="84">
        <v>44742</v>
      </c>
      <c r="K200" s="84">
        <v>44773</v>
      </c>
      <c r="L200" s="84">
        <v>44804</v>
      </c>
      <c r="M200" s="84">
        <v>44834</v>
      </c>
      <c r="N200" s="84">
        <v>44865</v>
      </c>
      <c r="O200" s="84">
        <v>44895</v>
      </c>
      <c r="P200" s="84">
        <v>44926</v>
      </c>
      <c r="Q200" s="84">
        <v>44957</v>
      </c>
    </row>
    <row r="201" spans="3:17" ht="13.5" hidden="1" thickTop="1">
      <c r="C201" s="18" t="s">
        <v>146</v>
      </c>
      <c r="E201" s="18">
        <f>'[3]LPAN-DPLK Muamalat'!AL9</f>
        <v>6162953650</v>
      </c>
      <c r="F201" s="18">
        <f>'[3]LPAN-DPLK Muamalat'!AM9</f>
        <v>10344329967</v>
      </c>
      <c r="G201" s="18">
        <f>'[3]LPAN-DPLK Muamalat'!AN9</f>
        <v>16975375569</v>
      </c>
      <c r="H201" s="18">
        <f>'[3]LPAN-DPLK Muamalat'!AO9</f>
        <v>21801237875</v>
      </c>
      <c r="I201" s="18">
        <f>'[3]LPAN-DPLK Muamalat'!AP9</f>
        <v>28295982680</v>
      </c>
      <c r="J201" s="18">
        <f>'[3]LPAN-DPLK Muamalat'!AQ9</f>
        <v>33833586381</v>
      </c>
      <c r="K201" s="18">
        <f>'[3]LPAN-DPLK Muamalat'!AR9</f>
        <v>38664612872</v>
      </c>
      <c r="L201" s="18">
        <f>'[3]LPAN-DPLK Muamalat'!AS9</f>
        <v>44903801569</v>
      </c>
      <c r="M201" s="18">
        <f>'[3]LPAN-DPLK Muamalat'!AT9</f>
        <v>50653095644</v>
      </c>
      <c r="N201" s="18">
        <f>'[3]LPAN-DPLK Muamalat'!AU9</f>
        <v>57167710305</v>
      </c>
      <c r="O201" s="18">
        <f>'[3]LPAN-DPLK Muamalat'!AV9</f>
        <v>66123788985</v>
      </c>
      <c r="P201" s="18">
        <f>'[3]LPAN-DPLK Muamalat'!AW9</f>
        <v>72035697764</v>
      </c>
      <c r="Q201" s="18">
        <f>'[3]LPAN-DPLK Muamalat'!AX9</f>
        <v>7460570900</v>
      </c>
    </row>
    <row r="202" spans="3:17" hidden="1">
      <c r="C202" s="18" t="s">
        <v>147</v>
      </c>
      <c r="E202" s="18">
        <f>'[3]LPAN-DPLK Muamalat'!AL16</f>
        <v>22926134</v>
      </c>
      <c r="F202" s="18">
        <f>'[3]LPAN-DPLK Muamalat'!AM16</f>
        <v>38443292</v>
      </c>
      <c r="G202" s="18">
        <f>'[3]LPAN-DPLK Muamalat'!AN16</f>
        <v>53745726</v>
      </c>
      <c r="H202" s="18">
        <f>'[3]LPAN-DPLK Muamalat'!AO16</f>
        <v>70192972</v>
      </c>
      <c r="I202" s="18">
        <f>'[3]LPAN-DPLK Muamalat'!AP16</f>
        <v>85902433</v>
      </c>
      <c r="J202" s="18">
        <f>'[3]LPAN-DPLK Muamalat'!AQ16</f>
        <v>103210452</v>
      </c>
      <c r="K202" s="18">
        <f>'[3]LPAN-DPLK Muamalat'!AR16</f>
        <v>119748889</v>
      </c>
      <c r="L202" s="18">
        <f>'[3]LPAN-DPLK Muamalat'!AS16</f>
        <v>137454622</v>
      </c>
      <c r="M202" s="18">
        <f>'[3]LPAN-DPLK Muamalat'!AT16</f>
        <v>155377793</v>
      </c>
      <c r="N202" s="18">
        <f>'[3]LPAN-DPLK Muamalat'!AU16</f>
        <v>173135132</v>
      </c>
      <c r="O202" s="18">
        <f>'[3]LPAN-DPLK Muamalat'!AV16</f>
        <v>194318717</v>
      </c>
      <c r="P202" s="18">
        <f>'[3]LPAN-DPLK Muamalat'!AW16</f>
        <v>216765212</v>
      </c>
      <c r="Q202" s="18">
        <f>'[3]LPAN-DPLK Muamalat'!AX16</f>
        <v>22717325</v>
      </c>
    </row>
    <row r="203" spans="3:17" hidden="1">
      <c r="C203" s="18" t="s">
        <v>148</v>
      </c>
      <c r="E203" s="18">
        <f>'[4]LAN-DPLK'!C113</f>
        <v>1458064245632</v>
      </c>
      <c r="F203" s="18">
        <f>'[4]LAN-DPLK'!D113</f>
        <v>1460489330970</v>
      </c>
      <c r="G203" s="18">
        <f>'[4]LAN-DPLK'!E113</f>
        <v>1451951110473</v>
      </c>
      <c r="H203" s="18">
        <f>'[4]LAN-DPLK'!F113</f>
        <v>1464080404464</v>
      </c>
      <c r="I203" s="18">
        <f>'[4]LAN-DPLK'!G113</f>
        <v>1467765807691</v>
      </c>
      <c r="J203" s="18">
        <f>'[4]LAN-DPLK'!H113</f>
        <v>1472154189314</v>
      </c>
      <c r="K203" s="18">
        <f>'[4]LAN-DPLK'!I113</f>
        <v>1476225778673</v>
      </c>
      <c r="L203" s="18">
        <f>'[4]LAN-DPLK'!J113</f>
        <v>1484964396803</v>
      </c>
      <c r="M203" s="18">
        <f>'[4]LAN-DPLK'!K113</f>
        <v>1482946657339</v>
      </c>
      <c r="N203" s="18">
        <f>'[4]LAN-DPLK'!L113</f>
        <v>1488803380844</v>
      </c>
      <c r="O203" s="18">
        <f>'[4]LAN-DPLK'!M113</f>
        <v>1499776014416</v>
      </c>
      <c r="P203" s="18">
        <f>'[4]LAN-DPLK'!N113</f>
        <v>1509530057317</v>
      </c>
      <c r="Q203" s="18">
        <f>'[4]LAN-DPLK'!O113</f>
        <v>1516670951561</v>
      </c>
    </row>
    <row r="204" spans="3:17" hidden="1">
      <c r="C204" s="18" t="s">
        <v>149</v>
      </c>
      <c r="E204" s="18">
        <f>(E201-E202)/GEOMEAN(E$203:$E203)</f>
        <v>4.21108159972649E-3</v>
      </c>
      <c r="F204" s="18">
        <f>(F201-F202)/GEOMEAN($E$203:F203)</f>
        <v>7.0623272537211302E-3</v>
      </c>
      <c r="G204" s="18">
        <f>(G201-G202)/GEOMEAN($E$203:G203)</f>
        <v>1.1615373425316072E-2</v>
      </c>
      <c r="H204" s="18">
        <f>(H201-H202)/GEOMEAN($E$203:H203)</f>
        <v>1.4898159399367089E-2</v>
      </c>
      <c r="I204" s="18">
        <f>(I201-I202)/GEOMEAN($E$203:I203)</f>
        <v>1.9315883359310199E-2</v>
      </c>
      <c r="J204" s="18">
        <f>(J201-J202)/GEOMEAN($E$203:J203)</f>
        <v>2.3065038055231264E-2</v>
      </c>
      <c r="K204" s="18">
        <f>(K201-K202)/GEOMEAN($E$203:K203)</f>
        <v>2.632181477989928E-2</v>
      </c>
      <c r="L204" s="18">
        <f>(L201-L202)/GEOMEAN($E$203:L203)</f>
        <v>3.0517067513162577E-2</v>
      </c>
      <c r="M204" s="18">
        <f>(M201-M202)/GEOMEAN($E$203:M203)</f>
        <v>3.4382608254509457E-2</v>
      </c>
      <c r="N204" s="18">
        <f>(N201-N202)/GEOMEAN($E$203:N203)</f>
        <v>3.8753429987704945E-2</v>
      </c>
      <c r="O204" s="18">
        <f>(O201-O202)/GEOMEAN($E$203:O203)</f>
        <v>4.4748987133335485E-2</v>
      </c>
      <c r="P204" s="18">
        <f>(P201-P202)/GEOMEAN($E$203:P203)</f>
        <v>4.8647865201311175E-2</v>
      </c>
      <c r="Q204" s="18">
        <f>(Q201-Q202)/GEOMEAN($Q$203:Q203)</f>
        <v>4.9040654252293508E-3</v>
      </c>
    </row>
    <row r="205" spans="3:17" hidden="1"/>
    <row r="206" spans="3:17" ht="13.5" hidden="1" thickBot="1">
      <c r="C206" s="18" t="s">
        <v>152</v>
      </c>
      <c r="E206" s="84">
        <v>44592</v>
      </c>
      <c r="F206" s="84">
        <v>44620</v>
      </c>
      <c r="G206" s="84">
        <v>44651</v>
      </c>
      <c r="H206" s="84">
        <v>44681</v>
      </c>
      <c r="I206" s="84">
        <v>44712</v>
      </c>
      <c r="J206" s="84">
        <v>44742</v>
      </c>
      <c r="K206" s="84">
        <v>44773</v>
      </c>
      <c r="L206" s="84">
        <v>44804</v>
      </c>
      <c r="M206" s="84">
        <v>44834</v>
      </c>
      <c r="N206" s="84">
        <v>44865</v>
      </c>
      <c r="O206" s="84">
        <v>44895</v>
      </c>
      <c r="P206" s="84">
        <v>44926</v>
      </c>
      <c r="Q206" s="84">
        <v>44957</v>
      </c>
    </row>
    <row r="207" spans="3:17" ht="13.5" hidden="1" thickTop="1">
      <c r="C207" s="18" t="s">
        <v>146</v>
      </c>
      <c r="E207" s="18">
        <f>E189+E195+E201</f>
        <v>11059715160.65</v>
      </c>
      <c r="F207" s="18">
        <f t="shared" ref="F207:Q209" si="41">F189+F195+F201</f>
        <v>16448733145.720001</v>
      </c>
      <c r="G207" s="18">
        <f t="shared" si="41"/>
        <v>24003962749.720001</v>
      </c>
      <c r="H207" s="18">
        <f t="shared" si="41"/>
        <v>33495477679.68</v>
      </c>
      <c r="I207" s="18">
        <f t="shared" si="41"/>
        <v>42344355078.68</v>
      </c>
      <c r="J207" s="18">
        <f t="shared" si="41"/>
        <v>52052474196.040138</v>
      </c>
      <c r="K207" s="18">
        <f t="shared" si="41"/>
        <v>63738977725.040138</v>
      </c>
      <c r="L207" s="18">
        <f t="shared" si="41"/>
        <v>73131097907.150146</v>
      </c>
      <c r="M207" s="18">
        <f t="shared" si="41"/>
        <v>88559477504.78894</v>
      </c>
      <c r="N207" s="18">
        <f t="shared" si="41"/>
        <v>97729234457.788925</v>
      </c>
      <c r="O207" s="18">
        <f t="shared" si="41"/>
        <v>109766457400.78893</v>
      </c>
      <c r="P207" s="18">
        <f t="shared" si="41"/>
        <v>119425834869.28893</v>
      </c>
      <c r="Q207" s="18">
        <f t="shared" si="41"/>
        <v>55144155096.288925</v>
      </c>
    </row>
    <row r="208" spans="3:17" hidden="1">
      <c r="C208" s="18" t="s">
        <v>147</v>
      </c>
      <c r="E208" s="18">
        <f>E190+E196+E202</f>
        <v>34186442</v>
      </c>
      <c r="F208" s="18">
        <f t="shared" si="41"/>
        <v>56344168</v>
      </c>
      <c r="G208" s="18">
        <f t="shared" si="41"/>
        <v>71681602</v>
      </c>
      <c r="H208" s="18">
        <f t="shared" si="41"/>
        <v>104169523</v>
      </c>
      <c r="I208" s="18">
        <f t="shared" si="41"/>
        <v>127580691</v>
      </c>
      <c r="J208" s="18">
        <f t="shared" si="41"/>
        <v>157766002</v>
      </c>
      <c r="K208" s="18">
        <f t="shared" si="41"/>
        <v>204007015</v>
      </c>
      <c r="L208" s="18">
        <f t="shared" si="41"/>
        <v>202193912</v>
      </c>
      <c r="M208" s="18">
        <f t="shared" si="41"/>
        <v>243030597.99879411</v>
      </c>
      <c r="N208" s="18">
        <f t="shared" si="41"/>
        <v>273109781.99879408</v>
      </c>
      <c r="O208" s="18">
        <f t="shared" si="41"/>
        <v>306595535.99879408</v>
      </c>
      <c r="P208" s="18">
        <f t="shared" si="41"/>
        <v>341991971.99879408</v>
      </c>
      <c r="Q208" s="18">
        <f t="shared" si="41"/>
        <v>176390271.99879411</v>
      </c>
    </row>
    <row r="209" spans="3:17" hidden="1">
      <c r="C209" s="18" t="s">
        <v>148</v>
      </c>
      <c r="E209" s="18">
        <f>E191+E197+E203</f>
        <v>2165227314455.2871</v>
      </c>
      <c r="F209" s="18">
        <f t="shared" si="41"/>
        <v>2170920409561.019</v>
      </c>
      <c r="G209" s="18">
        <f t="shared" si="41"/>
        <v>2162935192145.019</v>
      </c>
      <c r="H209" s="18">
        <f t="shared" si="41"/>
        <v>2180127867465.832</v>
      </c>
      <c r="I209" s="18">
        <f t="shared" si="41"/>
        <v>2184682561648.6711</v>
      </c>
      <c r="J209" s="18">
        <f t="shared" si="41"/>
        <v>2192624729289.26</v>
      </c>
      <c r="K209" s="18">
        <f t="shared" si="41"/>
        <v>2183601595044.26</v>
      </c>
      <c r="L209" s="18">
        <f t="shared" si="41"/>
        <v>2202916139878.3174</v>
      </c>
      <c r="M209" s="18">
        <f t="shared" si="41"/>
        <v>2211217222284.9458</v>
      </c>
      <c r="N209" s="18">
        <f t="shared" si="41"/>
        <v>2217448458301.479</v>
      </c>
      <c r="O209" s="18">
        <f t="shared" si="41"/>
        <v>2237162073915.8765</v>
      </c>
      <c r="P209" s="18">
        <f t="shared" si="41"/>
        <v>2249641057723.8667</v>
      </c>
      <c r="Q209" s="18">
        <f t="shared" si="41"/>
        <v>3043823827148.8667</v>
      </c>
    </row>
    <row r="210" spans="3:17" hidden="1">
      <c r="C210" s="18" t="s">
        <v>149</v>
      </c>
      <c r="E210" s="18">
        <f>(E207-E208)/GEOMEAN(E$209:$E209)</f>
        <v>5.0920883202619886E-3</v>
      </c>
      <c r="F210" s="18">
        <f>(F207-F208)/GEOMEAN($E$209:F209)</f>
        <v>7.5608139527200691E-3</v>
      </c>
      <c r="G210" s="18">
        <f>(G207-G208)/GEOMEAN($E$209:G209)</f>
        <v>1.1047240131095879E-2</v>
      </c>
      <c r="H210" s="18">
        <f>(H207-H208)/GEOMEAN($E$209:H209)</f>
        <v>1.5389170650590173E-2</v>
      </c>
      <c r="I210" s="18">
        <f>(I207-I208)/GEOMEAN($E$209:I209)</f>
        <v>1.9430000185812129E-2</v>
      </c>
      <c r="J210" s="18">
        <f>(J207-J208)/GEOMEAN($E$209:J209)</f>
        <v>2.3848010481832504E-2</v>
      </c>
      <c r="K210" s="18">
        <f>(K207-K208)/GEOMEAN($E$209:K209)</f>
        <v>2.9182821138105362E-2</v>
      </c>
      <c r="L210" s="18">
        <f>(L207-L208)/GEOMEAN($E$209:L209)</f>
        <v>3.3448379010288826E-2</v>
      </c>
      <c r="M210" s="18">
        <f>(M207-M208)/GEOMEAN($E$209:M209)</f>
        <v>4.0442541912959526E-2</v>
      </c>
      <c r="N210" s="18">
        <f>(N207-N208)/GEOMEAN($E$209:N209)</f>
        <v>4.4559566235783041E-2</v>
      </c>
      <c r="O210" s="18">
        <f>(O207-O208)/GEOMEAN($E$209:O209)</f>
        <v>4.9945129439098519E-2</v>
      </c>
      <c r="P210" s="18">
        <f>(P207-P208)/GEOMEAN($E$209:P209)</f>
        <v>5.4218204581193315E-2</v>
      </c>
      <c r="Q210" s="18">
        <f>(Q207-Q208)/GEOMEAN($Q$209:Q209)</f>
        <v>1.8058786561171689E-2</v>
      </c>
    </row>
    <row r="211" spans="3:17" hidden="1"/>
  </sheetData>
  <mergeCells count="3">
    <mergeCell ref="C2:Q2"/>
    <mergeCell ref="C22:Q22"/>
    <mergeCell ref="C42:Q4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9937D59C55BE40B570411B988C7497" ma:contentTypeVersion="1" ma:contentTypeDescription="Create a new document." ma:contentTypeScope="" ma:versionID="77579a10ed2e08e20f4f0702530e2d2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64610B-B5F5-4274-B513-62385EB1CB1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1D6837B9-FAB9-4A9E-844F-2F8B9B2E02DD}"/>
</file>

<file path=customXml/itemProps3.xml><?xml version="1.0" encoding="utf-8"?>
<ds:datastoreItem xmlns:ds="http://schemas.openxmlformats.org/officeDocument/2006/customXml" ds:itemID="{82D8E821-1B2A-4D1D-ACE9-36C32C776F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Cover</vt:lpstr>
      <vt:lpstr>Notes</vt:lpstr>
      <vt:lpstr>Daftar Isi</vt:lpstr>
      <vt:lpstr>Tabel 1</vt:lpstr>
      <vt:lpstr>Tabel 2</vt:lpstr>
      <vt:lpstr>Tabel 3</vt:lpstr>
      <vt:lpstr>Tabel 4</vt:lpstr>
      <vt:lpstr>Tabel 5</vt:lpstr>
      <vt:lpstr>Tabel 6</vt:lpstr>
      <vt:lpstr>Tabel 7</vt:lpstr>
      <vt:lpstr>Tabel 8</vt:lpstr>
      <vt:lpstr>Tabel 9</vt:lpstr>
      <vt:lpstr>Tabel 10</vt:lpstr>
      <vt:lpstr>Tabel 11</vt:lpstr>
      <vt:lpstr>Tabel 12</vt:lpstr>
      <vt:lpstr>Tabel 13</vt:lpstr>
      <vt:lpstr>Tabel 14</vt:lpstr>
      <vt:lpstr>Tabel 15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Arya Aditiawanto S</dc:creator>
  <cp:keywords/>
  <dc:description/>
  <cp:lastModifiedBy>Puja Kristian Adiatma</cp:lastModifiedBy>
  <cp:revision/>
  <dcterms:created xsi:type="dcterms:W3CDTF">2016-02-26T02:07:15Z</dcterms:created>
  <dcterms:modified xsi:type="dcterms:W3CDTF">2023-03-15T04:38:24Z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0x010100C29937D59C55BE40B570411B988C7497</vt:lpwstr>
  </property>
</Properties>
</file>