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izda.aulia\Downloads\"/>
    </mc:Choice>
  </mc:AlternateContent>
  <xr:revisionPtr revIDLastSave="0" documentId="13_ncr:1_{B34FC824-853B-45C4-930B-4E5A13B04C9B}" xr6:coauthVersionLast="36" xr6:coauthVersionMax="47" xr10:uidLastSave="{00000000-0000-0000-0000-000000000000}"/>
  <bookViews>
    <workbookView xWindow="0" yWindow="0" windowWidth="19200" windowHeight="8010" tabRatio="823" activeTab="5" xr2:uid="{00000000-000D-0000-FFFF-FFFF00000000}"/>
  </bookViews>
  <sheets>
    <sheet name="Cover" sheetId="37" r:id="rId1"/>
    <sheet name="Notes" sheetId="38" r:id="rId2"/>
    <sheet name="Daftar Isi" sheetId="76" r:id="rId3"/>
    <sheet name="Tabel 1" sheetId="60" r:id="rId4"/>
    <sheet name="Tabel 2" sheetId="74" r:id="rId5"/>
    <sheet name="Tabel 3" sheetId="77" r:id="rId6"/>
    <sheet name="Tabel 4" sheetId="78" r:id="rId7"/>
    <sheet name="Tabel 5" sheetId="70" r:id="rId8"/>
    <sheet name="Tabel 6" sheetId="80" r:id="rId9"/>
    <sheet name="Tabel 6-rev" sheetId="59" state="hidden" r:id="rId10"/>
    <sheet name="Tabel 7" sheetId="50" r:id="rId11"/>
    <sheet name="Tabel 8" sheetId="64" r:id="rId12"/>
    <sheet name="Tabel 9" sheetId="51" r:id="rId13"/>
    <sheet name="Tabel 10" sheetId="52" r:id="rId14"/>
    <sheet name="Tabel 11" sheetId="53" r:id="rId15"/>
    <sheet name="Tabel 12" sheetId="58" r:id="rId16"/>
    <sheet name="Tabel 13" sheetId="65" r:id="rId17"/>
    <sheet name="Tabel 14" sheetId="66" r:id="rId18"/>
    <sheet name="Tabel 15" sheetId="79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2" hidden="1">'Daftar Isi'!$B$3:$D$48</definedName>
    <definedName name="BESAR">[1]inv_06!$D$2:$D$44</definedName>
    <definedName name="MD">[2]ALAMAT!$B$1:$H$266</definedName>
    <definedName name="Slicer_Tipe">#N/A</definedName>
    <definedName name="Slicer_TotalInvestasiWajar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79" l="1"/>
  <c r="P13" i="79"/>
  <c r="P10" i="79"/>
  <c r="P5" i="79"/>
  <c r="P4" i="79"/>
  <c r="P3" i="79"/>
  <c r="P17" i="79" s="1"/>
  <c r="P100" i="64"/>
  <c r="P99" i="64"/>
  <c r="P98" i="64"/>
  <c r="P97" i="64"/>
  <c r="P96" i="64"/>
  <c r="P95" i="64"/>
  <c r="P94" i="64"/>
  <c r="P93" i="64"/>
  <c r="P92" i="64"/>
  <c r="P91" i="64"/>
  <c r="P90" i="64"/>
  <c r="P89" i="64"/>
  <c r="P88" i="64"/>
  <c r="P87" i="64"/>
  <c r="P86" i="64"/>
  <c r="P85" i="64"/>
  <c r="P84" i="64"/>
  <c r="P83" i="64"/>
  <c r="P82" i="64"/>
  <c r="P81" i="64"/>
  <c r="P80" i="64"/>
  <c r="P79" i="64"/>
  <c r="P78" i="64"/>
  <c r="P77" i="64"/>
  <c r="P76" i="64"/>
  <c r="P75" i="64"/>
  <c r="P74" i="64"/>
  <c r="P73" i="64"/>
  <c r="P72" i="64"/>
  <c r="P71" i="64"/>
  <c r="P67" i="64"/>
  <c r="P66" i="64"/>
  <c r="P65" i="64"/>
  <c r="P64" i="64"/>
  <c r="P63" i="64"/>
  <c r="P62" i="64"/>
  <c r="P61" i="64"/>
  <c r="P60" i="64"/>
  <c r="P59" i="64"/>
  <c r="P58" i="64"/>
  <c r="P57" i="64"/>
  <c r="P56" i="64"/>
  <c r="P55" i="64"/>
  <c r="P54" i="64"/>
  <c r="P53" i="64"/>
  <c r="P52" i="64"/>
  <c r="P51" i="64"/>
  <c r="P50" i="64"/>
  <c r="P49" i="64"/>
  <c r="P48" i="64"/>
  <c r="P47" i="64"/>
  <c r="P46" i="64"/>
  <c r="P45" i="64"/>
  <c r="P44" i="64"/>
  <c r="P43" i="64"/>
  <c r="P42" i="64"/>
  <c r="P41" i="64"/>
  <c r="P40" i="64"/>
  <c r="P39" i="64"/>
  <c r="P38" i="64"/>
  <c r="P33" i="64"/>
  <c r="P32" i="64"/>
  <c r="P31" i="64"/>
  <c r="P30" i="64"/>
  <c r="P29" i="64"/>
  <c r="P28" i="64"/>
  <c r="P27" i="64"/>
  <c r="P26" i="64"/>
  <c r="P25" i="64"/>
  <c r="P24" i="64"/>
  <c r="P23" i="64"/>
  <c r="P22" i="64"/>
  <c r="P21" i="64"/>
  <c r="P20" i="64"/>
  <c r="P19" i="64"/>
  <c r="P18" i="64"/>
  <c r="P17" i="64"/>
  <c r="P16" i="64"/>
  <c r="P15" i="64"/>
  <c r="P14" i="64"/>
  <c r="P13" i="64"/>
  <c r="P12" i="64"/>
  <c r="P11" i="64"/>
  <c r="P10" i="64"/>
  <c r="P9" i="64"/>
  <c r="P8" i="64"/>
  <c r="P7" i="64"/>
  <c r="P6" i="64"/>
  <c r="P5" i="64"/>
  <c r="P4" i="64"/>
  <c r="P3" i="64"/>
  <c r="P37" i="64" s="1"/>
  <c r="P33" i="66"/>
  <c r="P32" i="66"/>
  <c r="P31" i="66"/>
  <c r="P30" i="66"/>
  <c r="P29" i="66"/>
  <c r="P28" i="66"/>
  <c r="P27" i="66"/>
  <c r="P26" i="66"/>
  <c r="P25" i="66"/>
  <c r="P24" i="66"/>
  <c r="P23" i="66"/>
  <c r="P22" i="66"/>
  <c r="P21" i="66"/>
  <c r="P20" i="66"/>
  <c r="P19" i="66"/>
  <c r="P18" i="66"/>
  <c r="P17" i="66"/>
  <c r="P16" i="66"/>
  <c r="P15" i="66"/>
  <c r="P14" i="66"/>
  <c r="P13" i="66"/>
  <c r="P12" i="66"/>
  <c r="P11" i="66"/>
  <c r="P10" i="66"/>
  <c r="P9" i="66"/>
  <c r="P8" i="66"/>
  <c r="P7" i="66"/>
  <c r="P6" i="66"/>
  <c r="P5" i="66"/>
  <c r="P4" i="66"/>
  <c r="P3" i="66"/>
  <c r="P71" i="66" s="1"/>
  <c r="P9" i="65"/>
  <c r="P33" i="65"/>
  <c r="P32" i="65"/>
  <c r="P31" i="65"/>
  <c r="P30" i="65"/>
  <c r="P29" i="65"/>
  <c r="P28" i="65"/>
  <c r="P27" i="65"/>
  <c r="P26" i="65"/>
  <c r="P25" i="65"/>
  <c r="P24" i="65"/>
  <c r="P23" i="65"/>
  <c r="P22" i="65"/>
  <c r="P21" i="65"/>
  <c r="P20" i="65"/>
  <c r="P19" i="65"/>
  <c r="P18" i="65"/>
  <c r="P17" i="65"/>
  <c r="P16" i="65"/>
  <c r="P15" i="65"/>
  <c r="P14" i="65"/>
  <c r="P13" i="65"/>
  <c r="P12" i="65"/>
  <c r="P11" i="65"/>
  <c r="P10" i="65"/>
  <c r="P8" i="65"/>
  <c r="P7" i="65"/>
  <c r="P6" i="65"/>
  <c r="P5" i="65"/>
  <c r="P4" i="65"/>
  <c r="P3" i="65"/>
  <c r="P71" i="65" s="1"/>
  <c r="P71" i="58"/>
  <c r="P37" i="58"/>
  <c r="P33" i="58"/>
  <c r="P32" i="58"/>
  <c r="P31" i="58"/>
  <c r="P30" i="58"/>
  <c r="P29" i="58"/>
  <c r="P28" i="58"/>
  <c r="P27" i="58"/>
  <c r="P26" i="58"/>
  <c r="P25" i="58"/>
  <c r="P24" i="58"/>
  <c r="P23" i="58"/>
  <c r="P22" i="58"/>
  <c r="P21" i="58"/>
  <c r="P20" i="58"/>
  <c r="P19" i="58"/>
  <c r="P18" i="58"/>
  <c r="P17" i="58"/>
  <c r="P16" i="58"/>
  <c r="P15" i="58"/>
  <c r="P14" i="58"/>
  <c r="P13" i="58"/>
  <c r="P12" i="58"/>
  <c r="P11" i="58"/>
  <c r="P10" i="58"/>
  <c r="P9" i="58"/>
  <c r="P8" i="58"/>
  <c r="P7" i="58"/>
  <c r="P6" i="58"/>
  <c r="P5" i="58"/>
  <c r="P4" i="58"/>
  <c r="P3" i="58"/>
  <c r="P158" i="50"/>
  <c r="P157" i="50"/>
  <c r="P156" i="50"/>
  <c r="P155" i="50"/>
  <c r="P154" i="50"/>
  <c r="P153" i="50"/>
  <c r="P152" i="50"/>
  <c r="P151" i="50"/>
  <c r="P150" i="50"/>
  <c r="P149" i="50"/>
  <c r="P148" i="50"/>
  <c r="P147" i="50"/>
  <c r="P146" i="50"/>
  <c r="P145" i="50"/>
  <c r="P144" i="50"/>
  <c r="P143" i="50"/>
  <c r="P142" i="50"/>
  <c r="P141" i="50"/>
  <c r="P140" i="50"/>
  <c r="P139" i="50"/>
  <c r="P138" i="50"/>
  <c r="P137" i="50"/>
  <c r="P136" i="50"/>
  <c r="P135" i="50"/>
  <c r="P134" i="50"/>
  <c r="P133" i="50"/>
  <c r="P132" i="50"/>
  <c r="P131" i="50"/>
  <c r="P130" i="50"/>
  <c r="P129" i="50"/>
  <c r="P128" i="50"/>
  <c r="P127" i="50"/>
  <c r="P126" i="50"/>
  <c r="P125" i="50"/>
  <c r="P124" i="50"/>
  <c r="P123" i="50"/>
  <c r="P122" i="50"/>
  <c r="P121" i="50"/>
  <c r="P120" i="50"/>
  <c r="P119" i="50"/>
  <c r="P118" i="50"/>
  <c r="P117" i="50"/>
  <c r="P116" i="50"/>
  <c r="P115" i="50"/>
  <c r="P114" i="50"/>
  <c r="P113" i="50"/>
  <c r="P112" i="50"/>
  <c r="P111" i="50"/>
  <c r="P106" i="50"/>
  <c r="P105" i="50"/>
  <c r="P104" i="50"/>
  <c r="P103" i="50"/>
  <c r="P102" i="50"/>
  <c r="P101" i="50"/>
  <c r="P100" i="50"/>
  <c r="P99" i="50"/>
  <c r="P98" i="50"/>
  <c r="P97" i="50"/>
  <c r="P96" i="50"/>
  <c r="P95" i="50"/>
  <c r="P94" i="50"/>
  <c r="P93" i="50"/>
  <c r="P92" i="50"/>
  <c r="P91" i="50"/>
  <c r="P90" i="50"/>
  <c r="P89" i="50"/>
  <c r="P88" i="50"/>
  <c r="P87" i="50"/>
  <c r="P86" i="50"/>
  <c r="P85" i="50"/>
  <c r="P84" i="50"/>
  <c r="P83" i="50"/>
  <c r="P82" i="50"/>
  <c r="P81" i="50"/>
  <c r="P80" i="50"/>
  <c r="P79" i="50"/>
  <c r="P78" i="50"/>
  <c r="P77" i="50"/>
  <c r="P76" i="50"/>
  <c r="P75" i="50"/>
  <c r="P74" i="50"/>
  <c r="P73" i="50"/>
  <c r="P72" i="50"/>
  <c r="P71" i="50"/>
  <c r="P70" i="50"/>
  <c r="P69" i="50"/>
  <c r="P68" i="50"/>
  <c r="P67" i="50"/>
  <c r="P66" i="50"/>
  <c r="P65" i="50"/>
  <c r="P64" i="50"/>
  <c r="P63" i="50"/>
  <c r="P62" i="50"/>
  <c r="P61" i="50"/>
  <c r="P60" i="50"/>
  <c r="P59" i="50"/>
  <c r="P58" i="50"/>
  <c r="P53" i="50"/>
  <c r="P52" i="50"/>
  <c r="P51" i="50"/>
  <c r="P50" i="50"/>
  <c r="P49" i="50"/>
  <c r="P48" i="50"/>
  <c r="P47" i="50"/>
  <c r="P46" i="50"/>
  <c r="P45" i="50"/>
  <c r="P44" i="50"/>
  <c r="P43" i="50"/>
  <c r="P42" i="50"/>
  <c r="P41" i="50"/>
  <c r="P40" i="50"/>
  <c r="P39" i="50"/>
  <c r="P38" i="50"/>
  <c r="P37" i="50"/>
  <c r="P36" i="50"/>
  <c r="P35" i="50"/>
  <c r="P34" i="50"/>
  <c r="P33" i="50"/>
  <c r="P32" i="50"/>
  <c r="P31" i="50"/>
  <c r="P30" i="50"/>
  <c r="P29" i="50"/>
  <c r="P28" i="50"/>
  <c r="P27" i="50"/>
  <c r="P26" i="50"/>
  <c r="P25" i="50"/>
  <c r="P24" i="50"/>
  <c r="P23" i="50"/>
  <c r="P22" i="50"/>
  <c r="P21" i="50"/>
  <c r="P20" i="50"/>
  <c r="P19" i="50"/>
  <c r="P18" i="50"/>
  <c r="P17" i="50"/>
  <c r="P16" i="50"/>
  <c r="P15" i="50"/>
  <c r="P14" i="50"/>
  <c r="P13" i="50"/>
  <c r="P12" i="50"/>
  <c r="P11" i="50"/>
  <c r="P10" i="50"/>
  <c r="P9" i="50"/>
  <c r="P8" i="50"/>
  <c r="P7" i="50"/>
  <c r="P6" i="50"/>
  <c r="P5" i="50"/>
  <c r="P4" i="50"/>
  <c r="P3" i="50"/>
  <c r="P110" i="50" s="1"/>
  <c r="P6" i="79" l="1"/>
  <c r="P37" i="66"/>
  <c r="P37" i="65"/>
  <c r="P57" i="50"/>
  <c r="R3" i="80" l="1"/>
  <c r="R23" i="80" s="1"/>
  <c r="R43" i="80" s="1"/>
  <c r="P77" i="78"/>
  <c r="P76" i="78"/>
  <c r="P75" i="78"/>
  <c r="P74" i="78"/>
  <c r="P73" i="78"/>
  <c r="P72" i="78"/>
  <c r="P71" i="78"/>
  <c r="P70" i="78"/>
  <c r="P69" i="78"/>
  <c r="P68" i="78"/>
  <c r="P67" i="78"/>
  <c r="P66" i="78"/>
  <c r="P65" i="78"/>
  <c r="P64" i="78"/>
  <c r="P63" i="78"/>
  <c r="P62" i="78"/>
  <c r="P61" i="78"/>
  <c r="P60" i="78"/>
  <c r="P59" i="78"/>
  <c r="P58" i="78"/>
  <c r="P57" i="78"/>
  <c r="P56" i="78"/>
  <c r="P51" i="78"/>
  <c r="P50" i="78"/>
  <c r="P49" i="78"/>
  <c r="P48" i="78"/>
  <c r="P47" i="78"/>
  <c r="P46" i="78"/>
  <c r="P45" i="78"/>
  <c r="P44" i="78"/>
  <c r="P43" i="78"/>
  <c r="P42" i="78"/>
  <c r="P41" i="78"/>
  <c r="P40" i="78"/>
  <c r="P39" i="78"/>
  <c r="P38" i="78"/>
  <c r="P37" i="78"/>
  <c r="P36" i="78"/>
  <c r="P35" i="78"/>
  <c r="P34" i="78"/>
  <c r="P33" i="78"/>
  <c r="P32" i="78"/>
  <c r="P31" i="78"/>
  <c r="P30" i="78"/>
  <c r="P25" i="78"/>
  <c r="P24" i="78"/>
  <c r="P23" i="78"/>
  <c r="P22" i="78"/>
  <c r="P21" i="78"/>
  <c r="P20" i="78"/>
  <c r="P19" i="78"/>
  <c r="P18" i="78"/>
  <c r="P17" i="78"/>
  <c r="P16" i="78"/>
  <c r="P15" i="78"/>
  <c r="P14" i="78"/>
  <c r="P13" i="78"/>
  <c r="P12" i="78"/>
  <c r="P11" i="78"/>
  <c r="P10" i="78"/>
  <c r="P9" i="78"/>
  <c r="P8" i="78"/>
  <c r="P7" i="78"/>
  <c r="P6" i="78"/>
  <c r="P5" i="78"/>
  <c r="P4" i="78"/>
  <c r="P3" i="78"/>
  <c r="P29" i="78" s="1"/>
  <c r="P32" i="53"/>
  <c r="P85" i="53"/>
  <c r="P44" i="53"/>
  <c r="P40" i="53"/>
  <c r="P39" i="53"/>
  <c r="P38" i="53"/>
  <c r="P37" i="53"/>
  <c r="P36" i="53"/>
  <c r="P35" i="53"/>
  <c r="P34" i="53"/>
  <c r="P33" i="53"/>
  <c r="P31" i="53"/>
  <c r="P30" i="53"/>
  <c r="P29" i="53"/>
  <c r="P28" i="53"/>
  <c r="P27" i="53"/>
  <c r="P26" i="53"/>
  <c r="P25" i="53"/>
  <c r="P24" i="53"/>
  <c r="P23" i="53"/>
  <c r="P22" i="53"/>
  <c r="P21" i="53"/>
  <c r="P20" i="53"/>
  <c r="P19" i="53"/>
  <c r="P18" i="53"/>
  <c r="P17" i="53"/>
  <c r="P16" i="53"/>
  <c r="P15" i="53"/>
  <c r="P14" i="53"/>
  <c r="P13" i="53"/>
  <c r="P12" i="53"/>
  <c r="P11" i="53"/>
  <c r="P10" i="53"/>
  <c r="P9" i="53"/>
  <c r="P8" i="53"/>
  <c r="P7" i="53"/>
  <c r="P6" i="53"/>
  <c r="P5" i="53"/>
  <c r="P4" i="53"/>
  <c r="P3" i="53"/>
  <c r="P129" i="52"/>
  <c r="P146" i="52" s="1"/>
  <c r="P43" i="52" s="1"/>
  <c r="P103" i="52"/>
  <c r="P51" i="52" s="1"/>
  <c r="P88" i="52"/>
  <c r="P35" i="52" s="1"/>
  <c r="P96" i="51"/>
  <c r="P42" i="51" s="1"/>
  <c r="P90" i="51"/>
  <c r="P36" i="51" s="1"/>
  <c r="P79" i="51"/>
  <c r="P25" i="51" s="1"/>
  <c r="P53" i="51"/>
  <c r="P52" i="51"/>
  <c r="P44" i="51"/>
  <c r="P43" i="51"/>
  <c r="P50" i="52"/>
  <c r="P49" i="52"/>
  <c r="P48" i="52"/>
  <c r="P47" i="52"/>
  <c r="P46" i="52"/>
  <c r="P45" i="52"/>
  <c r="P44" i="52"/>
  <c r="P42" i="52"/>
  <c r="P41" i="52"/>
  <c r="P40" i="52"/>
  <c r="P39" i="52"/>
  <c r="P38" i="52"/>
  <c r="P37" i="52"/>
  <c r="P36" i="52"/>
  <c r="P34" i="52"/>
  <c r="P33" i="52"/>
  <c r="P32" i="52"/>
  <c r="P31" i="52"/>
  <c r="P30" i="52"/>
  <c r="P29" i="52"/>
  <c r="P28" i="52"/>
  <c r="P27" i="52"/>
  <c r="P26" i="52"/>
  <c r="P24" i="52"/>
  <c r="P23" i="52"/>
  <c r="P22" i="52"/>
  <c r="P21" i="52"/>
  <c r="P20" i="52"/>
  <c r="P19" i="52"/>
  <c r="P18" i="52"/>
  <c r="P17" i="52"/>
  <c r="P16" i="52"/>
  <c r="P15" i="52"/>
  <c r="P14" i="52"/>
  <c r="P13" i="52"/>
  <c r="P12" i="52"/>
  <c r="P11" i="52"/>
  <c r="P10" i="52"/>
  <c r="P9" i="52"/>
  <c r="P8" i="52"/>
  <c r="P7" i="52"/>
  <c r="P6" i="52"/>
  <c r="P5" i="52"/>
  <c r="P4" i="52"/>
  <c r="P3" i="52"/>
  <c r="P56" i="52" s="1"/>
  <c r="P55" i="78" l="1"/>
  <c r="P25" i="52"/>
  <c r="P104" i="52"/>
  <c r="P52" i="52" s="1"/>
  <c r="P108" i="52"/>
  <c r="P51" i="51" l="1"/>
  <c r="P50" i="51"/>
  <c r="P49" i="51"/>
  <c r="P48" i="51"/>
  <c r="P47" i="51"/>
  <c r="P46" i="51"/>
  <c r="P45" i="51"/>
  <c r="P41" i="51"/>
  <c r="P40" i="51"/>
  <c r="P39" i="51"/>
  <c r="P38" i="51"/>
  <c r="P37" i="51"/>
  <c r="P35" i="51"/>
  <c r="P34" i="51"/>
  <c r="P33" i="51"/>
  <c r="P32" i="51"/>
  <c r="P31" i="51"/>
  <c r="P30" i="51"/>
  <c r="P29" i="51"/>
  <c r="P28" i="51"/>
  <c r="P27" i="51"/>
  <c r="P26" i="51"/>
  <c r="P24" i="51"/>
  <c r="P23" i="51"/>
  <c r="P22" i="51"/>
  <c r="P21" i="51"/>
  <c r="P20" i="51"/>
  <c r="P19" i="51"/>
  <c r="P18" i="51"/>
  <c r="P17" i="51"/>
  <c r="P16" i="51"/>
  <c r="P15" i="51"/>
  <c r="P14" i="51"/>
  <c r="P13" i="51"/>
  <c r="P12" i="51"/>
  <c r="P11" i="51"/>
  <c r="P10" i="51"/>
  <c r="P9" i="51"/>
  <c r="P8" i="51"/>
  <c r="P7" i="51"/>
  <c r="P6" i="51"/>
  <c r="P5" i="51"/>
  <c r="P4" i="51"/>
  <c r="P3" i="51"/>
  <c r="P110" i="51" s="1"/>
  <c r="P5" i="77"/>
  <c r="P6" i="77"/>
  <c r="P15" i="77"/>
  <c r="P3" i="77"/>
  <c r="P19" i="77" s="1"/>
  <c r="P21" i="74"/>
  <c r="P14" i="74"/>
  <c r="P6" i="74"/>
  <c r="P5" i="74"/>
  <c r="P4" i="74"/>
  <c r="P3" i="74"/>
  <c r="P17" i="74" s="1"/>
  <c r="P21" i="60"/>
  <c r="P14" i="60"/>
  <c r="P6" i="60"/>
  <c r="P5" i="60"/>
  <c r="P4" i="60"/>
  <c r="P3" i="60"/>
  <c r="P17" i="60" s="1"/>
  <c r="O100" i="64"/>
  <c r="O99" i="64"/>
  <c r="O98" i="64"/>
  <c r="O97" i="64"/>
  <c r="O96" i="64"/>
  <c r="O95" i="64"/>
  <c r="O94" i="64"/>
  <c r="O93" i="64"/>
  <c r="O92" i="64"/>
  <c r="O91" i="64"/>
  <c r="O90" i="64"/>
  <c r="O89" i="64"/>
  <c r="O88" i="64"/>
  <c r="O87" i="64"/>
  <c r="O86" i="64"/>
  <c r="O85" i="64"/>
  <c r="O84" i="64"/>
  <c r="O83" i="64"/>
  <c r="O82" i="64"/>
  <c r="O81" i="64"/>
  <c r="O80" i="64"/>
  <c r="O79" i="64"/>
  <c r="O78" i="64"/>
  <c r="O76" i="64"/>
  <c r="O75" i="64"/>
  <c r="O74" i="64"/>
  <c r="O73" i="64"/>
  <c r="O72" i="64"/>
  <c r="O67" i="64"/>
  <c r="O66" i="64"/>
  <c r="O65" i="64"/>
  <c r="O64" i="64"/>
  <c r="O63" i="64"/>
  <c r="O62" i="64"/>
  <c r="O61" i="64"/>
  <c r="O60" i="64"/>
  <c r="O59" i="64"/>
  <c r="O58" i="64"/>
  <c r="O57" i="64"/>
  <c r="O56" i="64"/>
  <c r="O55" i="64"/>
  <c r="O54" i="64"/>
  <c r="O53" i="64"/>
  <c r="O52" i="64"/>
  <c r="O51" i="64"/>
  <c r="O50" i="64"/>
  <c r="O49" i="64"/>
  <c r="O48" i="64"/>
  <c r="O47" i="64"/>
  <c r="O46" i="64"/>
  <c r="O45" i="64"/>
  <c r="O44" i="64"/>
  <c r="O43" i="64"/>
  <c r="O42" i="64"/>
  <c r="O41" i="64"/>
  <c r="O40" i="64"/>
  <c r="O39" i="64"/>
  <c r="O38" i="64"/>
  <c r="O20" i="79"/>
  <c r="O13" i="79"/>
  <c r="O5" i="79"/>
  <c r="O4" i="79"/>
  <c r="O77" i="66"/>
  <c r="O9" i="66" s="1"/>
  <c r="O16" i="66"/>
  <c r="O32" i="66"/>
  <c r="O30" i="66"/>
  <c r="O29" i="66"/>
  <c r="O28" i="66"/>
  <c r="O27" i="66"/>
  <c r="O26" i="66"/>
  <c r="O25" i="66"/>
  <c r="O24" i="66"/>
  <c r="O23" i="66"/>
  <c r="O23" i="64" s="1"/>
  <c r="O22" i="66"/>
  <c r="O22" i="64" s="1"/>
  <c r="O21" i="66"/>
  <c r="O20" i="66"/>
  <c r="O19" i="66"/>
  <c r="O18" i="66"/>
  <c r="O15" i="66"/>
  <c r="O14" i="66"/>
  <c r="O13" i="66"/>
  <c r="O12" i="66"/>
  <c r="O11" i="66"/>
  <c r="O10" i="66"/>
  <c r="O8" i="66"/>
  <c r="O7" i="66"/>
  <c r="O6" i="66"/>
  <c r="O5" i="66"/>
  <c r="O4" i="66"/>
  <c r="O77" i="65"/>
  <c r="O9" i="65" s="1"/>
  <c r="O33" i="65"/>
  <c r="O32" i="65"/>
  <c r="O32" i="64" s="1"/>
  <c r="O31" i="65"/>
  <c r="O30" i="65"/>
  <c r="O30" i="64" s="1"/>
  <c r="O29" i="65"/>
  <c r="O29" i="64" s="1"/>
  <c r="O28" i="65"/>
  <c r="O27" i="65"/>
  <c r="O26" i="65"/>
  <c r="O25" i="65"/>
  <c r="O24" i="65"/>
  <c r="O23" i="65"/>
  <c r="O22" i="65"/>
  <c r="O21" i="65"/>
  <c r="O21" i="64" s="1"/>
  <c r="O20" i="65"/>
  <c r="O19" i="65"/>
  <c r="O18" i="65"/>
  <c r="O17" i="65"/>
  <c r="O16" i="65"/>
  <c r="O15" i="65"/>
  <c r="O14" i="65"/>
  <c r="O13" i="65"/>
  <c r="O13" i="64" s="1"/>
  <c r="O12" i="65"/>
  <c r="O11" i="65"/>
  <c r="O10" i="65"/>
  <c r="O8" i="65"/>
  <c r="O7" i="65"/>
  <c r="O6" i="65"/>
  <c r="O5" i="65"/>
  <c r="O4" i="65"/>
  <c r="O24" i="58"/>
  <c r="O16" i="58"/>
  <c r="O9" i="58"/>
  <c r="O32" i="58"/>
  <c r="O30" i="58"/>
  <c r="O29" i="58"/>
  <c r="O28" i="58"/>
  <c r="O28" i="64" s="1"/>
  <c r="O27" i="58"/>
  <c r="O27" i="64" s="1"/>
  <c r="O26" i="58"/>
  <c r="O25" i="58"/>
  <c r="O23" i="58"/>
  <c r="O22" i="58"/>
  <c r="O21" i="58"/>
  <c r="O20" i="58"/>
  <c r="O20" i="64" s="1"/>
  <c r="O19" i="58"/>
  <c r="O19" i="64" s="1"/>
  <c r="O18" i="58"/>
  <c r="O18" i="64" s="1"/>
  <c r="O15" i="58"/>
  <c r="O14" i="58"/>
  <c r="O13" i="58"/>
  <c r="O12" i="58"/>
  <c r="O12" i="64" s="1"/>
  <c r="O11" i="58"/>
  <c r="O11" i="64" s="1"/>
  <c r="O10" i="58"/>
  <c r="O10" i="64" s="1"/>
  <c r="O8" i="58"/>
  <c r="O8" i="64" s="1"/>
  <c r="O7" i="58"/>
  <c r="O7" i="64" s="1"/>
  <c r="O6" i="58"/>
  <c r="O5" i="58"/>
  <c r="O4" i="58"/>
  <c r="O158" i="50"/>
  <c r="O157" i="50"/>
  <c r="O156" i="50"/>
  <c r="O155" i="50"/>
  <c r="O154" i="50"/>
  <c r="O153" i="50"/>
  <c r="O152" i="50"/>
  <c r="O151" i="50"/>
  <c r="O150" i="50"/>
  <c r="O148" i="50"/>
  <c r="O147" i="50"/>
  <c r="O146" i="50"/>
  <c r="O145" i="50"/>
  <c r="O144" i="50"/>
  <c r="O143" i="50"/>
  <c r="O142" i="50"/>
  <c r="O140" i="50"/>
  <c r="O139" i="50"/>
  <c r="O138" i="50"/>
  <c r="O137" i="50"/>
  <c r="O136" i="50"/>
  <c r="O135" i="50"/>
  <c r="O134" i="50"/>
  <c r="O133" i="50"/>
  <c r="O132" i="50"/>
  <c r="O130" i="50"/>
  <c r="O129" i="50"/>
  <c r="O128" i="50"/>
  <c r="O127" i="50"/>
  <c r="O126" i="50"/>
  <c r="O125" i="50"/>
  <c r="O124" i="50"/>
  <c r="O123" i="50"/>
  <c r="O122" i="50"/>
  <c r="O121" i="50"/>
  <c r="O120" i="50"/>
  <c r="O119" i="50"/>
  <c r="O118" i="50"/>
  <c r="O117" i="50"/>
  <c r="O116" i="50"/>
  <c r="O115" i="50"/>
  <c r="O114" i="50"/>
  <c r="O113" i="50"/>
  <c r="O112" i="50"/>
  <c r="O111" i="50"/>
  <c r="O105" i="50"/>
  <c r="O104" i="50"/>
  <c r="O103" i="50"/>
  <c r="O102" i="50"/>
  <c r="O101" i="50"/>
  <c r="O100" i="50"/>
  <c r="O99" i="50"/>
  <c r="O98" i="50"/>
  <c r="O97" i="50"/>
  <c r="O96" i="50"/>
  <c r="O95" i="50"/>
  <c r="O94" i="50"/>
  <c r="O93" i="50"/>
  <c r="O92" i="50"/>
  <c r="O91" i="50"/>
  <c r="O89" i="50"/>
  <c r="O88" i="50"/>
  <c r="O87" i="50"/>
  <c r="O86" i="50"/>
  <c r="O85" i="50"/>
  <c r="O84" i="50"/>
  <c r="O83" i="50"/>
  <c r="O82" i="50"/>
  <c r="O81" i="50"/>
  <c r="O80" i="50"/>
  <c r="O78" i="50"/>
  <c r="O77" i="50"/>
  <c r="O76" i="50"/>
  <c r="O75" i="50"/>
  <c r="O74" i="50"/>
  <c r="O73" i="50"/>
  <c r="O72" i="50"/>
  <c r="O71" i="50"/>
  <c r="O70" i="50"/>
  <c r="O69" i="50"/>
  <c r="O68" i="50"/>
  <c r="O66" i="50"/>
  <c r="O65" i="50"/>
  <c r="O64" i="50"/>
  <c r="O63" i="50"/>
  <c r="O62" i="50"/>
  <c r="O61" i="50"/>
  <c r="O60" i="50"/>
  <c r="O59" i="50"/>
  <c r="O58" i="50"/>
  <c r="P57" i="51" l="1"/>
  <c r="P23" i="77"/>
  <c r="P4" i="77"/>
  <c r="P7" i="77" s="1"/>
  <c r="P11" i="77"/>
  <c r="P7" i="74"/>
  <c r="P10" i="74"/>
  <c r="P7" i="60"/>
  <c r="P10" i="60"/>
  <c r="O77" i="64"/>
  <c r="O9" i="64"/>
  <c r="O4" i="64"/>
  <c r="O5" i="64"/>
  <c r="O14" i="64"/>
  <c r="O25" i="64"/>
  <c r="O16" i="64"/>
  <c r="O6" i="64"/>
  <c r="O15" i="64"/>
  <c r="O26" i="64"/>
  <c r="O24" i="64"/>
  <c r="O6" i="79"/>
  <c r="Q3" i="80"/>
  <c r="Q23" i="80" s="1"/>
  <c r="Q43" i="80" s="1"/>
  <c r="C64" i="70"/>
  <c r="D64" i="70"/>
  <c r="E64" i="70"/>
  <c r="F64" i="70"/>
  <c r="O77" i="78"/>
  <c r="O76" i="78"/>
  <c r="O71" i="78"/>
  <c r="O70" i="78"/>
  <c r="O69" i="78"/>
  <c r="O68" i="78"/>
  <c r="O63" i="78"/>
  <c r="O62" i="78"/>
  <c r="O61" i="78"/>
  <c r="O60" i="78"/>
  <c r="O112" i="53"/>
  <c r="O113" i="53" s="1"/>
  <c r="O39" i="53"/>
  <c r="O38" i="53"/>
  <c r="O37" i="53"/>
  <c r="O36" i="53"/>
  <c r="O35" i="53"/>
  <c r="O34" i="53"/>
  <c r="O33" i="53"/>
  <c r="O30" i="53"/>
  <c r="O29" i="53"/>
  <c r="O28" i="53"/>
  <c r="O27" i="53"/>
  <c r="O26" i="53"/>
  <c r="O25" i="53"/>
  <c r="O24" i="53"/>
  <c r="O23" i="53"/>
  <c r="O75" i="78" s="1"/>
  <c r="O22" i="53"/>
  <c r="O74" i="78" s="1"/>
  <c r="O21" i="53"/>
  <c r="O73" i="78" s="1"/>
  <c r="O20" i="53"/>
  <c r="O72" i="78" s="1"/>
  <c r="O19" i="53"/>
  <c r="O18" i="53"/>
  <c r="O17" i="53"/>
  <c r="O16" i="53"/>
  <c r="O15" i="53"/>
  <c r="O67" i="78" s="1"/>
  <c r="O14" i="53"/>
  <c r="O66" i="78" s="1"/>
  <c r="O13" i="53"/>
  <c r="O65" i="78" s="1"/>
  <c r="O12" i="53"/>
  <c r="O64" i="78" s="1"/>
  <c r="O11" i="53"/>
  <c r="O10" i="53"/>
  <c r="O9" i="53"/>
  <c r="O8" i="53"/>
  <c r="O7" i="53"/>
  <c r="O59" i="78" s="1"/>
  <c r="O6" i="53"/>
  <c r="O58" i="78" s="1"/>
  <c r="O5" i="53"/>
  <c r="O57" i="78" s="1"/>
  <c r="O4" i="53"/>
  <c r="O56" i="78" s="1"/>
  <c r="O129" i="52"/>
  <c r="O131" i="50" s="1"/>
  <c r="O104" i="52"/>
  <c r="O106" i="50" s="1"/>
  <c r="O88" i="52"/>
  <c r="O90" i="50" s="1"/>
  <c r="O78" i="52"/>
  <c r="O79" i="50" s="1"/>
  <c r="O41" i="52"/>
  <c r="O51" i="52"/>
  <c r="O50" i="52"/>
  <c r="O49" i="52"/>
  <c r="O48" i="52"/>
  <c r="O47" i="52"/>
  <c r="O46" i="52"/>
  <c r="O45" i="52"/>
  <c r="O44" i="52"/>
  <c r="O42" i="52"/>
  <c r="O40" i="52"/>
  <c r="O39" i="52"/>
  <c r="O38" i="52"/>
  <c r="O37" i="52"/>
  <c r="O36" i="52"/>
  <c r="O35" i="52"/>
  <c r="O34" i="52"/>
  <c r="O33" i="52"/>
  <c r="O32" i="52"/>
  <c r="O31" i="52"/>
  <c r="O30" i="52"/>
  <c r="O29" i="52"/>
  <c r="O28" i="52"/>
  <c r="O27" i="52"/>
  <c r="O26" i="52"/>
  <c r="O24" i="52"/>
  <c r="O50" i="78" s="1"/>
  <c r="O23" i="52"/>
  <c r="O49" i="78" s="1"/>
  <c r="O22" i="52"/>
  <c r="O48" i="78" s="1"/>
  <c r="O21" i="52"/>
  <c r="O47" i="78" s="1"/>
  <c r="O20" i="52"/>
  <c r="O46" i="78" s="1"/>
  <c r="O19" i="52"/>
  <c r="O45" i="78" s="1"/>
  <c r="O18" i="52"/>
  <c r="O44" i="78" s="1"/>
  <c r="O17" i="52"/>
  <c r="O43" i="78" s="1"/>
  <c r="O16" i="52"/>
  <c r="O42" i="78" s="1"/>
  <c r="O15" i="52"/>
  <c r="O41" i="78" s="1"/>
  <c r="O14" i="52"/>
  <c r="O40" i="78" s="1"/>
  <c r="O13" i="52"/>
  <c r="O39" i="78" s="1"/>
  <c r="O12" i="52"/>
  <c r="O38" i="78" s="1"/>
  <c r="O11" i="52"/>
  <c r="O37" i="78" s="1"/>
  <c r="O10" i="52"/>
  <c r="O36" i="78" s="1"/>
  <c r="O9" i="52"/>
  <c r="O35" i="78" s="1"/>
  <c r="O8" i="52"/>
  <c r="O34" i="78" s="1"/>
  <c r="O7" i="52"/>
  <c r="O33" i="78" s="1"/>
  <c r="O6" i="52"/>
  <c r="O32" i="78" s="1"/>
  <c r="O5" i="52"/>
  <c r="O31" i="78" s="1"/>
  <c r="O4" i="52"/>
  <c r="O30" i="78" s="1"/>
  <c r="O141" i="51"/>
  <c r="O67" i="51"/>
  <c r="O67" i="50" s="1"/>
  <c r="O141" i="50" l="1"/>
  <c r="O31" i="53"/>
  <c r="O146" i="52"/>
  <c r="O149" i="50" s="1"/>
  <c r="O25" i="52"/>
  <c r="O51" i="78" s="1"/>
  <c r="O17" i="66"/>
  <c r="O17" i="58"/>
  <c r="O32" i="53"/>
  <c r="O40" i="53"/>
  <c r="O43" i="52"/>
  <c r="O17" i="64" l="1"/>
  <c r="O33" i="66"/>
  <c r="O31" i="66"/>
  <c r="O33" i="58"/>
  <c r="O33" i="64" s="1"/>
  <c r="O31" i="58"/>
  <c r="O31" i="64" s="1"/>
  <c r="O52" i="52"/>
  <c r="O52" i="51" l="1"/>
  <c r="O52" i="50" s="1"/>
  <c r="O51" i="51"/>
  <c r="O51" i="50" s="1"/>
  <c r="O50" i="51"/>
  <c r="O50" i="50" s="1"/>
  <c r="O49" i="51"/>
  <c r="O49" i="50" s="1"/>
  <c r="O48" i="51"/>
  <c r="O48" i="50" s="1"/>
  <c r="O47" i="51"/>
  <c r="O47" i="50" s="1"/>
  <c r="O46" i="51"/>
  <c r="O46" i="50" s="1"/>
  <c r="O45" i="51"/>
  <c r="O45" i="50" s="1"/>
  <c r="O43" i="51"/>
  <c r="O43" i="50" s="1"/>
  <c r="O42" i="51"/>
  <c r="O42" i="50" s="1"/>
  <c r="O41" i="51"/>
  <c r="O41" i="50" s="1"/>
  <c r="O40" i="51"/>
  <c r="O40" i="50" s="1"/>
  <c r="O39" i="51"/>
  <c r="O39" i="50" s="1"/>
  <c r="O38" i="51"/>
  <c r="O38" i="50" s="1"/>
  <c r="O37" i="51"/>
  <c r="O37" i="50" s="1"/>
  <c r="O36" i="51"/>
  <c r="O36" i="50" s="1"/>
  <c r="O35" i="51"/>
  <c r="O35" i="50" s="1"/>
  <c r="O34" i="51"/>
  <c r="O34" i="50" s="1"/>
  <c r="O33" i="51"/>
  <c r="O33" i="50" s="1"/>
  <c r="O32" i="51"/>
  <c r="O32" i="50" s="1"/>
  <c r="O31" i="51"/>
  <c r="O31" i="50" s="1"/>
  <c r="O30" i="51"/>
  <c r="O30" i="50" s="1"/>
  <c r="O29" i="51"/>
  <c r="O29" i="50" s="1"/>
  <c r="O28" i="51"/>
  <c r="O28" i="50" s="1"/>
  <c r="O27" i="51"/>
  <c r="O27" i="50" s="1"/>
  <c r="O26" i="51"/>
  <c r="O26" i="50" s="1"/>
  <c r="O24" i="51"/>
  <c r="O23" i="51"/>
  <c r="O22" i="51"/>
  <c r="O21" i="51"/>
  <c r="O20" i="51"/>
  <c r="O19" i="51"/>
  <c r="O18" i="51"/>
  <c r="O17" i="51"/>
  <c r="O16" i="51"/>
  <c r="O15" i="51"/>
  <c r="O14" i="51"/>
  <c r="O13" i="51"/>
  <c r="O12" i="51"/>
  <c r="O11" i="51"/>
  <c r="O10" i="51"/>
  <c r="O9" i="51"/>
  <c r="O8" i="51"/>
  <c r="O7" i="51"/>
  <c r="O6" i="51"/>
  <c r="O5" i="51"/>
  <c r="O4" i="51"/>
  <c r="O3" i="77"/>
  <c r="O19" i="77" s="1"/>
  <c r="O4" i="77"/>
  <c r="O7" i="77" s="1"/>
  <c r="O5" i="77"/>
  <c r="O6" i="77"/>
  <c r="O23" i="77"/>
  <c r="O15" i="77"/>
  <c r="O6" i="74"/>
  <c r="O5" i="74"/>
  <c r="O4" i="74"/>
  <c r="O12" i="50" l="1"/>
  <c r="O12" i="78"/>
  <c r="O5" i="50"/>
  <c r="O5" i="78"/>
  <c r="O7" i="50"/>
  <c r="O7" i="78"/>
  <c r="O15" i="50"/>
  <c r="O15" i="78"/>
  <c r="O23" i="50"/>
  <c r="O23" i="78"/>
  <c r="O4" i="50"/>
  <c r="O4" i="78"/>
  <c r="O11" i="50"/>
  <c r="O11" i="78"/>
  <c r="O19" i="78"/>
  <c r="O19" i="50"/>
  <c r="O20" i="78"/>
  <c r="O20" i="50"/>
  <c r="O13" i="50"/>
  <c r="O13" i="78"/>
  <c r="O21" i="50"/>
  <c r="O21" i="78"/>
  <c r="O14" i="50"/>
  <c r="O14" i="78"/>
  <c r="O8" i="78"/>
  <c r="O8" i="50"/>
  <c r="O16" i="50"/>
  <c r="O16" i="78"/>
  <c r="O24" i="50"/>
  <c r="O24" i="78"/>
  <c r="O9" i="50"/>
  <c r="O9" i="78"/>
  <c r="O17" i="50"/>
  <c r="O17" i="78"/>
  <c r="O6" i="50"/>
  <c r="O6" i="78"/>
  <c r="O22" i="50"/>
  <c r="O22" i="78"/>
  <c r="O10" i="50"/>
  <c r="O10" i="78"/>
  <c r="O18" i="50"/>
  <c r="O18" i="78"/>
  <c r="O53" i="51"/>
  <c r="O53" i="50" s="1"/>
  <c r="O44" i="51"/>
  <c r="O44" i="50" s="1"/>
  <c r="O25" i="51"/>
  <c r="O11" i="77"/>
  <c r="O7" i="74"/>
  <c r="O25" i="50" l="1"/>
  <c r="O25" i="78"/>
  <c r="O21" i="74"/>
  <c r="O14" i="74"/>
  <c r="O3" i="74"/>
  <c r="O10" i="74" s="1"/>
  <c r="O3" i="60"/>
  <c r="O17" i="60" s="1"/>
  <c r="O21" i="60"/>
  <c r="O7" i="60" s="1"/>
  <c r="O14" i="60"/>
  <c r="O6" i="60"/>
  <c r="O5" i="60"/>
  <c r="O4" i="60"/>
  <c r="N156" i="50"/>
  <c r="N155" i="50"/>
  <c r="N154" i="50"/>
  <c r="N153" i="50"/>
  <c r="N152" i="50"/>
  <c r="N151" i="50"/>
  <c r="N150" i="50"/>
  <c r="N148" i="50"/>
  <c r="N146" i="50"/>
  <c r="N145" i="50"/>
  <c r="N144" i="50"/>
  <c r="N143" i="50"/>
  <c r="N142" i="50"/>
  <c r="N140" i="50"/>
  <c r="N139" i="50"/>
  <c r="N138" i="50"/>
  <c r="N137" i="50"/>
  <c r="N136" i="50"/>
  <c r="N135" i="50"/>
  <c r="N134" i="50"/>
  <c r="N133" i="50"/>
  <c r="N132" i="50"/>
  <c r="N130" i="50"/>
  <c r="N129" i="50"/>
  <c r="N128" i="50"/>
  <c r="N127" i="50"/>
  <c r="N126" i="50"/>
  <c r="N125" i="50"/>
  <c r="N124" i="50"/>
  <c r="N123" i="50"/>
  <c r="N122" i="50"/>
  <c r="N121" i="50"/>
  <c r="N120" i="50"/>
  <c r="N119" i="50"/>
  <c r="N118" i="50"/>
  <c r="N117" i="50"/>
  <c r="N116" i="50"/>
  <c r="N115" i="50"/>
  <c r="N114" i="50"/>
  <c r="N113" i="50"/>
  <c r="N112" i="50"/>
  <c r="N111" i="50"/>
  <c r="N6" i="74"/>
  <c r="N5" i="74"/>
  <c r="N4" i="74"/>
  <c r="N3" i="74"/>
  <c r="N10" i="74" s="1"/>
  <c r="N21" i="74"/>
  <c r="N14" i="74"/>
  <c r="O17" i="74" l="1"/>
  <c r="O10" i="60"/>
  <c r="N7" i="74"/>
  <c r="N17" i="74"/>
  <c r="O3" i="65" l="1"/>
  <c r="O3" i="50"/>
  <c r="O3" i="79"/>
  <c r="O17" i="79" s="1"/>
  <c r="O3" i="64"/>
  <c r="O3" i="66"/>
  <c r="O3" i="58"/>
  <c r="O3" i="53"/>
  <c r="O3" i="52"/>
  <c r="O3" i="51"/>
  <c r="N20" i="79"/>
  <c r="N5" i="79"/>
  <c r="N4" i="79"/>
  <c r="N99" i="64"/>
  <c r="N96" i="64"/>
  <c r="N95" i="64"/>
  <c r="N94" i="64"/>
  <c r="N93" i="64"/>
  <c r="N91" i="64"/>
  <c r="N90" i="64"/>
  <c r="N89" i="64"/>
  <c r="N88" i="64"/>
  <c r="N87" i="64"/>
  <c r="N86" i="64"/>
  <c r="N83" i="64"/>
  <c r="N82" i="64"/>
  <c r="N81" i="64"/>
  <c r="N80" i="64"/>
  <c r="N79" i="64"/>
  <c r="N78" i="64"/>
  <c r="N76" i="64"/>
  <c r="N75" i="64"/>
  <c r="N74" i="64"/>
  <c r="N73" i="64"/>
  <c r="N72" i="64"/>
  <c r="N66" i="64"/>
  <c r="N63" i="64"/>
  <c r="N62" i="64"/>
  <c r="N61" i="64"/>
  <c r="N60" i="64"/>
  <c r="N59" i="64"/>
  <c r="N57" i="64"/>
  <c r="N56" i="64"/>
  <c r="N55" i="64"/>
  <c r="N54" i="64"/>
  <c r="N53" i="64"/>
  <c r="N52" i="64"/>
  <c r="N49" i="64"/>
  <c r="N48" i="64"/>
  <c r="N47" i="64"/>
  <c r="N46" i="64"/>
  <c r="N45" i="64"/>
  <c r="N44" i="64"/>
  <c r="N42" i="64"/>
  <c r="N41" i="64"/>
  <c r="N40" i="64"/>
  <c r="N39" i="64"/>
  <c r="N38" i="64"/>
  <c r="N97" i="66"/>
  <c r="N92" i="66"/>
  <c r="N84" i="66"/>
  <c r="N77" i="66"/>
  <c r="N64" i="66"/>
  <c r="N58" i="66"/>
  <c r="N50" i="66"/>
  <c r="N43" i="66"/>
  <c r="N51" i="66" s="1"/>
  <c r="N32" i="66"/>
  <c r="N29" i="66"/>
  <c r="N28" i="66"/>
  <c r="N27" i="66"/>
  <c r="N26" i="66"/>
  <c r="N25" i="66"/>
  <c r="N23" i="66"/>
  <c r="N22" i="66"/>
  <c r="N21" i="66"/>
  <c r="N20" i="66"/>
  <c r="N19" i="66"/>
  <c r="N18" i="66"/>
  <c r="N15" i="66"/>
  <c r="N14" i="66"/>
  <c r="N13" i="66"/>
  <c r="N12" i="66"/>
  <c r="N11" i="66"/>
  <c r="N10" i="66"/>
  <c r="N8" i="66"/>
  <c r="N7" i="66"/>
  <c r="N6" i="66"/>
  <c r="N5" i="66"/>
  <c r="N4" i="66"/>
  <c r="N97" i="65"/>
  <c r="N92" i="65"/>
  <c r="N84" i="65"/>
  <c r="N77" i="65"/>
  <c r="N85" i="65" s="1"/>
  <c r="N64" i="65"/>
  <c r="N58" i="65"/>
  <c r="N50" i="65"/>
  <c r="N43" i="65"/>
  <c r="N51" i="65" s="1"/>
  <c r="N65" i="65" s="1"/>
  <c r="N67" i="65" s="1"/>
  <c r="N32" i="65"/>
  <c r="N29" i="65"/>
  <c r="N28" i="65"/>
  <c r="N27" i="65"/>
  <c r="N26" i="65"/>
  <c r="N25" i="65"/>
  <c r="N23" i="65"/>
  <c r="N22" i="65"/>
  <c r="N21" i="65"/>
  <c r="N20" i="65"/>
  <c r="N19" i="65"/>
  <c r="N18" i="65"/>
  <c r="N15" i="65"/>
  <c r="N14" i="65"/>
  <c r="N13" i="65"/>
  <c r="N12" i="65"/>
  <c r="N11" i="65"/>
  <c r="N10" i="65"/>
  <c r="N8" i="65"/>
  <c r="N7" i="65"/>
  <c r="N6" i="65"/>
  <c r="N5" i="65"/>
  <c r="N4" i="65"/>
  <c r="N4" i="64" s="1"/>
  <c r="N97" i="58"/>
  <c r="N92" i="58"/>
  <c r="N84" i="58"/>
  <c r="N77" i="58"/>
  <c r="N64" i="58"/>
  <c r="N58" i="58"/>
  <c r="N50" i="58"/>
  <c r="N43" i="58"/>
  <c r="N32" i="58"/>
  <c r="N29" i="58"/>
  <c r="N28" i="58"/>
  <c r="N27" i="58"/>
  <c r="N26" i="58"/>
  <c r="N25" i="58"/>
  <c r="N23" i="58"/>
  <c r="N22" i="58"/>
  <c r="N21" i="58"/>
  <c r="N20" i="58"/>
  <c r="N19" i="58"/>
  <c r="N18" i="58"/>
  <c r="N15" i="58"/>
  <c r="N14" i="58"/>
  <c r="N13" i="58"/>
  <c r="N12" i="58"/>
  <c r="N11" i="58"/>
  <c r="N10" i="58"/>
  <c r="N8" i="58"/>
  <c r="N7" i="58"/>
  <c r="N6" i="58"/>
  <c r="N5" i="58"/>
  <c r="N4" i="58"/>
  <c r="N104" i="50"/>
  <c r="N103" i="50"/>
  <c r="N102" i="50"/>
  <c r="N101" i="50"/>
  <c r="N100" i="50"/>
  <c r="N99" i="50"/>
  <c r="N97" i="50"/>
  <c r="N95" i="50"/>
  <c r="N94" i="50"/>
  <c r="N93" i="50"/>
  <c r="N92" i="50"/>
  <c r="N91" i="50"/>
  <c r="N89" i="50"/>
  <c r="N88" i="50"/>
  <c r="N87" i="50"/>
  <c r="N86" i="50"/>
  <c r="N85" i="50"/>
  <c r="N84" i="50"/>
  <c r="N83" i="50"/>
  <c r="N82" i="50"/>
  <c r="N81" i="50"/>
  <c r="N80" i="50"/>
  <c r="N78" i="50"/>
  <c r="N77" i="50"/>
  <c r="N76" i="50"/>
  <c r="N75" i="50"/>
  <c r="N74" i="50"/>
  <c r="N73" i="50"/>
  <c r="N72" i="50"/>
  <c r="N71" i="50"/>
  <c r="N70" i="50"/>
  <c r="N69" i="50"/>
  <c r="N68" i="50"/>
  <c r="N67" i="50"/>
  <c r="N66" i="50"/>
  <c r="N65" i="50"/>
  <c r="N64" i="50"/>
  <c r="N63" i="50"/>
  <c r="N62" i="50"/>
  <c r="N61" i="50"/>
  <c r="N60" i="50"/>
  <c r="N59" i="50"/>
  <c r="N58" i="50"/>
  <c r="N3" i="78"/>
  <c r="N61" i="78"/>
  <c r="N120" i="53"/>
  <c r="N112" i="53"/>
  <c r="N106" i="53"/>
  <c r="N80" i="53"/>
  <c r="N72" i="53"/>
  <c r="N66" i="53"/>
  <c r="N4" i="53"/>
  <c r="N56" i="78" s="1"/>
  <c r="N5" i="53"/>
  <c r="N57" i="78" s="1"/>
  <c r="N6" i="53"/>
  <c r="N58" i="78" s="1"/>
  <c r="N7" i="53"/>
  <c r="N59" i="78" s="1"/>
  <c r="N8" i="53"/>
  <c r="N60" i="78" s="1"/>
  <c r="N9" i="53"/>
  <c r="N10" i="53"/>
  <c r="N62" i="78" s="1"/>
  <c r="N11" i="53"/>
  <c r="N63" i="78" s="1"/>
  <c r="N12" i="53"/>
  <c r="N64" i="78" s="1"/>
  <c r="N13" i="53"/>
  <c r="N65" i="78" s="1"/>
  <c r="N14" i="53"/>
  <c r="N66" i="78" s="1"/>
  <c r="N15" i="53"/>
  <c r="N67" i="78" s="1"/>
  <c r="N16" i="53"/>
  <c r="N68" i="78" s="1"/>
  <c r="N17" i="53"/>
  <c r="N69" i="78" s="1"/>
  <c r="N18" i="53"/>
  <c r="N70" i="78" s="1"/>
  <c r="N19" i="53"/>
  <c r="N71" i="78" s="1"/>
  <c r="N20" i="53"/>
  <c r="N72" i="78" s="1"/>
  <c r="N21" i="53"/>
  <c r="N73" i="78" s="1"/>
  <c r="N22" i="53"/>
  <c r="N74" i="78" s="1"/>
  <c r="N23" i="53"/>
  <c r="N75" i="78" s="1"/>
  <c r="N24" i="53"/>
  <c r="N76" i="78" s="1"/>
  <c r="N26" i="53"/>
  <c r="N27" i="53"/>
  <c r="N28" i="53"/>
  <c r="N29" i="53"/>
  <c r="N30" i="53"/>
  <c r="N33" i="53"/>
  <c r="N34" i="53"/>
  <c r="N35" i="53"/>
  <c r="N36" i="53"/>
  <c r="N37" i="53"/>
  <c r="N38" i="53"/>
  <c r="N154" i="52"/>
  <c r="N144" i="52"/>
  <c r="N39" i="52"/>
  <c r="N138" i="52"/>
  <c r="N129" i="52"/>
  <c r="N103" i="52"/>
  <c r="N105" i="50" s="1"/>
  <c r="N94" i="52"/>
  <c r="N96" i="50" s="1"/>
  <c r="N88" i="52"/>
  <c r="N90" i="50" s="1"/>
  <c r="N78" i="52"/>
  <c r="N79" i="50" s="1"/>
  <c r="N50" i="52"/>
  <c r="N49" i="52"/>
  <c r="N48" i="52"/>
  <c r="N47" i="52"/>
  <c r="N46" i="52"/>
  <c r="N45" i="52"/>
  <c r="N44" i="52"/>
  <c r="N42" i="52"/>
  <c r="N40" i="52"/>
  <c r="N38" i="52"/>
  <c r="N37" i="52"/>
  <c r="N36" i="52"/>
  <c r="N34" i="52"/>
  <c r="N33" i="52"/>
  <c r="N32" i="52"/>
  <c r="N31" i="52"/>
  <c r="N30" i="52"/>
  <c r="N29" i="52"/>
  <c r="N28" i="52"/>
  <c r="N27" i="52"/>
  <c r="N26" i="52"/>
  <c r="N24" i="52"/>
  <c r="N50" i="78" s="1"/>
  <c r="N23" i="52"/>
  <c r="N49" i="78" s="1"/>
  <c r="N22" i="52"/>
  <c r="N48" i="78" s="1"/>
  <c r="N21" i="52"/>
  <c r="N47" i="78" s="1"/>
  <c r="N20" i="52"/>
  <c r="N46" i="78" s="1"/>
  <c r="N19" i="52"/>
  <c r="N45" i="78" s="1"/>
  <c r="N18" i="52"/>
  <c r="N44" i="78" s="1"/>
  <c r="N17" i="52"/>
  <c r="N43" i="78" s="1"/>
  <c r="N16" i="52"/>
  <c r="N42" i="78" s="1"/>
  <c r="N15" i="52"/>
  <c r="N41" i="78" s="1"/>
  <c r="N14" i="52"/>
  <c r="N40" i="78" s="1"/>
  <c r="N13" i="52"/>
  <c r="N39" i="78" s="1"/>
  <c r="N12" i="52"/>
  <c r="N38" i="78" s="1"/>
  <c r="N11" i="52"/>
  <c r="N37" i="78" s="1"/>
  <c r="N10" i="52"/>
  <c r="N36" i="78" s="1"/>
  <c r="N9" i="52"/>
  <c r="N35" i="78" s="1"/>
  <c r="N8" i="52"/>
  <c r="N34" i="78" s="1"/>
  <c r="N7" i="52"/>
  <c r="N33" i="78" s="1"/>
  <c r="N6" i="52"/>
  <c r="N32" i="78" s="1"/>
  <c r="N5" i="52"/>
  <c r="N31" i="78" s="1"/>
  <c r="N4" i="52"/>
  <c r="N30" i="78" s="1"/>
  <c r="N157" i="51"/>
  <c r="N157" i="50" s="1"/>
  <c r="N147" i="51"/>
  <c r="N147" i="50" s="1"/>
  <c r="N141" i="51"/>
  <c r="N131" i="51"/>
  <c r="N8" i="64" l="1"/>
  <c r="N28" i="64"/>
  <c r="N10" i="64"/>
  <c r="N92" i="64"/>
  <c r="N65" i="66"/>
  <c r="N67" i="66" s="1"/>
  <c r="N32" i="64"/>
  <c r="N19" i="64"/>
  <c r="N7" i="64"/>
  <c r="N18" i="64"/>
  <c r="N77" i="64"/>
  <c r="N85" i="58"/>
  <c r="N98" i="58" s="1"/>
  <c r="N100" i="58" s="1"/>
  <c r="N29" i="64"/>
  <c r="N131" i="50"/>
  <c r="N141" i="50"/>
  <c r="N55" i="78"/>
  <c r="O3" i="78"/>
  <c r="O108" i="52"/>
  <c r="O56" i="52"/>
  <c r="O44" i="53"/>
  <c r="O85" i="53"/>
  <c r="O71" i="66"/>
  <c r="O37" i="66"/>
  <c r="O71" i="64"/>
  <c r="O37" i="64"/>
  <c r="O110" i="50"/>
  <c r="O57" i="50"/>
  <c r="O110" i="51"/>
  <c r="O57" i="51"/>
  <c r="O37" i="65"/>
  <c r="O71" i="65"/>
  <c r="N98" i="65"/>
  <c r="N100" i="65" s="1"/>
  <c r="N33" i="65" s="1"/>
  <c r="N27" i="64"/>
  <c r="N9" i="66"/>
  <c r="N14" i="64"/>
  <c r="N6" i="64"/>
  <c r="N15" i="64"/>
  <c r="N26" i="64"/>
  <c r="N64" i="64"/>
  <c r="N58" i="64"/>
  <c r="N22" i="64"/>
  <c r="N50" i="64"/>
  <c r="N5" i="64"/>
  <c r="N11" i="64"/>
  <c r="N23" i="64"/>
  <c r="N25" i="64"/>
  <c r="N12" i="64"/>
  <c r="N20" i="64"/>
  <c r="N51" i="58"/>
  <c r="N51" i="64" s="1"/>
  <c r="N13" i="64"/>
  <c r="N21" i="64"/>
  <c r="N84" i="64"/>
  <c r="N65" i="58"/>
  <c r="N31" i="58" s="1"/>
  <c r="N85" i="66"/>
  <c r="N98" i="66" s="1"/>
  <c r="N100" i="66" s="1"/>
  <c r="N33" i="66" s="1"/>
  <c r="N35" i="52"/>
  <c r="N9" i="58"/>
  <c r="N9" i="64" s="1"/>
  <c r="N17" i="58"/>
  <c r="N16" i="66"/>
  <c r="N30" i="66"/>
  <c r="N43" i="64"/>
  <c r="N24" i="58"/>
  <c r="N30" i="58"/>
  <c r="N97" i="64"/>
  <c r="N24" i="66"/>
  <c r="N30" i="65"/>
  <c r="N24" i="65"/>
  <c r="N17" i="65"/>
  <c r="N16" i="65"/>
  <c r="N9" i="65"/>
  <c r="N16" i="58"/>
  <c r="N16" i="64" s="1"/>
  <c r="N29" i="78"/>
  <c r="N113" i="53"/>
  <c r="N121" i="53" s="1"/>
  <c r="N25" i="53"/>
  <c r="N77" i="78" s="1"/>
  <c r="N39" i="53"/>
  <c r="N31" i="53"/>
  <c r="N73" i="53"/>
  <c r="N146" i="52"/>
  <c r="N155" i="52" s="1"/>
  <c r="N51" i="52"/>
  <c r="N41" i="52"/>
  <c r="N25" i="52"/>
  <c r="N51" i="78" s="1"/>
  <c r="N96" i="52"/>
  <c r="N149" i="51"/>
  <c r="N31" i="65" l="1"/>
  <c r="O29" i="78"/>
  <c r="O55" i="78"/>
  <c r="N149" i="50"/>
  <c r="N98" i="64"/>
  <c r="N17" i="66"/>
  <c r="N17" i="64" s="1"/>
  <c r="N98" i="50"/>
  <c r="N100" i="64"/>
  <c r="N24" i="64"/>
  <c r="N30" i="64"/>
  <c r="N158" i="51"/>
  <c r="N158" i="50" s="1"/>
  <c r="N31" i="66"/>
  <c r="N31" i="64" s="1"/>
  <c r="N65" i="64"/>
  <c r="N67" i="58"/>
  <c r="N67" i="64" s="1"/>
  <c r="N85" i="64"/>
  <c r="N32" i="53"/>
  <c r="N81" i="53"/>
  <c r="N40" i="53" s="1"/>
  <c r="N43" i="52"/>
  <c r="N104" i="52"/>
  <c r="N52" i="52" l="1"/>
  <c r="N106" i="50"/>
  <c r="N33" i="58"/>
  <c r="N33" i="64" s="1"/>
  <c r="N13" i="79"/>
  <c r="N6" i="79" s="1"/>
  <c r="N53" i="51"/>
  <c r="N53" i="50" s="1"/>
  <c r="N52" i="51"/>
  <c r="N52" i="50" s="1"/>
  <c r="N51" i="51"/>
  <c r="N51" i="50" s="1"/>
  <c r="N50" i="51"/>
  <c r="N50" i="50" s="1"/>
  <c r="N49" i="51"/>
  <c r="N49" i="50" s="1"/>
  <c r="N48" i="51"/>
  <c r="N48" i="50" s="1"/>
  <c r="N47" i="51"/>
  <c r="N47" i="50" s="1"/>
  <c r="N46" i="51"/>
  <c r="N46" i="50" s="1"/>
  <c r="N45" i="51"/>
  <c r="N45" i="50" s="1"/>
  <c r="N44" i="51"/>
  <c r="N44" i="50" s="1"/>
  <c r="N43" i="51"/>
  <c r="N43" i="50" s="1"/>
  <c r="N42" i="51"/>
  <c r="N42" i="50" s="1"/>
  <c r="N41" i="51"/>
  <c r="N41" i="50" s="1"/>
  <c r="N40" i="51"/>
  <c r="N40" i="50" s="1"/>
  <c r="N39" i="51"/>
  <c r="N39" i="50" s="1"/>
  <c r="N38" i="51"/>
  <c r="N38" i="50" s="1"/>
  <c r="N37" i="51"/>
  <c r="N37" i="50" s="1"/>
  <c r="N36" i="51"/>
  <c r="N36" i="50" s="1"/>
  <c r="N35" i="51"/>
  <c r="N35" i="50" s="1"/>
  <c r="N34" i="51"/>
  <c r="N34" i="50" s="1"/>
  <c r="N33" i="51"/>
  <c r="N33" i="50" s="1"/>
  <c r="N32" i="51"/>
  <c r="N32" i="50" s="1"/>
  <c r="N31" i="51"/>
  <c r="N31" i="50" s="1"/>
  <c r="N30" i="51"/>
  <c r="N30" i="50" s="1"/>
  <c r="N29" i="51"/>
  <c r="N29" i="50" s="1"/>
  <c r="N28" i="51"/>
  <c r="N28" i="50" s="1"/>
  <c r="N27" i="51"/>
  <c r="N27" i="50" s="1"/>
  <c r="N26" i="51"/>
  <c r="N26" i="50" s="1"/>
  <c r="N25" i="51"/>
  <c r="N24" i="51"/>
  <c r="N23" i="51"/>
  <c r="N22" i="51"/>
  <c r="N21" i="51"/>
  <c r="N20" i="51"/>
  <c r="N19" i="51"/>
  <c r="N18" i="51"/>
  <c r="N17" i="51"/>
  <c r="N16" i="51"/>
  <c r="N15" i="51"/>
  <c r="N14" i="51"/>
  <c r="N13" i="51"/>
  <c r="N12" i="51"/>
  <c r="N11" i="51"/>
  <c r="N10" i="51"/>
  <c r="N9" i="51"/>
  <c r="N8" i="51"/>
  <c r="N7" i="51"/>
  <c r="N6" i="51"/>
  <c r="N5" i="51"/>
  <c r="N4" i="51"/>
  <c r="N4" i="50" l="1"/>
  <c r="N4" i="78"/>
  <c r="N20" i="50"/>
  <c r="N20" i="78"/>
  <c r="N12" i="50"/>
  <c r="N12" i="78"/>
  <c r="N5" i="78"/>
  <c r="N5" i="50"/>
  <c r="N21" i="50"/>
  <c r="N21" i="78"/>
  <c r="N22" i="78"/>
  <c r="N22" i="50"/>
  <c r="N7" i="78"/>
  <c r="N7" i="50"/>
  <c r="N23" i="50"/>
  <c r="N23" i="78"/>
  <c r="N17" i="78"/>
  <c r="N17" i="50"/>
  <c r="N13" i="78"/>
  <c r="N13" i="50"/>
  <c r="N6" i="50"/>
  <c r="N6" i="78"/>
  <c r="N15" i="50"/>
  <c r="N15" i="78"/>
  <c r="N8" i="78"/>
  <c r="N8" i="50"/>
  <c r="N16" i="78"/>
  <c r="N16" i="50"/>
  <c r="N24" i="78"/>
  <c r="N24" i="50"/>
  <c r="N9" i="78"/>
  <c r="N9" i="50"/>
  <c r="N25" i="78"/>
  <c r="N25" i="50"/>
  <c r="N18" i="78"/>
  <c r="N18" i="50"/>
  <c r="N14" i="50"/>
  <c r="N14" i="78"/>
  <c r="N10" i="78"/>
  <c r="N10" i="50"/>
  <c r="N11" i="50"/>
  <c r="N11" i="78"/>
  <c r="N19" i="50"/>
  <c r="N19" i="78"/>
  <c r="N4" i="77"/>
  <c r="N5" i="77"/>
  <c r="N6" i="77"/>
  <c r="N23" i="77"/>
  <c r="N19" i="77"/>
  <c r="N15" i="77"/>
  <c r="N11" i="77"/>
  <c r="N21" i="60"/>
  <c r="N17" i="60"/>
  <c r="N14" i="60"/>
  <c r="N10" i="60"/>
  <c r="N6" i="60"/>
  <c r="N5" i="60"/>
  <c r="N4" i="60"/>
  <c r="N3" i="65" l="1"/>
  <c r="N3" i="50"/>
  <c r="N3" i="66"/>
  <c r="N3" i="52"/>
  <c r="N3" i="53"/>
  <c r="N3" i="79"/>
  <c r="N17" i="79" s="1"/>
  <c r="N3" i="58"/>
  <c r="N3" i="64"/>
  <c r="N3" i="51"/>
  <c r="N7" i="77"/>
  <c r="N7" i="60"/>
  <c r="N85" i="53" l="1"/>
  <c r="N44" i="53"/>
  <c r="N56" i="52"/>
  <c r="N108" i="52"/>
  <c r="N71" i="66"/>
  <c r="N37" i="66"/>
  <c r="N71" i="64"/>
  <c r="N37" i="64"/>
  <c r="N110" i="50"/>
  <c r="N57" i="50"/>
  <c r="N110" i="51"/>
  <c r="N57" i="51"/>
  <c r="N71" i="65"/>
  <c r="N37" i="65"/>
  <c r="M20" i="79" l="1"/>
  <c r="M13" i="79"/>
  <c r="M5" i="79"/>
  <c r="M4" i="79"/>
  <c r="M4" i="66"/>
  <c r="M5" i="66"/>
  <c r="M6" i="66"/>
  <c r="M7" i="66"/>
  <c r="M8" i="66"/>
  <c r="M9" i="66"/>
  <c r="M10" i="66"/>
  <c r="M11" i="66"/>
  <c r="M12" i="66"/>
  <c r="M13" i="66"/>
  <c r="M14" i="66"/>
  <c r="M15" i="66"/>
  <c r="M16" i="66"/>
  <c r="M17" i="66"/>
  <c r="M18" i="66"/>
  <c r="M19" i="66"/>
  <c r="M20" i="66"/>
  <c r="M21" i="66"/>
  <c r="M22" i="66"/>
  <c r="M23" i="66"/>
  <c r="M24" i="66"/>
  <c r="M25" i="66"/>
  <c r="M26" i="66"/>
  <c r="M27" i="66"/>
  <c r="M28" i="66"/>
  <c r="M29" i="66"/>
  <c r="M30" i="66"/>
  <c r="M31" i="66"/>
  <c r="M32" i="66"/>
  <c r="M33" i="66"/>
  <c r="M33" i="65"/>
  <c r="M32" i="65"/>
  <c r="M31" i="65"/>
  <c r="M30" i="65"/>
  <c r="M29" i="65"/>
  <c r="M28" i="65"/>
  <c r="M27" i="65"/>
  <c r="M26" i="65"/>
  <c r="M25" i="65"/>
  <c r="M24" i="65"/>
  <c r="M23" i="65"/>
  <c r="M22" i="65"/>
  <c r="M21" i="65"/>
  <c r="M20" i="65"/>
  <c r="M19" i="65"/>
  <c r="M18" i="65"/>
  <c r="M17" i="65"/>
  <c r="M16" i="65"/>
  <c r="M15" i="65"/>
  <c r="M14" i="65"/>
  <c r="M13" i="65"/>
  <c r="M12" i="65"/>
  <c r="M11" i="65"/>
  <c r="M10" i="65"/>
  <c r="M9" i="65"/>
  <c r="M8" i="65"/>
  <c r="M7" i="65"/>
  <c r="M6" i="65"/>
  <c r="M5" i="65"/>
  <c r="M4" i="65"/>
  <c r="M33" i="58"/>
  <c r="M32" i="58"/>
  <c r="M31" i="58"/>
  <c r="M30" i="58"/>
  <c r="M29" i="58"/>
  <c r="M28" i="58"/>
  <c r="M27" i="58"/>
  <c r="M26" i="58"/>
  <c r="M25" i="58"/>
  <c r="M24" i="58"/>
  <c r="M23" i="58"/>
  <c r="M22" i="5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M6" i="58"/>
  <c r="M5" i="58"/>
  <c r="M4" i="58"/>
  <c r="M40" i="53"/>
  <c r="M39" i="53"/>
  <c r="M38" i="53"/>
  <c r="M37" i="53"/>
  <c r="M36" i="53"/>
  <c r="M35" i="53"/>
  <c r="M34" i="53"/>
  <c r="M33" i="53"/>
  <c r="M32" i="53"/>
  <c r="M31" i="53"/>
  <c r="M30" i="53"/>
  <c r="M29" i="53"/>
  <c r="M28" i="53"/>
  <c r="M27" i="53"/>
  <c r="M26" i="53"/>
  <c r="M25" i="53"/>
  <c r="M24" i="53"/>
  <c r="M76" i="78" s="1"/>
  <c r="M23" i="53"/>
  <c r="M75" i="78" s="1"/>
  <c r="M22" i="53"/>
  <c r="M74" i="78" s="1"/>
  <c r="M21" i="53"/>
  <c r="M20" i="53"/>
  <c r="M19" i="53"/>
  <c r="M71" i="78" s="1"/>
  <c r="M18" i="53"/>
  <c r="M70" i="78" s="1"/>
  <c r="M17" i="53"/>
  <c r="M16" i="53"/>
  <c r="M68" i="78" s="1"/>
  <c r="M15" i="53"/>
  <c r="M67" i="78" s="1"/>
  <c r="M14" i="53"/>
  <c r="M66" i="78" s="1"/>
  <c r="M13" i="53"/>
  <c r="M65" i="78" s="1"/>
  <c r="M12" i="53"/>
  <c r="M64" i="78" s="1"/>
  <c r="M11" i="53"/>
  <c r="M63" i="78" s="1"/>
  <c r="M10" i="53"/>
  <c r="M62" i="78" s="1"/>
  <c r="M9" i="53"/>
  <c r="M8" i="53"/>
  <c r="M60" i="78" s="1"/>
  <c r="M7" i="53"/>
  <c r="M59" i="78" s="1"/>
  <c r="M6" i="53"/>
  <c r="M58" i="78" s="1"/>
  <c r="M5" i="53"/>
  <c r="M4" i="53"/>
  <c r="M4" i="52"/>
  <c r="M30" i="78" s="1"/>
  <c r="M5" i="52"/>
  <c r="M6" i="52"/>
  <c r="M32" i="78" s="1"/>
  <c r="M7" i="52"/>
  <c r="M8" i="52"/>
  <c r="M34" i="78" s="1"/>
  <c r="M9" i="52"/>
  <c r="M10" i="52"/>
  <c r="M11" i="52"/>
  <c r="M12" i="52"/>
  <c r="M38" i="78" s="1"/>
  <c r="M13" i="52"/>
  <c r="M14" i="52"/>
  <c r="M40" i="78" s="1"/>
  <c r="M15" i="52"/>
  <c r="M16" i="52"/>
  <c r="M42" i="78" s="1"/>
  <c r="M17" i="52"/>
  <c r="M18" i="52"/>
  <c r="M19" i="52"/>
  <c r="M20" i="52"/>
  <c r="M46" i="78" s="1"/>
  <c r="M21" i="52"/>
  <c r="M22" i="52"/>
  <c r="M48" i="78" s="1"/>
  <c r="M23" i="52"/>
  <c r="M24" i="52"/>
  <c r="M50" i="78" s="1"/>
  <c r="M25" i="52"/>
  <c r="M26" i="52"/>
  <c r="M27" i="52"/>
  <c r="M28" i="52"/>
  <c r="M29" i="52"/>
  <c r="M30" i="52"/>
  <c r="M31" i="52"/>
  <c r="M32" i="52"/>
  <c r="M33" i="52"/>
  <c r="M34" i="52"/>
  <c r="M35" i="52"/>
  <c r="M36" i="52"/>
  <c r="M37" i="52"/>
  <c r="M38" i="52"/>
  <c r="M39" i="52"/>
  <c r="M40" i="52"/>
  <c r="M41" i="50" s="1"/>
  <c r="M41" i="52"/>
  <c r="M42" i="52"/>
  <c r="M43" i="52"/>
  <c r="M44" i="52"/>
  <c r="M45" i="52"/>
  <c r="M46" i="52"/>
  <c r="M47" i="52"/>
  <c r="M48" i="52"/>
  <c r="M49" i="52"/>
  <c r="M50" i="52"/>
  <c r="M51" i="52"/>
  <c r="M52" i="52"/>
  <c r="M53" i="51"/>
  <c r="M52" i="51"/>
  <c r="M51" i="51"/>
  <c r="M50" i="51"/>
  <c r="M49" i="51"/>
  <c r="M48" i="51"/>
  <c r="M47" i="51"/>
  <c r="M46" i="51"/>
  <c r="M45" i="51"/>
  <c r="M44" i="51"/>
  <c r="M43" i="51"/>
  <c r="M42" i="51"/>
  <c r="M41" i="51"/>
  <c r="M40" i="51"/>
  <c r="M39" i="51"/>
  <c r="M38" i="51"/>
  <c r="M37" i="51"/>
  <c r="M36" i="51"/>
  <c r="M35" i="51"/>
  <c r="M34" i="51"/>
  <c r="M33" i="51"/>
  <c r="M32" i="51"/>
  <c r="M31" i="51"/>
  <c r="M30" i="51"/>
  <c r="M29" i="51"/>
  <c r="M28" i="51"/>
  <c r="M27" i="51"/>
  <c r="M26" i="51"/>
  <c r="M25" i="51"/>
  <c r="M24" i="51"/>
  <c r="M24" i="78" s="1"/>
  <c r="M23" i="51"/>
  <c r="M23" i="78" s="1"/>
  <c r="M22" i="51"/>
  <c r="M22" i="78" s="1"/>
  <c r="M21" i="51"/>
  <c r="M21" i="78" s="1"/>
  <c r="M20" i="51"/>
  <c r="M20" i="78" s="1"/>
  <c r="M19" i="51"/>
  <c r="M19" i="78" s="1"/>
  <c r="M18" i="51"/>
  <c r="M18" i="78" s="1"/>
  <c r="M17" i="51"/>
  <c r="M17" i="78" s="1"/>
  <c r="M16" i="51"/>
  <c r="M16" i="78" s="1"/>
  <c r="M15" i="51"/>
  <c r="M15" i="78" s="1"/>
  <c r="M14" i="51"/>
  <c r="M14" i="78" s="1"/>
  <c r="M13" i="51"/>
  <c r="M13" i="78" s="1"/>
  <c r="M12" i="51"/>
  <c r="M12" i="78" s="1"/>
  <c r="M11" i="51"/>
  <c r="M11" i="78" s="1"/>
  <c r="M10" i="51"/>
  <c r="M10" i="78" s="1"/>
  <c r="M9" i="51"/>
  <c r="M9" i="78" s="1"/>
  <c r="M8" i="51"/>
  <c r="M8" i="78" s="1"/>
  <c r="M7" i="51"/>
  <c r="M7" i="78" s="1"/>
  <c r="M6" i="51"/>
  <c r="M6" i="78" s="1"/>
  <c r="M5" i="51"/>
  <c r="M5" i="78" s="1"/>
  <c r="M4" i="51"/>
  <c r="M4" i="78" s="1"/>
  <c r="M100" i="64"/>
  <c r="M99" i="64"/>
  <c r="M98" i="64"/>
  <c r="M97" i="64"/>
  <c r="M96" i="64"/>
  <c r="M95" i="64"/>
  <c r="M94" i="64"/>
  <c r="M93" i="64"/>
  <c r="M92" i="64"/>
  <c r="M91" i="64"/>
  <c r="M90" i="64"/>
  <c r="M89" i="64"/>
  <c r="M88" i="64"/>
  <c r="M87" i="64"/>
  <c r="M86" i="64"/>
  <c r="M85" i="64"/>
  <c r="M84" i="64"/>
  <c r="M83" i="64"/>
  <c r="M82" i="64"/>
  <c r="M81" i="64"/>
  <c r="M80" i="64"/>
  <c r="M79" i="64"/>
  <c r="M78" i="64"/>
  <c r="M77" i="64"/>
  <c r="M76" i="64"/>
  <c r="M75" i="64"/>
  <c r="M74" i="64"/>
  <c r="M73" i="64"/>
  <c r="M72" i="64"/>
  <c r="M67" i="64"/>
  <c r="M66" i="64"/>
  <c r="M65" i="64"/>
  <c r="M64" i="64"/>
  <c r="M63" i="64"/>
  <c r="M62" i="64"/>
  <c r="M61" i="64"/>
  <c r="M60" i="64"/>
  <c r="M59" i="64"/>
  <c r="M58" i="64"/>
  <c r="M57" i="64"/>
  <c r="M56" i="64"/>
  <c r="M55" i="64"/>
  <c r="M54" i="64"/>
  <c r="M53" i="64"/>
  <c r="M52" i="64"/>
  <c r="M51" i="64"/>
  <c r="M50" i="64"/>
  <c r="M49" i="64"/>
  <c r="M48" i="64"/>
  <c r="M47" i="64"/>
  <c r="M46" i="64"/>
  <c r="M45" i="64"/>
  <c r="M44" i="64"/>
  <c r="M43" i="64"/>
  <c r="M42" i="64"/>
  <c r="M41" i="64"/>
  <c r="M40" i="64"/>
  <c r="M39" i="64"/>
  <c r="M38" i="64"/>
  <c r="M158" i="50"/>
  <c r="M157" i="50"/>
  <c r="M156" i="50"/>
  <c r="M155" i="50"/>
  <c r="M154" i="50"/>
  <c r="M153" i="50"/>
  <c r="M152" i="50"/>
  <c r="M151" i="50"/>
  <c r="M150" i="50"/>
  <c r="M149" i="50"/>
  <c r="M148" i="50"/>
  <c r="M147" i="50"/>
  <c r="M146" i="50"/>
  <c r="M145" i="50"/>
  <c r="M144" i="50"/>
  <c r="M143" i="50"/>
  <c r="M142" i="50"/>
  <c r="M141" i="50"/>
  <c r="M140" i="50"/>
  <c r="M139" i="50"/>
  <c r="M138" i="50"/>
  <c r="M137" i="50"/>
  <c r="M136" i="50"/>
  <c r="M135" i="50"/>
  <c r="M134" i="50"/>
  <c r="M133" i="50"/>
  <c r="M132" i="50"/>
  <c r="M131" i="50"/>
  <c r="M130" i="50"/>
  <c r="M129" i="50"/>
  <c r="M128" i="50"/>
  <c r="M127" i="50"/>
  <c r="M126" i="50"/>
  <c r="M125" i="50"/>
  <c r="M124" i="50"/>
  <c r="M123" i="50"/>
  <c r="M122" i="50"/>
  <c r="M121" i="50"/>
  <c r="M120" i="50"/>
  <c r="M119" i="50"/>
  <c r="M118" i="50"/>
  <c r="M117" i="50"/>
  <c r="M116" i="50"/>
  <c r="M115" i="50"/>
  <c r="M114" i="50"/>
  <c r="M113" i="50"/>
  <c r="M112" i="50"/>
  <c r="M111" i="50"/>
  <c r="M106" i="50"/>
  <c r="M105" i="50"/>
  <c r="M104" i="50"/>
  <c r="M103" i="50"/>
  <c r="M102" i="50"/>
  <c r="M101" i="50"/>
  <c r="M100" i="50"/>
  <c r="M99" i="50"/>
  <c r="M98" i="50"/>
  <c r="M97" i="50"/>
  <c r="M96" i="50"/>
  <c r="M95" i="50"/>
  <c r="M94" i="50"/>
  <c r="M93" i="50"/>
  <c r="M92" i="50"/>
  <c r="M91" i="50"/>
  <c r="M90" i="50"/>
  <c r="M89" i="50"/>
  <c r="M88" i="50"/>
  <c r="M87" i="50"/>
  <c r="M86" i="50"/>
  <c r="M85" i="50"/>
  <c r="M84" i="50"/>
  <c r="M83" i="50"/>
  <c r="M82" i="50"/>
  <c r="M81" i="50"/>
  <c r="M80" i="50"/>
  <c r="M79" i="50"/>
  <c r="M78" i="50"/>
  <c r="M77" i="50"/>
  <c r="M76" i="50"/>
  <c r="M75" i="50"/>
  <c r="M74" i="50"/>
  <c r="M73" i="50"/>
  <c r="M72" i="50"/>
  <c r="M71" i="50"/>
  <c r="M70" i="50"/>
  <c r="M69" i="50"/>
  <c r="M68" i="50"/>
  <c r="M67" i="50"/>
  <c r="M66" i="50"/>
  <c r="M65" i="50"/>
  <c r="M64" i="50"/>
  <c r="M63" i="50"/>
  <c r="M62" i="50"/>
  <c r="M61" i="50"/>
  <c r="M60" i="50"/>
  <c r="M59" i="50"/>
  <c r="M58" i="50"/>
  <c r="M30" i="50"/>
  <c r="M72" i="78"/>
  <c r="M56" i="78"/>
  <c r="M55" i="78"/>
  <c r="M29" i="78"/>
  <c r="M25" i="78"/>
  <c r="M23" i="77"/>
  <c r="M19" i="77"/>
  <c r="M15" i="77"/>
  <c r="M11" i="77"/>
  <c r="M6" i="77"/>
  <c r="M5" i="77"/>
  <c r="M4" i="77"/>
  <c r="M12" i="50" l="1"/>
  <c r="M33" i="64"/>
  <c r="M29" i="64"/>
  <c r="M21" i="64"/>
  <c r="M13" i="64"/>
  <c r="M5" i="64"/>
  <c r="M6" i="64"/>
  <c r="M25" i="64"/>
  <c r="M9" i="64"/>
  <c r="M17" i="64"/>
  <c r="M7" i="64"/>
  <c r="M31" i="64"/>
  <c r="M27" i="64"/>
  <c r="M23" i="64"/>
  <c r="M19" i="64"/>
  <c r="M15" i="64"/>
  <c r="M11" i="64"/>
  <c r="M22" i="64"/>
  <c r="M22" i="50"/>
  <c r="M24" i="50"/>
  <c r="M28" i="50"/>
  <c r="M48" i="50"/>
  <c r="M44" i="50"/>
  <c r="M40" i="50"/>
  <c r="M36" i="50"/>
  <c r="M32" i="50"/>
  <c r="M27" i="50"/>
  <c r="M42" i="50"/>
  <c r="M38" i="50"/>
  <c r="M14" i="50"/>
  <c r="M34" i="50"/>
  <c r="M50" i="50"/>
  <c r="M29" i="50"/>
  <c r="M33" i="50"/>
  <c r="M37" i="50"/>
  <c r="M49" i="50"/>
  <c r="M52" i="50"/>
  <c r="M5" i="50"/>
  <c r="M9" i="50"/>
  <c r="M17" i="50"/>
  <c r="M21" i="50"/>
  <c r="M25" i="50"/>
  <c r="M45" i="50"/>
  <c r="M46" i="50"/>
  <c r="M43" i="50"/>
  <c r="M39" i="50"/>
  <c r="M31" i="50"/>
  <c r="M4" i="50"/>
  <c r="M8" i="50"/>
  <c r="M16" i="50"/>
  <c r="M53" i="50"/>
  <c r="M23" i="50"/>
  <c r="M19" i="50"/>
  <c r="M15" i="50"/>
  <c r="M11" i="50"/>
  <c r="M7" i="50"/>
  <c r="M20" i="50"/>
  <c r="M6" i="79"/>
  <c r="M4" i="64"/>
  <c r="M8" i="64"/>
  <c r="M12" i="64"/>
  <c r="M16" i="64"/>
  <c r="M20" i="64"/>
  <c r="M24" i="64"/>
  <c r="M28" i="64"/>
  <c r="M32" i="64"/>
  <c r="M10" i="64"/>
  <c r="M14" i="64"/>
  <c r="M18" i="64"/>
  <c r="M26" i="64"/>
  <c r="M30" i="64"/>
  <c r="M13" i="50"/>
  <c r="M51" i="50"/>
  <c r="M35" i="50"/>
  <c r="M26" i="50"/>
  <c r="M18" i="50"/>
  <c r="M10" i="50"/>
  <c r="M57" i="78"/>
  <c r="M61" i="78"/>
  <c r="M69" i="78"/>
  <c r="M73" i="78"/>
  <c r="M77" i="78"/>
  <c r="M47" i="50"/>
  <c r="M6" i="50"/>
  <c r="M44" i="78"/>
  <c r="M36" i="78"/>
  <c r="M33" i="78"/>
  <c r="M37" i="78"/>
  <c r="M41" i="78"/>
  <c r="M45" i="78"/>
  <c r="M49" i="78"/>
  <c r="M31" i="78"/>
  <c r="M35" i="78"/>
  <c r="M39" i="78"/>
  <c r="M43" i="78"/>
  <c r="M47" i="78"/>
  <c r="M51" i="78"/>
  <c r="M7" i="77"/>
  <c r="M21" i="74"/>
  <c r="M17" i="74"/>
  <c r="M14" i="74"/>
  <c r="M10" i="74"/>
  <c r="M6" i="74"/>
  <c r="M5" i="74"/>
  <c r="M4" i="74"/>
  <c r="M21" i="60"/>
  <c r="M17" i="60"/>
  <c r="M14" i="60"/>
  <c r="M10" i="60"/>
  <c r="M6" i="60"/>
  <c r="M5" i="60"/>
  <c r="M4" i="60"/>
  <c r="M7" i="60" l="1"/>
  <c r="M3" i="79"/>
  <c r="M3" i="66"/>
  <c r="M3" i="65"/>
  <c r="M3" i="58"/>
  <c r="M3" i="53"/>
  <c r="M3" i="52"/>
  <c r="M3" i="51"/>
  <c r="M3" i="64"/>
  <c r="M3" i="50"/>
  <c r="M7" i="74"/>
  <c r="M110" i="50" l="1"/>
  <c r="M57" i="50"/>
  <c r="M71" i="64"/>
  <c r="M37" i="64"/>
  <c r="M110" i="51"/>
  <c r="M57" i="51"/>
  <c r="M108" i="52"/>
  <c r="M56" i="52"/>
  <c r="M85" i="53"/>
  <c r="M44" i="53"/>
  <c r="M71" i="58"/>
  <c r="N71" i="58" s="1"/>
  <c r="O71" i="58" s="1"/>
  <c r="M37" i="58"/>
  <c r="N37" i="58" s="1"/>
  <c r="O37" i="58" s="1"/>
  <c r="M71" i="65"/>
  <c r="M37" i="65"/>
  <c r="M71" i="66"/>
  <c r="M37" i="66"/>
  <c r="M10" i="79"/>
  <c r="N10" i="79" s="1"/>
  <c r="O10" i="79" s="1"/>
  <c r="M17" i="79"/>
  <c r="H208" i="59" l="1"/>
  <c r="I208" i="59"/>
  <c r="J208" i="59"/>
  <c r="K208" i="59"/>
  <c r="L208" i="59"/>
  <c r="M208" i="59"/>
  <c r="N208" i="59"/>
  <c r="O208" i="59"/>
  <c r="P208" i="59"/>
  <c r="Q208" i="59"/>
  <c r="R208" i="59"/>
  <c r="T209" i="59"/>
  <c r="T202" i="59"/>
  <c r="T195" i="59"/>
  <c r="T129" i="59"/>
  <c r="T123" i="59"/>
  <c r="T122" i="59"/>
  <c r="L20" i="79" l="1"/>
  <c r="L13" i="79"/>
  <c r="L5" i="79"/>
  <c r="L4" i="79"/>
  <c r="L33" i="66"/>
  <c r="L32" i="66"/>
  <c r="L31" i="66"/>
  <c r="L30" i="66"/>
  <c r="L29" i="66"/>
  <c r="L28" i="66"/>
  <c r="L27" i="66"/>
  <c r="L26" i="66"/>
  <c r="L25" i="66"/>
  <c r="L24" i="66"/>
  <c r="L23" i="66"/>
  <c r="L22" i="66"/>
  <c r="L21" i="66"/>
  <c r="L20" i="66"/>
  <c r="L19" i="66"/>
  <c r="L18" i="66"/>
  <c r="L17" i="66"/>
  <c r="L16" i="66"/>
  <c r="L15" i="66"/>
  <c r="L14" i="66"/>
  <c r="L13" i="66"/>
  <c r="L12" i="66"/>
  <c r="L11" i="66"/>
  <c r="L10" i="66"/>
  <c r="L9" i="66"/>
  <c r="L8" i="66"/>
  <c r="L7" i="66"/>
  <c r="L6" i="66"/>
  <c r="L5" i="66"/>
  <c r="L4" i="66"/>
  <c r="L33" i="65"/>
  <c r="L32" i="65"/>
  <c r="L31" i="65"/>
  <c r="L30" i="65"/>
  <c r="L29" i="65"/>
  <c r="L28" i="65"/>
  <c r="L27" i="65"/>
  <c r="L26" i="65"/>
  <c r="L25" i="65"/>
  <c r="L24" i="65"/>
  <c r="L23" i="65"/>
  <c r="L22" i="65"/>
  <c r="L21" i="65"/>
  <c r="L20" i="65"/>
  <c r="L19" i="65"/>
  <c r="L18" i="65"/>
  <c r="L17" i="65"/>
  <c r="L16" i="65"/>
  <c r="L15" i="65"/>
  <c r="L14" i="65"/>
  <c r="L13" i="65"/>
  <c r="L12" i="65"/>
  <c r="L11" i="65"/>
  <c r="L10" i="65"/>
  <c r="L9" i="65"/>
  <c r="L8" i="65"/>
  <c r="L7" i="65"/>
  <c r="L6" i="65"/>
  <c r="L5" i="65"/>
  <c r="L4" i="65"/>
  <c r="L33" i="58"/>
  <c r="L32" i="58"/>
  <c r="L31" i="58"/>
  <c r="L30" i="58"/>
  <c r="L29" i="58"/>
  <c r="L28" i="58"/>
  <c r="L27" i="58"/>
  <c r="L26" i="58"/>
  <c r="L25" i="58"/>
  <c r="L24" i="58"/>
  <c r="L23" i="58"/>
  <c r="L22" i="5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100" i="64"/>
  <c r="L99" i="64"/>
  <c r="L98" i="64"/>
  <c r="L97" i="64"/>
  <c r="L96" i="64"/>
  <c r="L95" i="64"/>
  <c r="L94" i="64"/>
  <c r="L93" i="64"/>
  <c r="L92" i="64"/>
  <c r="L91" i="64"/>
  <c r="L90" i="64"/>
  <c r="L89" i="64"/>
  <c r="L88" i="64"/>
  <c r="L87" i="64"/>
  <c r="L86" i="64"/>
  <c r="L85" i="64"/>
  <c r="L84" i="64"/>
  <c r="L83" i="64"/>
  <c r="L82" i="64"/>
  <c r="L81" i="64"/>
  <c r="L80" i="64"/>
  <c r="L79" i="64"/>
  <c r="L78" i="64"/>
  <c r="L77" i="64"/>
  <c r="L76" i="64"/>
  <c r="L75" i="64"/>
  <c r="L74" i="64"/>
  <c r="L73" i="64"/>
  <c r="L72" i="64"/>
  <c r="L67" i="64"/>
  <c r="L66" i="64"/>
  <c r="L65" i="64"/>
  <c r="L64" i="64"/>
  <c r="L63" i="64"/>
  <c r="L62" i="64"/>
  <c r="L61" i="64"/>
  <c r="L60" i="64"/>
  <c r="L59" i="64"/>
  <c r="L58" i="64"/>
  <c r="L57" i="64"/>
  <c r="L56" i="64"/>
  <c r="L55" i="64"/>
  <c r="L54" i="64"/>
  <c r="L53" i="64"/>
  <c r="L52" i="64"/>
  <c r="L51" i="64"/>
  <c r="L50" i="64"/>
  <c r="L49" i="64"/>
  <c r="L48" i="64"/>
  <c r="L47" i="64"/>
  <c r="L46" i="64"/>
  <c r="L45" i="64"/>
  <c r="L44" i="64"/>
  <c r="L43" i="64"/>
  <c r="L42" i="64"/>
  <c r="L41" i="64"/>
  <c r="L40" i="64"/>
  <c r="L39" i="64"/>
  <c r="L38" i="64"/>
  <c r="L158" i="50"/>
  <c r="L157" i="50"/>
  <c r="L156" i="50"/>
  <c r="L155" i="50"/>
  <c r="L154" i="50"/>
  <c r="L153" i="50"/>
  <c r="L152" i="50"/>
  <c r="L151" i="50"/>
  <c r="L150" i="50"/>
  <c r="L149" i="50"/>
  <c r="L148" i="50"/>
  <c r="L147" i="50"/>
  <c r="L146" i="50"/>
  <c r="L145" i="50"/>
  <c r="L144" i="50"/>
  <c r="L143" i="50"/>
  <c r="L142" i="50"/>
  <c r="L141" i="50"/>
  <c r="L140" i="50"/>
  <c r="L139" i="50"/>
  <c r="L138" i="50"/>
  <c r="L137" i="50"/>
  <c r="L136" i="50"/>
  <c r="L135" i="50"/>
  <c r="L134" i="50"/>
  <c r="L133" i="50"/>
  <c r="L132" i="50"/>
  <c r="L131" i="50"/>
  <c r="L130" i="50"/>
  <c r="L129" i="50"/>
  <c r="L128" i="50"/>
  <c r="L127" i="50"/>
  <c r="L126" i="50"/>
  <c r="L125" i="50"/>
  <c r="L124" i="50"/>
  <c r="L123" i="50"/>
  <c r="L122" i="50"/>
  <c r="L121" i="50"/>
  <c r="L120" i="50"/>
  <c r="L119" i="50"/>
  <c r="L118" i="50"/>
  <c r="L117" i="50"/>
  <c r="L116" i="50"/>
  <c r="L115" i="50"/>
  <c r="L114" i="50"/>
  <c r="L113" i="50"/>
  <c r="L112" i="50"/>
  <c r="L111" i="50"/>
  <c r="L106" i="50"/>
  <c r="L105" i="50"/>
  <c r="L104" i="50"/>
  <c r="L103" i="50"/>
  <c r="L102" i="50"/>
  <c r="L101" i="50"/>
  <c r="L100" i="50"/>
  <c r="L99" i="50"/>
  <c r="L98" i="50"/>
  <c r="L97" i="50"/>
  <c r="L96" i="50"/>
  <c r="L95" i="50"/>
  <c r="L94" i="50"/>
  <c r="L93" i="50"/>
  <c r="L92" i="50"/>
  <c r="L91" i="50"/>
  <c r="L90" i="50"/>
  <c r="L89" i="50"/>
  <c r="L88" i="50"/>
  <c r="L87" i="50"/>
  <c r="L86" i="50"/>
  <c r="L85" i="50"/>
  <c r="L84" i="50"/>
  <c r="L83" i="50"/>
  <c r="L82" i="50"/>
  <c r="L81" i="50"/>
  <c r="L80" i="50"/>
  <c r="L79" i="50"/>
  <c r="L78" i="50"/>
  <c r="L77" i="50"/>
  <c r="L76" i="50"/>
  <c r="L75" i="50"/>
  <c r="L74" i="50"/>
  <c r="L73" i="50"/>
  <c r="L72" i="50"/>
  <c r="L71" i="50"/>
  <c r="L70" i="50"/>
  <c r="L69" i="50"/>
  <c r="L68" i="50"/>
  <c r="L67" i="50"/>
  <c r="L66" i="50"/>
  <c r="L65" i="50"/>
  <c r="L64" i="50"/>
  <c r="L63" i="50"/>
  <c r="L62" i="50"/>
  <c r="L61" i="50"/>
  <c r="L60" i="50"/>
  <c r="L59" i="50"/>
  <c r="L58" i="50"/>
  <c r="L25" i="64" l="1"/>
  <c r="L7" i="64"/>
  <c r="L6" i="79"/>
  <c r="L33" i="64"/>
  <c r="L31" i="64"/>
  <c r="L13" i="64"/>
  <c r="L5" i="64"/>
  <c r="L9" i="64"/>
  <c r="L23" i="64"/>
  <c r="L15" i="64"/>
  <c r="L17" i="64"/>
  <c r="L4" i="64"/>
  <c r="L21" i="64"/>
  <c r="L11" i="64"/>
  <c r="L19" i="64"/>
  <c r="L27" i="64"/>
  <c r="L20" i="64"/>
  <c r="L29" i="64"/>
  <c r="L8" i="64"/>
  <c r="L12" i="64"/>
  <c r="L16" i="64"/>
  <c r="L24" i="64"/>
  <c r="L6" i="64"/>
  <c r="L10" i="64"/>
  <c r="L14" i="64"/>
  <c r="L18" i="64"/>
  <c r="L22" i="64"/>
  <c r="L26" i="64"/>
  <c r="L30" i="64"/>
  <c r="L28" i="64"/>
  <c r="L32" i="64"/>
  <c r="L40" i="53" l="1"/>
  <c r="L39" i="53"/>
  <c r="L38" i="53"/>
  <c r="L37" i="53"/>
  <c r="L36" i="53"/>
  <c r="L35" i="53"/>
  <c r="L34" i="53"/>
  <c r="L33" i="53"/>
  <c r="L32" i="53"/>
  <c r="L31" i="53"/>
  <c r="L30" i="53"/>
  <c r="L29" i="53"/>
  <c r="L28" i="53"/>
  <c r="L27" i="53"/>
  <c r="L26" i="53"/>
  <c r="L25" i="53"/>
  <c r="L24" i="53"/>
  <c r="L23" i="53"/>
  <c r="L22" i="53"/>
  <c r="L21" i="53"/>
  <c r="L20" i="53"/>
  <c r="L19" i="53"/>
  <c r="L18" i="53"/>
  <c r="L17" i="53"/>
  <c r="L16" i="53"/>
  <c r="L15" i="53"/>
  <c r="L14" i="53"/>
  <c r="L13" i="53"/>
  <c r="L12" i="53"/>
  <c r="L11" i="53"/>
  <c r="L10" i="53"/>
  <c r="L9" i="53"/>
  <c r="L8" i="53"/>
  <c r="L7" i="53"/>
  <c r="L6" i="53"/>
  <c r="L5" i="53"/>
  <c r="L4" i="53"/>
  <c r="L52" i="52"/>
  <c r="L51" i="52"/>
  <c r="L50" i="52"/>
  <c r="L49" i="52"/>
  <c r="L48" i="52"/>
  <c r="L47" i="52"/>
  <c r="L46" i="52"/>
  <c r="L45" i="52"/>
  <c r="L44" i="52"/>
  <c r="L43" i="52"/>
  <c r="L42" i="52"/>
  <c r="L41" i="52"/>
  <c r="L40" i="52"/>
  <c r="L39" i="52"/>
  <c r="L38" i="52"/>
  <c r="L37" i="52"/>
  <c r="L36" i="52"/>
  <c r="L35" i="52"/>
  <c r="L34" i="52"/>
  <c r="L33" i="52"/>
  <c r="L32" i="52"/>
  <c r="L31" i="52"/>
  <c r="L30" i="52"/>
  <c r="L29" i="52"/>
  <c r="L28" i="52"/>
  <c r="L27" i="52"/>
  <c r="L26" i="52"/>
  <c r="L25" i="52"/>
  <c r="L24" i="52"/>
  <c r="L23" i="52"/>
  <c r="L22" i="52"/>
  <c r="L21" i="52"/>
  <c r="L20" i="52"/>
  <c r="L19" i="52"/>
  <c r="L18" i="52"/>
  <c r="L17" i="52"/>
  <c r="L16" i="52"/>
  <c r="L15" i="52"/>
  <c r="L14" i="52"/>
  <c r="L13" i="52"/>
  <c r="L12" i="52"/>
  <c r="L11" i="52"/>
  <c r="L10" i="52"/>
  <c r="L9" i="52"/>
  <c r="L8" i="52"/>
  <c r="L7" i="52"/>
  <c r="L6" i="52"/>
  <c r="L5" i="52"/>
  <c r="L4" i="52"/>
  <c r="L4" i="51"/>
  <c r="L5" i="51"/>
  <c r="L6" i="51"/>
  <c r="L7" i="51"/>
  <c r="L7" i="50" s="1"/>
  <c r="L8" i="51"/>
  <c r="L9" i="51"/>
  <c r="L10" i="51"/>
  <c r="L11" i="51"/>
  <c r="L12" i="51"/>
  <c r="L13" i="51"/>
  <c r="L14" i="51"/>
  <c r="L15" i="51"/>
  <c r="L15" i="50" s="1"/>
  <c r="L16" i="51"/>
  <c r="L17" i="51"/>
  <c r="L18" i="51"/>
  <c r="L19" i="51"/>
  <c r="L20" i="51"/>
  <c r="L21" i="51"/>
  <c r="L22" i="51"/>
  <c r="L23" i="51"/>
  <c r="L23" i="50" s="1"/>
  <c r="L24" i="51"/>
  <c r="L25" i="51"/>
  <c r="L26" i="51"/>
  <c r="L27" i="51"/>
  <c r="L28" i="51"/>
  <c r="L29" i="51"/>
  <c r="L29" i="50" s="1"/>
  <c r="L30" i="51"/>
  <c r="L30" i="50" s="1"/>
  <c r="L31" i="51"/>
  <c r="L32" i="51"/>
  <c r="L33" i="51"/>
  <c r="L34" i="51"/>
  <c r="L35" i="51"/>
  <c r="L36" i="51"/>
  <c r="L36" i="50" s="1"/>
  <c r="L37" i="51"/>
  <c r="L38" i="51"/>
  <c r="L38" i="50" s="1"/>
  <c r="L39" i="51"/>
  <c r="L40" i="51"/>
  <c r="L40" i="50" s="1"/>
  <c r="L41" i="51"/>
  <c r="L42" i="51"/>
  <c r="L43" i="51"/>
  <c r="L44" i="51"/>
  <c r="L44" i="50" s="1"/>
  <c r="L45" i="51"/>
  <c r="L46" i="51"/>
  <c r="L47" i="51"/>
  <c r="L48" i="51"/>
  <c r="L48" i="50" s="1"/>
  <c r="L49" i="51"/>
  <c r="L50" i="51"/>
  <c r="L51" i="51"/>
  <c r="L52" i="51"/>
  <c r="L52" i="50" s="1"/>
  <c r="L53" i="51"/>
  <c r="L42" i="50" l="1"/>
  <c r="L24" i="50"/>
  <c r="L16" i="50"/>
  <c r="L32" i="50"/>
  <c r="L8" i="50"/>
  <c r="L28" i="50"/>
  <c r="L20" i="50"/>
  <c r="L12" i="50"/>
  <c r="L4" i="50"/>
  <c r="L19" i="50"/>
  <c r="L11" i="50"/>
  <c r="L27" i="50"/>
  <c r="L46" i="50"/>
  <c r="L51" i="50"/>
  <c r="L47" i="50"/>
  <c r="L43" i="50"/>
  <c r="L39" i="50"/>
  <c r="L35" i="50"/>
  <c r="L31" i="50"/>
  <c r="L50" i="50"/>
  <c r="L34" i="50"/>
  <c r="L26" i="50"/>
  <c r="L22" i="50"/>
  <c r="L18" i="50"/>
  <c r="L14" i="50"/>
  <c r="L10" i="50"/>
  <c r="L6" i="50"/>
  <c r="L53" i="50"/>
  <c r="L49" i="50"/>
  <c r="L45" i="50"/>
  <c r="L41" i="50"/>
  <c r="L37" i="50"/>
  <c r="L33" i="50"/>
  <c r="L25" i="50"/>
  <c r="L21" i="50"/>
  <c r="L17" i="50"/>
  <c r="L13" i="50"/>
  <c r="L9" i="50"/>
  <c r="L5" i="50"/>
  <c r="L23" i="77" l="1"/>
  <c r="L19" i="77"/>
  <c r="L15" i="77"/>
  <c r="L11" i="77"/>
  <c r="L6" i="77"/>
  <c r="L5" i="77"/>
  <c r="L4" i="77"/>
  <c r="T259" i="59"/>
  <c r="T254" i="59"/>
  <c r="T249" i="59"/>
  <c r="T244" i="59"/>
  <c r="T238" i="59"/>
  <c r="T235" i="59"/>
  <c r="T256" i="59" s="1"/>
  <c r="T232" i="59"/>
  <c r="T229" i="59"/>
  <c r="T251" i="59" s="1"/>
  <c r="T226" i="59"/>
  <c r="T223" i="59"/>
  <c r="T246" i="59" s="1"/>
  <c r="T240" i="59"/>
  <c r="T239" i="59"/>
  <c r="T220" i="59"/>
  <c r="T213" i="59"/>
  <c r="T255" i="59"/>
  <c r="T206" i="59"/>
  <c r="T250" i="59"/>
  <c r="T199" i="59"/>
  <c r="T245" i="59"/>
  <c r="T215" i="59"/>
  <c r="T192" i="59"/>
  <c r="T185" i="59"/>
  <c r="T182" i="59"/>
  <c r="T181" i="59"/>
  <c r="T180" i="59"/>
  <c r="T177" i="59"/>
  <c r="T176" i="59"/>
  <c r="T175" i="59"/>
  <c r="T172" i="59"/>
  <c r="T171" i="59"/>
  <c r="T170" i="59"/>
  <c r="T167" i="59"/>
  <c r="T187" i="59" s="1"/>
  <c r="T166" i="59"/>
  <c r="T165" i="59"/>
  <c r="T164" i="59"/>
  <c r="T162" i="59"/>
  <c r="T27" i="59" s="1"/>
  <c r="T158" i="59"/>
  <c r="T156" i="59"/>
  <c r="T26" i="59" s="1"/>
  <c r="T152" i="59"/>
  <c r="T150" i="59"/>
  <c r="T25" i="59" s="1"/>
  <c r="T146" i="59"/>
  <c r="T142" i="59"/>
  <c r="T186" i="59" s="1"/>
  <c r="T141" i="59"/>
  <c r="T140" i="59"/>
  <c r="T139" i="59"/>
  <c r="T137" i="59"/>
  <c r="T31" i="59" s="1"/>
  <c r="T136" i="59"/>
  <c r="T35" i="59" s="1"/>
  <c r="T132" i="59"/>
  <c r="T130" i="59"/>
  <c r="T30" i="59" s="1"/>
  <c r="T34" i="59"/>
  <c r="T125" i="59"/>
  <c r="T33" i="59"/>
  <c r="T118" i="59"/>
  <c r="T110" i="59"/>
  <c r="T107" i="59"/>
  <c r="T106" i="59"/>
  <c r="T105" i="59"/>
  <c r="T104" i="59"/>
  <c r="T100" i="59"/>
  <c r="T99" i="59"/>
  <c r="T98" i="59"/>
  <c r="T94" i="59"/>
  <c r="T93" i="59"/>
  <c r="T92" i="59"/>
  <c r="T85" i="59"/>
  <c r="T81" i="59"/>
  <c r="T80" i="59"/>
  <c r="T79" i="59"/>
  <c r="T78" i="59"/>
  <c r="T74" i="59"/>
  <c r="T73" i="59"/>
  <c r="T72" i="59"/>
  <c r="T71" i="59"/>
  <c r="T67" i="59"/>
  <c r="T66" i="59"/>
  <c r="T65" i="59"/>
  <c r="T64" i="59"/>
  <c r="T43" i="59"/>
  <c r="T29" i="59"/>
  <c r="T23" i="59"/>
  <c r="C23" i="70"/>
  <c r="C20" i="70"/>
  <c r="T101" i="59" l="1"/>
  <c r="T87" i="59"/>
  <c r="T183" i="59"/>
  <c r="T39" i="59" s="1"/>
  <c r="T178" i="59"/>
  <c r="T38" i="59" s="1"/>
  <c r="T173" i="59"/>
  <c r="T37" i="59" s="1"/>
  <c r="T112" i="59"/>
  <c r="T111" i="59"/>
  <c r="T18" i="59"/>
  <c r="T88" i="59"/>
  <c r="T214" i="59"/>
  <c r="T19" i="59"/>
  <c r="T257" i="59"/>
  <c r="T59" i="59" s="1"/>
  <c r="T252" i="59"/>
  <c r="T58" i="59" s="1"/>
  <c r="T247" i="59"/>
  <c r="T57" i="59" s="1"/>
  <c r="T95" i="59"/>
  <c r="T113" i="59" s="1"/>
  <c r="L7" i="77"/>
  <c r="T188" i="59"/>
  <c r="T36" i="59" s="1"/>
  <c r="T86" i="59"/>
  <c r="T216" i="59"/>
  <c r="T260" i="59" s="1"/>
  <c r="T241" i="59"/>
  <c r="T261" i="59" s="1"/>
  <c r="T16" i="59" l="1"/>
  <c r="T17" i="59"/>
  <c r="T262" i="59"/>
  <c r="T56" i="59" s="1"/>
  <c r="L77" i="78" l="1"/>
  <c r="L76" i="78"/>
  <c r="L75" i="78"/>
  <c r="L74" i="78"/>
  <c r="L73" i="78"/>
  <c r="L72" i="78"/>
  <c r="L71" i="78"/>
  <c r="L70" i="78"/>
  <c r="L69" i="78"/>
  <c r="L68" i="78"/>
  <c r="L67" i="78"/>
  <c r="L66" i="78"/>
  <c r="L65" i="78"/>
  <c r="L64" i="78"/>
  <c r="L63" i="78"/>
  <c r="L62" i="78"/>
  <c r="L61" i="78"/>
  <c r="L60" i="78"/>
  <c r="L59" i="78"/>
  <c r="L58" i="78"/>
  <c r="L57" i="78"/>
  <c r="L56" i="78"/>
  <c r="L55" i="78"/>
  <c r="L51" i="78"/>
  <c r="L50" i="78"/>
  <c r="L49" i="78"/>
  <c r="L48" i="78"/>
  <c r="L47" i="78"/>
  <c r="L46" i="78"/>
  <c r="L45" i="78"/>
  <c r="L44" i="78"/>
  <c r="L43" i="78"/>
  <c r="L42" i="78"/>
  <c r="L41" i="78"/>
  <c r="L40" i="78"/>
  <c r="L39" i="78"/>
  <c r="L38" i="78"/>
  <c r="L37" i="78"/>
  <c r="L36" i="78"/>
  <c r="L35" i="78"/>
  <c r="L34" i="78"/>
  <c r="L33" i="78"/>
  <c r="L32" i="78"/>
  <c r="L31" i="78"/>
  <c r="L30" i="78"/>
  <c r="L29" i="78"/>
  <c r="L25" i="78"/>
  <c r="L24" i="78"/>
  <c r="L23" i="78"/>
  <c r="L22" i="78"/>
  <c r="L21" i="78"/>
  <c r="L20" i="78"/>
  <c r="L19" i="78"/>
  <c r="L18" i="78"/>
  <c r="L17" i="78"/>
  <c r="L16" i="78"/>
  <c r="L15" i="78"/>
  <c r="L14" i="78"/>
  <c r="L13" i="78"/>
  <c r="L12" i="78"/>
  <c r="L11" i="78"/>
  <c r="L10" i="78"/>
  <c r="L9" i="78"/>
  <c r="L8" i="78"/>
  <c r="L7" i="78"/>
  <c r="L6" i="78"/>
  <c r="L5" i="78"/>
  <c r="L4" i="78"/>
  <c r="L21" i="74" l="1"/>
  <c r="L17" i="74"/>
  <c r="L14" i="74"/>
  <c r="L10" i="74"/>
  <c r="L6" i="74"/>
  <c r="L5" i="74"/>
  <c r="L4" i="74"/>
  <c r="L21" i="60"/>
  <c r="L17" i="60"/>
  <c r="L14" i="60"/>
  <c r="L10" i="60"/>
  <c r="L6" i="60"/>
  <c r="L5" i="60"/>
  <c r="L4" i="60"/>
  <c r="L3" i="66" l="1"/>
  <c r="L3" i="79"/>
  <c r="L3" i="64"/>
  <c r="L3" i="50"/>
  <c r="L3" i="58"/>
  <c r="L3" i="65"/>
  <c r="L3" i="53"/>
  <c r="L3" i="52"/>
  <c r="L3" i="51"/>
  <c r="L7" i="60"/>
  <c r="L7" i="74"/>
  <c r="L108" i="52" l="1"/>
  <c r="L56" i="52"/>
  <c r="L110" i="50"/>
  <c r="L57" i="50"/>
  <c r="L85" i="53"/>
  <c r="L44" i="53"/>
  <c r="L71" i="65"/>
  <c r="L37" i="65"/>
  <c r="L17" i="79"/>
  <c r="L10" i="79"/>
  <c r="L37" i="64"/>
  <c r="L71" i="64"/>
  <c r="L110" i="51"/>
  <c r="L57" i="51"/>
  <c r="L71" i="58"/>
  <c r="L37" i="58"/>
  <c r="L71" i="66"/>
  <c r="L37" i="66"/>
  <c r="K20" i="79"/>
  <c r="K53" i="51" l="1"/>
  <c r="J53" i="51"/>
  <c r="K52" i="51"/>
  <c r="J52" i="51"/>
  <c r="K51" i="51"/>
  <c r="J51" i="51"/>
  <c r="K50" i="51"/>
  <c r="J50" i="51"/>
  <c r="K49" i="51"/>
  <c r="J49" i="51"/>
  <c r="K48" i="51"/>
  <c r="J48" i="51"/>
  <c r="K47" i="51"/>
  <c r="J47" i="51"/>
  <c r="J46" i="51"/>
  <c r="K45" i="51"/>
  <c r="J45" i="51"/>
  <c r="K44" i="51"/>
  <c r="J44" i="51"/>
  <c r="K43" i="51"/>
  <c r="J43" i="51"/>
  <c r="K42" i="51"/>
  <c r="J42" i="51"/>
  <c r="K41" i="51"/>
  <c r="J41" i="51"/>
  <c r="K40" i="51"/>
  <c r="J40" i="51"/>
  <c r="K39" i="51"/>
  <c r="J39" i="51"/>
  <c r="K38" i="51"/>
  <c r="J38" i="51"/>
  <c r="K37" i="51"/>
  <c r="J37" i="51"/>
  <c r="K36" i="51"/>
  <c r="J36" i="51"/>
  <c r="K35" i="51"/>
  <c r="J35" i="51"/>
  <c r="K34" i="51"/>
  <c r="J34" i="51"/>
  <c r="K33" i="51"/>
  <c r="J33" i="51"/>
  <c r="K32" i="51"/>
  <c r="J32" i="51"/>
  <c r="K31" i="51"/>
  <c r="J31" i="51"/>
  <c r="K30" i="51"/>
  <c r="J30" i="51"/>
  <c r="K29" i="51"/>
  <c r="J29" i="51"/>
  <c r="K28" i="51"/>
  <c r="J28" i="51"/>
  <c r="K27" i="51"/>
  <c r="J27" i="51"/>
  <c r="K26" i="51"/>
  <c r="J26" i="51"/>
  <c r="K25" i="51"/>
  <c r="K25" i="78" s="1"/>
  <c r="J25" i="51"/>
  <c r="J25" i="78" s="1"/>
  <c r="K24" i="51"/>
  <c r="K24" i="78" s="1"/>
  <c r="J24" i="51"/>
  <c r="J24" i="78" s="1"/>
  <c r="K23" i="51"/>
  <c r="K23" i="78" s="1"/>
  <c r="J23" i="51"/>
  <c r="J23" i="78" s="1"/>
  <c r="K22" i="51"/>
  <c r="K22" i="78" s="1"/>
  <c r="J22" i="51"/>
  <c r="J22" i="78" s="1"/>
  <c r="K21" i="51"/>
  <c r="K21" i="78" s="1"/>
  <c r="J21" i="51"/>
  <c r="J21" i="78" s="1"/>
  <c r="K20" i="51"/>
  <c r="K20" i="78" s="1"/>
  <c r="J20" i="51"/>
  <c r="J20" i="78" s="1"/>
  <c r="K19" i="51"/>
  <c r="K19" i="78" s="1"/>
  <c r="J19" i="51"/>
  <c r="J19" i="78" s="1"/>
  <c r="K18" i="51"/>
  <c r="K18" i="78" s="1"/>
  <c r="J18" i="51"/>
  <c r="J18" i="78" s="1"/>
  <c r="K17" i="51"/>
  <c r="K17" i="78" s="1"/>
  <c r="J17" i="51"/>
  <c r="J17" i="78" s="1"/>
  <c r="K16" i="51"/>
  <c r="K16" i="78" s="1"/>
  <c r="J16" i="51"/>
  <c r="J16" i="78" s="1"/>
  <c r="K15" i="51"/>
  <c r="K15" i="78" s="1"/>
  <c r="J15" i="51"/>
  <c r="J15" i="78" s="1"/>
  <c r="K14" i="51"/>
  <c r="K14" i="78" s="1"/>
  <c r="J14" i="51"/>
  <c r="J14" i="78" s="1"/>
  <c r="K13" i="51"/>
  <c r="K13" i="78" s="1"/>
  <c r="J13" i="51"/>
  <c r="J13" i="78" s="1"/>
  <c r="K12" i="51"/>
  <c r="K12" i="78" s="1"/>
  <c r="J12" i="51"/>
  <c r="J12" i="78" s="1"/>
  <c r="K11" i="51"/>
  <c r="K11" i="78" s="1"/>
  <c r="J11" i="51"/>
  <c r="J11" i="78" s="1"/>
  <c r="K10" i="51"/>
  <c r="K10" i="78" s="1"/>
  <c r="J10" i="51"/>
  <c r="J10" i="78" s="1"/>
  <c r="K9" i="51"/>
  <c r="K9" i="78" s="1"/>
  <c r="J9" i="51"/>
  <c r="J9" i="78" s="1"/>
  <c r="K8" i="51"/>
  <c r="K8" i="78" s="1"/>
  <c r="J8" i="51"/>
  <c r="J8" i="78" s="1"/>
  <c r="K7" i="51"/>
  <c r="K7" i="78" s="1"/>
  <c r="J7" i="51"/>
  <c r="J7" i="78" s="1"/>
  <c r="K6" i="51"/>
  <c r="K6" i="78" s="1"/>
  <c r="J6" i="51"/>
  <c r="J6" i="78" s="1"/>
  <c r="K5" i="51"/>
  <c r="K5" i="78" s="1"/>
  <c r="J5" i="51"/>
  <c r="J5" i="78" s="1"/>
  <c r="K4" i="51"/>
  <c r="K4" i="78" s="1"/>
  <c r="J4" i="51"/>
  <c r="J4" i="78" s="1"/>
  <c r="K158" i="50" l="1"/>
  <c r="K157" i="50"/>
  <c r="K156" i="50"/>
  <c r="K46" i="51"/>
  <c r="K100" i="64"/>
  <c r="K99" i="64"/>
  <c r="K98" i="64"/>
  <c r="K97" i="64"/>
  <c r="K96" i="64"/>
  <c r="K95" i="64"/>
  <c r="K94" i="64"/>
  <c r="K93" i="64"/>
  <c r="K92" i="64"/>
  <c r="K91" i="64"/>
  <c r="K90" i="64"/>
  <c r="K89" i="64"/>
  <c r="K88" i="64"/>
  <c r="K87" i="64"/>
  <c r="K86" i="64"/>
  <c r="K85" i="64"/>
  <c r="K84" i="64"/>
  <c r="K83" i="64"/>
  <c r="K82" i="64"/>
  <c r="K81" i="64"/>
  <c r="K80" i="64"/>
  <c r="K79" i="64"/>
  <c r="K78" i="64"/>
  <c r="K77" i="64"/>
  <c r="K76" i="64"/>
  <c r="K75" i="64"/>
  <c r="K74" i="64"/>
  <c r="K73" i="64"/>
  <c r="K72" i="64"/>
  <c r="K67" i="64"/>
  <c r="K66" i="64"/>
  <c r="K65" i="64"/>
  <c r="K64" i="64"/>
  <c r="K63" i="64"/>
  <c r="K62" i="64"/>
  <c r="K61" i="64"/>
  <c r="K60" i="64"/>
  <c r="K59" i="64"/>
  <c r="K58" i="64"/>
  <c r="K57" i="64"/>
  <c r="K56" i="64"/>
  <c r="K55" i="64"/>
  <c r="K54" i="64"/>
  <c r="K53" i="64"/>
  <c r="K52" i="64"/>
  <c r="K51" i="64"/>
  <c r="K50" i="64"/>
  <c r="K49" i="64"/>
  <c r="K48" i="64"/>
  <c r="K47" i="64"/>
  <c r="K46" i="64"/>
  <c r="K45" i="64"/>
  <c r="K44" i="64"/>
  <c r="K43" i="64"/>
  <c r="K42" i="64"/>
  <c r="K41" i="64"/>
  <c r="K40" i="64"/>
  <c r="K39" i="64"/>
  <c r="K38" i="64"/>
  <c r="K155" i="50"/>
  <c r="K154" i="50"/>
  <c r="K153" i="50"/>
  <c r="K152" i="50"/>
  <c r="K150" i="50"/>
  <c r="K149" i="50"/>
  <c r="K148" i="50"/>
  <c r="K147" i="50"/>
  <c r="K146" i="50"/>
  <c r="K145" i="50"/>
  <c r="K144" i="50"/>
  <c r="K143" i="50"/>
  <c r="K142" i="50"/>
  <c r="K141" i="50"/>
  <c r="K140" i="50"/>
  <c r="K139" i="50"/>
  <c r="K138" i="50"/>
  <c r="K137" i="50"/>
  <c r="K136" i="50"/>
  <c r="K135" i="50"/>
  <c r="K134" i="50"/>
  <c r="K133" i="50"/>
  <c r="K132" i="50"/>
  <c r="K131" i="50"/>
  <c r="K130" i="50"/>
  <c r="K129" i="50"/>
  <c r="K128" i="50"/>
  <c r="K127" i="50"/>
  <c r="K126" i="50"/>
  <c r="K125" i="50"/>
  <c r="K124" i="50"/>
  <c r="K123" i="50"/>
  <c r="K122" i="50"/>
  <c r="K121" i="50"/>
  <c r="K120" i="50"/>
  <c r="K119" i="50"/>
  <c r="K118" i="50"/>
  <c r="K117" i="50"/>
  <c r="K116" i="50"/>
  <c r="K115" i="50"/>
  <c r="K114" i="50"/>
  <c r="K113" i="50"/>
  <c r="K112" i="50"/>
  <c r="K111" i="50"/>
  <c r="K106" i="50"/>
  <c r="K105" i="50"/>
  <c r="K104" i="50"/>
  <c r="K103" i="50"/>
  <c r="K102" i="50"/>
  <c r="K101" i="50"/>
  <c r="K100" i="50"/>
  <c r="K99" i="50"/>
  <c r="K98" i="50"/>
  <c r="K97" i="50"/>
  <c r="K96" i="50"/>
  <c r="K95" i="50"/>
  <c r="K94" i="50"/>
  <c r="K93" i="50"/>
  <c r="K92" i="50"/>
  <c r="K91" i="50"/>
  <c r="K90" i="50"/>
  <c r="K89" i="50"/>
  <c r="K88" i="50"/>
  <c r="K87" i="50"/>
  <c r="K86" i="50"/>
  <c r="K85" i="50"/>
  <c r="K84" i="50"/>
  <c r="K83" i="50"/>
  <c r="K82" i="50"/>
  <c r="K81" i="50"/>
  <c r="K80" i="50"/>
  <c r="K79" i="50"/>
  <c r="K78" i="50"/>
  <c r="K77" i="50"/>
  <c r="K76" i="50"/>
  <c r="K75" i="50"/>
  <c r="K74" i="50"/>
  <c r="K73" i="50"/>
  <c r="K72" i="50"/>
  <c r="K71" i="50"/>
  <c r="K70" i="50"/>
  <c r="K69" i="50"/>
  <c r="K68" i="50"/>
  <c r="K67" i="50"/>
  <c r="K66" i="50"/>
  <c r="K65" i="50"/>
  <c r="K64" i="50"/>
  <c r="K63" i="50"/>
  <c r="K62" i="50"/>
  <c r="K61" i="50"/>
  <c r="K60" i="50"/>
  <c r="K59" i="50"/>
  <c r="K58" i="50"/>
  <c r="K151" i="50" l="1"/>
  <c r="S259" i="59"/>
  <c r="R259" i="59"/>
  <c r="Q259" i="59"/>
  <c r="P259" i="59"/>
  <c r="O259" i="59"/>
  <c r="N259" i="59"/>
  <c r="M259" i="59"/>
  <c r="L259" i="59"/>
  <c r="K259" i="59"/>
  <c r="S254" i="59"/>
  <c r="R254" i="59"/>
  <c r="Q254" i="59"/>
  <c r="P254" i="59"/>
  <c r="O254" i="59"/>
  <c r="N254" i="59"/>
  <c r="M254" i="59"/>
  <c r="L254" i="59"/>
  <c r="K254" i="59"/>
  <c r="S249" i="59"/>
  <c r="R249" i="59"/>
  <c r="Q249" i="59"/>
  <c r="P249" i="59"/>
  <c r="O249" i="59"/>
  <c r="N249" i="59"/>
  <c r="M249" i="59"/>
  <c r="L249" i="59"/>
  <c r="K249" i="59"/>
  <c r="S244" i="59"/>
  <c r="R244" i="59"/>
  <c r="Q244" i="59"/>
  <c r="P244" i="59"/>
  <c r="O244" i="59"/>
  <c r="N244" i="59"/>
  <c r="M244" i="59"/>
  <c r="L244" i="59"/>
  <c r="K244" i="59"/>
  <c r="S185" i="59"/>
  <c r="R185" i="59"/>
  <c r="Q185" i="59"/>
  <c r="P185" i="59"/>
  <c r="O185" i="59"/>
  <c r="N185" i="59"/>
  <c r="M185" i="59"/>
  <c r="L185" i="59"/>
  <c r="K185" i="59"/>
  <c r="F181" i="59"/>
  <c r="G181" i="59"/>
  <c r="H181" i="59"/>
  <c r="I181" i="59"/>
  <c r="J181" i="59"/>
  <c r="K181" i="59"/>
  <c r="L181" i="59"/>
  <c r="M181" i="59"/>
  <c r="N181" i="59"/>
  <c r="O181" i="59"/>
  <c r="P181" i="59"/>
  <c r="Q181" i="59"/>
  <c r="R181" i="59"/>
  <c r="S181" i="59"/>
  <c r="F182" i="59"/>
  <c r="G182" i="59"/>
  <c r="H182" i="59"/>
  <c r="I182" i="59"/>
  <c r="I183" i="59" s="1"/>
  <c r="J182" i="59"/>
  <c r="K182" i="59"/>
  <c r="L182" i="59"/>
  <c r="M182" i="59"/>
  <c r="N182" i="59"/>
  <c r="O182" i="59"/>
  <c r="P182" i="59"/>
  <c r="Q182" i="59"/>
  <c r="Q183" i="59" s="1"/>
  <c r="R182" i="59"/>
  <c r="S182" i="59"/>
  <c r="E182" i="59"/>
  <c r="E181" i="59"/>
  <c r="E183" i="59" s="1"/>
  <c r="S180" i="59"/>
  <c r="R180" i="59"/>
  <c r="Q180" i="59"/>
  <c r="P180" i="59"/>
  <c r="O180" i="59"/>
  <c r="N180" i="59"/>
  <c r="M180" i="59"/>
  <c r="L180" i="59"/>
  <c r="K180" i="59"/>
  <c r="F176" i="59"/>
  <c r="G176" i="59"/>
  <c r="H176" i="59"/>
  <c r="I176" i="59"/>
  <c r="J176" i="59"/>
  <c r="K176" i="59"/>
  <c r="L176" i="59"/>
  <c r="M176" i="59"/>
  <c r="N176" i="59"/>
  <c r="O176" i="59"/>
  <c r="P176" i="59"/>
  <c r="Q176" i="59"/>
  <c r="R176" i="59"/>
  <c r="S176" i="59"/>
  <c r="F177" i="59"/>
  <c r="G177" i="59"/>
  <c r="H177" i="59"/>
  <c r="I177" i="59"/>
  <c r="J177" i="59"/>
  <c r="K177" i="59"/>
  <c r="L177" i="59"/>
  <c r="M177" i="59"/>
  <c r="N177" i="59"/>
  <c r="O177" i="59"/>
  <c r="P177" i="59"/>
  <c r="Q177" i="59"/>
  <c r="R177" i="59"/>
  <c r="R178" i="59" s="1"/>
  <c r="R38" i="59" s="1"/>
  <c r="S177" i="59"/>
  <c r="E177" i="59"/>
  <c r="E176" i="59"/>
  <c r="S175" i="59"/>
  <c r="R175" i="59"/>
  <c r="Q175" i="59"/>
  <c r="P175" i="59"/>
  <c r="O175" i="59"/>
  <c r="N175" i="59"/>
  <c r="M175" i="59"/>
  <c r="L175" i="59"/>
  <c r="K175" i="59"/>
  <c r="F171" i="59"/>
  <c r="G171" i="59"/>
  <c r="H171" i="59"/>
  <c r="I171" i="59"/>
  <c r="J171" i="59"/>
  <c r="K171" i="59"/>
  <c r="L171" i="59"/>
  <c r="M171" i="59"/>
  <c r="N171" i="59"/>
  <c r="O171" i="59"/>
  <c r="P171" i="59"/>
  <c r="Q171" i="59"/>
  <c r="R171" i="59"/>
  <c r="S171" i="59"/>
  <c r="F172" i="59"/>
  <c r="G172" i="59"/>
  <c r="H172" i="59"/>
  <c r="I172" i="59"/>
  <c r="J172" i="59"/>
  <c r="K172" i="59"/>
  <c r="L172" i="59"/>
  <c r="M172" i="59"/>
  <c r="N172" i="59"/>
  <c r="O172" i="59"/>
  <c r="P172" i="59"/>
  <c r="Q172" i="59"/>
  <c r="R172" i="59"/>
  <c r="S172" i="59"/>
  <c r="E172" i="59"/>
  <c r="E171" i="59"/>
  <c r="S170" i="59"/>
  <c r="R170" i="59"/>
  <c r="Q170" i="59"/>
  <c r="P170" i="59"/>
  <c r="O170" i="59"/>
  <c r="N170" i="59"/>
  <c r="M170" i="59"/>
  <c r="L170" i="59"/>
  <c r="K170" i="59"/>
  <c r="O173" i="59" l="1"/>
  <c r="G173" i="59"/>
  <c r="E178" i="59"/>
  <c r="Q173" i="59"/>
  <c r="M173" i="59"/>
  <c r="I173" i="59"/>
  <c r="S183" i="59"/>
  <c r="S39" i="59" s="1"/>
  <c r="K183" i="59"/>
  <c r="R173" i="59"/>
  <c r="R37" i="59" s="1"/>
  <c r="E173" i="59"/>
  <c r="N183" i="59"/>
  <c r="F183" i="59"/>
  <c r="P183" i="59"/>
  <c r="L183" i="59"/>
  <c r="H183" i="59"/>
  <c r="J178" i="59"/>
  <c r="L178" i="59"/>
  <c r="P173" i="59"/>
  <c r="H173" i="59"/>
  <c r="N173" i="59"/>
  <c r="J173" i="59"/>
  <c r="F173" i="59"/>
  <c r="Q178" i="59"/>
  <c r="I178" i="59"/>
  <c r="S178" i="59"/>
  <c r="S38" i="59" s="1"/>
  <c r="O178" i="59"/>
  <c r="K178" i="59"/>
  <c r="G178" i="59"/>
  <c r="L173" i="59"/>
  <c r="P178" i="59"/>
  <c r="H178" i="59"/>
  <c r="N178" i="59"/>
  <c r="F178" i="59"/>
  <c r="R183" i="59"/>
  <c r="R39" i="59" s="1"/>
  <c r="J183" i="59"/>
  <c r="S173" i="59"/>
  <c r="S37" i="59" s="1"/>
  <c r="K173" i="59"/>
  <c r="M178" i="59"/>
  <c r="O183" i="59"/>
  <c r="G183" i="59"/>
  <c r="M183" i="59"/>
  <c r="S137" i="59"/>
  <c r="S31" i="59" s="1"/>
  <c r="R137" i="59"/>
  <c r="R31" i="59" s="1"/>
  <c r="Q137" i="59"/>
  <c r="S130" i="59"/>
  <c r="S30" i="59" s="1"/>
  <c r="R130" i="59"/>
  <c r="R30" i="59" s="1"/>
  <c r="Q130" i="59"/>
  <c r="S123" i="59"/>
  <c r="S29" i="59" s="1"/>
  <c r="R123" i="59"/>
  <c r="R29" i="59" s="1"/>
  <c r="Q123" i="59"/>
  <c r="S195" i="59"/>
  <c r="S245" i="59" s="1"/>
  <c r="R195" i="59"/>
  <c r="R245" i="59" s="1"/>
  <c r="S229" i="59"/>
  <c r="S251" i="59" s="1"/>
  <c r="R229" i="59"/>
  <c r="R251" i="59" s="1"/>
  <c r="S223" i="59"/>
  <c r="S246" i="59" s="1"/>
  <c r="R223" i="59"/>
  <c r="R246" i="59" s="1"/>
  <c r="S235" i="59"/>
  <c r="S256" i="59" s="1"/>
  <c r="R235" i="59"/>
  <c r="R256" i="59" s="1"/>
  <c r="R247" i="59" l="1"/>
  <c r="R57" i="59" s="1"/>
  <c r="S247" i="59"/>
  <c r="S57" i="59" s="1"/>
  <c r="R234" i="59"/>
  <c r="R233" i="59"/>
  <c r="R228" i="59"/>
  <c r="R227" i="59"/>
  <c r="J20" i="79" l="1"/>
  <c r="K4" i="79"/>
  <c r="K5" i="79"/>
  <c r="K13" i="79"/>
  <c r="K6" i="79" s="1"/>
  <c r="K33" i="66"/>
  <c r="K32" i="66"/>
  <c r="K31" i="66"/>
  <c r="K30" i="66"/>
  <c r="K29" i="66"/>
  <c r="K28" i="66"/>
  <c r="K27" i="66"/>
  <c r="K26" i="66"/>
  <c r="K25" i="66"/>
  <c r="K24" i="66"/>
  <c r="K23" i="66"/>
  <c r="K22" i="66"/>
  <c r="K21" i="66"/>
  <c r="K20" i="66"/>
  <c r="K19" i="66"/>
  <c r="K18" i="66"/>
  <c r="K17" i="66"/>
  <c r="K16" i="66"/>
  <c r="K15" i="66"/>
  <c r="K14" i="66"/>
  <c r="K13" i="66"/>
  <c r="K12" i="66"/>
  <c r="K11" i="66"/>
  <c r="K10" i="66"/>
  <c r="K9" i="66"/>
  <c r="K8" i="66"/>
  <c r="K7" i="66"/>
  <c r="K6" i="66"/>
  <c r="K5" i="66"/>
  <c r="K4" i="66"/>
  <c r="K33" i="65"/>
  <c r="K32" i="65"/>
  <c r="K31" i="65"/>
  <c r="K30" i="65"/>
  <c r="K29" i="65"/>
  <c r="K28" i="65"/>
  <c r="K27" i="65"/>
  <c r="K26" i="65"/>
  <c r="K25" i="65"/>
  <c r="K24" i="65"/>
  <c r="K23" i="65"/>
  <c r="K22" i="65"/>
  <c r="K21" i="65"/>
  <c r="K20" i="65"/>
  <c r="K19" i="65"/>
  <c r="K18" i="65"/>
  <c r="K17" i="65"/>
  <c r="K16" i="65"/>
  <c r="K15" i="65"/>
  <c r="K14" i="65"/>
  <c r="K13" i="65"/>
  <c r="K12" i="65"/>
  <c r="K11" i="65"/>
  <c r="K10" i="65"/>
  <c r="K9" i="65"/>
  <c r="K8" i="65"/>
  <c r="K7" i="65"/>
  <c r="K6" i="65"/>
  <c r="K5" i="65"/>
  <c r="K4" i="65"/>
  <c r="K33" i="58"/>
  <c r="K32" i="58"/>
  <c r="K31" i="58"/>
  <c r="K30" i="58"/>
  <c r="K29" i="58"/>
  <c r="K28" i="58"/>
  <c r="K27" i="58"/>
  <c r="K26" i="58"/>
  <c r="K25" i="58"/>
  <c r="K24" i="58"/>
  <c r="K23" i="58"/>
  <c r="K22" i="5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40" i="53"/>
  <c r="K39" i="53"/>
  <c r="K38" i="53"/>
  <c r="K37" i="53"/>
  <c r="K36" i="53"/>
  <c r="K35" i="53"/>
  <c r="K34" i="53"/>
  <c r="K33" i="53"/>
  <c r="K32" i="53"/>
  <c r="K31" i="53"/>
  <c r="K30" i="53"/>
  <c r="K29" i="53"/>
  <c r="K28" i="53"/>
  <c r="K27" i="53"/>
  <c r="K26" i="53"/>
  <c r="K25" i="53"/>
  <c r="K77" i="78" s="1"/>
  <c r="K24" i="53"/>
  <c r="K76" i="78" s="1"/>
  <c r="K23" i="53"/>
  <c r="K75" i="78" s="1"/>
  <c r="K22" i="53"/>
  <c r="K74" i="78" s="1"/>
  <c r="K21" i="53"/>
  <c r="K73" i="78" s="1"/>
  <c r="K20" i="53"/>
  <c r="K72" i="78" s="1"/>
  <c r="K19" i="53"/>
  <c r="K71" i="78" s="1"/>
  <c r="K18" i="53"/>
  <c r="K70" i="78" s="1"/>
  <c r="K17" i="53"/>
  <c r="K69" i="78" s="1"/>
  <c r="K16" i="53"/>
  <c r="K68" i="78" s="1"/>
  <c r="K15" i="53"/>
  <c r="K67" i="78" s="1"/>
  <c r="K14" i="53"/>
  <c r="K66" i="78" s="1"/>
  <c r="K13" i="53"/>
  <c r="K65" i="78" s="1"/>
  <c r="K12" i="53"/>
  <c r="K64" i="78" s="1"/>
  <c r="K11" i="53"/>
  <c r="K63" i="78" s="1"/>
  <c r="K10" i="53"/>
  <c r="K62" i="78" s="1"/>
  <c r="K9" i="53"/>
  <c r="K61" i="78" s="1"/>
  <c r="K8" i="53"/>
  <c r="K60" i="78" s="1"/>
  <c r="K7" i="53"/>
  <c r="K59" i="78" s="1"/>
  <c r="K6" i="53"/>
  <c r="K58" i="78" s="1"/>
  <c r="K5" i="53"/>
  <c r="K57" i="78" s="1"/>
  <c r="K4" i="53"/>
  <c r="K56" i="78" s="1"/>
  <c r="K52" i="52"/>
  <c r="K51" i="52"/>
  <c r="K50" i="52"/>
  <c r="K51" i="50" s="1"/>
  <c r="K49" i="52"/>
  <c r="K50" i="50" s="1"/>
  <c r="K48" i="52"/>
  <c r="K47" i="52"/>
  <c r="K46" i="52"/>
  <c r="K45" i="52"/>
  <c r="K44" i="52"/>
  <c r="K43" i="52"/>
  <c r="K42" i="52"/>
  <c r="K43" i="50" s="1"/>
  <c r="K41" i="52"/>
  <c r="K42" i="50" s="1"/>
  <c r="K40" i="52"/>
  <c r="K39" i="52"/>
  <c r="K38" i="52"/>
  <c r="K39" i="50" s="1"/>
  <c r="K37" i="52"/>
  <c r="K38" i="50" s="1"/>
  <c r="K36" i="52"/>
  <c r="K35" i="52"/>
  <c r="K34" i="52"/>
  <c r="K35" i="50" s="1"/>
  <c r="K33" i="52"/>
  <c r="K34" i="50" s="1"/>
  <c r="K32" i="52"/>
  <c r="K31" i="52"/>
  <c r="K30" i="52"/>
  <c r="K31" i="50" s="1"/>
  <c r="K29" i="52"/>
  <c r="K28" i="52"/>
  <c r="K27" i="52"/>
  <c r="K26" i="52"/>
  <c r="K26" i="50" s="1"/>
  <c r="K25" i="52"/>
  <c r="K51" i="78" s="1"/>
  <c r="K24" i="52"/>
  <c r="K50" i="78" s="1"/>
  <c r="K23" i="52"/>
  <c r="K49" i="78" s="1"/>
  <c r="K22" i="52"/>
  <c r="K48" i="78" s="1"/>
  <c r="K21" i="52"/>
  <c r="K47" i="78" s="1"/>
  <c r="K20" i="52"/>
  <c r="K46" i="78" s="1"/>
  <c r="K19" i="52"/>
  <c r="K45" i="78" s="1"/>
  <c r="K18" i="52"/>
  <c r="K44" i="78" s="1"/>
  <c r="K17" i="52"/>
  <c r="K43" i="78" s="1"/>
  <c r="K16" i="52"/>
  <c r="K42" i="78" s="1"/>
  <c r="K15" i="52"/>
  <c r="K41" i="78" s="1"/>
  <c r="K14" i="52"/>
  <c r="K40" i="78" s="1"/>
  <c r="K13" i="52"/>
  <c r="K39" i="78" s="1"/>
  <c r="K12" i="52"/>
  <c r="K38" i="78" s="1"/>
  <c r="K11" i="52"/>
  <c r="K37" i="78" s="1"/>
  <c r="K10" i="52"/>
  <c r="K36" i="78" s="1"/>
  <c r="K9" i="52"/>
  <c r="K35" i="78" s="1"/>
  <c r="K8" i="52"/>
  <c r="K34" i="78" s="1"/>
  <c r="K7" i="52"/>
  <c r="K33" i="78" s="1"/>
  <c r="K6" i="52"/>
  <c r="K32" i="78" s="1"/>
  <c r="K5" i="52"/>
  <c r="K31" i="78" s="1"/>
  <c r="K4" i="52"/>
  <c r="K30" i="78" s="1"/>
  <c r="K30" i="50"/>
  <c r="K29" i="50"/>
  <c r="K14" i="50"/>
  <c r="K22" i="50" l="1"/>
  <c r="K6" i="50"/>
  <c r="K18" i="50"/>
  <c r="K10" i="50"/>
  <c r="K46" i="50"/>
  <c r="K47" i="50"/>
  <c r="K5" i="64"/>
  <c r="K9" i="64"/>
  <c r="K13" i="64"/>
  <c r="K17" i="64"/>
  <c r="K21" i="64"/>
  <c r="K25" i="64"/>
  <c r="K29" i="64"/>
  <c r="K33" i="64"/>
  <c r="K7" i="64"/>
  <c r="K11" i="64"/>
  <c r="K15" i="64"/>
  <c r="K19" i="64"/>
  <c r="K23" i="64"/>
  <c r="K27" i="64"/>
  <c r="K31" i="64"/>
  <c r="K7" i="50"/>
  <c r="K11" i="50"/>
  <c r="K15" i="50"/>
  <c r="K19" i="50"/>
  <c r="K23" i="50"/>
  <c r="K27" i="50"/>
  <c r="K6" i="64"/>
  <c r="K10" i="64"/>
  <c r="K14" i="64"/>
  <c r="K18" i="64"/>
  <c r="K22" i="64"/>
  <c r="K26" i="64"/>
  <c r="K30" i="64"/>
  <c r="K4" i="50"/>
  <c r="K8" i="50"/>
  <c r="K12" i="50"/>
  <c r="K16" i="50"/>
  <c r="K20" i="50"/>
  <c r="K24" i="50"/>
  <c r="K28" i="50"/>
  <c r="K32" i="50"/>
  <c r="K36" i="50"/>
  <c r="K40" i="50"/>
  <c r="K44" i="50"/>
  <c r="K48" i="50"/>
  <c r="K52" i="50"/>
  <c r="K5" i="50"/>
  <c r="K9" i="50"/>
  <c r="K13" i="50"/>
  <c r="K17" i="50"/>
  <c r="K21" i="50"/>
  <c r="K25" i="50"/>
  <c r="K33" i="50"/>
  <c r="K37" i="50"/>
  <c r="K41" i="50"/>
  <c r="K45" i="50"/>
  <c r="K49" i="50"/>
  <c r="K53" i="50"/>
  <c r="K4" i="64"/>
  <c r="K8" i="64"/>
  <c r="K12" i="64"/>
  <c r="K16" i="64"/>
  <c r="K20" i="64"/>
  <c r="K24" i="64"/>
  <c r="K28" i="64"/>
  <c r="K32" i="64"/>
  <c r="R222" i="59" l="1"/>
  <c r="R221" i="59"/>
  <c r="S209" i="59"/>
  <c r="S255" i="59" s="1"/>
  <c r="S257" i="59" s="1"/>
  <c r="S59" i="59" s="1"/>
  <c r="R209" i="59"/>
  <c r="R255" i="59" s="1"/>
  <c r="R257" i="59" s="1"/>
  <c r="R59" i="59" s="1"/>
  <c r="S202" i="59"/>
  <c r="S250" i="59" s="1"/>
  <c r="S252" i="59" s="1"/>
  <c r="S58" i="59" s="1"/>
  <c r="R202" i="59"/>
  <c r="R250" i="59" s="1"/>
  <c r="R252" i="59" s="1"/>
  <c r="R58" i="59" s="1"/>
  <c r="S162" i="59" l="1"/>
  <c r="S156" i="59"/>
  <c r="S150" i="59"/>
  <c r="S136" i="59"/>
  <c r="S129" i="59"/>
  <c r="S122" i="59"/>
  <c r="Q122" i="59"/>
  <c r="R129" i="59"/>
  <c r="Q129" i="59"/>
  <c r="R122" i="59"/>
  <c r="R162" i="59"/>
  <c r="Q162" i="59"/>
  <c r="R156" i="59"/>
  <c r="Q156" i="59"/>
  <c r="R150" i="59"/>
  <c r="Q150" i="59"/>
  <c r="R136" i="59"/>
  <c r="Q136" i="59"/>
  <c r="S142" i="59"/>
  <c r="S186" i="59" s="1"/>
  <c r="S33" i="59" l="1"/>
  <c r="S34" i="59"/>
  <c r="S35" i="59"/>
  <c r="S239" i="59"/>
  <c r="S238" i="59"/>
  <c r="S106" i="59"/>
  <c r="S232" i="59"/>
  <c r="S101" i="59"/>
  <c r="S226" i="59"/>
  <c r="S241" i="59"/>
  <c r="S261" i="59" s="1"/>
  <c r="S93" i="59"/>
  <c r="S220" i="59"/>
  <c r="S213" i="59"/>
  <c r="S79" i="59"/>
  <c r="S206" i="59"/>
  <c r="S74" i="59"/>
  <c r="S215" i="59"/>
  <c r="S199" i="59"/>
  <c r="S214" i="59"/>
  <c r="S192" i="59"/>
  <c r="S167" i="59"/>
  <c r="S187" i="59" s="1"/>
  <c r="S188" i="59" s="1"/>
  <c r="S36" i="59" s="1"/>
  <c r="S166" i="59"/>
  <c r="S165" i="59"/>
  <c r="S164" i="59"/>
  <c r="S27" i="59"/>
  <c r="S158" i="59"/>
  <c r="S26" i="59"/>
  <c r="S152" i="59"/>
  <c r="S25" i="59"/>
  <c r="S146" i="59"/>
  <c r="S141" i="59"/>
  <c r="S140" i="59"/>
  <c r="S139" i="59"/>
  <c r="S132" i="59"/>
  <c r="S125" i="59"/>
  <c r="S118" i="59"/>
  <c r="S110" i="59"/>
  <c r="S107" i="59"/>
  <c r="S105" i="59"/>
  <c r="S104" i="59"/>
  <c r="S100" i="59"/>
  <c r="S99" i="59"/>
  <c r="S98" i="59"/>
  <c r="S95" i="59"/>
  <c r="S94" i="59"/>
  <c r="S92" i="59"/>
  <c r="S85" i="59"/>
  <c r="S81" i="59"/>
  <c r="S80" i="59"/>
  <c r="S78" i="59"/>
  <c r="S72" i="59"/>
  <c r="S71" i="59"/>
  <c r="S67" i="59"/>
  <c r="S66" i="59"/>
  <c r="S64" i="59"/>
  <c r="S43" i="59"/>
  <c r="S23" i="59"/>
  <c r="S19" i="59" l="1"/>
  <c r="S113" i="59"/>
  <c r="S112" i="59"/>
  <c r="S88" i="59"/>
  <c r="S17" i="59"/>
  <c r="S18" i="59"/>
  <c r="S111" i="59"/>
  <c r="S240" i="59"/>
  <c r="S73" i="59"/>
  <c r="S216" i="59"/>
  <c r="S260" i="59" s="1"/>
  <c r="S262" i="59" s="1"/>
  <c r="S56" i="59" s="1"/>
  <c r="S65" i="59"/>
  <c r="S16" i="59" l="1"/>
  <c r="S87" i="59"/>
  <c r="S86" i="59"/>
  <c r="K55" i="78" l="1"/>
  <c r="K29" i="78"/>
  <c r="K5" i="77"/>
  <c r="K6" i="77"/>
  <c r="K19" i="77"/>
  <c r="K11" i="77"/>
  <c r="K23" i="77" l="1"/>
  <c r="K4" i="77"/>
  <c r="K7" i="77" s="1"/>
  <c r="K15" i="77"/>
  <c r="K4" i="74" l="1"/>
  <c r="K5" i="74"/>
  <c r="K6" i="74"/>
  <c r="K21" i="74" l="1"/>
  <c r="K17" i="74"/>
  <c r="K14" i="74"/>
  <c r="K10" i="74"/>
  <c r="K7" i="74"/>
  <c r="K21" i="60"/>
  <c r="K17" i="60"/>
  <c r="K14" i="60"/>
  <c r="K10" i="60"/>
  <c r="K6" i="60"/>
  <c r="K5" i="60"/>
  <c r="K4" i="60"/>
  <c r="K7" i="60" l="1"/>
  <c r="K3" i="50"/>
  <c r="K3" i="64"/>
  <c r="K3" i="79"/>
  <c r="K3" i="65"/>
  <c r="K3" i="51"/>
  <c r="K3" i="66"/>
  <c r="K3" i="52"/>
  <c r="K3" i="58"/>
  <c r="K3" i="53"/>
  <c r="R81" i="59"/>
  <c r="R74" i="59"/>
  <c r="K71" i="66" l="1"/>
  <c r="K37" i="66"/>
  <c r="K37" i="64"/>
  <c r="K71" i="64"/>
  <c r="K85" i="53"/>
  <c r="K44" i="53"/>
  <c r="K110" i="51"/>
  <c r="K57" i="51"/>
  <c r="K110" i="50"/>
  <c r="K57" i="50"/>
  <c r="K71" i="58"/>
  <c r="K37" i="58"/>
  <c r="K71" i="65"/>
  <c r="K37" i="65"/>
  <c r="K108" i="52"/>
  <c r="K56" i="52"/>
  <c r="K17" i="79"/>
  <c r="K10" i="79"/>
  <c r="J4" i="74"/>
  <c r="J13" i="79" l="1"/>
  <c r="J6" i="79" l="1"/>
  <c r="J5" i="79"/>
  <c r="J4" i="79"/>
  <c r="J33" i="66"/>
  <c r="J32" i="66"/>
  <c r="J31" i="66"/>
  <c r="J30" i="66"/>
  <c r="J29" i="66"/>
  <c r="J28" i="66"/>
  <c r="J27" i="66"/>
  <c r="J26" i="66"/>
  <c r="J25" i="66"/>
  <c r="J24" i="66"/>
  <c r="J23" i="66"/>
  <c r="J22" i="66"/>
  <c r="J21" i="66"/>
  <c r="J20" i="66"/>
  <c r="J19" i="66"/>
  <c r="J18" i="66"/>
  <c r="J17" i="66"/>
  <c r="J16" i="66"/>
  <c r="J15" i="66"/>
  <c r="J14" i="66"/>
  <c r="J13" i="66"/>
  <c r="J12" i="66"/>
  <c r="J11" i="66"/>
  <c r="J10" i="66"/>
  <c r="J9" i="66"/>
  <c r="J8" i="66"/>
  <c r="J7" i="66"/>
  <c r="J6" i="66"/>
  <c r="J5" i="66"/>
  <c r="J4" i="66"/>
  <c r="J33" i="65"/>
  <c r="J32" i="65"/>
  <c r="J31" i="65"/>
  <c r="J30" i="65"/>
  <c r="J29" i="65"/>
  <c r="J28" i="65"/>
  <c r="J27" i="65"/>
  <c r="J26" i="65"/>
  <c r="J25" i="65"/>
  <c r="J24" i="65"/>
  <c r="J23" i="65"/>
  <c r="J22" i="65"/>
  <c r="J21" i="65"/>
  <c r="J20" i="65"/>
  <c r="J19" i="65"/>
  <c r="J18" i="65"/>
  <c r="J17" i="65"/>
  <c r="J16" i="65"/>
  <c r="J15" i="65"/>
  <c r="J14" i="65"/>
  <c r="J13" i="65"/>
  <c r="J12" i="65"/>
  <c r="J11" i="65"/>
  <c r="J10" i="65"/>
  <c r="J9" i="65"/>
  <c r="J8" i="65"/>
  <c r="J7" i="65"/>
  <c r="J6" i="65"/>
  <c r="J5" i="65"/>
  <c r="J4" i="65"/>
  <c r="J33" i="58"/>
  <c r="J32" i="58"/>
  <c r="J31" i="58"/>
  <c r="J30" i="58"/>
  <c r="J29" i="58"/>
  <c r="J28" i="58"/>
  <c r="J27" i="58"/>
  <c r="J26" i="58"/>
  <c r="J25" i="58"/>
  <c r="J24" i="58"/>
  <c r="J23" i="58"/>
  <c r="J22" i="5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40" i="53"/>
  <c r="J39" i="53"/>
  <c r="J38" i="53"/>
  <c r="J37" i="53"/>
  <c r="J36" i="53"/>
  <c r="J35" i="53"/>
  <c r="J34" i="53"/>
  <c r="J33" i="53"/>
  <c r="J32" i="53"/>
  <c r="J31" i="53"/>
  <c r="J30" i="53"/>
  <c r="J29" i="53"/>
  <c r="J28" i="53"/>
  <c r="J27" i="53"/>
  <c r="J26" i="53"/>
  <c r="J25" i="53"/>
  <c r="J77" i="78" s="1"/>
  <c r="J24" i="53"/>
  <c r="J76" i="78" s="1"/>
  <c r="J23" i="53"/>
  <c r="J75" i="78" s="1"/>
  <c r="J22" i="53"/>
  <c r="J74" i="78" s="1"/>
  <c r="J21" i="53"/>
  <c r="J73" i="78" s="1"/>
  <c r="J20" i="53"/>
  <c r="J72" i="78" s="1"/>
  <c r="J19" i="53"/>
  <c r="J71" i="78" s="1"/>
  <c r="J18" i="53"/>
  <c r="J70" i="78" s="1"/>
  <c r="J17" i="53"/>
  <c r="J69" i="78" s="1"/>
  <c r="J16" i="53"/>
  <c r="J68" i="78" s="1"/>
  <c r="J15" i="53"/>
  <c r="J67" i="78" s="1"/>
  <c r="J14" i="53"/>
  <c r="J66" i="78" s="1"/>
  <c r="J13" i="53"/>
  <c r="J65" i="78" s="1"/>
  <c r="J12" i="53"/>
  <c r="J64" i="78" s="1"/>
  <c r="J11" i="53"/>
  <c r="J63" i="78" s="1"/>
  <c r="J10" i="53"/>
  <c r="J62" i="78" s="1"/>
  <c r="J9" i="53"/>
  <c r="J61" i="78" s="1"/>
  <c r="J8" i="53"/>
  <c r="J60" i="78" s="1"/>
  <c r="J7" i="53"/>
  <c r="J59" i="78" s="1"/>
  <c r="J6" i="53"/>
  <c r="J58" i="78" s="1"/>
  <c r="J5" i="53"/>
  <c r="J57" i="78" s="1"/>
  <c r="J4" i="53"/>
  <c r="J56" i="78" s="1"/>
  <c r="J30" i="50"/>
  <c r="J4" i="52"/>
  <c r="J30" i="78" s="1"/>
  <c r="J5" i="52"/>
  <c r="J31" i="78" s="1"/>
  <c r="J6" i="52"/>
  <c r="J32" i="78" s="1"/>
  <c r="J7" i="52"/>
  <c r="J33" i="78" s="1"/>
  <c r="J8" i="52"/>
  <c r="J34" i="78" s="1"/>
  <c r="J9" i="52"/>
  <c r="J35" i="78" s="1"/>
  <c r="J10" i="52"/>
  <c r="J36" i="78" s="1"/>
  <c r="J11" i="52"/>
  <c r="J37" i="78" s="1"/>
  <c r="J12" i="52"/>
  <c r="J38" i="78" s="1"/>
  <c r="J13" i="52"/>
  <c r="J39" i="78" s="1"/>
  <c r="J14" i="52"/>
  <c r="J40" i="78" s="1"/>
  <c r="J15" i="52"/>
  <c r="J41" i="78" s="1"/>
  <c r="J16" i="52"/>
  <c r="J42" i="78" s="1"/>
  <c r="J17" i="52"/>
  <c r="J43" i="78" s="1"/>
  <c r="J18" i="52"/>
  <c r="J44" i="78" s="1"/>
  <c r="J19" i="52"/>
  <c r="J45" i="78" s="1"/>
  <c r="J20" i="52"/>
  <c r="J46" i="78" s="1"/>
  <c r="J21" i="52"/>
  <c r="J47" i="78" s="1"/>
  <c r="J22" i="52"/>
  <c r="J48" i="78" s="1"/>
  <c r="J23" i="52"/>
  <c r="J49" i="78" s="1"/>
  <c r="J24" i="52"/>
  <c r="J50" i="78" s="1"/>
  <c r="J25" i="52"/>
  <c r="J51" i="78" s="1"/>
  <c r="J26" i="52"/>
  <c r="J27" i="52"/>
  <c r="J28" i="52"/>
  <c r="J28" i="50" s="1"/>
  <c r="J29" i="52"/>
  <c r="J30" i="52"/>
  <c r="J31" i="52"/>
  <c r="J32" i="52"/>
  <c r="J33" i="52"/>
  <c r="J34" i="52"/>
  <c r="J35" i="52"/>
  <c r="J36" i="52"/>
  <c r="J37" i="52"/>
  <c r="J38" i="50" s="1"/>
  <c r="J38" i="52"/>
  <c r="J39" i="52"/>
  <c r="J40" i="52"/>
  <c r="J41" i="52"/>
  <c r="J42" i="52"/>
  <c r="J43" i="52"/>
  <c r="J44" i="52"/>
  <c r="J45" i="52"/>
  <c r="J46" i="52"/>
  <c r="J47" i="52"/>
  <c r="J48" i="52"/>
  <c r="J49" i="52"/>
  <c r="J50" i="52"/>
  <c r="J51" i="52"/>
  <c r="J52" i="52"/>
  <c r="J100" i="64"/>
  <c r="J99" i="64"/>
  <c r="J98" i="64"/>
  <c r="J97" i="64"/>
  <c r="J96" i="64"/>
  <c r="J95" i="64"/>
  <c r="J94" i="64"/>
  <c r="J93" i="64"/>
  <c r="J92" i="64"/>
  <c r="J91" i="64"/>
  <c r="J90" i="64"/>
  <c r="J89" i="64"/>
  <c r="J88" i="64"/>
  <c r="J87" i="64"/>
  <c r="J86" i="64"/>
  <c r="J85" i="64"/>
  <c r="J84" i="64"/>
  <c r="J83" i="64"/>
  <c r="J82" i="64"/>
  <c r="J81" i="64"/>
  <c r="J80" i="64"/>
  <c r="J79" i="64"/>
  <c r="J78" i="64"/>
  <c r="J77" i="64"/>
  <c r="J76" i="64"/>
  <c r="J75" i="64"/>
  <c r="J74" i="64"/>
  <c r="J73" i="64"/>
  <c r="J72" i="64"/>
  <c r="J67" i="64"/>
  <c r="J66" i="64"/>
  <c r="J65" i="64"/>
  <c r="J64" i="64"/>
  <c r="J63" i="64"/>
  <c r="J62" i="64"/>
  <c r="J61" i="64"/>
  <c r="J60" i="64"/>
  <c r="J59" i="64"/>
  <c r="J58" i="64"/>
  <c r="J57" i="64"/>
  <c r="J56" i="64"/>
  <c r="J55" i="64"/>
  <c r="J54" i="64"/>
  <c r="J53" i="64"/>
  <c r="J52" i="64"/>
  <c r="J51" i="64"/>
  <c r="J50" i="64"/>
  <c r="J49" i="64"/>
  <c r="J48" i="64"/>
  <c r="J47" i="64"/>
  <c r="J46" i="64"/>
  <c r="J45" i="64"/>
  <c r="J44" i="64"/>
  <c r="J43" i="64"/>
  <c r="J42" i="64"/>
  <c r="J41" i="64"/>
  <c r="J40" i="64"/>
  <c r="J39" i="64"/>
  <c r="J38" i="64"/>
  <c r="J15" i="64"/>
  <c r="J158" i="50"/>
  <c r="J157" i="50"/>
  <c r="J156" i="50"/>
  <c r="J155" i="50"/>
  <c r="J154" i="50"/>
  <c r="J153" i="50"/>
  <c r="J152" i="50"/>
  <c r="J151" i="50"/>
  <c r="J150" i="50"/>
  <c r="J149" i="50"/>
  <c r="J148" i="50"/>
  <c r="J147" i="50"/>
  <c r="J146" i="50"/>
  <c r="J145" i="50"/>
  <c r="J144" i="50"/>
  <c r="J143" i="50"/>
  <c r="J142" i="50"/>
  <c r="J141" i="50"/>
  <c r="J140" i="50"/>
  <c r="J139" i="50"/>
  <c r="J138" i="50"/>
  <c r="J137" i="50"/>
  <c r="J136" i="50"/>
  <c r="J135" i="50"/>
  <c r="J134" i="50"/>
  <c r="J133" i="50"/>
  <c r="J132" i="50"/>
  <c r="J131" i="50"/>
  <c r="J130" i="50"/>
  <c r="J129" i="50"/>
  <c r="J128" i="50"/>
  <c r="J127" i="50"/>
  <c r="J126" i="50"/>
  <c r="J125" i="50"/>
  <c r="J124" i="50"/>
  <c r="J123" i="50"/>
  <c r="J122" i="50"/>
  <c r="J121" i="50"/>
  <c r="J120" i="50"/>
  <c r="J119" i="50"/>
  <c r="J118" i="50"/>
  <c r="J117" i="50"/>
  <c r="J116" i="50"/>
  <c r="J115" i="50"/>
  <c r="J114" i="50"/>
  <c r="J113" i="50"/>
  <c r="J112" i="50"/>
  <c r="J111" i="50"/>
  <c r="J106" i="50"/>
  <c r="J105" i="50"/>
  <c r="J104" i="50"/>
  <c r="J103" i="50"/>
  <c r="J102" i="50"/>
  <c r="J101" i="50"/>
  <c r="J100" i="50"/>
  <c r="J99" i="50"/>
  <c r="J98" i="50"/>
  <c r="J97" i="50"/>
  <c r="J96" i="50"/>
  <c r="J95" i="50"/>
  <c r="J94" i="50"/>
  <c r="J93" i="50"/>
  <c r="J92" i="50"/>
  <c r="J91" i="50"/>
  <c r="J90" i="50"/>
  <c r="J89" i="50"/>
  <c r="J88" i="50"/>
  <c r="J87" i="50"/>
  <c r="J86" i="50"/>
  <c r="J85" i="50"/>
  <c r="J84" i="50"/>
  <c r="J83" i="50"/>
  <c r="J82" i="50"/>
  <c r="J81" i="50"/>
  <c r="J80" i="50"/>
  <c r="J79" i="50"/>
  <c r="J78" i="50"/>
  <c r="J77" i="50"/>
  <c r="J76" i="50"/>
  <c r="J75" i="50"/>
  <c r="J74" i="50"/>
  <c r="J73" i="50"/>
  <c r="J72" i="50"/>
  <c r="J71" i="50"/>
  <c r="J70" i="50"/>
  <c r="J69" i="50"/>
  <c r="J68" i="50"/>
  <c r="J67" i="50"/>
  <c r="J66" i="50"/>
  <c r="J65" i="50"/>
  <c r="J64" i="50"/>
  <c r="J63" i="50"/>
  <c r="J62" i="50"/>
  <c r="J61" i="50"/>
  <c r="J60" i="50"/>
  <c r="J59" i="50"/>
  <c r="J58" i="50"/>
  <c r="J7" i="64" l="1"/>
  <c r="J8" i="64"/>
  <c r="J20" i="64"/>
  <c r="J28" i="64"/>
  <c r="J11" i="64"/>
  <c r="J13" i="64"/>
  <c r="J4" i="64"/>
  <c r="J12" i="64"/>
  <c r="J16" i="64"/>
  <c r="J24" i="64"/>
  <c r="J11" i="50"/>
  <c r="J9" i="50"/>
  <c r="J5" i="64"/>
  <c r="J9" i="64"/>
  <c r="J17" i="64"/>
  <c r="J25" i="64"/>
  <c r="J6" i="64"/>
  <c r="J10" i="64"/>
  <c r="J14" i="64"/>
  <c r="J18" i="64"/>
  <c r="J22" i="64"/>
  <c r="J26" i="64"/>
  <c r="J30" i="64"/>
  <c r="J21" i="64"/>
  <c r="J48" i="50"/>
  <c r="J53" i="50"/>
  <c r="J44" i="50"/>
  <c r="J40" i="50"/>
  <c r="J15" i="50"/>
  <c r="J32" i="50"/>
  <c r="J29" i="50"/>
  <c r="J21" i="50"/>
  <c r="J41" i="50"/>
  <c r="J37" i="50"/>
  <c r="J36" i="50"/>
  <c r="J52" i="50"/>
  <c r="J27" i="50"/>
  <c r="J29" i="64"/>
  <c r="J19" i="64"/>
  <c r="J23" i="64"/>
  <c r="J27" i="64"/>
  <c r="J31" i="64"/>
  <c r="J5" i="50"/>
  <c r="J13" i="50"/>
  <c r="J17" i="50"/>
  <c r="J42" i="50"/>
  <c r="J49" i="50"/>
  <c r="J25" i="50"/>
  <c r="J23" i="50"/>
  <c r="J32" i="64"/>
  <c r="J33" i="64"/>
  <c r="J33" i="50"/>
  <c r="J24" i="50"/>
  <c r="J20" i="50"/>
  <c r="J16" i="50"/>
  <c r="J12" i="50"/>
  <c r="J8" i="50"/>
  <c r="J34" i="50"/>
  <c r="J46" i="50"/>
  <c r="J45" i="50"/>
  <c r="J7" i="50"/>
  <c r="J19" i="50"/>
  <c r="J51" i="50"/>
  <c r="J47" i="50"/>
  <c r="J43" i="50"/>
  <c r="J39" i="50"/>
  <c r="J35" i="50"/>
  <c r="J31" i="50"/>
  <c r="J26" i="50"/>
  <c r="J22" i="50"/>
  <c r="J18" i="50"/>
  <c r="J14" i="50"/>
  <c r="J10" i="50"/>
  <c r="J6" i="50"/>
  <c r="J50" i="50"/>
  <c r="J4" i="50"/>
  <c r="Q33" i="59"/>
  <c r="Q25" i="59"/>
  <c r="R27" i="59"/>
  <c r="Q27" i="59"/>
  <c r="R26" i="59"/>
  <c r="Q26" i="59"/>
  <c r="R25" i="59"/>
  <c r="R35" i="59"/>
  <c r="Q35" i="59"/>
  <c r="R34" i="59"/>
  <c r="R33" i="59"/>
  <c r="Q34" i="59"/>
  <c r="R238" i="59" l="1"/>
  <c r="Q238" i="59"/>
  <c r="P238" i="59"/>
  <c r="O238" i="59"/>
  <c r="N238" i="59"/>
  <c r="M238" i="59"/>
  <c r="L238" i="59"/>
  <c r="K238" i="59"/>
  <c r="R232" i="59"/>
  <c r="Q232" i="59"/>
  <c r="P232" i="59"/>
  <c r="O232" i="59"/>
  <c r="N232" i="59"/>
  <c r="M232" i="59"/>
  <c r="L232" i="59"/>
  <c r="K232" i="59"/>
  <c r="R226" i="59"/>
  <c r="Q226" i="59"/>
  <c r="P226" i="59"/>
  <c r="O226" i="59"/>
  <c r="N226" i="59"/>
  <c r="M226" i="59"/>
  <c r="L226" i="59"/>
  <c r="K226" i="59"/>
  <c r="R220" i="59"/>
  <c r="Q220" i="59"/>
  <c r="P220" i="59"/>
  <c r="O220" i="59"/>
  <c r="N220" i="59"/>
  <c r="M220" i="59"/>
  <c r="L220" i="59"/>
  <c r="K220" i="59"/>
  <c r="R213" i="59"/>
  <c r="Q213" i="59"/>
  <c r="P213" i="59"/>
  <c r="O213" i="59"/>
  <c r="N213" i="59"/>
  <c r="M213" i="59"/>
  <c r="L213" i="59"/>
  <c r="K213" i="59"/>
  <c r="R206" i="59"/>
  <c r="Q206" i="59"/>
  <c r="P206" i="59"/>
  <c r="O206" i="59"/>
  <c r="N206" i="59"/>
  <c r="M206" i="59"/>
  <c r="L206" i="59"/>
  <c r="K206" i="59"/>
  <c r="R199" i="59"/>
  <c r="Q199" i="59"/>
  <c r="P199" i="59"/>
  <c r="O199" i="59"/>
  <c r="N199" i="59"/>
  <c r="M199" i="59"/>
  <c r="L199" i="59"/>
  <c r="K199" i="59"/>
  <c r="R192" i="59"/>
  <c r="Q192" i="59"/>
  <c r="P192" i="59"/>
  <c r="O192" i="59"/>
  <c r="N192" i="59"/>
  <c r="M192" i="59"/>
  <c r="L192" i="59"/>
  <c r="K192" i="59"/>
  <c r="R164" i="59"/>
  <c r="Q164" i="59"/>
  <c r="P164" i="59"/>
  <c r="O164" i="59"/>
  <c r="N164" i="59"/>
  <c r="M164" i="59"/>
  <c r="L164" i="59"/>
  <c r="K164" i="59"/>
  <c r="R158" i="59"/>
  <c r="Q158" i="59"/>
  <c r="P158" i="59"/>
  <c r="O158" i="59"/>
  <c r="N158" i="59"/>
  <c r="M158" i="59"/>
  <c r="L158" i="59"/>
  <c r="K158" i="59"/>
  <c r="R152" i="59"/>
  <c r="Q152" i="59"/>
  <c r="P152" i="59"/>
  <c r="O152" i="59"/>
  <c r="N152" i="59"/>
  <c r="M152" i="59"/>
  <c r="L152" i="59"/>
  <c r="K152" i="59"/>
  <c r="R146" i="59"/>
  <c r="Q146" i="59"/>
  <c r="P146" i="59"/>
  <c r="O146" i="59"/>
  <c r="N146" i="59"/>
  <c r="M146" i="59"/>
  <c r="L146" i="59"/>
  <c r="K146" i="59"/>
  <c r="R139" i="59"/>
  <c r="Q139" i="59"/>
  <c r="P139" i="59"/>
  <c r="O139" i="59"/>
  <c r="N139" i="59"/>
  <c r="M139" i="59"/>
  <c r="L139" i="59"/>
  <c r="K139" i="59"/>
  <c r="R132" i="59"/>
  <c r="Q132" i="59"/>
  <c r="P132" i="59"/>
  <c r="O132" i="59"/>
  <c r="N132" i="59"/>
  <c r="M132" i="59"/>
  <c r="L132" i="59"/>
  <c r="K132" i="59"/>
  <c r="R125" i="59"/>
  <c r="Q125" i="59"/>
  <c r="P125" i="59"/>
  <c r="O125" i="59"/>
  <c r="N125" i="59"/>
  <c r="M125" i="59"/>
  <c r="L125" i="59"/>
  <c r="K125" i="59"/>
  <c r="R118" i="59"/>
  <c r="Q118" i="59"/>
  <c r="P118" i="59"/>
  <c r="O118" i="59"/>
  <c r="N118" i="59"/>
  <c r="M118" i="59"/>
  <c r="L118" i="59"/>
  <c r="K118" i="59"/>
  <c r="R110" i="59"/>
  <c r="Q110" i="59"/>
  <c r="P110" i="59"/>
  <c r="O110" i="59"/>
  <c r="N110" i="59"/>
  <c r="M110" i="59"/>
  <c r="L110" i="59"/>
  <c r="K110" i="59"/>
  <c r="R104" i="59"/>
  <c r="Q104" i="59"/>
  <c r="P104" i="59"/>
  <c r="O104" i="59"/>
  <c r="N104" i="59"/>
  <c r="M104" i="59"/>
  <c r="L104" i="59"/>
  <c r="K104" i="59"/>
  <c r="R98" i="59"/>
  <c r="Q98" i="59"/>
  <c r="P98" i="59"/>
  <c r="O98" i="59"/>
  <c r="N98" i="59"/>
  <c r="M98" i="59"/>
  <c r="L98" i="59"/>
  <c r="K98" i="59"/>
  <c r="R92" i="59"/>
  <c r="Q92" i="59"/>
  <c r="P92" i="59"/>
  <c r="O92" i="59"/>
  <c r="N92" i="59"/>
  <c r="M92" i="59"/>
  <c r="L92" i="59"/>
  <c r="K92" i="59"/>
  <c r="R85" i="59"/>
  <c r="Q85" i="59"/>
  <c r="P85" i="59"/>
  <c r="O85" i="59"/>
  <c r="N85" i="59"/>
  <c r="M85" i="59"/>
  <c r="L85" i="59"/>
  <c r="K85" i="59"/>
  <c r="R78" i="59"/>
  <c r="Q78" i="59"/>
  <c r="P78" i="59"/>
  <c r="O78" i="59"/>
  <c r="N78" i="59"/>
  <c r="M78" i="59"/>
  <c r="L78" i="59"/>
  <c r="K78" i="59"/>
  <c r="R71" i="59"/>
  <c r="Q71" i="59"/>
  <c r="P71" i="59"/>
  <c r="O71" i="59"/>
  <c r="N71" i="59"/>
  <c r="M71" i="59"/>
  <c r="L71" i="59"/>
  <c r="K71" i="59"/>
  <c r="R64" i="59"/>
  <c r="Q64" i="59"/>
  <c r="P64" i="59"/>
  <c r="O64" i="59"/>
  <c r="N64" i="59"/>
  <c r="M64" i="59"/>
  <c r="L64" i="59"/>
  <c r="K64" i="59"/>
  <c r="R107" i="59"/>
  <c r="R106" i="59"/>
  <c r="R101" i="59"/>
  <c r="R100" i="59"/>
  <c r="R99" i="59"/>
  <c r="R94" i="59"/>
  <c r="R93" i="59"/>
  <c r="R79" i="59"/>
  <c r="R73" i="59"/>
  <c r="R72" i="59"/>
  <c r="R66" i="59"/>
  <c r="R167" i="59"/>
  <c r="R187" i="59" s="1"/>
  <c r="R166" i="59"/>
  <c r="R165" i="59"/>
  <c r="R142" i="59"/>
  <c r="R186" i="59" s="1"/>
  <c r="R141" i="59"/>
  <c r="R140" i="59"/>
  <c r="R105" i="59"/>
  <c r="R95" i="59"/>
  <c r="R43" i="59"/>
  <c r="R23" i="59"/>
  <c r="Q43" i="59"/>
  <c r="P43" i="59"/>
  <c r="O43" i="59"/>
  <c r="N43" i="59"/>
  <c r="M43" i="59"/>
  <c r="L43" i="59"/>
  <c r="K43" i="59"/>
  <c r="Q23" i="59"/>
  <c r="P23" i="59"/>
  <c r="O23" i="59"/>
  <c r="N23" i="59"/>
  <c r="M23" i="59"/>
  <c r="L23" i="59"/>
  <c r="K23" i="59"/>
  <c r="F31" i="70"/>
  <c r="E31" i="70"/>
  <c r="D31" i="70"/>
  <c r="F30" i="70"/>
  <c r="E30" i="70"/>
  <c r="D30" i="70"/>
  <c r="F29" i="70"/>
  <c r="E29" i="70"/>
  <c r="D29" i="70"/>
  <c r="F28" i="70"/>
  <c r="E28" i="70"/>
  <c r="D28" i="70"/>
  <c r="F27" i="70"/>
  <c r="E27" i="70"/>
  <c r="D27" i="70"/>
  <c r="F26" i="70"/>
  <c r="E26" i="70"/>
  <c r="D26" i="70"/>
  <c r="F25" i="70"/>
  <c r="E25" i="70"/>
  <c r="D25" i="70"/>
  <c r="F24" i="70"/>
  <c r="E24" i="70"/>
  <c r="D24" i="70"/>
  <c r="F23" i="70"/>
  <c r="E23" i="70"/>
  <c r="D23" i="70"/>
  <c r="F22" i="70"/>
  <c r="E22" i="70"/>
  <c r="D22" i="70"/>
  <c r="C31" i="70"/>
  <c r="C30" i="70"/>
  <c r="C29" i="70"/>
  <c r="C28" i="70"/>
  <c r="C27" i="70"/>
  <c r="C26" i="70"/>
  <c r="C25" i="70"/>
  <c r="C24" i="70"/>
  <c r="C22" i="70"/>
  <c r="F21" i="70"/>
  <c r="E21" i="70"/>
  <c r="D21" i="70"/>
  <c r="F20" i="70"/>
  <c r="E20" i="70"/>
  <c r="D20" i="70"/>
  <c r="C21" i="70"/>
  <c r="C5" i="70"/>
  <c r="D5" i="70"/>
  <c r="E5" i="70"/>
  <c r="F5" i="70"/>
  <c r="C6" i="70"/>
  <c r="D6" i="70"/>
  <c r="E6" i="70"/>
  <c r="F6" i="70"/>
  <c r="C7" i="70"/>
  <c r="D7" i="70"/>
  <c r="E7" i="70"/>
  <c r="F7" i="70"/>
  <c r="C8" i="70"/>
  <c r="D8" i="70"/>
  <c r="E8" i="70"/>
  <c r="F8" i="70"/>
  <c r="C9" i="70"/>
  <c r="D9" i="70"/>
  <c r="E9" i="70"/>
  <c r="F9" i="70"/>
  <c r="C10" i="70"/>
  <c r="D10" i="70"/>
  <c r="E10" i="70"/>
  <c r="F10" i="70"/>
  <c r="C11" i="70"/>
  <c r="D11" i="70"/>
  <c r="E11" i="70"/>
  <c r="F11" i="70"/>
  <c r="C12" i="70"/>
  <c r="D12" i="70"/>
  <c r="E12" i="70"/>
  <c r="F12" i="70"/>
  <c r="C13" i="70"/>
  <c r="D13" i="70"/>
  <c r="E13" i="70"/>
  <c r="F13" i="70"/>
  <c r="C14" i="70"/>
  <c r="D14" i="70"/>
  <c r="E14" i="70"/>
  <c r="F14" i="70"/>
  <c r="C15" i="70"/>
  <c r="D15" i="70"/>
  <c r="E15" i="70"/>
  <c r="F15" i="70"/>
  <c r="C16" i="70"/>
  <c r="D16" i="70"/>
  <c r="E16" i="70"/>
  <c r="F16" i="70"/>
  <c r="C17" i="70"/>
  <c r="D17" i="70"/>
  <c r="E17" i="70"/>
  <c r="F17" i="70"/>
  <c r="C18" i="70"/>
  <c r="D18" i="70"/>
  <c r="E18" i="70"/>
  <c r="F18" i="70"/>
  <c r="C19" i="70"/>
  <c r="D19" i="70"/>
  <c r="E19" i="70"/>
  <c r="F19" i="70"/>
  <c r="R188" i="59" l="1"/>
  <c r="R36" i="59" s="1"/>
  <c r="R214" i="59"/>
  <c r="R65" i="59"/>
  <c r="R216" i="59"/>
  <c r="R260" i="59" s="1"/>
  <c r="R239" i="59"/>
  <c r="R215" i="59"/>
  <c r="R67" i="59"/>
  <c r="R80" i="59"/>
  <c r="R87" i="59" s="1"/>
  <c r="R241" i="59"/>
  <c r="R261" i="59" s="1"/>
  <c r="R240" i="59"/>
  <c r="R111" i="59"/>
  <c r="R19" i="59"/>
  <c r="R18" i="59"/>
  <c r="R112" i="59"/>
  <c r="R113" i="59"/>
  <c r="J55" i="78"/>
  <c r="J29" i="78"/>
  <c r="I55" i="78"/>
  <c r="H55" i="78"/>
  <c r="G55" i="78"/>
  <c r="F55" i="78"/>
  <c r="E55" i="78"/>
  <c r="D55" i="78"/>
  <c r="C55" i="78"/>
  <c r="I29" i="78"/>
  <c r="H29" i="78"/>
  <c r="G29" i="78"/>
  <c r="F29" i="78"/>
  <c r="E29" i="78"/>
  <c r="D29" i="78"/>
  <c r="C29" i="78"/>
  <c r="R262" i="59" l="1"/>
  <c r="R56" i="59" s="1"/>
  <c r="R88" i="59"/>
  <c r="R16" i="59" s="1"/>
  <c r="R86" i="59"/>
  <c r="R17" i="59"/>
  <c r="J6" i="77"/>
  <c r="J5" i="77"/>
  <c r="J19" i="77"/>
  <c r="J11" i="77"/>
  <c r="I19" i="77"/>
  <c r="H19" i="77"/>
  <c r="G19" i="77"/>
  <c r="F19" i="77"/>
  <c r="E19" i="77"/>
  <c r="D19" i="77"/>
  <c r="C19" i="77"/>
  <c r="I11" i="77"/>
  <c r="H11" i="77"/>
  <c r="G11" i="77"/>
  <c r="F11" i="77"/>
  <c r="E11" i="77"/>
  <c r="D11" i="77"/>
  <c r="C11" i="77"/>
  <c r="J23" i="77" l="1"/>
  <c r="J4" i="77"/>
  <c r="J7" i="77" s="1"/>
  <c r="J15" i="77"/>
  <c r="J17" i="74" l="1"/>
  <c r="I17" i="74"/>
  <c r="H17" i="74"/>
  <c r="G17" i="74"/>
  <c r="F17" i="74"/>
  <c r="E17" i="74"/>
  <c r="D17" i="74"/>
  <c r="C17" i="74"/>
  <c r="J10" i="74"/>
  <c r="I10" i="74"/>
  <c r="H10" i="74"/>
  <c r="G10" i="74"/>
  <c r="F10" i="74"/>
  <c r="E10" i="74"/>
  <c r="D10" i="74"/>
  <c r="C10" i="74"/>
  <c r="J21" i="74"/>
  <c r="J14" i="74"/>
  <c r="J6" i="74"/>
  <c r="J5" i="74"/>
  <c r="J17" i="60"/>
  <c r="I17" i="60"/>
  <c r="H17" i="60"/>
  <c r="G17" i="60"/>
  <c r="F17" i="60"/>
  <c r="E17" i="60"/>
  <c r="D17" i="60"/>
  <c r="C17" i="60"/>
  <c r="J10" i="60"/>
  <c r="I10" i="60"/>
  <c r="H10" i="60"/>
  <c r="G10" i="60"/>
  <c r="F10" i="60"/>
  <c r="E10" i="60"/>
  <c r="D10" i="60"/>
  <c r="C10" i="60"/>
  <c r="J21" i="60"/>
  <c r="J14" i="60"/>
  <c r="J7" i="60" s="1"/>
  <c r="J6" i="60"/>
  <c r="J5" i="60"/>
  <c r="J4" i="60"/>
  <c r="J3" i="58" l="1"/>
  <c r="J3" i="65"/>
  <c r="J3" i="66"/>
  <c r="J3" i="53"/>
  <c r="J3" i="52"/>
  <c r="J3" i="64"/>
  <c r="J3" i="79"/>
  <c r="J3" i="51"/>
  <c r="J3" i="50"/>
  <c r="J7" i="74"/>
  <c r="C25" i="65"/>
  <c r="D25" i="65"/>
  <c r="E25" i="65"/>
  <c r="F25" i="65"/>
  <c r="G25" i="65"/>
  <c r="H25" i="65"/>
  <c r="I25" i="65"/>
  <c r="J44" i="53" l="1"/>
  <c r="J85" i="53"/>
  <c r="J37" i="65"/>
  <c r="J71" i="65"/>
  <c r="J57" i="51"/>
  <c r="J110" i="51"/>
  <c r="J17" i="79"/>
  <c r="J10" i="79"/>
  <c r="J71" i="66"/>
  <c r="J37" i="66"/>
  <c r="J37" i="64"/>
  <c r="J71" i="64"/>
  <c r="J110" i="50"/>
  <c r="J57" i="50"/>
  <c r="J56" i="52"/>
  <c r="J108" i="52"/>
  <c r="J37" i="58"/>
  <c r="J71" i="58"/>
  <c r="C111" i="50"/>
  <c r="D111" i="50"/>
  <c r="E111" i="50"/>
  <c r="F111" i="50"/>
  <c r="G111" i="50"/>
  <c r="H111" i="50"/>
  <c r="C112" i="50"/>
  <c r="D112" i="50"/>
  <c r="E112" i="50"/>
  <c r="F112" i="50"/>
  <c r="G112" i="50"/>
  <c r="H112" i="50"/>
  <c r="C113" i="50"/>
  <c r="D113" i="50"/>
  <c r="E113" i="50"/>
  <c r="F113" i="50"/>
  <c r="G113" i="50"/>
  <c r="H113" i="50"/>
  <c r="C114" i="50"/>
  <c r="D114" i="50"/>
  <c r="E114" i="50"/>
  <c r="F114" i="50"/>
  <c r="G114" i="50"/>
  <c r="H114" i="50"/>
  <c r="C115" i="50"/>
  <c r="D115" i="50"/>
  <c r="E115" i="50"/>
  <c r="F115" i="50"/>
  <c r="G115" i="50"/>
  <c r="H115" i="50"/>
  <c r="C116" i="50"/>
  <c r="D116" i="50"/>
  <c r="E116" i="50"/>
  <c r="F116" i="50"/>
  <c r="G116" i="50"/>
  <c r="H116" i="50"/>
  <c r="C117" i="50"/>
  <c r="D117" i="50"/>
  <c r="E117" i="50"/>
  <c r="F117" i="50"/>
  <c r="G117" i="50"/>
  <c r="H117" i="50"/>
  <c r="C118" i="50"/>
  <c r="D118" i="50"/>
  <c r="E118" i="50"/>
  <c r="F118" i="50"/>
  <c r="G118" i="50"/>
  <c r="H118" i="50"/>
  <c r="C119" i="50"/>
  <c r="D119" i="50"/>
  <c r="E119" i="50"/>
  <c r="F119" i="50"/>
  <c r="G119" i="50"/>
  <c r="H119" i="50"/>
  <c r="C120" i="50"/>
  <c r="D120" i="50"/>
  <c r="E120" i="50"/>
  <c r="F120" i="50"/>
  <c r="G120" i="50"/>
  <c r="H120" i="50"/>
  <c r="C121" i="50"/>
  <c r="D121" i="50"/>
  <c r="E121" i="50"/>
  <c r="F121" i="50"/>
  <c r="G121" i="50"/>
  <c r="H121" i="50"/>
  <c r="C122" i="50"/>
  <c r="D122" i="50"/>
  <c r="E122" i="50"/>
  <c r="F122" i="50"/>
  <c r="G122" i="50"/>
  <c r="H122" i="50"/>
  <c r="C123" i="50"/>
  <c r="D123" i="50"/>
  <c r="E123" i="50"/>
  <c r="F123" i="50"/>
  <c r="G123" i="50"/>
  <c r="H123" i="50"/>
  <c r="C124" i="50"/>
  <c r="D124" i="50"/>
  <c r="E124" i="50"/>
  <c r="F124" i="50"/>
  <c r="G124" i="50"/>
  <c r="H124" i="50"/>
  <c r="C125" i="50"/>
  <c r="D125" i="50"/>
  <c r="E125" i="50"/>
  <c r="F125" i="50"/>
  <c r="G125" i="50"/>
  <c r="H125" i="50"/>
  <c r="C126" i="50"/>
  <c r="D126" i="50"/>
  <c r="E126" i="50"/>
  <c r="F126" i="50"/>
  <c r="G126" i="50"/>
  <c r="H126" i="50"/>
  <c r="C127" i="50"/>
  <c r="D127" i="50"/>
  <c r="E127" i="50"/>
  <c r="F127" i="50"/>
  <c r="G127" i="50"/>
  <c r="H127" i="50"/>
  <c r="C128" i="50"/>
  <c r="D128" i="50"/>
  <c r="E128" i="50"/>
  <c r="F128" i="50"/>
  <c r="G128" i="50"/>
  <c r="H128" i="50"/>
  <c r="C129" i="50"/>
  <c r="D129" i="50"/>
  <c r="E129" i="50"/>
  <c r="F129" i="50"/>
  <c r="G129" i="50"/>
  <c r="H129" i="50"/>
  <c r="C130" i="50"/>
  <c r="D130" i="50"/>
  <c r="E130" i="50"/>
  <c r="F130" i="50"/>
  <c r="G130" i="50"/>
  <c r="H130" i="50"/>
  <c r="C131" i="50"/>
  <c r="D131" i="50"/>
  <c r="E131" i="50"/>
  <c r="F131" i="50"/>
  <c r="G131" i="50"/>
  <c r="H131" i="50"/>
  <c r="C132" i="50"/>
  <c r="D132" i="50"/>
  <c r="E132" i="50"/>
  <c r="F132" i="50"/>
  <c r="G132" i="50"/>
  <c r="H132" i="50"/>
  <c r="C133" i="50"/>
  <c r="D133" i="50"/>
  <c r="E133" i="50"/>
  <c r="F133" i="50"/>
  <c r="G133" i="50"/>
  <c r="H133" i="50"/>
  <c r="C134" i="50"/>
  <c r="D134" i="50"/>
  <c r="E134" i="50"/>
  <c r="F134" i="50"/>
  <c r="G134" i="50"/>
  <c r="H134" i="50"/>
  <c r="C135" i="50"/>
  <c r="D135" i="50"/>
  <c r="E135" i="50"/>
  <c r="F135" i="50"/>
  <c r="G135" i="50"/>
  <c r="H135" i="50"/>
  <c r="C136" i="50"/>
  <c r="D136" i="50"/>
  <c r="E136" i="50"/>
  <c r="F136" i="50"/>
  <c r="G136" i="50"/>
  <c r="H136" i="50"/>
  <c r="C137" i="50"/>
  <c r="D137" i="50"/>
  <c r="E137" i="50"/>
  <c r="F137" i="50"/>
  <c r="G137" i="50"/>
  <c r="H137" i="50"/>
  <c r="C138" i="50"/>
  <c r="D138" i="50"/>
  <c r="E138" i="50"/>
  <c r="F138" i="50"/>
  <c r="G138" i="50"/>
  <c r="H138" i="50"/>
  <c r="C139" i="50"/>
  <c r="D139" i="50"/>
  <c r="E139" i="50"/>
  <c r="F139" i="50"/>
  <c r="G139" i="50"/>
  <c r="H139" i="50"/>
  <c r="C140" i="50"/>
  <c r="D140" i="50"/>
  <c r="E140" i="50"/>
  <c r="F140" i="50"/>
  <c r="G140" i="50"/>
  <c r="H140" i="50"/>
  <c r="C141" i="50"/>
  <c r="D141" i="50"/>
  <c r="E141" i="50"/>
  <c r="F141" i="50"/>
  <c r="G141" i="50"/>
  <c r="H141" i="50"/>
  <c r="C142" i="50"/>
  <c r="D142" i="50"/>
  <c r="E142" i="50"/>
  <c r="F142" i="50"/>
  <c r="G142" i="50"/>
  <c r="H142" i="50"/>
  <c r="C143" i="50"/>
  <c r="D143" i="50"/>
  <c r="E143" i="50"/>
  <c r="F143" i="50"/>
  <c r="G143" i="50"/>
  <c r="H143" i="50"/>
  <c r="C144" i="50"/>
  <c r="D144" i="50"/>
  <c r="E144" i="50"/>
  <c r="F144" i="50"/>
  <c r="G144" i="50"/>
  <c r="H144" i="50"/>
  <c r="C145" i="50"/>
  <c r="D145" i="50"/>
  <c r="E145" i="50"/>
  <c r="F145" i="50"/>
  <c r="G145" i="50"/>
  <c r="H145" i="50"/>
  <c r="C146" i="50"/>
  <c r="D146" i="50"/>
  <c r="E146" i="50"/>
  <c r="F146" i="50"/>
  <c r="G146" i="50"/>
  <c r="H146" i="50"/>
  <c r="C147" i="50"/>
  <c r="D147" i="50"/>
  <c r="E147" i="50"/>
  <c r="F147" i="50"/>
  <c r="G147" i="50"/>
  <c r="H147" i="50"/>
  <c r="C148" i="50"/>
  <c r="D148" i="50"/>
  <c r="E148" i="50"/>
  <c r="F148" i="50"/>
  <c r="G148" i="50"/>
  <c r="H148" i="50"/>
  <c r="C149" i="50"/>
  <c r="D149" i="50"/>
  <c r="E149" i="50"/>
  <c r="F149" i="50"/>
  <c r="G149" i="50"/>
  <c r="H149" i="50"/>
  <c r="C150" i="50"/>
  <c r="D150" i="50"/>
  <c r="E150" i="50"/>
  <c r="F150" i="50"/>
  <c r="G150" i="50"/>
  <c r="H150" i="50"/>
  <c r="C151" i="50"/>
  <c r="D151" i="50"/>
  <c r="E151" i="50"/>
  <c r="F151" i="50"/>
  <c r="G151" i="50"/>
  <c r="H151" i="50"/>
  <c r="C152" i="50"/>
  <c r="D152" i="50"/>
  <c r="E152" i="50"/>
  <c r="F152" i="50"/>
  <c r="G152" i="50"/>
  <c r="H152" i="50"/>
  <c r="C153" i="50"/>
  <c r="D153" i="50"/>
  <c r="E153" i="50"/>
  <c r="F153" i="50"/>
  <c r="G153" i="50"/>
  <c r="H153" i="50"/>
  <c r="C154" i="50"/>
  <c r="D154" i="50"/>
  <c r="E154" i="50"/>
  <c r="F154" i="50"/>
  <c r="G154" i="50"/>
  <c r="H154" i="50"/>
  <c r="C155" i="50"/>
  <c r="D155" i="50"/>
  <c r="E155" i="50"/>
  <c r="F155" i="50"/>
  <c r="G155" i="50"/>
  <c r="H155" i="50"/>
  <c r="C156" i="50"/>
  <c r="D156" i="50"/>
  <c r="E156" i="50"/>
  <c r="F156" i="50"/>
  <c r="G156" i="50"/>
  <c r="H156" i="50"/>
  <c r="C157" i="50"/>
  <c r="D157" i="50"/>
  <c r="E157" i="50"/>
  <c r="F157" i="50"/>
  <c r="G157" i="50"/>
  <c r="H157" i="50"/>
  <c r="C158" i="50"/>
  <c r="D158" i="50"/>
  <c r="E158" i="50"/>
  <c r="F158" i="50"/>
  <c r="G158" i="50"/>
  <c r="H158" i="50"/>
  <c r="I158" i="50"/>
  <c r="I157" i="50"/>
  <c r="I155" i="50"/>
  <c r="I156" i="50"/>
  <c r="I154" i="50"/>
  <c r="I153" i="50"/>
  <c r="I151" i="50"/>
  <c r="I152" i="50"/>
  <c r="I150" i="50"/>
  <c r="I149" i="50"/>
  <c r="I148" i="50"/>
  <c r="I147" i="50"/>
  <c r="I143" i="50"/>
  <c r="I144" i="50"/>
  <c r="I145" i="50"/>
  <c r="I146" i="50"/>
  <c r="I142" i="50"/>
  <c r="I141" i="50"/>
  <c r="I138" i="50"/>
  <c r="I139" i="50"/>
  <c r="I140" i="50"/>
  <c r="I137" i="50"/>
  <c r="I136" i="50"/>
  <c r="I134" i="50"/>
  <c r="I135" i="50"/>
  <c r="I133" i="50"/>
  <c r="I132" i="50"/>
  <c r="I131" i="50"/>
  <c r="I112" i="50"/>
  <c r="I113" i="50"/>
  <c r="I114" i="50"/>
  <c r="I115" i="50"/>
  <c r="I116" i="50"/>
  <c r="I117" i="50"/>
  <c r="I118" i="50"/>
  <c r="I119" i="50"/>
  <c r="I120" i="50"/>
  <c r="I121" i="50"/>
  <c r="I122" i="50"/>
  <c r="I123" i="50"/>
  <c r="I124" i="50"/>
  <c r="I125" i="50"/>
  <c r="I126" i="50"/>
  <c r="I127" i="50"/>
  <c r="I128" i="50"/>
  <c r="I129" i="50"/>
  <c r="I130" i="50"/>
  <c r="I111" i="50"/>
  <c r="C58" i="50"/>
  <c r="D58" i="50"/>
  <c r="E58" i="50"/>
  <c r="F58" i="50"/>
  <c r="G58" i="50"/>
  <c r="H58" i="50"/>
  <c r="C59" i="50"/>
  <c r="D59" i="50"/>
  <c r="E59" i="50"/>
  <c r="F59" i="50"/>
  <c r="G59" i="50"/>
  <c r="H59" i="50"/>
  <c r="C60" i="50"/>
  <c r="D60" i="50"/>
  <c r="E60" i="50"/>
  <c r="F60" i="50"/>
  <c r="G60" i="50"/>
  <c r="H60" i="50"/>
  <c r="C61" i="50"/>
  <c r="D61" i="50"/>
  <c r="E61" i="50"/>
  <c r="F61" i="50"/>
  <c r="G61" i="50"/>
  <c r="H61" i="50"/>
  <c r="C62" i="50"/>
  <c r="D62" i="50"/>
  <c r="E62" i="50"/>
  <c r="F62" i="50"/>
  <c r="G62" i="50"/>
  <c r="H62" i="50"/>
  <c r="C63" i="50"/>
  <c r="D63" i="50"/>
  <c r="E63" i="50"/>
  <c r="F63" i="50"/>
  <c r="G63" i="50"/>
  <c r="H63" i="50"/>
  <c r="C64" i="50"/>
  <c r="D64" i="50"/>
  <c r="E64" i="50"/>
  <c r="F64" i="50"/>
  <c r="G64" i="50"/>
  <c r="H64" i="50"/>
  <c r="C65" i="50"/>
  <c r="D65" i="50"/>
  <c r="E65" i="50"/>
  <c r="F65" i="50"/>
  <c r="G65" i="50"/>
  <c r="H65" i="50"/>
  <c r="C66" i="50"/>
  <c r="D66" i="50"/>
  <c r="E66" i="50"/>
  <c r="F66" i="50"/>
  <c r="G66" i="50"/>
  <c r="H66" i="50"/>
  <c r="C67" i="50"/>
  <c r="D67" i="50"/>
  <c r="E67" i="50"/>
  <c r="F67" i="50"/>
  <c r="G67" i="50"/>
  <c r="H67" i="50"/>
  <c r="C68" i="50"/>
  <c r="D68" i="50"/>
  <c r="E68" i="50"/>
  <c r="F68" i="50"/>
  <c r="G68" i="50"/>
  <c r="H68" i="50"/>
  <c r="C69" i="50"/>
  <c r="D69" i="50"/>
  <c r="E69" i="50"/>
  <c r="F69" i="50"/>
  <c r="G69" i="50"/>
  <c r="H69" i="50"/>
  <c r="C70" i="50"/>
  <c r="D70" i="50"/>
  <c r="E70" i="50"/>
  <c r="F70" i="50"/>
  <c r="G70" i="50"/>
  <c r="H70" i="50"/>
  <c r="C71" i="50"/>
  <c r="D71" i="50"/>
  <c r="E71" i="50"/>
  <c r="F71" i="50"/>
  <c r="G71" i="50"/>
  <c r="H71" i="50"/>
  <c r="C72" i="50"/>
  <c r="D72" i="50"/>
  <c r="E72" i="50"/>
  <c r="F72" i="50"/>
  <c r="G72" i="50"/>
  <c r="H72" i="50"/>
  <c r="C73" i="50"/>
  <c r="D73" i="50"/>
  <c r="E73" i="50"/>
  <c r="F73" i="50"/>
  <c r="G73" i="50"/>
  <c r="H73" i="50"/>
  <c r="C74" i="50"/>
  <c r="D74" i="50"/>
  <c r="E74" i="50"/>
  <c r="F74" i="50"/>
  <c r="G74" i="50"/>
  <c r="H74" i="50"/>
  <c r="C75" i="50"/>
  <c r="D75" i="50"/>
  <c r="E75" i="50"/>
  <c r="F75" i="50"/>
  <c r="G75" i="50"/>
  <c r="H75" i="50"/>
  <c r="C76" i="50"/>
  <c r="D76" i="50"/>
  <c r="E76" i="50"/>
  <c r="F76" i="50"/>
  <c r="G76" i="50"/>
  <c r="H76" i="50"/>
  <c r="C77" i="50"/>
  <c r="D77" i="50"/>
  <c r="E77" i="50"/>
  <c r="F77" i="50"/>
  <c r="G77" i="50"/>
  <c r="H77" i="50"/>
  <c r="C78" i="50"/>
  <c r="D78" i="50"/>
  <c r="E78" i="50"/>
  <c r="F78" i="50"/>
  <c r="G78" i="50"/>
  <c r="H78" i="50"/>
  <c r="C79" i="50"/>
  <c r="D79" i="50"/>
  <c r="E79" i="50"/>
  <c r="F79" i="50"/>
  <c r="G79" i="50"/>
  <c r="H79" i="50"/>
  <c r="C80" i="50"/>
  <c r="D80" i="50"/>
  <c r="E80" i="50"/>
  <c r="F80" i="50"/>
  <c r="G80" i="50"/>
  <c r="H80" i="50"/>
  <c r="C81" i="50"/>
  <c r="D81" i="50"/>
  <c r="E81" i="50"/>
  <c r="F81" i="50"/>
  <c r="G81" i="50"/>
  <c r="H81" i="50"/>
  <c r="C82" i="50"/>
  <c r="D82" i="50"/>
  <c r="E82" i="50"/>
  <c r="F82" i="50"/>
  <c r="G82" i="50"/>
  <c r="H82" i="50"/>
  <c r="C83" i="50"/>
  <c r="D83" i="50"/>
  <c r="E83" i="50"/>
  <c r="F83" i="50"/>
  <c r="G83" i="50"/>
  <c r="H83" i="50"/>
  <c r="C84" i="50"/>
  <c r="D84" i="50"/>
  <c r="E84" i="50"/>
  <c r="F84" i="50"/>
  <c r="G84" i="50"/>
  <c r="H84" i="50"/>
  <c r="C85" i="50"/>
  <c r="D85" i="50"/>
  <c r="E85" i="50"/>
  <c r="F85" i="50"/>
  <c r="G85" i="50"/>
  <c r="H85" i="50"/>
  <c r="C86" i="50"/>
  <c r="D86" i="50"/>
  <c r="E86" i="50"/>
  <c r="F86" i="50"/>
  <c r="G86" i="50"/>
  <c r="H86" i="50"/>
  <c r="C87" i="50"/>
  <c r="D87" i="50"/>
  <c r="E87" i="50"/>
  <c r="F87" i="50"/>
  <c r="G87" i="50"/>
  <c r="H87" i="50"/>
  <c r="C88" i="50"/>
  <c r="D88" i="50"/>
  <c r="E88" i="50"/>
  <c r="F88" i="50"/>
  <c r="G88" i="50"/>
  <c r="H88" i="50"/>
  <c r="C89" i="50"/>
  <c r="D89" i="50"/>
  <c r="E89" i="50"/>
  <c r="F89" i="50"/>
  <c r="G89" i="50"/>
  <c r="H89" i="50"/>
  <c r="C90" i="50"/>
  <c r="D90" i="50"/>
  <c r="E90" i="50"/>
  <c r="F90" i="50"/>
  <c r="G90" i="50"/>
  <c r="H90" i="50"/>
  <c r="C91" i="50"/>
  <c r="D91" i="50"/>
  <c r="E91" i="50"/>
  <c r="F91" i="50"/>
  <c r="G91" i="50"/>
  <c r="H91" i="50"/>
  <c r="C92" i="50"/>
  <c r="D92" i="50"/>
  <c r="E92" i="50"/>
  <c r="F92" i="50"/>
  <c r="G92" i="50"/>
  <c r="H92" i="50"/>
  <c r="C93" i="50"/>
  <c r="D93" i="50"/>
  <c r="E93" i="50"/>
  <c r="F93" i="50"/>
  <c r="G93" i="50"/>
  <c r="H93" i="50"/>
  <c r="C94" i="50"/>
  <c r="D94" i="50"/>
  <c r="E94" i="50"/>
  <c r="F94" i="50"/>
  <c r="G94" i="50"/>
  <c r="H94" i="50"/>
  <c r="C95" i="50"/>
  <c r="D95" i="50"/>
  <c r="E95" i="50"/>
  <c r="F95" i="50"/>
  <c r="G95" i="50"/>
  <c r="H95" i="50"/>
  <c r="C96" i="50"/>
  <c r="D96" i="50"/>
  <c r="E96" i="50"/>
  <c r="F96" i="50"/>
  <c r="G96" i="50"/>
  <c r="H96" i="50"/>
  <c r="C97" i="50"/>
  <c r="D97" i="50"/>
  <c r="E97" i="50"/>
  <c r="F97" i="50"/>
  <c r="G97" i="50"/>
  <c r="H97" i="50"/>
  <c r="C98" i="50"/>
  <c r="D98" i="50"/>
  <c r="E98" i="50"/>
  <c r="F98" i="50"/>
  <c r="G98" i="50"/>
  <c r="H98" i="50"/>
  <c r="C99" i="50"/>
  <c r="D99" i="50"/>
  <c r="E99" i="50"/>
  <c r="F99" i="50"/>
  <c r="G99" i="50"/>
  <c r="H99" i="50"/>
  <c r="C100" i="50"/>
  <c r="D100" i="50"/>
  <c r="E100" i="50"/>
  <c r="F100" i="50"/>
  <c r="G100" i="50"/>
  <c r="H100" i="50"/>
  <c r="C101" i="50"/>
  <c r="D101" i="50"/>
  <c r="E101" i="50"/>
  <c r="F101" i="50"/>
  <c r="G101" i="50"/>
  <c r="H101" i="50"/>
  <c r="C102" i="50"/>
  <c r="D102" i="50"/>
  <c r="E102" i="50"/>
  <c r="F102" i="50"/>
  <c r="G102" i="50"/>
  <c r="H102" i="50"/>
  <c r="C103" i="50"/>
  <c r="D103" i="50"/>
  <c r="E103" i="50"/>
  <c r="F103" i="50"/>
  <c r="G103" i="50"/>
  <c r="H103" i="50"/>
  <c r="C104" i="50"/>
  <c r="D104" i="50"/>
  <c r="E104" i="50"/>
  <c r="F104" i="50"/>
  <c r="G104" i="50"/>
  <c r="H104" i="50"/>
  <c r="C105" i="50"/>
  <c r="D105" i="50"/>
  <c r="E105" i="50"/>
  <c r="F105" i="50"/>
  <c r="G105" i="50"/>
  <c r="H105" i="50"/>
  <c r="C106" i="50"/>
  <c r="D106" i="50"/>
  <c r="E106" i="50"/>
  <c r="F106" i="50"/>
  <c r="G106" i="50"/>
  <c r="H106" i="50"/>
  <c r="I106" i="50"/>
  <c r="I105" i="50"/>
  <c r="I100" i="50"/>
  <c r="I101" i="50"/>
  <c r="I102" i="50"/>
  <c r="I103" i="50"/>
  <c r="I104" i="50"/>
  <c r="I99" i="50"/>
  <c r="I98" i="50"/>
  <c r="I97" i="50"/>
  <c r="I96" i="50"/>
  <c r="I92" i="50"/>
  <c r="I93" i="50"/>
  <c r="I94" i="50"/>
  <c r="I95" i="50"/>
  <c r="I91" i="50"/>
  <c r="I90" i="50"/>
  <c r="I87" i="50"/>
  <c r="I88" i="50"/>
  <c r="I89" i="50"/>
  <c r="I86" i="50"/>
  <c r="I85" i="50"/>
  <c r="I84" i="50"/>
  <c r="I82" i="50"/>
  <c r="I83" i="50"/>
  <c r="I81" i="50"/>
  <c r="I80" i="50"/>
  <c r="I79" i="50"/>
  <c r="I59" i="50"/>
  <c r="I60" i="50"/>
  <c r="I61" i="50"/>
  <c r="I62" i="50"/>
  <c r="I63" i="50"/>
  <c r="I64" i="50"/>
  <c r="I65" i="50"/>
  <c r="I66" i="50"/>
  <c r="I67" i="50"/>
  <c r="I68" i="50"/>
  <c r="I69" i="50"/>
  <c r="I70" i="50"/>
  <c r="I71" i="50"/>
  <c r="I72" i="50"/>
  <c r="I73" i="50"/>
  <c r="I74" i="50"/>
  <c r="I75" i="50"/>
  <c r="I76" i="50"/>
  <c r="I77" i="50"/>
  <c r="I78" i="50"/>
  <c r="I58" i="50"/>
  <c r="C25" i="66"/>
  <c r="D25" i="66"/>
  <c r="E25" i="66"/>
  <c r="F25" i="66"/>
  <c r="G25" i="66"/>
  <c r="H25" i="66"/>
  <c r="I25" i="66"/>
  <c r="I17" i="65"/>
  <c r="C25" i="58"/>
  <c r="D25" i="58"/>
  <c r="E25" i="58"/>
  <c r="F25" i="58"/>
  <c r="G25" i="58"/>
  <c r="H25" i="58"/>
  <c r="I25" i="58"/>
  <c r="I12" i="53"/>
  <c r="C30" i="52" l="1"/>
  <c r="D30" i="52"/>
  <c r="E30" i="52"/>
  <c r="F30" i="52"/>
  <c r="G30" i="52"/>
  <c r="H30" i="52"/>
  <c r="I30" i="52"/>
  <c r="C31" i="51"/>
  <c r="D31" i="51"/>
  <c r="E31" i="51"/>
  <c r="F31" i="51"/>
  <c r="G31" i="51"/>
  <c r="H31" i="51"/>
  <c r="I31" i="51"/>
  <c r="C31" i="50" l="1"/>
  <c r="G31" i="50"/>
  <c r="F31" i="50"/>
  <c r="I31" i="50"/>
  <c r="E31" i="50"/>
  <c r="H31" i="50"/>
  <c r="D31" i="50"/>
  <c r="C48" i="51"/>
  <c r="D48" i="51"/>
  <c r="E48" i="51"/>
  <c r="F48" i="51"/>
  <c r="G48" i="51"/>
  <c r="H48" i="51"/>
  <c r="I48" i="51"/>
  <c r="C49" i="51"/>
  <c r="D49" i="51"/>
  <c r="E49" i="51"/>
  <c r="F49" i="51"/>
  <c r="G49" i="51"/>
  <c r="H49" i="51"/>
  <c r="I49" i="51"/>
  <c r="C50" i="51"/>
  <c r="D50" i="51"/>
  <c r="E50" i="51"/>
  <c r="F50" i="51"/>
  <c r="G50" i="51"/>
  <c r="H50" i="51"/>
  <c r="I50" i="51"/>
  <c r="C51" i="51"/>
  <c r="D51" i="51"/>
  <c r="E51" i="51"/>
  <c r="F51" i="51"/>
  <c r="G51" i="51"/>
  <c r="H51" i="51"/>
  <c r="I51" i="51"/>
  <c r="I53" i="51"/>
  <c r="I20" i="79" l="1"/>
  <c r="H20" i="79"/>
  <c r="G20" i="79"/>
  <c r="F20" i="79"/>
  <c r="E20" i="79"/>
  <c r="D20" i="79"/>
  <c r="C20" i="79"/>
  <c r="C13" i="79"/>
  <c r="D13" i="79"/>
  <c r="E13" i="79"/>
  <c r="F13" i="79"/>
  <c r="G13" i="79"/>
  <c r="H13" i="79"/>
  <c r="I13" i="79"/>
  <c r="C4" i="79"/>
  <c r="D4" i="79"/>
  <c r="E4" i="79"/>
  <c r="F4" i="79"/>
  <c r="G4" i="79"/>
  <c r="H4" i="79"/>
  <c r="I4" i="79"/>
  <c r="C5" i="79"/>
  <c r="D5" i="79"/>
  <c r="E5" i="79"/>
  <c r="F5" i="79"/>
  <c r="G5" i="79"/>
  <c r="H5" i="79"/>
  <c r="I5" i="79"/>
  <c r="I3" i="79"/>
  <c r="H3" i="79"/>
  <c r="G3" i="79"/>
  <c r="F3" i="79"/>
  <c r="E3" i="79"/>
  <c r="D3" i="79"/>
  <c r="C3" i="79"/>
  <c r="I23" i="77"/>
  <c r="H23" i="77"/>
  <c r="G23" i="77"/>
  <c r="F23" i="77"/>
  <c r="E23" i="77"/>
  <c r="D23" i="77"/>
  <c r="C23" i="77"/>
  <c r="I15" i="77"/>
  <c r="H15" i="77"/>
  <c r="G15" i="77"/>
  <c r="F15" i="77"/>
  <c r="E15" i="77"/>
  <c r="D15" i="77"/>
  <c r="C15" i="77"/>
  <c r="I6" i="77"/>
  <c r="H6" i="77"/>
  <c r="G6" i="77"/>
  <c r="F6" i="77"/>
  <c r="E6" i="77"/>
  <c r="D6" i="77"/>
  <c r="C6" i="77"/>
  <c r="I5" i="77"/>
  <c r="H5" i="77"/>
  <c r="G5" i="77"/>
  <c r="F5" i="77"/>
  <c r="E5" i="77"/>
  <c r="D5" i="77"/>
  <c r="C5" i="77"/>
  <c r="I4" i="77"/>
  <c r="H4" i="77"/>
  <c r="G4" i="77"/>
  <c r="F4" i="77"/>
  <c r="E4" i="77"/>
  <c r="D4" i="77"/>
  <c r="C4" i="77"/>
  <c r="E140" i="59"/>
  <c r="F140" i="59"/>
  <c r="G140" i="59"/>
  <c r="H140" i="59"/>
  <c r="I140" i="59"/>
  <c r="J140" i="59"/>
  <c r="K140" i="59"/>
  <c r="L140" i="59"/>
  <c r="M140" i="59"/>
  <c r="N140" i="59"/>
  <c r="O140" i="59"/>
  <c r="P140" i="59"/>
  <c r="Q140" i="59"/>
  <c r="E141" i="59"/>
  <c r="F141" i="59"/>
  <c r="G141" i="59"/>
  <c r="H141" i="59"/>
  <c r="I141" i="59"/>
  <c r="J141" i="59"/>
  <c r="K141" i="59"/>
  <c r="L141" i="59"/>
  <c r="M141" i="59"/>
  <c r="N141" i="59"/>
  <c r="O141" i="59"/>
  <c r="P141" i="59"/>
  <c r="Q141" i="59"/>
  <c r="E142" i="59"/>
  <c r="E186" i="59" s="1"/>
  <c r="F142" i="59"/>
  <c r="F186" i="59" s="1"/>
  <c r="G142" i="59"/>
  <c r="G186" i="59" s="1"/>
  <c r="H142" i="59"/>
  <c r="H186" i="59" s="1"/>
  <c r="I142" i="59"/>
  <c r="I186" i="59" s="1"/>
  <c r="J142" i="59"/>
  <c r="J186" i="59" s="1"/>
  <c r="K142" i="59"/>
  <c r="K186" i="59" s="1"/>
  <c r="L142" i="59"/>
  <c r="L186" i="59" s="1"/>
  <c r="M142" i="59"/>
  <c r="M186" i="59" s="1"/>
  <c r="N142" i="59"/>
  <c r="N186" i="59" s="1"/>
  <c r="O142" i="59"/>
  <c r="O186" i="59" s="1"/>
  <c r="P142" i="59"/>
  <c r="P186" i="59" s="1"/>
  <c r="Q142" i="59"/>
  <c r="C4" i="74"/>
  <c r="D4" i="74"/>
  <c r="E4" i="74"/>
  <c r="F4" i="74"/>
  <c r="G4" i="74"/>
  <c r="H4" i="74"/>
  <c r="I4" i="74"/>
  <c r="C5" i="74"/>
  <c r="D5" i="74"/>
  <c r="E5" i="74"/>
  <c r="F5" i="74"/>
  <c r="G5" i="74"/>
  <c r="H5" i="74"/>
  <c r="I5" i="74"/>
  <c r="C6" i="74"/>
  <c r="D6" i="74"/>
  <c r="E6" i="74"/>
  <c r="F6" i="74"/>
  <c r="G6" i="74"/>
  <c r="H6" i="74"/>
  <c r="I6" i="74"/>
  <c r="Q186" i="59" l="1"/>
  <c r="T143" i="59"/>
  <c r="T32" i="59" s="1"/>
  <c r="T144" i="59"/>
  <c r="T28" i="59" s="1"/>
  <c r="Q144" i="59"/>
  <c r="Q143" i="59"/>
  <c r="Q32" i="59" s="1"/>
  <c r="S143" i="59"/>
  <c r="S32" i="59" s="1"/>
  <c r="S144" i="59"/>
  <c r="S28" i="59" s="1"/>
  <c r="R143" i="59"/>
  <c r="R32" i="59" s="1"/>
  <c r="R144" i="59"/>
  <c r="R28" i="59" s="1"/>
  <c r="E17" i="79"/>
  <c r="E10" i="79"/>
  <c r="I17" i="79"/>
  <c r="I10" i="79"/>
  <c r="F17" i="79"/>
  <c r="F10" i="79"/>
  <c r="C17" i="79"/>
  <c r="C10" i="79"/>
  <c r="G10" i="79"/>
  <c r="G17" i="79"/>
  <c r="D10" i="79"/>
  <c r="D17" i="79"/>
  <c r="H10" i="79"/>
  <c r="H17" i="79"/>
  <c r="G6" i="79"/>
  <c r="H6" i="79"/>
  <c r="I6" i="79"/>
  <c r="E6" i="79"/>
  <c r="D6" i="79"/>
  <c r="F6" i="79"/>
  <c r="C6" i="79"/>
  <c r="C7" i="77"/>
  <c r="F7" i="77"/>
  <c r="D7" i="77"/>
  <c r="G7" i="77"/>
  <c r="E7" i="77"/>
  <c r="H7" i="77"/>
  <c r="I7" i="77"/>
  <c r="P167" i="59"/>
  <c r="P187" i="59" s="1"/>
  <c r="P188" i="59" s="1"/>
  <c r="H166" i="59"/>
  <c r="G166" i="59"/>
  <c r="K167" i="59"/>
  <c r="K187" i="59" s="1"/>
  <c r="K188" i="59" s="1"/>
  <c r="N165" i="59"/>
  <c r="Q166" i="59"/>
  <c r="J167" i="59"/>
  <c r="J187" i="59" s="1"/>
  <c r="J188" i="59" s="1"/>
  <c r="E165" i="59"/>
  <c r="H165" i="59"/>
  <c r="I165" i="59"/>
  <c r="L166" i="59"/>
  <c r="O167" i="59"/>
  <c r="O187" i="59" s="1"/>
  <c r="O188" i="59" s="1"/>
  <c r="M166" i="59"/>
  <c r="E166" i="59"/>
  <c r="H167" i="59"/>
  <c r="H187" i="59" s="1"/>
  <c r="H188" i="59" s="1"/>
  <c r="K165" i="59"/>
  <c r="N166" i="59"/>
  <c r="Q167" i="59"/>
  <c r="F165" i="59"/>
  <c r="I166" i="59"/>
  <c r="L167" i="59"/>
  <c r="L187" i="59" s="1"/>
  <c r="L188" i="59" s="1"/>
  <c r="G165" i="59"/>
  <c r="J166" i="59"/>
  <c r="M167" i="59"/>
  <c r="M187" i="59" s="1"/>
  <c r="M188" i="59" s="1"/>
  <c r="K166" i="59"/>
  <c r="N167" i="59"/>
  <c r="N187" i="59" s="1"/>
  <c r="N188" i="59" s="1"/>
  <c r="O166" i="59"/>
  <c r="P166" i="59"/>
  <c r="F166" i="59"/>
  <c r="I167" i="59"/>
  <c r="I187" i="59" s="1"/>
  <c r="I188" i="59" s="1"/>
  <c r="O165" i="59"/>
  <c r="P165" i="59"/>
  <c r="F167" i="59"/>
  <c r="F187" i="59" s="1"/>
  <c r="F188" i="59" s="1"/>
  <c r="E167" i="59"/>
  <c r="E187" i="59" s="1"/>
  <c r="E188" i="59" s="1"/>
  <c r="Q165" i="59"/>
  <c r="G167" i="59"/>
  <c r="G187" i="59" s="1"/>
  <c r="G188" i="59" s="1"/>
  <c r="J165" i="59"/>
  <c r="L165" i="59"/>
  <c r="M165" i="59"/>
  <c r="Q187" i="59" l="1"/>
  <c r="Q188" i="59" s="1"/>
  <c r="T168" i="59"/>
  <c r="T24" i="59" s="1"/>
  <c r="Q168" i="59"/>
  <c r="Q24" i="59" s="1"/>
  <c r="S168" i="59"/>
  <c r="S24" i="59" s="1"/>
  <c r="R168" i="59"/>
  <c r="R24" i="59" s="1"/>
  <c r="B23" i="76"/>
  <c r="C33" i="76"/>
  <c r="C36" i="76" s="1"/>
  <c r="C39" i="76" s="1"/>
  <c r="C42" i="76" s="1"/>
  <c r="C45" i="76" s="1"/>
  <c r="C32" i="76"/>
  <c r="C35" i="76" s="1"/>
  <c r="C38" i="76" s="1"/>
  <c r="C41" i="76" s="1"/>
  <c r="C44" i="76" s="1"/>
  <c r="C31" i="76"/>
  <c r="B33" i="76"/>
  <c r="B36" i="76" s="1"/>
  <c r="B32" i="76"/>
  <c r="B31" i="76"/>
  <c r="B34" i="76" s="1"/>
  <c r="Q235" i="59"/>
  <c r="T236" i="59" s="1"/>
  <c r="T47" i="59" s="1"/>
  <c r="P235" i="59"/>
  <c r="O235" i="59"/>
  <c r="N235" i="59"/>
  <c r="M235" i="59"/>
  <c r="L235" i="59"/>
  <c r="K235" i="59"/>
  <c r="J235" i="59"/>
  <c r="I235" i="59"/>
  <c r="H235" i="59"/>
  <c r="G235" i="59"/>
  <c r="F235" i="59"/>
  <c r="E235" i="59"/>
  <c r="Q234" i="59"/>
  <c r="Q106" i="59" s="1"/>
  <c r="P234" i="59"/>
  <c r="P106" i="59" s="1"/>
  <c r="O234" i="59"/>
  <c r="O106" i="59" s="1"/>
  <c r="N234" i="59"/>
  <c r="N106" i="59" s="1"/>
  <c r="M234" i="59"/>
  <c r="M106" i="59" s="1"/>
  <c r="L234" i="59"/>
  <c r="L106" i="59" s="1"/>
  <c r="K234" i="59"/>
  <c r="K106" i="59" s="1"/>
  <c r="J234" i="59"/>
  <c r="J106" i="59" s="1"/>
  <c r="I234" i="59"/>
  <c r="I106" i="59" s="1"/>
  <c r="H234" i="59"/>
  <c r="H106" i="59" s="1"/>
  <c r="G234" i="59"/>
  <c r="G106" i="59" s="1"/>
  <c r="F234" i="59"/>
  <c r="F106" i="59" s="1"/>
  <c r="E234" i="59"/>
  <c r="E106" i="59" s="1"/>
  <c r="Q233" i="59"/>
  <c r="Q105" i="59" s="1"/>
  <c r="P233" i="59"/>
  <c r="P105" i="59" s="1"/>
  <c r="O233" i="59"/>
  <c r="O105" i="59" s="1"/>
  <c r="N233" i="59"/>
  <c r="N105" i="59" s="1"/>
  <c r="M233" i="59"/>
  <c r="M105" i="59" s="1"/>
  <c r="L233" i="59"/>
  <c r="L105" i="59" s="1"/>
  <c r="K233" i="59"/>
  <c r="K105" i="59" s="1"/>
  <c r="J233" i="59"/>
  <c r="J105" i="59" s="1"/>
  <c r="I233" i="59"/>
  <c r="I105" i="59" s="1"/>
  <c r="H233" i="59"/>
  <c r="H105" i="59" s="1"/>
  <c r="G233" i="59"/>
  <c r="G105" i="59" s="1"/>
  <c r="F233" i="59"/>
  <c r="F105" i="59" s="1"/>
  <c r="E233" i="59"/>
  <c r="E105" i="59" s="1"/>
  <c r="Q229" i="59"/>
  <c r="T230" i="59" s="1"/>
  <c r="T46" i="59" s="1"/>
  <c r="P229" i="59"/>
  <c r="O229" i="59"/>
  <c r="N229" i="59"/>
  <c r="M229" i="59"/>
  <c r="L229" i="59"/>
  <c r="K229" i="59"/>
  <c r="J229" i="59"/>
  <c r="I229" i="59"/>
  <c r="H229" i="59"/>
  <c r="G229" i="59"/>
  <c r="F229" i="59"/>
  <c r="E229" i="59"/>
  <c r="Q228" i="59"/>
  <c r="Q100" i="59" s="1"/>
  <c r="P228" i="59"/>
  <c r="P100" i="59" s="1"/>
  <c r="O228" i="59"/>
  <c r="O100" i="59" s="1"/>
  <c r="N228" i="59"/>
  <c r="N100" i="59" s="1"/>
  <c r="M228" i="59"/>
  <c r="M100" i="59" s="1"/>
  <c r="L228" i="59"/>
  <c r="L100" i="59" s="1"/>
  <c r="K228" i="59"/>
  <c r="K100" i="59" s="1"/>
  <c r="J228" i="59"/>
  <c r="J100" i="59" s="1"/>
  <c r="I228" i="59"/>
  <c r="I100" i="59" s="1"/>
  <c r="H228" i="59"/>
  <c r="H100" i="59" s="1"/>
  <c r="G228" i="59"/>
  <c r="G100" i="59" s="1"/>
  <c r="F228" i="59"/>
  <c r="F100" i="59" s="1"/>
  <c r="E228" i="59"/>
  <c r="E100" i="59" s="1"/>
  <c r="Q227" i="59"/>
  <c r="Q99" i="59" s="1"/>
  <c r="P227" i="59"/>
  <c r="P99" i="59" s="1"/>
  <c r="O227" i="59"/>
  <c r="O99" i="59" s="1"/>
  <c r="N227" i="59"/>
  <c r="N99" i="59" s="1"/>
  <c r="M227" i="59"/>
  <c r="M99" i="59" s="1"/>
  <c r="L227" i="59"/>
  <c r="L99" i="59" s="1"/>
  <c r="K227" i="59"/>
  <c r="K99" i="59" s="1"/>
  <c r="J227" i="59"/>
  <c r="J99" i="59" s="1"/>
  <c r="I227" i="59"/>
  <c r="I99" i="59" s="1"/>
  <c r="H227" i="59"/>
  <c r="H99" i="59" s="1"/>
  <c r="G227" i="59"/>
  <c r="G99" i="59" s="1"/>
  <c r="F227" i="59"/>
  <c r="F99" i="59" s="1"/>
  <c r="E227" i="59"/>
  <c r="E99" i="59" s="1"/>
  <c r="Q223" i="59"/>
  <c r="P223" i="59"/>
  <c r="O223" i="59"/>
  <c r="N223" i="59"/>
  <c r="M223" i="59"/>
  <c r="L223" i="59"/>
  <c r="K223" i="59"/>
  <c r="J223" i="59"/>
  <c r="I223" i="59"/>
  <c r="H223" i="59"/>
  <c r="G223" i="59"/>
  <c r="F223" i="59"/>
  <c r="E223" i="59"/>
  <c r="Q222" i="59"/>
  <c r="Q94" i="59" s="1"/>
  <c r="P222" i="59"/>
  <c r="P94" i="59" s="1"/>
  <c r="O222" i="59"/>
  <c r="O94" i="59" s="1"/>
  <c r="N222" i="59"/>
  <c r="N94" i="59" s="1"/>
  <c r="M222" i="59"/>
  <c r="M94" i="59" s="1"/>
  <c r="L222" i="59"/>
  <c r="L94" i="59" s="1"/>
  <c r="K222" i="59"/>
  <c r="K94" i="59" s="1"/>
  <c r="J222" i="59"/>
  <c r="J94" i="59" s="1"/>
  <c r="I222" i="59"/>
  <c r="I94" i="59" s="1"/>
  <c r="H222" i="59"/>
  <c r="H94" i="59" s="1"/>
  <c r="G222" i="59"/>
  <c r="G94" i="59" s="1"/>
  <c r="F222" i="59"/>
  <c r="F94" i="59" s="1"/>
  <c r="E222" i="59"/>
  <c r="E94" i="59" s="1"/>
  <c r="Q221" i="59"/>
  <c r="Q93" i="59" s="1"/>
  <c r="P221" i="59"/>
  <c r="P93" i="59" s="1"/>
  <c r="O221" i="59"/>
  <c r="O93" i="59" s="1"/>
  <c r="N221" i="59"/>
  <c r="N93" i="59" s="1"/>
  <c r="M221" i="59"/>
  <c r="M93" i="59" s="1"/>
  <c r="L221" i="59"/>
  <c r="L93" i="59" s="1"/>
  <c r="K221" i="59"/>
  <c r="K93" i="59" s="1"/>
  <c r="J221" i="59"/>
  <c r="J93" i="59" s="1"/>
  <c r="I221" i="59"/>
  <c r="I93" i="59" s="1"/>
  <c r="H221" i="59"/>
  <c r="H93" i="59" s="1"/>
  <c r="G221" i="59"/>
  <c r="G93" i="59" s="1"/>
  <c r="F221" i="59"/>
  <c r="F93" i="59" s="1"/>
  <c r="E221" i="59"/>
  <c r="E93" i="59" s="1"/>
  <c r="Q209" i="59"/>
  <c r="P209" i="59"/>
  <c r="O209" i="59"/>
  <c r="N209" i="59"/>
  <c r="M209" i="59"/>
  <c r="L209" i="59"/>
  <c r="K209" i="59"/>
  <c r="J209" i="59"/>
  <c r="I209" i="59"/>
  <c r="H209" i="59"/>
  <c r="G209" i="59"/>
  <c r="F209" i="59"/>
  <c r="E209" i="59"/>
  <c r="Q80" i="59"/>
  <c r="P80" i="59"/>
  <c r="O80" i="59"/>
  <c r="N80" i="59"/>
  <c r="M80" i="59"/>
  <c r="L80" i="59"/>
  <c r="K80" i="59"/>
  <c r="J80" i="59"/>
  <c r="I80" i="59"/>
  <c r="H80" i="59"/>
  <c r="G208" i="59"/>
  <c r="G80" i="59" s="1"/>
  <c r="F208" i="59"/>
  <c r="F80" i="59" s="1"/>
  <c r="E208" i="59"/>
  <c r="E80" i="59" s="1"/>
  <c r="Q79" i="59"/>
  <c r="P79" i="59"/>
  <c r="O79" i="59"/>
  <c r="N79" i="59"/>
  <c r="M79" i="59"/>
  <c r="L79" i="59"/>
  <c r="K79" i="59"/>
  <c r="J79" i="59"/>
  <c r="I79" i="59"/>
  <c r="H79" i="59"/>
  <c r="G79" i="59"/>
  <c r="F79" i="59"/>
  <c r="E79" i="59"/>
  <c r="Q202" i="59"/>
  <c r="P202" i="59"/>
  <c r="O202" i="59"/>
  <c r="N202" i="59"/>
  <c r="M202" i="59"/>
  <c r="L202" i="59"/>
  <c r="K202" i="59"/>
  <c r="J202" i="59"/>
  <c r="I202" i="59"/>
  <c r="H202" i="59"/>
  <c r="G202" i="59"/>
  <c r="F202" i="59"/>
  <c r="E202" i="59"/>
  <c r="Q73" i="59"/>
  <c r="P73" i="59"/>
  <c r="O73" i="59"/>
  <c r="N73" i="59"/>
  <c r="M73" i="59"/>
  <c r="L73" i="59"/>
  <c r="K73" i="59"/>
  <c r="J73" i="59"/>
  <c r="I73" i="59"/>
  <c r="H73" i="59"/>
  <c r="G201" i="59"/>
  <c r="G73" i="59" s="1"/>
  <c r="F201" i="59"/>
  <c r="F73" i="59" s="1"/>
  <c r="E201" i="59"/>
  <c r="E73" i="59" s="1"/>
  <c r="Q72" i="59"/>
  <c r="P72" i="59"/>
  <c r="O72" i="59"/>
  <c r="N72" i="59"/>
  <c r="M72" i="59"/>
  <c r="L72" i="59"/>
  <c r="K72" i="59"/>
  <c r="J72" i="59"/>
  <c r="I72" i="59"/>
  <c r="H72" i="59"/>
  <c r="G72" i="59"/>
  <c r="F72" i="59"/>
  <c r="E72" i="59"/>
  <c r="Q195" i="59"/>
  <c r="T196" i="59" s="1"/>
  <c r="P195" i="59"/>
  <c r="O195" i="59"/>
  <c r="N195" i="59"/>
  <c r="M195" i="59"/>
  <c r="L195" i="59"/>
  <c r="K195" i="59"/>
  <c r="J195" i="59"/>
  <c r="I195" i="59"/>
  <c r="H195" i="59"/>
  <c r="G195" i="59"/>
  <c r="F195" i="59"/>
  <c r="E195" i="59"/>
  <c r="Q66" i="59"/>
  <c r="P66" i="59"/>
  <c r="O66" i="59"/>
  <c r="N66" i="59"/>
  <c r="M66" i="59"/>
  <c r="L66" i="59"/>
  <c r="K66" i="59"/>
  <c r="J66" i="59"/>
  <c r="I66" i="59"/>
  <c r="H66" i="59"/>
  <c r="G194" i="59"/>
  <c r="G66" i="59" s="1"/>
  <c r="F194" i="59"/>
  <c r="F66" i="59" s="1"/>
  <c r="E194" i="59"/>
  <c r="E66" i="59" s="1"/>
  <c r="P65" i="59"/>
  <c r="O65" i="59"/>
  <c r="N65" i="59"/>
  <c r="M65" i="59"/>
  <c r="L65" i="59"/>
  <c r="K65" i="59"/>
  <c r="J65" i="59"/>
  <c r="I65" i="59"/>
  <c r="H65" i="59"/>
  <c r="G65" i="59"/>
  <c r="F65" i="59"/>
  <c r="E65" i="59"/>
  <c r="Q245" i="59" l="1"/>
  <c r="T53" i="59"/>
  <c r="T197" i="59"/>
  <c r="T49" i="59" s="1"/>
  <c r="Q255" i="59"/>
  <c r="T211" i="59"/>
  <c r="T51" i="59" s="1"/>
  <c r="T210" i="59"/>
  <c r="T55" i="59" s="1"/>
  <c r="Q250" i="59"/>
  <c r="T203" i="59"/>
  <c r="T54" i="59" s="1"/>
  <c r="T204" i="59"/>
  <c r="T50" i="59" s="1"/>
  <c r="Q95" i="59"/>
  <c r="T96" i="59" s="1"/>
  <c r="T5" i="59" s="1"/>
  <c r="T224" i="59"/>
  <c r="T45" i="59" s="1"/>
  <c r="K67" i="59"/>
  <c r="K245" i="59"/>
  <c r="P74" i="59"/>
  <c r="P250" i="59"/>
  <c r="I81" i="59"/>
  <c r="I255" i="59"/>
  <c r="J95" i="59"/>
  <c r="J246" i="59"/>
  <c r="N95" i="59"/>
  <c r="N246" i="59"/>
  <c r="G101" i="59"/>
  <c r="G18" i="59" s="1"/>
  <c r="G251" i="59"/>
  <c r="O101" i="59"/>
  <c r="O251" i="59"/>
  <c r="L67" i="59"/>
  <c r="L245" i="59"/>
  <c r="E74" i="59"/>
  <c r="E75" i="59" s="1"/>
  <c r="E14" i="59" s="1"/>
  <c r="E250" i="59"/>
  <c r="I74" i="59"/>
  <c r="I250" i="59"/>
  <c r="M74" i="59"/>
  <c r="M250" i="59"/>
  <c r="F81" i="59"/>
  <c r="F255" i="59"/>
  <c r="N81" i="59"/>
  <c r="N255" i="59"/>
  <c r="K95" i="59"/>
  <c r="K246" i="59"/>
  <c r="H101" i="59"/>
  <c r="H251" i="59"/>
  <c r="P101" i="59"/>
  <c r="P251" i="59"/>
  <c r="E107" i="59"/>
  <c r="E256" i="59"/>
  <c r="I107" i="59"/>
  <c r="I256" i="59"/>
  <c r="S236" i="59"/>
  <c r="S47" i="59" s="1"/>
  <c r="Q256" i="59"/>
  <c r="E67" i="59"/>
  <c r="E69" i="59" s="1"/>
  <c r="E9" i="59" s="1"/>
  <c r="E245" i="59"/>
  <c r="I67" i="59"/>
  <c r="I245" i="59"/>
  <c r="M67" i="59"/>
  <c r="M245" i="59"/>
  <c r="F74" i="59"/>
  <c r="K76" i="59" s="1"/>
  <c r="K10" i="59" s="1"/>
  <c r="F250" i="59"/>
  <c r="J74" i="59"/>
  <c r="J250" i="59"/>
  <c r="N74" i="59"/>
  <c r="N250" i="59"/>
  <c r="G81" i="59"/>
  <c r="G255" i="59"/>
  <c r="K81" i="59"/>
  <c r="K255" i="59"/>
  <c r="O81" i="59"/>
  <c r="O255" i="59"/>
  <c r="H95" i="59"/>
  <c r="H246" i="59"/>
  <c r="L95" i="59"/>
  <c r="L246" i="59"/>
  <c r="P95" i="59"/>
  <c r="P246" i="59"/>
  <c r="E101" i="59"/>
  <c r="E251" i="59"/>
  <c r="I101" i="59"/>
  <c r="I251" i="59"/>
  <c r="M101" i="59"/>
  <c r="M113" i="59" s="1"/>
  <c r="M251" i="59"/>
  <c r="S230" i="59"/>
  <c r="S46" i="59" s="1"/>
  <c r="Q251" i="59"/>
  <c r="F107" i="59"/>
  <c r="F256" i="59"/>
  <c r="J107" i="59"/>
  <c r="J256" i="59"/>
  <c r="N107" i="59"/>
  <c r="N256" i="59"/>
  <c r="G67" i="59"/>
  <c r="G245" i="59"/>
  <c r="O67" i="59"/>
  <c r="O245" i="59"/>
  <c r="H74" i="59"/>
  <c r="H250" i="59"/>
  <c r="H252" i="59" s="1"/>
  <c r="L74" i="59"/>
  <c r="L250" i="59"/>
  <c r="E81" i="59"/>
  <c r="E82" i="59" s="1"/>
  <c r="E15" i="59" s="1"/>
  <c r="E255" i="59"/>
  <c r="M81" i="59"/>
  <c r="M255" i="59"/>
  <c r="F95" i="59"/>
  <c r="F246" i="59"/>
  <c r="K101" i="59"/>
  <c r="K251" i="59"/>
  <c r="H107" i="59"/>
  <c r="H256" i="59"/>
  <c r="L107" i="59"/>
  <c r="L256" i="59"/>
  <c r="P107" i="59"/>
  <c r="P256" i="59"/>
  <c r="H67" i="59"/>
  <c r="H245" i="59"/>
  <c r="P67" i="59"/>
  <c r="P17" i="59" s="1"/>
  <c r="P245" i="59"/>
  <c r="P247" i="59" s="1"/>
  <c r="J81" i="59"/>
  <c r="J255" i="59"/>
  <c r="G95" i="59"/>
  <c r="G246" i="59"/>
  <c r="O95" i="59"/>
  <c r="O17" i="59" s="1"/>
  <c r="O246" i="59"/>
  <c r="L101" i="59"/>
  <c r="L113" i="59" s="1"/>
  <c r="L251" i="59"/>
  <c r="M107" i="59"/>
  <c r="M256" i="59"/>
  <c r="F67" i="59"/>
  <c r="F69" i="59" s="1"/>
  <c r="F9" i="59" s="1"/>
  <c r="F245" i="59"/>
  <c r="J67" i="59"/>
  <c r="J88" i="59" s="1"/>
  <c r="J245" i="59"/>
  <c r="J247" i="59" s="1"/>
  <c r="N67" i="59"/>
  <c r="N88" i="59" s="1"/>
  <c r="N245" i="59"/>
  <c r="G74" i="59"/>
  <c r="G250" i="59"/>
  <c r="K74" i="59"/>
  <c r="K250" i="59"/>
  <c r="O74" i="59"/>
  <c r="O88" i="59" s="1"/>
  <c r="O250" i="59"/>
  <c r="H81" i="59"/>
  <c r="H19" i="59" s="1"/>
  <c r="H255" i="59"/>
  <c r="L81" i="59"/>
  <c r="L255" i="59"/>
  <c r="L257" i="59" s="1"/>
  <c r="P81" i="59"/>
  <c r="P255" i="59"/>
  <c r="E95" i="59"/>
  <c r="E96" i="59" s="1"/>
  <c r="E5" i="59" s="1"/>
  <c r="E246" i="59"/>
  <c r="I95" i="59"/>
  <c r="I246" i="59"/>
  <c r="M95" i="59"/>
  <c r="M246" i="59"/>
  <c r="S224" i="59"/>
  <c r="S45" i="59" s="1"/>
  <c r="Q246" i="59"/>
  <c r="Q247" i="59" s="1"/>
  <c r="Q57" i="59" s="1"/>
  <c r="F101" i="59"/>
  <c r="F102" i="59" s="1"/>
  <c r="F6" i="59" s="1"/>
  <c r="F251" i="59"/>
  <c r="J101" i="59"/>
  <c r="J18" i="59" s="1"/>
  <c r="J251" i="59"/>
  <c r="N101" i="59"/>
  <c r="N251" i="59"/>
  <c r="G107" i="59"/>
  <c r="G256" i="59"/>
  <c r="K107" i="59"/>
  <c r="K256" i="59"/>
  <c r="O107" i="59"/>
  <c r="O113" i="59" s="1"/>
  <c r="O256" i="59"/>
  <c r="S210" i="59"/>
  <c r="S55" i="59" s="1"/>
  <c r="S211" i="59"/>
  <c r="S51" i="59" s="1"/>
  <c r="Q65" i="59"/>
  <c r="Q86" i="59" s="1"/>
  <c r="Q196" i="59"/>
  <c r="Q53" i="59" s="1"/>
  <c r="Q214" i="59"/>
  <c r="S204" i="59"/>
  <c r="S50" i="59" s="1"/>
  <c r="S203" i="59"/>
  <c r="S54" i="59" s="1"/>
  <c r="R196" i="59"/>
  <c r="R53" i="59" s="1"/>
  <c r="S196" i="59"/>
  <c r="S53" i="59" s="1"/>
  <c r="S197" i="59"/>
  <c r="S49" i="59" s="1"/>
  <c r="Q107" i="59"/>
  <c r="R236" i="59"/>
  <c r="R47" i="59" s="1"/>
  <c r="Q101" i="59"/>
  <c r="T102" i="59" s="1"/>
  <c r="T6" i="59" s="1"/>
  <c r="R230" i="59"/>
  <c r="R46" i="59" s="1"/>
  <c r="R224" i="59"/>
  <c r="R45" i="59" s="1"/>
  <c r="Q74" i="59"/>
  <c r="R203" i="59"/>
  <c r="R54" i="59" s="1"/>
  <c r="R204" i="59"/>
  <c r="R50" i="59" s="1"/>
  <c r="Q67" i="59"/>
  <c r="R197" i="59"/>
  <c r="R49" i="59" s="1"/>
  <c r="Q81" i="59"/>
  <c r="R210" i="59"/>
  <c r="R55" i="59" s="1"/>
  <c r="R211" i="59"/>
  <c r="R51" i="59" s="1"/>
  <c r="R75" i="59"/>
  <c r="R14" i="59" s="1"/>
  <c r="M19" i="59"/>
  <c r="K112" i="59"/>
  <c r="E102" i="59"/>
  <c r="E6" i="59" s="1"/>
  <c r="J87" i="59"/>
  <c r="E112" i="59"/>
  <c r="M112" i="59"/>
  <c r="I87" i="59"/>
  <c r="Q87" i="59"/>
  <c r="N112" i="59"/>
  <c r="M87" i="59"/>
  <c r="H112" i="59"/>
  <c r="N87" i="59"/>
  <c r="Q112" i="59"/>
  <c r="G102" i="59"/>
  <c r="G6" i="59" s="1"/>
  <c r="H87" i="59"/>
  <c r="P87" i="59"/>
  <c r="Q111" i="59"/>
  <c r="L112" i="59"/>
  <c r="L87" i="59"/>
  <c r="G112" i="59"/>
  <c r="O112" i="59"/>
  <c r="E87" i="59"/>
  <c r="P112" i="59"/>
  <c r="F87" i="59"/>
  <c r="I112" i="59"/>
  <c r="G87" i="59"/>
  <c r="L19" i="59"/>
  <c r="J112" i="59"/>
  <c r="H111" i="59"/>
  <c r="E86" i="59"/>
  <c r="F86" i="59"/>
  <c r="G86" i="59"/>
  <c r="H86" i="59"/>
  <c r="I86" i="59"/>
  <c r="J86" i="59"/>
  <c r="L86" i="59"/>
  <c r="M86" i="59"/>
  <c r="N86" i="59"/>
  <c r="O86" i="59"/>
  <c r="P86" i="59"/>
  <c r="K87" i="59"/>
  <c r="K86" i="59"/>
  <c r="O87" i="59"/>
  <c r="E111" i="59"/>
  <c r="F111" i="59"/>
  <c r="G111" i="59"/>
  <c r="I111" i="59"/>
  <c r="J111" i="59"/>
  <c r="K111" i="59"/>
  <c r="L111" i="59"/>
  <c r="M111" i="59"/>
  <c r="N111" i="59"/>
  <c r="O111" i="59"/>
  <c r="P111" i="59"/>
  <c r="F112" i="59"/>
  <c r="L241" i="59"/>
  <c r="L261" i="59" s="1"/>
  <c r="F239" i="59"/>
  <c r="I240" i="59"/>
  <c r="Q230" i="59"/>
  <c r="Q46" i="59" s="1"/>
  <c r="E236" i="59"/>
  <c r="M215" i="59"/>
  <c r="P216" i="59"/>
  <c r="P260" i="59" s="1"/>
  <c r="E214" i="59"/>
  <c r="G196" i="59"/>
  <c r="P215" i="59"/>
  <c r="N239" i="59"/>
  <c r="Q240" i="59"/>
  <c r="M240" i="59"/>
  <c r="L236" i="59"/>
  <c r="P241" i="59"/>
  <c r="P261" i="59" s="1"/>
  <c r="E230" i="59"/>
  <c r="H216" i="59"/>
  <c r="H260" i="59" s="1"/>
  <c r="E215" i="59"/>
  <c r="H215" i="59"/>
  <c r="K216" i="59"/>
  <c r="K260" i="59" s="1"/>
  <c r="O239" i="59"/>
  <c r="E241" i="59"/>
  <c r="E261" i="59" s="1"/>
  <c r="Q211" i="59"/>
  <c r="Q51" i="59" s="1"/>
  <c r="F196" i="59"/>
  <c r="I215" i="59"/>
  <c r="L216" i="59"/>
  <c r="L260" i="59" s="1"/>
  <c r="Q236" i="59"/>
  <c r="Q47" i="59" s="1"/>
  <c r="E240" i="59"/>
  <c r="H241" i="59"/>
  <c r="H261" i="59" s="1"/>
  <c r="G239" i="59"/>
  <c r="J240" i="59"/>
  <c r="M241" i="59"/>
  <c r="M261" i="59" s="1"/>
  <c r="N196" i="59"/>
  <c r="Q215" i="59"/>
  <c r="G203" i="59"/>
  <c r="C47" i="76"/>
  <c r="C48" i="76"/>
  <c r="B24" i="76"/>
  <c r="B39" i="76"/>
  <c r="B37" i="76"/>
  <c r="B35" i="76"/>
  <c r="C34" i="76"/>
  <c r="C37" i="76" s="1"/>
  <c r="C40" i="76" s="1"/>
  <c r="K204" i="59"/>
  <c r="L214" i="59"/>
  <c r="G215" i="59"/>
  <c r="O215" i="59"/>
  <c r="J216" i="59"/>
  <c r="J260" i="59" s="1"/>
  <c r="Q204" i="59"/>
  <c r="Q50" i="59" s="1"/>
  <c r="J210" i="59"/>
  <c r="E224" i="59"/>
  <c r="F230" i="59"/>
  <c r="F236" i="59"/>
  <c r="M214" i="59"/>
  <c r="Q197" i="59"/>
  <c r="Q49" i="59" s="1"/>
  <c r="F203" i="59"/>
  <c r="N203" i="59"/>
  <c r="G211" i="59"/>
  <c r="O211" i="59"/>
  <c r="J211" i="59"/>
  <c r="G230" i="59"/>
  <c r="K239" i="59"/>
  <c r="I241" i="59"/>
  <c r="I261" i="59" s="1"/>
  <c r="Q241" i="59"/>
  <c r="M236" i="59"/>
  <c r="M216" i="59"/>
  <c r="M260" i="59" s="1"/>
  <c r="H211" i="59"/>
  <c r="P196" i="59"/>
  <c r="N216" i="59"/>
  <c r="N260" i="59" s="1"/>
  <c r="N236" i="59"/>
  <c r="I197" i="59"/>
  <c r="L215" i="59"/>
  <c r="G216" i="59"/>
  <c r="G260" i="59" s="1"/>
  <c r="O216" i="59"/>
  <c r="O260" i="59" s="1"/>
  <c r="I204" i="59"/>
  <c r="I239" i="59"/>
  <c r="Q239" i="59"/>
  <c r="L240" i="59"/>
  <c r="G241" i="59"/>
  <c r="G261" i="59" s="1"/>
  <c r="O241" i="59"/>
  <c r="O261" i="59" s="1"/>
  <c r="H230" i="59"/>
  <c r="P230" i="59"/>
  <c r="K240" i="59"/>
  <c r="M230" i="59"/>
  <c r="N241" i="59"/>
  <c r="N261" i="59" s="1"/>
  <c r="G236" i="59"/>
  <c r="O236" i="59"/>
  <c r="I236" i="59"/>
  <c r="P211" i="59"/>
  <c r="L196" i="59"/>
  <c r="P204" i="59"/>
  <c r="K210" i="59"/>
  <c r="J197" i="59"/>
  <c r="K211" i="59"/>
  <c r="J224" i="59"/>
  <c r="K197" i="59"/>
  <c r="F215" i="59"/>
  <c r="N215" i="59"/>
  <c r="I216" i="59"/>
  <c r="I260" i="59" s="1"/>
  <c r="Q216" i="59"/>
  <c r="L210" i="59"/>
  <c r="G210" i="59"/>
  <c r="K224" i="59"/>
  <c r="J230" i="59"/>
  <c r="E211" i="59"/>
  <c r="E216" i="59"/>
  <c r="E260" i="59" s="1"/>
  <c r="O203" i="59"/>
  <c r="H196" i="59"/>
  <c r="H204" i="59"/>
  <c r="J204" i="59"/>
  <c r="L203" i="59"/>
  <c r="E210" i="59"/>
  <c r="M210" i="59"/>
  <c r="L224" i="59"/>
  <c r="G240" i="59"/>
  <c r="O240" i="59"/>
  <c r="J241" i="59"/>
  <c r="J261" i="59" s="1"/>
  <c r="F240" i="59"/>
  <c r="N240" i="59"/>
  <c r="J236" i="59"/>
  <c r="O196" i="59"/>
  <c r="N230" i="59"/>
  <c r="K215" i="59"/>
  <c r="I211" i="59"/>
  <c r="O230" i="59"/>
  <c r="E196" i="59"/>
  <c r="M196" i="59"/>
  <c r="E203" i="59"/>
  <c r="M203" i="59"/>
  <c r="F210" i="59"/>
  <c r="N210" i="59"/>
  <c r="M211" i="59"/>
  <c r="O210" i="59"/>
  <c r="E239" i="59"/>
  <c r="M239" i="59"/>
  <c r="H240" i="59"/>
  <c r="P240" i="59"/>
  <c r="K241" i="59"/>
  <c r="K261" i="59" s="1"/>
  <c r="Q224" i="59"/>
  <c r="Q45" i="59" s="1"/>
  <c r="K236" i="59"/>
  <c r="J215" i="59"/>
  <c r="L197" i="59"/>
  <c r="P203" i="59"/>
  <c r="M224" i="59"/>
  <c r="I230" i="59"/>
  <c r="P239" i="59"/>
  <c r="F241" i="59"/>
  <c r="F261" i="59" s="1"/>
  <c r="J196" i="59"/>
  <c r="E197" i="59"/>
  <c r="M197" i="59"/>
  <c r="I203" i="59"/>
  <c r="Q203" i="59"/>
  <c r="Q54" i="59" s="1"/>
  <c r="L204" i="59"/>
  <c r="H210" i="59"/>
  <c r="P210" i="59"/>
  <c r="F214" i="59"/>
  <c r="N214" i="59"/>
  <c r="F224" i="59"/>
  <c r="N224" i="59"/>
  <c r="H203" i="59"/>
  <c r="H239" i="59"/>
  <c r="K196" i="59"/>
  <c r="F197" i="59"/>
  <c r="N197" i="59"/>
  <c r="J203" i="59"/>
  <c r="E204" i="59"/>
  <c r="M204" i="59"/>
  <c r="I210" i="59"/>
  <c r="Q210" i="59"/>
  <c r="Q55" i="59" s="1"/>
  <c r="L211" i="59"/>
  <c r="G214" i="59"/>
  <c r="O214" i="59"/>
  <c r="G224" i="59"/>
  <c r="O224" i="59"/>
  <c r="K230" i="59"/>
  <c r="J239" i="59"/>
  <c r="G197" i="59"/>
  <c r="F204" i="59"/>
  <c r="P214" i="59"/>
  <c r="F216" i="59"/>
  <c r="F260" i="59" s="1"/>
  <c r="H224" i="59"/>
  <c r="P224" i="59"/>
  <c r="L230" i="59"/>
  <c r="H236" i="59"/>
  <c r="P236" i="59"/>
  <c r="I196" i="59"/>
  <c r="O197" i="59"/>
  <c r="K203" i="59"/>
  <c r="H197" i="59"/>
  <c r="P197" i="59"/>
  <c r="G204" i="59"/>
  <c r="O204" i="59"/>
  <c r="F211" i="59"/>
  <c r="N211" i="59"/>
  <c r="I214" i="59"/>
  <c r="I224" i="59"/>
  <c r="L239" i="59"/>
  <c r="N204" i="59"/>
  <c r="H214" i="59"/>
  <c r="J214" i="59"/>
  <c r="K214" i="59"/>
  <c r="I100" i="64"/>
  <c r="H100" i="64"/>
  <c r="G100" i="64"/>
  <c r="F100" i="64"/>
  <c r="E100" i="64"/>
  <c r="D100" i="64"/>
  <c r="C100" i="64"/>
  <c r="I99" i="64"/>
  <c r="H99" i="64"/>
  <c r="G99" i="64"/>
  <c r="F99" i="64"/>
  <c r="E99" i="64"/>
  <c r="D99" i="64"/>
  <c r="C99" i="64"/>
  <c r="I98" i="64"/>
  <c r="H98" i="64"/>
  <c r="G98" i="64"/>
  <c r="F98" i="64"/>
  <c r="E98" i="64"/>
  <c r="D98" i="64"/>
  <c r="C98" i="64"/>
  <c r="I97" i="64"/>
  <c r="H97" i="64"/>
  <c r="G97" i="64"/>
  <c r="F97" i="64"/>
  <c r="E97" i="64"/>
  <c r="D97" i="64"/>
  <c r="C97" i="64"/>
  <c r="I96" i="64"/>
  <c r="H96" i="64"/>
  <c r="G96" i="64"/>
  <c r="F96" i="64"/>
  <c r="E96" i="64"/>
  <c r="D96" i="64"/>
  <c r="C96" i="64"/>
  <c r="I95" i="64"/>
  <c r="H95" i="64"/>
  <c r="G95" i="64"/>
  <c r="F95" i="64"/>
  <c r="E95" i="64"/>
  <c r="D95" i="64"/>
  <c r="C95" i="64"/>
  <c r="I94" i="64"/>
  <c r="H94" i="64"/>
  <c r="G94" i="64"/>
  <c r="F94" i="64"/>
  <c r="E94" i="64"/>
  <c r="D94" i="64"/>
  <c r="C94" i="64"/>
  <c r="I93" i="64"/>
  <c r="H93" i="64"/>
  <c r="G93" i="64"/>
  <c r="F93" i="64"/>
  <c r="E93" i="64"/>
  <c r="D93" i="64"/>
  <c r="C93" i="64"/>
  <c r="I92" i="64"/>
  <c r="H92" i="64"/>
  <c r="G92" i="64"/>
  <c r="F92" i="64"/>
  <c r="E92" i="64"/>
  <c r="D92" i="64"/>
  <c r="C92" i="64"/>
  <c r="I91" i="64"/>
  <c r="H91" i="64"/>
  <c r="G91" i="64"/>
  <c r="F91" i="64"/>
  <c r="E91" i="64"/>
  <c r="D91" i="64"/>
  <c r="C91" i="64"/>
  <c r="I90" i="64"/>
  <c r="H90" i="64"/>
  <c r="G90" i="64"/>
  <c r="F90" i="64"/>
  <c r="E90" i="64"/>
  <c r="D90" i="64"/>
  <c r="C90" i="64"/>
  <c r="I89" i="64"/>
  <c r="H89" i="64"/>
  <c r="G89" i="64"/>
  <c r="F89" i="64"/>
  <c r="E89" i="64"/>
  <c r="D89" i="64"/>
  <c r="C89" i="64"/>
  <c r="I88" i="64"/>
  <c r="H88" i="64"/>
  <c r="G88" i="64"/>
  <c r="F88" i="64"/>
  <c r="E88" i="64"/>
  <c r="D88" i="64"/>
  <c r="C88" i="64"/>
  <c r="I87" i="64"/>
  <c r="H87" i="64"/>
  <c r="G87" i="64"/>
  <c r="F87" i="64"/>
  <c r="E87" i="64"/>
  <c r="D87" i="64"/>
  <c r="C87" i="64"/>
  <c r="I86" i="64"/>
  <c r="H86" i="64"/>
  <c r="G86" i="64"/>
  <c r="F86" i="64"/>
  <c r="E86" i="64"/>
  <c r="D86" i="64"/>
  <c r="C86" i="64"/>
  <c r="I85" i="64"/>
  <c r="H85" i="64"/>
  <c r="G85" i="64"/>
  <c r="F85" i="64"/>
  <c r="E85" i="64"/>
  <c r="D85" i="64"/>
  <c r="C85" i="64"/>
  <c r="I84" i="64"/>
  <c r="H84" i="64"/>
  <c r="G84" i="64"/>
  <c r="F84" i="64"/>
  <c r="E84" i="64"/>
  <c r="D84" i="64"/>
  <c r="C84" i="64"/>
  <c r="I83" i="64"/>
  <c r="H83" i="64"/>
  <c r="G83" i="64"/>
  <c r="F83" i="64"/>
  <c r="E83" i="64"/>
  <c r="D83" i="64"/>
  <c r="C83" i="64"/>
  <c r="I82" i="64"/>
  <c r="H82" i="64"/>
  <c r="G82" i="64"/>
  <c r="F82" i="64"/>
  <c r="E82" i="64"/>
  <c r="D82" i="64"/>
  <c r="C82" i="64"/>
  <c r="I81" i="64"/>
  <c r="H81" i="64"/>
  <c r="G81" i="64"/>
  <c r="F81" i="64"/>
  <c r="E81" i="64"/>
  <c r="D81" i="64"/>
  <c r="C81" i="64"/>
  <c r="I80" i="64"/>
  <c r="H80" i="64"/>
  <c r="G80" i="64"/>
  <c r="F80" i="64"/>
  <c r="E80" i="64"/>
  <c r="D80" i="64"/>
  <c r="C80" i="64"/>
  <c r="I79" i="64"/>
  <c r="H79" i="64"/>
  <c r="G79" i="64"/>
  <c r="F79" i="64"/>
  <c r="E79" i="64"/>
  <c r="D79" i="64"/>
  <c r="C79" i="64"/>
  <c r="I78" i="64"/>
  <c r="H78" i="64"/>
  <c r="G78" i="64"/>
  <c r="F78" i="64"/>
  <c r="E78" i="64"/>
  <c r="D78" i="64"/>
  <c r="C78" i="64"/>
  <c r="I77" i="64"/>
  <c r="H77" i="64"/>
  <c r="G77" i="64"/>
  <c r="F77" i="64"/>
  <c r="E77" i="64"/>
  <c r="D77" i="64"/>
  <c r="C77" i="64"/>
  <c r="I76" i="64"/>
  <c r="H76" i="64"/>
  <c r="G76" i="64"/>
  <c r="F76" i="64"/>
  <c r="E76" i="64"/>
  <c r="D76" i="64"/>
  <c r="C76" i="64"/>
  <c r="I75" i="64"/>
  <c r="H75" i="64"/>
  <c r="G75" i="64"/>
  <c r="F75" i="64"/>
  <c r="E75" i="64"/>
  <c r="D75" i="64"/>
  <c r="C75" i="64"/>
  <c r="I74" i="64"/>
  <c r="H74" i="64"/>
  <c r="G74" i="64"/>
  <c r="F74" i="64"/>
  <c r="E74" i="64"/>
  <c r="D74" i="64"/>
  <c r="C74" i="64"/>
  <c r="I73" i="64"/>
  <c r="H73" i="64"/>
  <c r="G73" i="64"/>
  <c r="F73" i="64"/>
  <c r="E73" i="64"/>
  <c r="D73" i="64"/>
  <c r="C73" i="64"/>
  <c r="I72" i="64"/>
  <c r="H72" i="64"/>
  <c r="G72" i="64"/>
  <c r="F72" i="64"/>
  <c r="E72" i="64"/>
  <c r="D72" i="64"/>
  <c r="C72" i="64"/>
  <c r="I33" i="66"/>
  <c r="H33" i="66"/>
  <c r="G33" i="66"/>
  <c r="F33" i="66"/>
  <c r="E33" i="66"/>
  <c r="D33" i="66"/>
  <c r="C33" i="66"/>
  <c r="I32" i="66"/>
  <c r="H32" i="66"/>
  <c r="G32" i="66"/>
  <c r="F32" i="66"/>
  <c r="E32" i="66"/>
  <c r="D32" i="66"/>
  <c r="C32" i="66"/>
  <c r="I31" i="66"/>
  <c r="H31" i="66"/>
  <c r="G31" i="66"/>
  <c r="F31" i="66"/>
  <c r="E31" i="66"/>
  <c r="D31" i="66"/>
  <c r="C31" i="66"/>
  <c r="I30" i="66"/>
  <c r="H30" i="66"/>
  <c r="G30" i="66"/>
  <c r="F30" i="66"/>
  <c r="E30" i="66"/>
  <c r="D30" i="66"/>
  <c r="C30" i="66"/>
  <c r="I29" i="66"/>
  <c r="H29" i="66"/>
  <c r="G29" i="66"/>
  <c r="F29" i="66"/>
  <c r="E29" i="66"/>
  <c r="D29" i="66"/>
  <c r="C29" i="66"/>
  <c r="I28" i="66"/>
  <c r="H28" i="66"/>
  <c r="G28" i="66"/>
  <c r="F28" i="66"/>
  <c r="E28" i="66"/>
  <c r="D28" i="66"/>
  <c r="C28" i="66"/>
  <c r="I27" i="66"/>
  <c r="H27" i="66"/>
  <c r="G27" i="66"/>
  <c r="F27" i="66"/>
  <c r="E27" i="66"/>
  <c r="D27" i="66"/>
  <c r="C27" i="66"/>
  <c r="I26" i="66"/>
  <c r="H26" i="66"/>
  <c r="G26" i="66"/>
  <c r="F26" i="66"/>
  <c r="E26" i="66"/>
  <c r="D26" i="66"/>
  <c r="C26" i="66"/>
  <c r="I24" i="66"/>
  <c r="H24" i="66"/>
  <c r="G24" i="66"/>
  <c r="F24" i="66"/>
  <c r="E24" i="66"/>
  <c r="D24" i="66"/>
  <c r="C24" i="66"/>
  <c r="I23" i="66"/>
  <c r="H23" i="66"/>
  <c r="G23" i="66"/>
  <c r="F23" i="66"/>
  <c r="E23" i="66"/>
  <c r="D23" i="66"/>
  <c r="C23" i="66"/>
  <c r="I22" i="66"/>
  <c r="H22" i="66"/>
  <c r="G22" i="66"/>
  <c r="F22" i="66"/>
  <c r="E22" i="66"/>
  <c r="D22" i="66"/>
  <c r="C22" i="66"/>
  <c r="I21" i="66"/>
  <c r="H21" i="66"/>
  <c r="G21" i="66"/>
  <c r="F21" i="66"/>
  <c r="E21" i="66"/>
  <c r="D21" i="66"/>
  <c r="C21" i="66"/>
  <c r="I20" i="66"/>
  <c r="H20" i="66"/>
  <c r="G20" i="66"/>
  <c r="F20" i="66"/>
  <c r="E20" i="66"/>
  <c r="D20" i="66"/>
  <c r="C20" i="66"/>
  <c r="I19" i="66"/>
  <c r="H19" i="66"/>
  <c r="G19" i="66"/>
  <c r="F19" i="66"/>
  <c r="E19" i="66"/>
  <c r="D19" i="66"/>
  <c r="C19" i="66"/>
  <c r="I18" i="66"/>
  <c r="H18" i="66"/>
  <c r="G18" i="66"/>
  <c r="F18" i="66"/>
  <c r="E18" i="66"/>
  <c r="D18" i="66"/>
  <c r="C18" i="66"/>
  <c r="I17" i="66"/>
  <c r="H17" i="66"/>
  <c r="G17" i="66"/>
  <c r="F17" i="66"/>
  <c r="E17" i="66"/>
  <c r="D17" i="66"/>
  <c r="C17" i="66"/>
  <c r="I16" i="66"/>
  <c r="H16" i="66"/>
  <c r="G16" i="66"/>
  <c r="F16" i="66"/>
  <c r="E16" i="66"/>
  <c r="D16" i="66"/>
  <c r="C16" i="66"/>
  <c r="I15" i="66"/>
  <c r="H15" i="66"/>
  <c r="G15" i="66"/>
  <c r="F15" i="66"/>
  <c r="E15" i="66"/>
  <c r="D15" i="66"/>
  <c r="C15" i="66"/>
  <c r="I14" i="66"/>
  <c r="H14" i="66"/>
  <c r="G14" i="66"/>
  <c r="F14" i="66"/>
  <c r="E14" i="66"/>
  <c r="D14" i="66"/>
  <c r="C14" i="66"/>
  <c r="I13" i="66"/>
  <c r="H13" i="66"/>
  <c r="G13" i="66"/>
  <c r="F13" i="66"/>
  <c r="E13" i="66"/>
  <c r="D13" i="66"/>
  <c r="C13" i="66"/>
  <c r="I12" i="66"/>
  <c r="H12" i="66"/>
  <c r="G12" i="66"/>
  <c r="F12" i="66"/>
  <c r="E12" i="66"/>
  <c r="D12" i="66"/>
  <c r="C12" i="66"/>
  <c r="I11" i="66"/>
  <c r="H11" i="66"/>
  <c r="G11" i="66"/>
  <c r="F11" i="66"/>
  <c r="E11" i="66"/>
  <c r="D11" i="66"/>
  <c r="C11" i="66"/>
  <c r="I10" i="66"/>
  <c r="H10" i="66"/>
  <c r="G10" i="66"/>
  <c r="F10" i="66"/>
  <c r="E10" i="66"/>
  <c r="D10" i="66"/>
  <c r="C10" i="66"/>
  <c r="I9" i="66"/>
  <c r="H9" i="66"/>
  <c r="G9" i="66"/>
  <c r="F9" i="66"/>
  <c r="E9" i="66"/>
  <c r="D9" i="66"/>
  <c r="C9" i="66"/>
  <c r="I8" i="66"/>
  <c r="H8" i="66"/>
  <c r="G8" i="66"/>
  <c r="F8" i="66"/>
  <c r="E8" i="66"/>
  <c r="D8" i="66"/>
  <c r="C8" i="66"/>
  <c r="I7" i="66"/>
  <c r="H7" i="66"/>
  <c r="G7" i="66"/>
  <c r="F7" i="66"/>
  <c r="E7" i="66"/>
  <c r="D7" i="66"/>
  <c r="C7" i="66"/>
  <c r="I6" i="66"/>
  <c r="H6" i="66"/>
  <c r="G6" i="66"/>
  <c r="F6" i="66"/>
  <c r="E6" i="66"/>
  <c r="D6" i="66"/>
  <c r="C6" i="66"/>
  <c r="I5" i="66"/>
  <c r="H5" i="66"/>
  <c r="G5" i="66"/>
  <c r="F5" i="66"/>
  <c r="E5" i="66"/>
  <c r="D5" i="66"/>
  <c r="C5" i="66"/>
  <c r="I4" i="66"/>
  <c r="H4" i="66"/>
  <c r="G4" i="66"/>
  <c r="F4" i="66"/>
  <c r="E4" i="66"/>
  <c r="D4" i="66"/>
  <c r="C4" i="66"/>
  <c r="I3" i="66"/>
  <c r="I33" i="65"/>
  <c r="H33" i="65"/>
  <c r="G33" i="65"/>
  <c r="F33" i="65"/>
  <c r="E33" i="65"/>
  <c r="D33" i="65"/>
  <c r="C33" i="65"/>
  <c r="I32" i="65"/>
  <c r="H32" i="65"/>
  <c r="G32" i="65"/>
  <c r="F32" i="65"/>
  <c r="E32" i="65"/>
  <c r="D32" i="65"/>
  <c r="C32" i="65"/>
  <c r="I31" i="65"/>
  <c r="H31" i="65"/>
  <c r="G31" i="65"/>
  <c r="F31" i="65"/>
  <c r="E31" i="65"/>
  <c r="D31" i="65"/>
  <c r="C31" i="65"/>
  <c r="I30" i="65"/>
  <c r="H30" i="65"/>
  <c r="G30" i="65"/>
  <c r="F30" i="65"/>
  <c r="E30" i="65"/>
  <c r="D30" i="65"/>
  <c r="C30" i="65"/>
  <c r="I29" i="65"/>
  <c r="H29" i="65"/>
  <c r="G29" i="65"/>
  <c r="F29" i="65"/>
  <c r="E29" i="65"/>
  <c r="D29" i="65"/>
  <c r="C29" i="65"/>
  <c r="I28" i="65"/>
  <c r="H28" i="65"/>
  <c r="G28" i="65"/>
  <c r="F28" i="65"/>
  <c r="E28" i="65"/>
  <c r="D28" i="65"/>
  <c r="C28" i="65"/>
  <c r="I27" i="65"/>
  <c r="H27" i="65"/>
  <c r="G27" i="65"/>
  <c r="F27" i="65"/>
  <c r="E27" i="65"/>
  <c r="D27" i="65"/>
  <c r="C27" i="65"/>
  <c r="I26" i="65"/>
  <c r="H26" i="65"/>
  <c r="G26" i="65"/>
  <c r="F26" i="65"/>
  <c r="E26" i="65"/>
  <c r="D26" i="65"/>
  <c r="C26" i="65"/>
  <c r="I24" i="65"/>
  <c r="H24" i="65"/>
  <c r="G24" i="65"/>
  <c r="F24" i="65"/>
  <c r="E24" i="65"/>
  <c r="D24" i="65"/>
  <c r="C24" i="65"/>
  <c r="I23" i="65"/>
  <c r="H23" i="65"/>
  <c r="G23" i="65"/>
  <c r="F23" i="65"/>
  <c r="E23" i="65"/>
  <c r="D23" i="65"/>
  <c r="C23" i="65"/>
  <c r="I22" i="65"/>
  <c r="H22" i="65"/>
  <c r="G22" i="65"/>
  <c r="F22" i="65"/>
  <c r="E22" i="65"/>
  <c r="D22" i="65"/>
  <c r="C22" i="65"/>
  <c r="I21" i="65"/>
  <c r="H21" i="65"/>
  <c r="G21" i="65"/>
  <c r="F21" i="65"/>
  <c r="E21" i="65"/>
  <c r="D21" i="65"/>
  <c r="C21" i="65"/>
  <c r="I20" i="65"/>
  <c r="H20" i="65"/>
  <c r="G20" i="65"/>
  <c r="F20" i="65"/>
  <c r="E20" i="65"/>
  <c r="D20" i="65"/>
  <c r="C20" i="65"/>
  <c r="I19" i="65"/>
  <c r="H19" i="65"/>
  <c r="G19" i="65"/>
  <c r="F19" i="65"/>
  <c r="E19" i="65"/>
  <c r="D19" i="65"/>
  <c r="C19" i="65"/>
  <c r="I18" i="65"/>
  <c r="H18" i="65"/>
  <c r="G18" i="65"/>
  <c r="F18" i="65"/>
  <c r="E18" i="65"/>
  <c r="D18" i="65"/>
  <c r="C18" i="65"/>
  <c r="H17" i="65"/>
  <c r="G17" i="65"/>
  <c r="F17" i="65"/>
  <c r="E17" i="65"/>
  <c r="D17" i="65"/>
  <c r="C17" i="65"/>
  <c r="I16" i="65"/>
  <c r="H16" i="65"/>
  <c r="G16" i="65"/>
  <c r="F16" i="65"/>
  <c r="E16" i="65"/>
  <c r="D16" i="65"/>
  <c r="C16" i="65"/>
  <c r="I15" i="65"/>
  <c r="H15" i="65"/>
  <c r="G15" i="65"/>
  <c r="F15" i="65"/>
  <c r="E15" i="65"/>
  <c r="D15" i="65"/>
  <c r="C15" i="65"/>
  <c r="I14" i="65"/>
  <c r="H14" i="65"/>
  <c r="G14" i="65"/>
  <c r="F14" i="65"/>
  <c r="E14" i="65"/>
  <c r="D14" i="65"/>
  <c r="C14" i="65"/>
  <c r="I13" i="65"/>
  <c r="H13" i="65"/>
  <c r="G13" i="65"/>
  <c r="F13" i="65"/>
  <c r="E13" i="65"/>
  <c r="D13" i="65"/>
  <c r="C13" i="65"/>
  <c r="I12" i="65"/>
  <c r="H12" i="65"/>
  <c r="G12" i="65"/>
  <c r="F12" i="65"/>
  <c r="E12" i="65"/>
  <c r="D12" i="65"/>
  <c r="C12" i="65"/>
  <c r="I11" i="65"/>
  <c r="H11" i="65"/>
  <c r="G11" i="65"/>
  <c r="F11" i="65"/>
  <c r="E11" i="65"/>
  <c r="D11" i="65"/>
  <c r="C11" i="65"/>
  <c r="I10" i="65"/>
  <c r="H10" i="65"/>
  <c r="G10" i="65"/>
  <c r="F10" i="65"/>
  <c r="E10" i="65"/>
  <c r="D10" i="65"/>
  <c r="C10" i="65"/>
  <c r="I9" i="65"/>
  <c r="H9" i="65"/>
  <c r="G9" i="65"/>
  <c r="F9" i="65"/>
  <c r="E9" i="65"/>
  <c r="D9" i="65"/>
  <c r="C9" i="65"/>
  <c r="I8" i="65"/>
  <c r="H8" i="65"/>
  <c r="G8" i="65"/>
  <c r="F8" i="65"/>
  <c r="E8" i="65"/>
  <c r="D8" i="65"/>
  <c r="C8" i="65"/>
  <c r="I7" i="65"/>
  <c r="H7" i="65"/>
  <c r="G7" i="65"/>
  <c r="F7" i="65"/>
  <c r="E7" i="65"/>
  <c r="D7" i="65"/>
  <c r="C7" i="65"/>
  <c r="I6" i="65"/>
  <c r="H6" i="65"/>
  <c r="G6" i="65"/>
  <c r="F6" i="65"/>
  <c r="E6" i="65"/>
  <c r="D6" i="65"/>
  <c r="C6" i="65"/>
  <c r="I5" i="65"/>
  <c r="H5" i="65"/>
  <c r="G5" i="65"/>
  <c r="F5" i="65"/>
  <c r="E5" i="65"/>
  <c r="D5" i="65"/>
  <c r="C5" i="65"/>
  <c r="I4" i="65"/>
  <c r="H4" i="65"/>
  <c r="G4" i="65"/>
  <c r="F4" i="65"/>
  <c r="E4" i="65"/>
  <c r="D4" i="65"/>
  <c r="C4" i="65"/>
  <c r="I3" i="65"/>
  <c r="I33" i="58"/>
  <c r="H33" i="58"/>
  <c r="G33" i="58"/>
  <c r="F33" i="58"/>
  <c r="E33" i="58"/>
  <c r="D33" i="58"/>
  <c r="C33" i="58"/>
  <c r="I32" i="58"/>
  <c r="H32" i="58"/>
  <c r="G32" i="58"/>
  <c r="F32" i="58"/>
  <c r="E32" i="58"/>
  <c r="D32" i="58"/>
  <c r="C32" i="58"/>
  <c r="I31" i="58"/>
  <c r="H31" i="58"/>
  <c r="G31" i="58"/>
  <c r="F31" i="58"/>
  <c r="E31" i="58"/>
  <c r="D31" i="58"/>
  <c r="C31" i="58"/>
  <c r="I30" i="58"/>
  <c r="H30" i="58"/>
  <c r="G30" i="58"/>
  <c r="F30" i="58"/>
  <c r="E30" i="58"/>
  <c r="D30" i="58"/>
  <c r="C30" i="58"/>
  <c r="I29" i="58"/>
  <c r="H29" i="58"/>
  <c r="G29" i="58"/>
  <c r="F29" i="58"/>
  <c r="E29" i="58"/>
  <c r="D29" i="58"/>
  <c r="C29" i="58"/>
  <c r="I28" i="58"/>
  <c r="H28" i="58"/>
  <c r="G28" i="58"/>
  <c r="F28" i="58"/>
  <c r="E28" i="58"/>
  <c r="D28" i="58"/>
  <c r="C28" i="58"/>
  <c r="I27" i="58"/>
  <c r="H27" i="58"/>
  <c r="G27" i="58"/>
  <c r="F27" i="58"/>
  <c r="E27" i="58"/>
  <c r="D27" i="58"/>
  <c r="C27" i="58"/>
  <c r="I26" i="58"/>
  <c r="H26" i="58"/>
  <c r="G26" i="58"/>
  <c r="F26" i="58"/>
  <c r="E26" i="58"/>
  <c r="D26" i="58"/>
  <c r="C26" i="58"/>
  <c r="I24" i="58"/>
  <c r="H24" i="58"/>
  <c r="G24" i="58"/>
  <c r="F24" i="58"/>
  <c r="E24" i="58"/>
  <c r="D24" i="58"/>
  <c r="C24" i="58"/>
  <c r="I23" i="58"/>
  <c r="H23" i="58"/>
  <c r="G23" i="58"/>
  <c r="F23" i="58"/>
  <c r="E23" i="58"/>
  <c r="D23" i="58"/>
  <c r="C23" i="58"/>
  <c r="I22" i="58"/>
  <c r="H22" i="58"/>
  <c r="G22" i="58"/>
  <c r="F22" i="58"/>
  <c r="E22" i="58"/>
  <c r="D22" i="58"/>
  <c r="C22" i="58"/>
  <c r="I21" i="58"/>
  <c r="H21" i="58"/>
  <c r="G21" i="58"/>
  <c r="F21" i="58"/>
  <c r="E21" i="58"/>
  <c r="D21" i="58"/>
  <c r="C21" i="58"/>
  <c r="I20" i="58"/>
  <c r="H20" i="58"/>
  <c r="G20" i="58"/>
  <c r="F20" i="58"/>
  <c r="E20" i="58"/>
  <c r="D20" i="58"/>
  <c r="C20" i="58"/>
  <c r="I19" i="58"/>
  <c r="H19" i="58"/>
  <c r="G19" i="58"/>
  <c r="F19" i="58"/>
  <c r="E19" i="58"/>
  <c r="D19" i="58"/>
  <c r="C19" i="58"/>
  <c r="I18" i="58"/>
  <c r="H18" i="58"/>
  <c r="G18" i="58"/>
  <c r="F18" i="58"/>
  <c r="E18" i="58"/>
  <c r="D18" i="58"/>
  <c r="C18" i="58"/>
  <c r="I17" i="58"/>
  <c r="H17" i="58"/>
  <c r="G17" i="58"/>
  <c r="F17" i="58"/>
  <c r="E17" i="58"/>
  <c r="D17" i="58"/>
  <c r="C17" i="58"/>
  <c r="I16" i="58"/>
  <c r="H16" i="58"/>
  <c r="G16" i="58"/>
  <c r="F16" i="58"/>
  <c r="E16" i="58"/>
  <c r="D16" i="58"/>
  <c r="C16" i="58"/>
  <c r="I15" i="58"/>
  <c r="H15" i="58"/>
  <c r="G15" i="58"/>
  <c r="F15" i="58"/>
  <c r="E15" i="58"/>
  <c r="D15" i="58"/>
  <c r="C15" i="58"/>
  <c r="I14" i="58"/>
  <c r="H14" i="58"/>
  <c r="G14" i="58"/>
  <c r="F14" i="58"/>
  <c r="E14" i="58"/>
  <c r="D14" i="58"/>
  <c r="C14" i="58"/>
  <c r="I13" i="58"/>
  <c r="H13" i="58"/>
  <c r="G13" i="58"/>
  <c r="F13" i="58"/>
  <c r="E13" i="58"/>
  <c r="D13" i="58"/>
  <c r="C13" i="58"/>
  <c r="I12" i="58"/>
  <c r="H12" i="58"/>
  <c r="G12" i="58"/>
  <c r="F12" i="58"/>
  <c r="E12" i="58"/>
  <c r="D12" i="58"/>
  <c r="C12" i="58"/>
  <c r="I11" i="58"/>
  <c r="H11" i="58"/>
  <c r="G11" i="58"/>
  <c r="F11" i="58"/>
  <c r="E11" i="58"/>
  <c r="D11" i="58"/>
  <c r="C11" i="58"/>
  <c r="I10" i="58"/>
  <c r="H10" i="58"/>
  <c r="G10" i="58"/>
  <c r="F10" i="58"/>
  <c r="E10" i="58"/>
  <c r="D10" i="58"/>
  <c r="C10" i="58"/>
  <c r="I9" i="58"/>
  <c r="H9" i="58"/>
  <c r="G9" i="58"/>
  <c r="F9" i="58"/>
  <c r="E9" i="58"/>
  <c r="D9" i="58"/>
  <c r="C9" i="58"/>
  <c r="I8" i="58"/>
  <c r="H8" i="58"/>
  <c r="G8" i="58"/>
  <c r="F8" i="58"/>
  <c r="E8" i="58"/>
  <c r="D8" i="58"/>
  <c r="C8" i="58"/>
  <c r="I7" i="58"/>
  <c r="H7" i="58"/>
  <c r="G7" i="58"/>
  <c r="F7" i="58"/>
  <c r="E7" i="58"/>
  <c r="D7" i="58"/>
  <c r="C7" i="58"/>
  <c r="I6" i="58"/>
  <c r="H6" i="58"/>
  <c r="G6" i="58"/>
  <c r="F6" i="58"/>
  <c r="E6" i="58"/>
  <c r="D6" i="58"/>
  <c r="C6" i="58"/>
  <c r="I5" i="58"/>
  <c r="H5" i="58"/>
  <c r="G5" i="58"/>
  <c r="F5" i="58"/>
  <c r="E5" i="58"/>
  <c r="D5" i="58"/>
  <c r="C5" i="58"/>
  <c r="I4" i="58"/>
  <c r="H4" i="58"/>
  <c r="G4" i="58"/>
  <c r="F4" i="58"/>
  <c r="E4" i="58"/>
  <c r="D4" i="58"/>
  <c r="C4" i="58"/>
  <c r="I3" i="58"/>
  <c r="I40" i="53"/>
  <c r="C11" i="53"/>
  <c r="D11" i="53"/>
  <c r="E11" i="53"/>
  <c r="F11" i="53"/>
  <c r="G11" i="53"/>
  <c r="H11" i="53"/>
  <c r="I11" i="53"/>
  <c r="H40" i="53"/>
  <c r="G40" i="53"/>
  <c r="F40" i="53"/>
  <c r="E40" i="53"/>
  <c r="D40" i="53"/>
  <c r="C40" i="53"/>
  <c r="I39" i="53"/>
  <c r="H39" i="53"/>
  <c r="G39" i="53"/>
  <c r="F39" i="53"/>
  <c r="E39" i="53"/>
  <c r="D39" i="53"/>
  <c r="C39" i="53"/>
  <c r="I38" i="53"/>
  <c r="H38" i="53"/>
  <c r="G38" i="53"/>
  <c r="F38" i="53"/>
  <c r="E38" i="53"/>
  <c r="D38" i="53"/>
  <c r="C38" i="53"/>
  <c r="I37" i="53"/>
  <c r="H37" i="53"/>
  <c r="G37" i="53"/>
  <c r="F37" i="53"/>
  <c r="E37" i="53"/>
  <c r="D37" i="53"/>
  <c r="C37" i="53"/>
  <c r="I36" i="53"/>
  <c r="H36" i="53"/>
  <c r="G36" i="53"/>
  <c r="F36" i="53"/>
  <c r="E36" i="53"/>
  <c r="D36" i="53"/>
  <c r="C36" i="53"/>
  <c r="I35" i="53"/>
  <c r="H35" i="53"/>
  <c r="G35" i="53"/>
  <c r="F35" i="53"/>
  <c r="E35" i="53"/>
  <c r="D35" i="53"/>
  <c r="C35" i="53"/>
  <c r="I34" i="53"/>
  <c r="H34" i="53"/>
  <c r="G34" i="53"/>
  <c r="F34" i="53"/>
  <c r="E34" i="53"/>
  <c r="D34" i="53"/>
  <c r="C34" i="53"/>
  <c r="I33" i="53"/>
  <c r="H33" i="53"/>
  <c r="G33" i="53"/>
  <c r="F33" i="53"/>
  <c r="E33" i="53"/>
  <c r="D33" i="53"/>
  <c r="C33" i="53"/>
  <c r="I32" i="53"/>
  <c r="H32" i="53"/>
  <c r="G32" i="53"/>
  <c r="F32" i="53"/>
  <c r="E32" i="53"/>
  <c r="D32" i="53"/>
  <c r="C32" i="53"/>
  <c r="I31" i="53"/>
  <c r="H31" i="53"/>
  <c r="G31" i="53"/>
  <c r="F31" i="53"/>
  <c r="E31" i="53"/>
  <c r="D31" i="53"/>
  <c r="C31" i="53"/>
  <c r="I30" i="53"/>
  <c r="H30" i="53"/>
  <c r="G30" i="53"/>
  <c r="F30" i="53"/>
  <c r="E30" i="53"/>
  <c r="D30" i="53"/>
  <c r="C30" i="53"/>
  <c r="I29" i="53"/>
  <c r="H29" i="53"/>
  <c r="G29" i="53"/>
  <c r="F29" i="53"/>
  <c r="E29" i="53"/>
  <c r="D29" i="53"/>
  <c r="C29" i="53"/>
  <c r="I28" i="53"/>
  <c r="H28" i="53"/>
  <c r="G28" i="53"/>
  <c r="F28" i="53"/>
  <c r="E28" i="53"/>
  <c r="D28" i="53"/>
  <c r="C28" i="53"/>
  <c r="I27" i="53"/>
  <c r="H27" i="53"/>
  <c r="G27" i="53"/>
  <c r="F27" i="53"/>
  <c r="E27" i="53"/>
  <c r="D27" i="53"/>
  <c r="C27" i="53"/>
  <c r="I26" i="53"/>
  <c r="H26" i="53"/>
  <c r="G26" i="53"/>
  <c r="F26" i="53"/>
  <c r="E26" i="53"/>
  <c r="D26" i="53"/>
  <c r="C26" i="53"/>
  <c r="I25" i="53"/>
  <c r="H25" i="53"/>
  <c r="G25" i="53"/>
  <c r="F25" i="53"/>
  <c r="E25" i="53"/>
  <c r="D25" i="53"/>
  <c r="C25" i="53"/>
  <c r="I24" i="53"/>
  <c r="H24" i="53"/>
  <c r="G24" i="53"/>
  <c r="F24" i="53"/>
  <c r="E24" i="53"/>
  <c r="D24" i="53"/>
  <c r="C24" i="53"/>
  <c r="I23" i="53"/>
  <c r="H23" i="53"/>
  <c r="G23" i="53"/>
  <c r="F23" i="53"/>
  <c r="E23" i="53"/>
  <c r="D23" i="53"/>
  <c r="C23" i="53"/>
  <c r="I22" i="53"/>
  <c r="H22" i="53"/>
  <c r="G22" i="53"/>
  <c r="F22" i="53"/>
  <c r="E22" i="53"/>
  <c r="D22" i="53"/>
  <c r="C22" i="53"/>
  <c r="I21" i="53"/>
  <c r="H21" i="53"/>
  <c r="G21" i="53"/>
  <c r="F21" i="53"/>
  <c r="E21" i="53"/>
  <c r="D21" i="53"/>
  <c r="C21" i="53"/>
  <c r="I20" i="53"/>
  <c r="H20" i="53"/>
  <c r="G20" i="53"/>
  <c r="F20" i="53"/>
  <c r="E20" i="53"/>
  <c r="D20" i="53"/>
  <c r="C20" i="53"/>
  <c r="I19" i="53"/>
  <c r="H19" i="53"/>
  <c r="G19" i="53"/>
  <c r="F19" i="53"/>
  <c r="E19" i="53"/>
  <c r="D19" i="53"/>
  <c r="C19" i="53"/>
  <c r="I18" i="53"/>
  <c r="H18" i="53"/>
  <c r="G18" i="53"/>
  <c r="F18" i="53"/>
  <c r="E18" i="53"/>
  <c r="D18" i="53"/>
  <c r="C18" i="53"/>
  <c r="I17" i="53"/>
  <c r="H17" i="53"/>
  <c r="G17" i="53"/>
  <c r="F17" i="53"/>
  <c r="E17" i="53"/>
  <c r="D17" i="53"/>
  <c r="C17" i="53"/>
  <c r="I16" i="53"/>
  <c r="H16" i="53"/>
  <c r="G16" i="53"/>
  <c r="F16" i="53"/>
  <c r="E16" i="53"/>
  <c r="D16" i="53"/>
  <c r="C16" i="53"/>
  <c r="I15" i="53"/>
  <c r="H15" i="53"/>
  <c r="G15" i="53"/>
  <c r="F15" i="53"/>
  <c r="E15" i="53"/>
  <c r="D15" i="53"/>
  <c r="C15" i="53"/>
  <c r="I14" i="53"/>
  <c r="H14" i="53"/>
  <c r="G14" i="53"/>
  <c r="F14" i="53"/>
  <c r="E14" i="53"/>
  <c r="D14" i="53"/>
  <c r="C14" i="53"/>
  <c r="I13" i="53"/>
  <c r="H13" i="53"/>
  <c r="G13" i="53"/>
  <c r="F13" i="53"/>
  <c r="E13" i="53"/>
  <c r="D13" i="53"/>
  <c r="C13" i="53"/>
  <c r="H12" i="53"/>
  <c r="G12" i="53"/>
  <c r="F12" i="53"/>
  <c r="E12" i="53"/>
  <c r="D12" i="53"/>
  <c r="C12" i="53"/>
  <c r="I10" i="53"/>
  <c r="H10" i="53"/>
  <c r="G10" i="53"/>
  <c r="F10" i="53"/>
  <c r="E10" i="53"/>
  <c r="D10" i="53"/>
  <c r="C10" i="53"/>
  <c r="I9" i="53"/>
  <c r="H9" i="53"/>
  <c r="G9" i="53"/>
  <c r="F9" i="53"/>
  <c r="E9" i="53"/>
  <c r="D9" i="53"/>
  <c r="C9" i="53"/>
  <c r="I8" i="53"/>
  <c r="H8" i="53"/>
  <c r="G8" i="53"/>
  <c r="F8" i="53"/>
  <c r="E8" i="53"/>
  <c r="D8" i="53"/>
  <c r="C8" i="53"/>
  <c r="I7" i="53"/>
  <c r="H7" i="53"/>
  <c r="G7" i="53"/>
  <c r="F7" i="53"/>
  <c r="E7" i="53"/>
  <c r="D7" i="53"/>
  <c r="C7" i="53"/>
  <c r="I6" i="53"/>
  <c r="H6" i="53"/>
  <c r="G6" i="53"/>
  <c r="F6" i="53"/>
  <c r="E6" i="53"/>
  <c r="D6" i="53"/>
  <c r="C6" i="53"/>
  <c r="I5" i="53"/>
  <c r="H5" i="53"/>
  <c r="G5" i="53"/>
  <c r="F5" i="53"/>
  <c r="E5" i="53"/>
  <c r="D5" i="53"/>
  <c r="C5" i="53"/>
  <c r="I4" i="53"/>
  <c r="H4" i="53"/>
  <c r="G4" i="53"/>
  <c r="F4" i="53"/>
  <c r="E4" i="53"/>
  <c r="D4" i="53"/>
  <c r="C4" i="53"/>
  <c r="I3" i="53"/>
  <c r="C47" i="52"/>
  <c r="C48" i="50" s="1"/>
  <c r="D47" i="52"/>
  <c r="D48" i="50" s="1"/>
  <c r="E47" i="52"/>
  <c r="E48" i="50" s="1"/>
  <c r="F47" i="52"/>
  <c r="F48" i="50" s="1"/>
  <c r="G47" i="52"/>
  <c r="G48" i="50" s="1"/>
  <c r="H47" i="52"/>
  <c r="H48" i="50" s="1"/>
  <c r="I47" i="52"/>
  <c r="I48" i="50" s="1"/>
  <c r="C11" i="52"/>
  <c r="D11" i="52"/>
  <c r="E11" i="52"/>
  <c r="F11" i="52"/>
  <c r="G11" i="52"/>
  <c r="H11" i="52"/>
  <c r="I11" i="52"/>
  <c r="I52" i="52"/>
  <c r="H52" i="52"/>
  <c r="G52" i="52"/>
  <c r="F52" i="52"/>
  <c r="E52" i="52"/>
  <c r="D52" i="52"/>
  <c r="C52" i="52"/>
  <c r="I51" i="52"/>
  <c r="H51" i="52"/>
  <c r="G51" i="52"/>
  <c r="F51" i="52"/>
  <c r="E51" i="52"/>
  <c r="D51" i="52"/>
  <c r="C51" i="52"/>
  <c r="I50" i="52"/>
  <c r="H50" i="52"/>
  <c r="G50" i="52"/>
  <c r="F50" i="52"/>
  <c r="E50" i="52"/>
  <c r="D50" i="52"/>
  <c r="C50" i="52"/>
  <c r="I49" i="52"/>
  <c r="H49" i="52"/>
  <c r="G49" i="52"/>
  <c r="F49" i="52"/>
  <c r="E49" i="52"/>
  <c r="D49" i="52"/>
  <c r="C49" i="52"/>
  <c r="I48" i="52"/>
  <c r="H48" i="52"/>
  <c r="G48" i="52"/>
  <c r="G49" i="50" s="1"/>
  <c r="F48" i="52"/>
  <c r="E48" i="52"/>
  <c r="D48" i="52"/>
  <c r="C48" i="52"/>
  <c r="I46" i="52"/>
  <c r="H46" i="52"/>
  <c r="G46" i="52"/>
  <c r="F46" i="52"/>
  <c r="E46" i="52"/>
  <c r="D46" i="52"/>
  <c r="C46" i="52"/>
  <c r="I45" i="52"/>
  <c r="H45" i="52"/>
  <c r="G45" i="52"/>
  <c r="F45" i="52"/>
  <c r="E45" i="52"/>
  <c r="D45" i="52"/>
  <c r="C45" i="52"/>
  <c r="I44" i="52"/>
  <c r="H44" i="52"/>
  <c r="G44" i="52"/>
  <c r="F44" i="52"/>
  <c r="E44" i="52"/>
  <c r="D44" i="52"/>
  <c r="C44" i="52"/>
  <c r="I43" i="52"/>
  <c r="H43" i="52"/>
  <c r="G43" i="52"/>
  <c r="F43" i="52"/>
  <c r="E43" i="52"/>
  <c r="D43" i="52"/>
  <c r="C43" i="52"/>
  <c r="I42" i="52"/>
  <c r="H42" i="52"/>
  <c r="G42" i="52"/>
  <c r="F42" i="52"/>
  <c r="E42" i="52"/>
  <c r="D42" i="52"/>
  <c r="C42" i="52"/>
  <c r="I41" i="52"/>
  <c r="H41" i="52"/>
  <c r="G41" i="52"/>
  <c r="F41" i="52"/>
  <c r="E41" i="52"/>
  <c r="D41" i="52"/>
  <c r="C41" i="52"/>
  <c r="I40" i="52"/>
  <c r="H40" i="52"/>
  <c r="G40" i="52"/>
  <c r="F40" i="52"/>
  <c r="E40" i="52"/>
  <c r="D40" i="52"/>
  <c r="C40" i="52"/>
  <c r="I39" i="52"/>
  <c r="H39" i="52"/>
  <c r="G39" i="52"/>
  <c r="F39" i="52"/>
  <c r="E39" i="52"/>
  <c r="D39" i="52"/>
  <c r="C39" i="52"/>
  <c r="I38" i="52"/>
  <c r="H38" i="52"/>
  <c r="G38" i="52"/>
  <c r="F38" i="52"/>
  <c r="E38" i="52"/>
  <c r="D38" i="52"/>
  <c r="C38" i="52"/>
  <c r="I37" i="52"/>
  <c r="H37" i="52"/>
  <c r="G37" i="52"/>
  <c r="F37" i="52"/>
  <c r="E37" i="52"/>
  <c r="D37" i="52"/>
  <c r="C37" i="52"/>
  <c r="I36" i="52"/>
  <c r="H36" i="52"/>
  <c r="G36" i="52"/>
  <c r="F36" i="52"/>
  <c r="E36" i="52"/>
  <c r="D36" i="52"/>
  <c r="C36" i="52"/>
  <c r="I35" i="52"/>
  <c r="H35" i="52"/>
  <c r="G35" i="52"/>
  <c r="F35" i="52"/>
  <c r="E35" i="52"/>
  <c r="D35" i="52"/>
  <c r="C35" i="52"/>
  <c r="I34" i="52"/>
  <c r="H34" i="52"/>
  <c r="G34" i="52"/>
  <c r="F34" i="52"/>
  <c r="E34" i="52"/>
  <c r="D34" i="52"/>
  <c r="C34" i="52"/>
  <c r="I33" i="52"/>
  <c r="H33" i="52"/>
  <c r="G33" i="52"/>
  <c r="F33" i="52"/>
  <c r="E33" i="52"/>
  <c r="D33" i="52"/>
  <c r="C33" i="52"/>
  <c r="I32" i="52"/>
  <c r="H32" i="52"/>
  <c r="G32" i="52"/>
  <c r="F32" i="52"/>
  <c r="E32" i="52"/>
  <c r="D32" i="52"/>
  <c r="C32" i="52"/>
  <c r="I31" i="52"/>
  <c r="H31" i="52"/>
  <c r="G31" i="52"/>
  <c r="F31" i="52"/>
  <c r="E31" i="52"/>
  <c r="D31" i="52"/>
  <c r="C31" i="52"/>
  <c r="I29" i="52"/>
  <c r="H29" i="52"/>
  <c r="G29" i="52"/>
  <c r="F29" i="52"/>
  <c r="E29" i="52"/>
  <c r="D29" i="52"/>
  <c r="C29" i="52"/>
  <c r="I28" i="52"/>
  <c r="H28" i="52"/>
  <c r="G28" i="52"/>
  <c r="F28" i="52"/>
  <c r="E28" i="52"/>
  <c r="D28" i="52"/>
  <c r="C28" i="52"/>
  <c r="I27" i="52"/>
  <c r="H27" i="52"/>
  <c r="G27" i="52"/>
  <c r="F27" i="52"/>
  <c r="E27" i="52"/>
  <c r="D27" i="52"/>
  <c r="C27" i="52"/>
  <c r="I26" i="52"/>
  <c r="H26" i="52"/>
  <c r="G26" i="52"/>
  <c r="F26" i="52"/>
  <c r="E26" i="52"/>
  <c r="D26" i="52"/>
  <c r="C26" i="52"/>
  <c r="I25" i="52"/>
  <c r="H25" i="52"/>
  <c r="G25" i="52"/>
  <c r="F25" i="52"/>
  <c r="E25" i="52"/>
  <c r="D25" i="52"/>
  <c r="C25" i="52"/>
  <c r="I24" i="52"/>
  <c r="H24" i="52"/>
  <c r="G24" i="52"/>
  <c r="F24" i="52"/>
  <c r="E24" i="52"/>
  <c r="D24" i="52"/>
  <c r="C24" i="52"/>
  <c r="I23" i="52"/>
  <c r="H23" i="52"/>
  <c r="G23" i="52"/>
  <c r="F23" i="52"/>
  <c r="E23" i="52"/>
  <c r="D23" i="52"/>
  <c r="C23" i="52"/>
  <c r="I22" i="52"/>
  <c r="H22" i="52"/>
  <c r="G22" i="52"/>
  <c r="F22" i="52"/>
  <c r="E22" i="52"/>
  <c r="D22" i="52"/>
  <c r="C22" i="52"/>
  <c r="I21" i="52"/>
  <c r="H21" i="52"/>
  <c r="G21" i="52"/>
  <c r="F21" i="52"/>
  <c r="E21" i="52"/>
  <c r="D21" i="52"/>
  <c r="C21" i="52"/>
  <c r="I20" i="52"/>
  <c r="H20" i="52"/>
  <c r="G20" i="52"/>
  <c r="F20" i="52"/>
  <c r="E20" i="52"/>
  <c r="D20" i="52"/>
  <c r="C20" i="52"/>
  <c r="I19" i="52"/>
  <c r="H19" i="52"/>
  <c r="G19" i="52"/>
  <c r="F19" i="52"/>
  <c r="E19" i="52"/>
  <c r="D19" i="52"/>
  <c r="C19" i="52"/>
  <c r="I18" i="52"/>
  <c r="H18" i="52"/>
  <c r="G18" i="52"/>
  <c r="F18" i="52"/>
  <c r="E18" i="52"/>
  <c r="D18" i="52"/>
  <c r="C18" i="52"/>
  <c r="I17" i="52"/>
  <c r="H17" i="52"/>
  <c r="G17" i="52"/>
  <c r="F17" i="52"/>
  <c r="E17" i="52"/>
  <c r="D17" i="52"/>
  <c r="C17" i="52"/>
  <c r="I16" i="52"/>
  <c r="H16" i="52"/>
  <c r="G16" i="52"/>
  <c r="F16" i="52"/>
  <c r="E16" i="52"/>
  <c r="D16" i="52"/>
  <c r="C16" i="52"/>
  <c r="I15" i="52"/>
  <c r="H15" i="52"/>
  <c r="G15" i="52"/>
  <c r="F15" i="52"/>
  <c r="E15" i="52"/>
  <c r="D15" i="52"/>
  <c r="C15" i="52"/>
  <c r="I14" i="52"/>
  <c r="H14" i="52"/>
  <c r="G14" i="52"/>
  <c r="F14" i="52"/>
  <c r="E14" i="52"/>
  <c r="D14" i="52"/>
  <c r="C14" i="52"/>
  <c r="I13" i="52"/>
  <c r="H13" i="52"/>
  <c r="G13" i="52"/>
  <c r="F13" i="52"/>
  <c r="E13" i="52"/>
  <c r="D13" i="52"/>
  <c r="C13" i="52"/>
  <c r="I12" i="52"/>
  <c r="H12" i="52"/>
  <c r="G12" i="52"/>
  <c r="F12" i="52"/>
  <c r="E12" i="52"/>
  <c r="D12" i="52"/>
  <c r="C12" i="52"/>
  <c r="I10" i="52"/>
  <c r="H10" i="52"/>
  <c r="G10" i="52"/>
  <c r="F10" i="52"/>
  <c r="E10" i="52"/>
  <c r="D10" i="52"/>
  <c r="C10" i="52"/>
  <c r="I9" i="52"/>
  <c r="H9" i="52"/>
  <c r="G9" i="52"/>
  <c r="F9" i="52"/>
  <c r="E9" i="52"/>
  <c r="D9" i="52"/>
  <c r="C9" i="52"/>
  <c r="I8" i="52"/>
  <c r="H8" i="52"/>
  <c r="G8" i="52"/>
  <c r="F8" i="52"/>
  <c r="E8" i="52"/>
  <c r="D8" i="52"/>
  <c r="C8" i="52"/>
  <c r="I7" i="52"/>
  <c r="H7" i="52"/>
  <c r="G7" i="52"/>
  <c r="F7" i="52"/>
  <c r="E7" i="52"/>
  <c r="D7" i="52"/>
  <c r="C7" i="52"/>
  <c r="I6" i="52"/>
  <c r="H6" i="52"/>
  <c r="G6" i="52"/>
  <c r="F6" i="52"/>
  <c r="E6" i="52"/>
  <c r="D6" i="52"/>
  <c r="C6" i="52"/>
  <c r="I5" i="52"/>
  <c r="H5" i="52"/>
  <c r="G5" i="52"/>
  <c r="F5" i="52"/>
  <c r="E5" i="52"/>
  <c r="D5" i="52"/>
  <c r="C5" i="52"/>
  <c r="I4" i="52"/>
  <c r="H4" i="52"/>
  <c r="G4" i="52"/>
  <c r="F4" i="52"/>
  <c r="E4" i="52"/>
  <c r="D4" i="52"/>
  <c r="C4" i="52"/>
  <c r="I3" i="52"/>
  <c r="C11" i="51"/>
  <c r="D11" i="51"/>
  <c r="E11" i="51"/>
  <c r="F11" i="51"/>
  <c r="G11" i="51"/>
  <c r="H11" i="51"/>
  <c r="H11" i="50" s="1"/>
  <c r="I11" i="51"/>
  <c r="H53" i="51"/>
  <c r="G53" i="51"/>
  <c r="F53" i="51"/>
  <c r="E53" i="51"/>
  <c r="D53" i="51"/>
  <c r="C53" i="51"/>
  <c r="I52" i="51"/>
  <c r="H52" i="51"/>
  <c r="G52" i="51"/>
  <c r="F52" i="51"/>
  <c r="E52" i="51"/>
  <c r="D52" i="51"/>
  <c r="C52" i="51"/>
  <c r="I47" i="51"/>
  <c r="H47" i="51"/>
  <c r="H47" i="50" s="1"/>
  <c r="G47" i="51"/>
  <c r="F47" i="51"/>
  <c r="E47" i="51"/>
  <c r="D47" i="51"/>
  <c r="C47" i="51"/>
  <c r="I46" i="51"/>
  <c r="H46" i="51"/>
  <c r="G46" i="51"/>
  <c r="F46" i="51"/>
  <c r="E46" i="51"/>
  <c r="D46" i="51"/>
  <c r="C46" i="51"/>
  <c r="I45" i="51"/>
  <c r="H45" i="51"/>
  <c r="G45" i="51"/>
  <c r="F45" i="51"/>
  <c r="E45" i="51"/>
  <c r="D45" i="51"/>
  <c r="C45" i="51"/>
  <c r="I44" i="51"/>
  <c r="H44" i="51"/>
  <c r="G44" i="51"/>
  <c r="F44" i="51"/>
  <c r="E44" i="51"/>
  <c r="D44" i="51"/>
  <c r="C44" i="51"/>
  <c r="I43" i="51"/>
  <c r="I43" i="50" s="1"/>
  <c r="H43" i="51"/>
  <c r="G43" i="51"/>
  <c r="F43" i="51"/>
  <c r="E43" i="51"/>
  <c r="D43" i="51"/>
  <c r="D43" i="50" s="1"/>
  <c r="C43" i="51"/>
  <c r="C43" i="50" s="1"/>
  <c r="I42" i="51"/>
  <c r="H42" i="51"/>
  <c r="G42" i="51"/>
  <c r="F42" i="51"/>
  <c r="E42" i="51"/>
  <c r="D42" i="51"/>
  <c r="C42" i="51"/>
  <c r="I41" i="51"/>
  <c r="H41" i="51"/>
  <c r="G41" i="51"/>
  <c r="F41" i="51"/>
  <c r="E41" i="51"/>
  <c r="D41" i="51"/>
  <c r="C41" i="51"/>
  <c r="I40" i="51"/>
  <c r="H40" i="51"/>
  <c r="G40" i="51"/>
  <c r="F40" i="51"/>
  <c r="E40" i="51"/>
  <c r="D40" i="51"/>
  <c r="C40" i="51"/>
  <c r="I39" i="51"/>
  <c r="H39" i="51"/>
  <c r="H39" i="50" s="1"/>
  <c r="G39" i="51"/>
  <c r="G39" i="50" s="1"/>
  <c r="F39" i="51"/>
  <c r="F39" i="50" s="1"/>
  <c r="E39" i="51"/>
  <c r="E39" i="50" s="1"/>
  <c r="D39" i="51"/>
  <c r="C39" i="51"/>
  <c r="I38" i="51"/>
  <c r="H38" i="51"/>
  <c r="G38" i="51"/>
  <c r="F38" i="51"/>
  <c r="E38" i="51"/>
  <c r="D38" i="51"/>
  <c r="C38" i="51"/>
  <c r="I37" i="51"/>
  <c r="H37" i="51"/>
  <c r="G37" i="51"/>
  <c r="F37" i="51"/>
  <c r="E37" i="51"/>
  <c r="D37" i="51"/>
  <c r="C37" i="51"/>
  <c r="I36" i="51"/>
  <c r="H36" i="51"/>
  <c r="G36" i="51"/>
  <c r="F36" i="51"/>
  <c r="E36" i="51"/>
  <c r="D36" i="51"/>
  <c r="C36" i="51"/>
  <c r="I35" i="51"/>
  <c r="H35" i="51"/>
  <c r="G35" i="51"/>
  <c r="F35" i="51"/>
  <c r="E35" i="51"/>
  <c r="D35" i="51"/>
  <c r="C35" i="51"/>
  <c r="I34" i="51"/>
  <c r="H34" i="51"/>
  <c r="G34" i="51"/>
  <c r="F34" i="51"/>
  <c r="E34" i="51"/>
  <c r="D34" i="51"/>
  <c r="C34" i="51"/>
  <c r="I33" i="51"/>
  <c r="H33" i="51"/>
  <c r="G33" i="51"/>
  <c r="F33" i="51"/>
  <c r="E33" i="51"/>
  <c r="D33" i="51"/>
  <c r="C33" i="51"/>
  <c r="I32" i="51"/>
  <c r="H32" i="51"/>
  <c r="G32" i="51"/>
  <c r="F32" i="51"/>
  <c r="E32" i="51"/>
  <c r="D32" i="51"/>
  <c r="C32" i="51"/>
  <c r="I30" i="51"/>
  <c r="I30" i="50" s="1"/>
  <c r="H30" i="51"/>
  <c r="H30" i="50" s="1"/>
  <c r="G30" i="51"/>
  <c r="G30" i="50" s="1"/>
  <c r="F30" i="51"/>
  <c r="F30" i="50" s="1"/>
  <c r="E30" i="51"/>
  <c r="E30" i="50" s="1"/>
  <c r="D30" i="51"/>
  <c r="D30" i="50" s="1"/>
  <c r="C30" i="51"/>
  <c r="C30" i="50" s="1"/>
  <c r="I29" i="51"/>
  <c r="H29" i="51"/>
  <c r="G29" i="51"/>
  <c r="F29" i="51"/>
  <c r="F29" i="50" s="1"/>
  <c r="E29" i="51"/>
  <c r="D29" i="51"/>
  <c r="C29" i="51"/>
  <c r="I28" i="51"/>
  <c r="H28" i="51"/>
  <c r="G28" i="51"/>
  <c r="F28" i="51"/>
  <c r="E28" i="51"/>
  <c r="D28" i="51"/>
  <c r="C28" i="51"/>
  <c r="I27" i="51"/>
  <c r="H27" i="51"/>
  <c r="G27" i="51"/>
  <c r="F27" i="51"/>
  <c r="E27" i="51"/>
  <c r="D27" i="51"/>
  <c r="C27" i="51"/>
  <c r="I26" i="51"/>
  <c r="H26" i="51"/>
  <c r="G26" i="51"/>
  <c r="F26" i="51"/>
  <c r="E26" i="51"/>
  <c r="D26" i="51"/>
  <c r="C26" i="51"/>
  <c r="I25" i="51"/>
  <c r="H25" i="51"/>
  <c r="G25" i="51"/>
  <c r="F25" i="51"/>
  <c r="E25" i="51"/>
  <c r="D25" i="51"/>
  <c r="C25" i="51"/>
  <c r="I24" i="51"/>
  <c r="H24" i="51"/>
  <c r="G24" i="51"/>
  <c r="F24" i="51"/>
  <c r="E24" i="51"/>
  <c r="D24" i="51"/>
  <c r="C24" i="51"/>
  <c r="I23" i="51"/>
  <c r="H23" i="51"/>
  <c r="G23" i="51"/>
  <c r="F23" i="51"/>
  <c r="E23" i="51"/>
  <c r="D23" i="51"/>
  <c r="C23" i="51"/>
  <c r="I22" i="51"/>
  <c r="H22" i="51"/>
  <c r="G22" i="51"/>
  <c r="F22" i="51"/>
  <c r="E22" i="51"/>
  <c r="D22" i="51"/>
  <c r="C22" i="51"/>
  <c r="I21" i="51"/>
  <c r="H21" i="51"/>
  <c r="G21" i="51"/>
  <c r="F21" i="51"/>
  <c r="E21" i="51"/>
  <c r="D21" i="51"/>
  <c r="C21" i="51"/>
  <c r="I20" i="51"/>
  <c r="H20" i="51"/>
  <c r="G20" i="51"/>
  <c r="F20" i="51"/>
  <c r="E20" i="51"/>
  <c r="D20" i="51"/>
  <c r="C20" i="51"/>
  <c r="I19" i="51"/>
  <c r="H19" i="51"/>
  <c r="G19" i="51"/>
  <c r="F19" i="51"/>
  <c r="E19" i="51"/>
  <c r="D19" i="51"/>
  <c r="C19" i="51"/>
  <c r="I18" i="51"/>
  <c r="H18" i="51"/>
  <c r="G18" i="51"/>
  <c r="F18" i="51"/>
  <c r="E18" i="51"/>
  <c r="D18" i="51"/>
  <c r="C18" i="51"/>
  <c r="I17" i="51"/>
  <c r="H17" i="51"/>
  <c r="G17" i="51"/>
  <c r="F17" i="51"/>
  <c r="E17" i="51"/>
  <c r="D17" i="51"/>
  <c r="C17" i="51"/>
  <c r="I16" i="51"/>
  <c r="H16" i="51"/>
  <c r="G16" i="51"/>
  <c r="F16" i="51"/>
  <c r="E16" i="51"/>
  <c r="D16" i="51"/>
  <c r="C16" i="51"/>
  <c r="I15" i="51"/>
  <c r="H15" i="51"/>
  <c r="G15" i="51"/>
  <c r="F15" i="51"/>
  <c r="E15" i="51"/>
  <c r="D15" i="51"/>
  <c r="C15" i="51"/>
  <c r="I14" i="51"/>
  <c r="H14" i="51"/>
  <c r="G14" i="51"/>
  <c r="F14" i="51"/>
  <c r="E14" i="51"/>
  <c r="D14" i="51"/>
  <c r="C14" i="51"/>
  <c r="I13" i="51"/>
  <c r="H13" i="51"/>
  <c r="G13" i="51"/>
  <c r="F13" i="51"/>
  <c r="E13" i="51"/>
  <c r="D13" i="51"/>
  <c r="C13" i="51"/>
  <c r="I12" i="51"/>
  <c r="H12" i="51"/>
  <c r="G12" i="51"/>
  <c r="F12" i="51"/>
  <c r="E12" i="51"/>
  <c r="D12" i="51"/>
  <c r="C12" i="51"/>
  <c r="I10" i="51"/>
  <c r="H10" i="51"/>
  <c r="G10" i="51"/>
  <c r="F10" i="51"/>
  <c r="E10" i="51"/>
  <c r="D10" i="51"/>
  <c r="C10" i="51"/>
  <c r="I9" i="51"/>
  <c r="H9" i="51"/>
  <c r="G9" i="51"/>
  <c r="F9" i="51"/>
  <c r="E9" i="51"/>
  <c r="D9" i="51"/>
  <c r="C9" i="51"/>
  <c r="I8" i="51"/>
  <c r="H8" i="51"/>
  <c r="G8" i="51"/>
  <c r="F8" i="51"/>
  <c r="E8" i="51"/>
  <c r="D8" i="51"/>
  <c r="C8" i="51"/>
  <c r="I7" i="51"/>
  <c r="H7" i="51"/>
  <c r="G7" i="51"/>
  <c r="F7" i="51"/>
  <c r="E7" i="51"/>
  <c r="D7" i="51"/>
  <c r="C7" i="51"/>
  <c r="I6" i="51"/>
  <c r="H6" i="51"/>
  <c r="G6" i="51"/>
  <c r="F6" i="51"/>
  <c r="E6" i="51"/>
  <c r="D6" i="51"/>
  <c r="C6" i="51"/>
  <c r="I5" i="51"/>
  <c r="H5" i="51"/>
  <c r="G5" i="51"/>
  <c r="F5" i="51"/>
  <c r="E5" i="51"/>
  <c r="D5" i="51"/>
  <c r="C5" i="51"/>
  <c r="I4" i="51"/>
  <c r="H4" i="51"/>
  <c r="G4" i="51"/>
  <c r="F4" i="51"/>
  <c r="E4" i="51"/>
  <c r="D4" i="51"/>
  <c r="C4" i="51"/>
  <c r="I3" i="51"/>
  <c r="I67" i="64"/>
  <c r="H67" i="64"/>
  <c r="G67" i="64"/>
  <c r="F67" i="64"/>
  <c r="E67" i="64"/>
  <c r="D67" i="64"/>
  <c r="C67" i="64"/>
  <c r="I66" i="64"/>
  <c r="H66" i="64"/>
  <c r="G66" i="64"/>
  <c r="F66" i="64"/>
  <c r="E66" i="64"/>
  <c r="D66" i="64"/>
  <c r="C66" i="64"/>
  <c r="I65" i="64"/>
  <c r="H65" i="64"/>
  <c r="G65" i="64"/>
  <c r="F65" i="64"/>
  <c r="E65" i="64"/>
  <c r="D65" i="64"/>
  <c r="C65" i="64"/>
  <c r="I64" i="64"/>
  <c r="H64" i="64"/>
  <c r="G64" i="64"/>
  <c r="F64" i="64"/>
  <c r="E64" i="64"/>
  <c r="D64" i="64"/>
  <c r="C64" i="64"/>
  <c r="I63" i="64"/>
  <c r="H63" i="64"/>
  <c r="G63" i="64"/>
  <c r="F63" i="64"/>
  <c r="E63" i="64"/>
  <c r="D63" i="64"/>
  <c r="C63" i="64"/>
  <c r="I62" i="64"/>
  <c r="H62" i="64"/>
  <c r="G62" i="64"/>
  <c r="F62" i="64"/>
  <c r="E62" i="64"/>
  <c r="D62" i="64"/>
  <c r="C62" i="64"/>
  <c r="I61" i="64"/>
  <c r="H61" i="64"/>
  <c r="G61" i="64"/>
  <c r="F61" i="64"/>
  <c r="E61" i="64"/>
  <c r="D61" i="64"/>
  <c r="C61" i="64"/>
  <c r="I60" i="64"/>
  <c r="H60" i="64"/>
  <c r="G60" i="64"/>
  <c r="F60" i="64"/>
  <c r="E60" i="64"/>
  <c r="D60" i="64"/>
  <c r="C60" i="64"/>
  <c r="I59" i="64"/>
  <c r="H59" i="64"/>
  <c r="G59" i="64"/>
  <c r="F59" i="64"/>
  <c r="E59" i="64"/>
  <c r="D59" i="64"/>
  <c r="C59" i="64"/>
  <c r="I58" i="64"/>
  <c r="H58" i="64"/>
  <c r="G58" i="64"/>
  <c r="F58" i="64"/>
  <c r="E58" i="64"/>
  <c r="D58" i="64"/>
  <c r="C58" i="64"/>
  <c r="I57" i="64"/>
  <c r="H57" i="64"/>
  <c r="G57" i="64"/>
  <c r="F57" i="64"/>
  <c r="E57" i="64"/>
  <c r="D57" i="64"/>
  <c r="C57" i="64"/>
  <c r="I56" i="64"/>
  <c r="H56" i="64"/>
  <c r="G56" i="64"/>
  <c r="F56" i="64"/>
  <c r="E56" i="64"/>
  <c r="D56" i="64"/>
  <c r="C56" i="64"/>
  <c r="I55" i="64"/>
  <c r="H55" i="64"/>
  <c r="G55" i="64"/>
  <c r="F55" i="64"/>
  <c r="E55" i="64"/>
  <c r="D55" i="64"/>
  <c r="C55" i="64"/>
  <c r="I54" i="64"/>
  <c r="H54" i="64"/>
  <c r="G54" i="64"/>
  <c r="F54" i="64"/>
  <c r="E54" i="64"/>
  <c r="D54" i="64"/>
  <c r="C54" i="64"/>
  <c r="I53" i="64"/>
  <c r="H53" i="64"/>
  <c r="G53" i="64"/>
  <c r="F53" i="64"/>
  <c r="E53" i="64"/>
  <c r="D53" i="64"/>
  <c r="C53" i="64"/>
  <c r="I52" i="64"/>
  <c r="H52" i="64"/>
  <c r="G52" i="64"/>
  <c r="F52" i="64"/>
  <c r="E52" i="64"/>
  <c r="D52" i="64"/>
  <c r="C52" i="64"/>
  <c r="I51" i="64"/>
  <c r="H51" i="64"/>
  <c r="G51" i="64"/>
  <c r="F51" i="64"/>
  <c r="E51" i="64"/>
  <c r="D51" i="64"/>
  <c r="C51" i="64"/>
  <c r="I50" i="64"/>
  <c r="H50" i="64"/>
  <c r="G50" i="64"/>
  <c r="F50" i="64"/>
  <c r="E50" i="64"/>
  <c r="D50" i="64"/>
  <c r="C50" i="64"/>
  <c r="I49" i="64"/>
  <c r="H49" i="64"/>
  <c r="G49" i="64"/>
  <c r="F49" i="64"/>
  <c r="E49" i="64"/>
  <c r="D49" i="64"/>
  <c r="C49" i="64"/>
  <c r="I48" i="64"/>
  <c r="H48" i="64"/>
  <c r="G48" i="64"/>
  <c r="F48" i="64"/>
  <c r="E48" i="64"/>
  <c r="D48" i="64"/>
  <c r="C48" i="64"/>
  <c r="I47" i="64"/>
  <c r="H47" i="64"/>
  <c r="G47" i="64"/>
  <c r="F47" i="64"/>
  <c r="E47" i="64"/>
  <c r="D47" i="64"/>
  <c r="C47" i="64"/>
  <c r="I46" i="64"/>
  <c r="H46" i="64"/>
  <c r="G46" i="64"/>
  <c r="F46" i="64"/>
  <c r="E46" i="64"/>
  <c r="D46" i="64"/>
  <c r="C46" i="64"/>
  <c r="I45" i="64"/>
  <c r="H45" i="64"/>
  <c r="G45" i="64"/>
  <c r="F45" i="64"/>
  <c r="E45" i="64"/>
  <c r="D45" i="64"/>
  <c r="C45" i="64"/>
  <c r="I44" i="64"/>
  <c r="H44" i="64"/>
  <c r="G44" i="64"/>
  <c r="F44" i="64"/>
  <c r="E44" i="64"/>
  <c r="D44" i="64"/>
  <c r="C44" i="64"/>
  <c r="I43" i="64"/>
  <c r="H43" i="64"/>
  <c r="G43" i="64"/>
  <c r="F43" i="64"/>
  <c r="E43" i="64"/>
  <c r="D43" i="64"/>
  <c r="C43" i="64"/>
  <c r="I42" i="64"/>
  <c r="H42" i="64"/>
  <c r="G42" i="64"/>
  <c r="F42" i="64"/>
  <c r="E42" i="64"/>
  <c r="D42" i="64"/>
  <c r="C42" i="64"/>
  <c r="I41" i="64"/>
  <c r="H41" i="64"/>
  <c r="G41" i="64"/>
  <c r="F41" i="64"/>
  <c r="E41" i="64"/>
  <c r="D41" i="64"/>
  <c r="C41" i="64"/>
  <c r="I40" i="64"/>
  <c r="H40" i="64"/>
  <c r="G40" i="64"/>
  <c r="F40" i="64"/>
  <c r="E40" i="64"/>
  <c r="D40" i="64"/>
  <c r="C40" i="64"/>
  <c r="I39" i="64"/>
  <c r="H39" i="64"/>
  <c r="G39" i="64"/>
  <c r="F39" i="64"/>
  <c r="E39" i="64"/>
  <c r="D39" i="64"/>
  <c r="C39" i="64"/>
  <c r="I38" i="64"/>
  <c r="H38" i="64"/>
  <c r="G38" i="64"/>
  <c r="F38" i="64"/>
  <c r="E38" i="64"/>
  <c r="D38" i="64"/>
  <c r="C38" i="64"/>
  <c r="P19" i="59" l="1"/>
  <c r="G252" i="59"/>
  <c r="E14" i="50"/>
  <c r="E22" i="50"/>
  <c r="C49" i="50"/>
  <c r="E51" i="50"/>
  <c r="I39" i="50"/>
  <c r="F43" i="50"/>
  <c r="E43" i="50"/>
  <c r="F17" i="50"/>
  <c r="F25" i="50"/>
  <c r="C39" i="50"/>
  <c r="G43" i="50"/>
  <c r="E35" i="50"/>
  <c r="D39" i="50"/>
  <c r="D47" i="50"/>
  <c r="I51" i="50"/>
  <c r="F50" i="50"/>
  <c r="F13" i="50"/>
  <c r="E18" i="50"/>
  <c r="F21" i="50"/>
  <c r="E26" i="50"/>
  <c r="H43" i="50"/>
  <c r="K18" i="59"/>
  <c r="H18" i="59"/>
  <c r="I35" i="50"/>
  <c r="I262" i="59"/>
  <c r="E257" i="59"/>
  <c r="J19" i="59"/>
  <c r="H17" i="59"/>
  <c r="K19" i="59"/>
  <c r="N18" i="59"/>
  <c r="F108" i="59"/>
  <c r="F7" i="59" s="1"/>
  <c r="N19" i="59"/>
  <c r="M18" i="59"/>
  <c r="O18" i="59"/>
  <c r="N113" i="59"/>
  <c r="K88" i="59"/>
  <c r="E108" i="59"/>
  <c r="E7" i="59" s="1"/>
  <c r="I17" i="59"/>
  <c r="I4" i="50"/>
  <c r="D5" i="50"/>
  <c r="C6" i="50"/>
  <c r="F7" i="50"/>
  <c r="D9" i="50"/>
  <c r="C10" i="50"/>
  <c r="G27" i="50"/>
  <c r="C40" i="50"/>
  <c r="C44" i="50"/>
  <c r="C12" i="50"/>
  <c r="G12" i="50"/>
  <c r="C16" i="50"/>
  <c r="G16" i="50"/>
  <c r="C20" i="50"/>
  <c r="G20" i="50"/>
  <c r="C24" i="50"/>
  <c r="G24" i="50"/>
  <c r="C28" i="50"/>
  <c r="G28" i="50"/>
  <c r="C33" i="50"/>
  <c r="G33" i="50"/>
  <c r="C37" i="50"/>
  <c r="G37" i="50"/>
  <c r="C41" i="50"/>
  <c r="G41" i="50"/>
  <c r="C45" i="50"/>
  <c r="G45" i="50"/>
  <c r="E47" i="50"/>
  <c r="I47" i="50"/>
  <c r="D49" i="50"/>
  <c r="H49" i="50"/>
  <c r="C50" i="50"/>
  <c r="G50" i="50"/>
  <c r="F51" i="50"/>
  <c r="M108" i="59"/>
  <c r="M7" i="59" s="1"/>
  <c r="E4" i="50"/>
  <c r="H5" i="50"/>
  <c r="G6" i="50"/>
  <c r="E8" i="50"/>
  <c r="H9" i="50"/>
  <c r="G10" i="50"/>
  <c r="C27" i="50"/>
  <c r="G40" i="50"/>
  <c r="G44" i="50"/>
  <c r="H75" i="59"/>
  <c r="H14" i="59" s="1"/>
  <c r="C13" i="50"/>
  <c r="G13" i="50"/>
  <c r="F14" i="50"/>
  <c r="C17" i="50"/>
  <c r="G17" i="50"/>
  <c r="F18" i="50"/>
  <c r="C21" i="50"/>
  <c r="G21" i="50"/>
  <c r="F22" i="50"/>
  <c r="C25" i="50"/>
  <c r="G25" i="50"/>
  <c r="F26" i="50"/>
  <c r="C29" i="50"/>
  <c r="G29" i="50"/>
  <c r="C34" i="50"/>
  <c r="G34" i="50"/>
  <c r="F35" i="50"/>
  <c r="C38" i="50"/>
  <c r="G38" i="50"/>
  <c r="C42" i="50"/>
  <c r="G42" i="50"/>
  <c r="G11" i="50"/>
  <c r="C11" i="50"/>
  <c r="L262" i="59"/>
  <c r="E113" i="59"/>
  <c r="O69" i="59"/>
  <c r="O9" i="59" s="1"/>
  <c r="H113" i="59"/>
  <c r="Q252" i="59"/>
  <c r="Q58" i="59" s="1"/>
  <c r="K257" i="59"/>
  <c r="N252" i="59"/>
  <c r="F252" i="59"/>
  <c r="Q257" i="59"/>
  <c r="Q59" i="59" s="1"/>
  <c r="N257" i="59"/>
  <c r="M252" i="59"/>
  <c r="E252" i="59"/>
  <c r="I257" i="59"/>
  <c r="K247" i="59"/>
  <c r="Q260" i="59"/>
  <c r="T217" i="59"/>
  <c r="T52" i="59" s="1"/>
  <c r="T218" i="59"/>
  <c r="T48" i="59" s="1"/>
  <c r="Q261" i="59"/>
  <c r="T242" i="59"/>
  <c r="T44" i="59" s="1"/>
  <c r="T75" i="59"/>
  <c r="T14" i="59" s="1"/>
  <c r="T76" i="59"/>
  <c r="T10" i="59" s="1"/>
  <c r="T68" i="59"/>
  <c r="T13" i="59" s="1"/>
  <c r="T69" i="59"/>
  <c r="T9" i="59" s="1"/>
  <c r="Q108" i="59"/>
  <c r="T108" i="59"/>
  <c r="T7" i="59" s="1"/>
  <c r="G96" i="59"/>
  <c r="G5" i="59" s="1"/>
  <c r="N102" i="59"/>
  <c r="N6" i="59" s="1"/>
  <c r="G262" i="59"/>
  <c r="K262" i="59"/>
  <c r="E76" i="59"/>
  <c r="E10" i="59" s="1"/>
  <c r="E18" i="59"/>
  <c r="R96" i="59"/>
  <c r="Q96" i="59"/>
  <c r="Q5" i="59" s="1"/>
  <c r="L82" i="59"/>
  <c r="L15" i="59" s="1"/>
  <c r="R83" i="59"/>
  <c r="R11" i="59" s="1"/>
  <c r="T82" i="59"/>
  <c r="T15" i="59" s="1"/>
  <c r="T83" i="59"/>
  <c r="T11" i="59" s="1"/>
  <c r="P88" i="59"/>
  <c r="S96" i="59"/>
  <c r="S5" i="59" s="1"/>
  <c r="G247" i="59"/>
  <c r="L96" i="59"/>
  <c r="L5" i="59" s="1"/>
  <c r="G82" i="59"/>
  <c r="G15" i="59" s="1"/>
  <c r="G76" i="59"/>
  <c r="G10" i="59" s="1"/>
  <c r="F17" i="59"/>
  <c r="J68" i="59"/>
  <c r="J13" i="59" s="1"/>
  <c r="L18" i="59"/>
  <c r="F113" i="59"/>
  <c r="E19" i="59"/>
  <c r="L252" i="59"/>
  <c r="I247" i="59"/>
  <c r="E262" i="59"/>
  <c r="H96" i="59"/>
  <c r="H5" i="59" s="1"/>
  <c r="O75" i="59"/>
  <c r="O14" i="59" s="1"/>
  <c r="N17" i="59"/>
  <c r="M88" i="59"/>
  <c r="M16" i="59" s="1"/>
  <c r="K108" i="59"/>
  <c r="K7" i="59" s="1"/>
  <c r="P113" i="59"/>
  <c r="P16" i="59" s="1"/>
  <c r="K17" i="59"/>
  <c r="F19" i="59"/>
  <c r="I18" i="59"/>
  <c r="L17" i="59"/>
  <c r="H102" i="59"/>
  <c r="H6" i="59" s="1"/>
  <c r="J17" i="59"/>
  <c r="P252" i="59"/>
  <c r="P262" i="59"/>
  <c r="O108" i="59"/>
  <c r="O7" i="59" s="1"/>
  <c r="G113" i="59"/>
  <c r="N96" i="59"/>
  <c r="N5" i="59" s="1"/>
  <c r="J76" i="59"/>
  <c r="J10" i="59" s="1"/>
  <c r="I75" i="59"/>
  <c r="I14" i="59" s="1"/>
  <c r="I88" i="59"/>
  <c r="L68" i="59"/>
  <c r="L13" i="59" s="1"/>
  <c r="O102" i="59"/>
  <c r="O6" i="59" s="1"/>
  <c r="K113" i="59"/>
  <c r="K16" i="59" s="1"/>
  <c r="J113" i="59"/>
  <c r="J16" i="59" s="1"/>
  <c r="P18" i="59"/>
  <c r="D12" i="50"/>
  <c r="H12" i="50"/>
  <c r="D16" i="50"/>
  <c r="H16" i="50"/>
  <c r="O96" i="59"/>
  <c r="O5" i="59" s="1"/>
  <c r="I19" i="59"/>
  <c r="O83" i="59"/>
  <c r="O11" i="59" s="1"/>
  <c r="J83" i="59"/>
  <c r="J11" i="59" s="1"/>
  <c r="M76" i="59"/>
  <c r="M10" i="59" s="1"/>
  <c r="M17" i="59"/>
  <c r="P69" i="59"/>
  <c r="P9" i="59" s="1"/>
  <c r="L69" i="59"/>
  <c r="L9" i="59" s="1"/>
  <c r="I68" i="59"/>
  <c r="I13" i="59" s="1"/>
  <c r="G19" i="59"/>
  <c r="P108" i="59"/>
  <c r="P7" i="59" s="1"/>
  <c r="G108" i="59"/>
  <c r="G7" i="59" s="1"/>
  <c r="N108" i="59"/>
  <c r="N7" i="59" s="1"/>
  <c r="H108" i="59"/>
  <c r="H7" i="59" s="1"/>
  <c r="L108" i="59"/>
  <c r="L7" i="59" s="1"/>
  <c r="I108" i="59"/>
  <c r="I7" i="59" s="1"/>
  <c r="J108" i="59"/>
  <c r="J7" i="59" s="1"/>
  <c r="I113" i="59"/>
  <c r="F96" i="59"/>
  <c r="F5" i="59" s="1"/>
  <c r="I96" i="59"/>
  <c r="I5" i="59" s="1"/>
  <c r="K96" i="59"/>
  <c r="K5" i="59" s="1"/>
  <c r="M96" i="59"/>
  <c r="M5" i="59" s="1"/>
  <c r="I82" i="59"/>
  <c r="I15" i="59" s="1"/>
  <c r="F82" i="59"/>
  <c r="F15" i="59" s="1"/>
  <c r="H83" i="59"/>
  <c r="H11" i="59" s="1"/>
  <c r="K83" i="59"/>
  <c r="K11" i="59" s="1"/>
  <c r="N83" i="59"/>
  <c r="N11" i="59" s="1"/>
  <c r="P83" i="59"/>
  <c r="P11" i="59" s="1"/>
  <c r="M82" i="59"/>
  <c r="M15" i="59" s="1"/>
  <c r="E83" i="59"/>
  <c r="E11" i="59" s="1"/>
  <c r="G83" i="59"/>
  <c r="G11" i="59" s="1"/>
  <c r="J82" i="59"/>
  <c r="J15" i="59" s="1"/>
  <c r="K82" i="59"/>
  <c r="K15" i="59" s="1"/>
  <c r="N82" i="59"/>
  <c r="N15" i="59" s="1"/>
  <c r="P82" i="59"/>
  <c r="P15" i="59" s="1"/>
  <c r="M83" i="59"/>
  <c r="M11" i="59" s="1"/>
  <c r="H88" i="59"/>
  <c r="G17" i="59"/>
  <c r="G88" i="59"/>
  <c r="J75" i="59"/>
  <c r="J14" i="59" s="1"/>
  <c r="G75" i="59"/>
  <c r="G14" i="59" s="1"/>
  <c r="I76" i="59"/>
  <c r="I10" i="59" s="1"/>
  <c r="L76" i="59"/>
  <c r="L10" i="59" s="1"/>
  <c r="N76" i="59"/>
  <c r="N10" i="59" s="1"/>
  <c r="P75" i="59"/>
  <c r="P14" i="59" s="1"/>
  <c r="F18" i="59"/>
  <c r="F76" i="59"/>
  <c r="F10" i="59" s="1"/>
  <c r="H76" i="59"/>
  <c r="H10" i="59" s="1"/>
  <c r="K75" i="59"/>
  <c r="K14" i="59" s="1"/>
  <c r="M75" i="59"/>
  <c r="M14" i="59" s="1"/>
  <c r="O76" i="59"/>
  <c r="O10" i="59" s="1"/>
  <c r="F75" i="59"/>
  <c r="F14" i="59" s="1"/>
  <c r="N262" i="59"/>
  <c r="G68" i="59"/>
  <c r="G13" i="59" s="1"/>
  <c r="H69" i="59"/>
  <c r="H9" i="59" s="1"/>
  <c r="K69" i="59"/>
  <c r="K9" i="59" s="1"/>
  <c r="N69" i="59"/>
  <c r="N9" i="59" s="1"/>
  <c r="E17" i="59"/>
  <c r="O68" i="59"/>
  <c r="O13" i="59" s="1"/>
  <c r="F68" i="59"/>
  <c r="F13" i="59" s="1"/>
  <c r="G69" i="59"/>
  <c r="G9" i="59" s="1"/>
  <c r="J69" i="59"/>
  <c r="J9" i="59" s="1"/>
  <c r="K68" i="59"/>
  <c r="K13" i="59" s="1"/>
  <c r="M69" i="59"/>
  <c r="M9" i="59" s="1"/>
  <c r="N68" i="59"/>
  <c r="N13" i="59" s="1"/>
  <c r="P68" i="59"/>
  <c r="P13" i="59" s="1"/>
  <c r="E88" i="59"/>
  <c r="F89" i="59" s="1"/>
  <c r="F12" i="59" s="1"/>
  <c r="L102" i="59"/>
  <c r="L6" i="59" s="1"/>
  <c r="P102" i="59"/>
  <c r="P6" i="59" s="1"/>
  <c r="I102" i="59"/>
  <c r="I6" i="59" s="1"/>
  <c r="M102" i="59"/>
  <c r="M6" i="59" s="1"/>
  <c r="J102" i="59"/>
  <c r="J6" i="59" s="1"/>
  <c r="F4" i="50"/>
  <c r="E5" i="50"/>
  <c r="D6" i="50"/>
  <c r="H6" i="50"/>
  <c r="C7" i="50"/>
  <c r="G7" i="50"/>
  <c r="F8" i="50"/>
  <c r="E9" i="50"/>
  <c r="I9" i="50"/>
  <c r="D10" i="50"/>
  <c r="H10" i="50"/>
  <c r="D15" i="50"/>
  <c r="H15" i="50"/>
  <c r="D19" i="50"/>
  <c r="H19" i="50"/>
  <c r="D23" i="50"/>
  <c r="H23" i="50"/>
  <c r="D27" i="50"/>
  <c r="H27" i="50"/>
  <c r="D32" i="50"/>
  <c r="H32" i="50"/>
  <c r="D36" i="50"/>
  <c r="H36" i="50"/>
  <c r="D40" i="50"/>
  <c r="H40" i="50"/>
  <c r="D44" i="50"/>
  <c r="H44" i="50"/>
  <c r="D52" i="50"/>
  <c r="H52" i="50"/>
  <c r="C53" i="50"/>
  <c r="G53" i="50"/>
  <c r="J262" i="59"/>
  <c r="P96" i="59"/>
  <c r="P5" i="59" s="1"/>
  <c r="O82" i="59"/>
  <c r="O15" i="59" s="1"/>
  <c r="F83" i="59"/>
  <c r="F11" i="59" s="1"/>
  <c r="N75" i="59"/>
  <c r="N14" i="59" s="1"/>
  <c r="H68" i="59"/>
  <c r="H13" i="59" s="1"/>
  <c r="D13" i="50"/>
  <c r="H13" i="50"/>
  <c r="C14" i="50"/>
  <c r="G14" i="50"/>
  <c r="K102" i="59"/>
  <c r="K6" i="59" s="1"/>
  <c r="J96" i="59"/>
  <c r="J5" i="59" s="1"/>
  <c r="I83" i="59"/>
  <c r="I11" i="59" s="1"/>
  <c r="L83" i="59"/>
  <c r="L11" i="59" s="1"/>
  <c r="H82" i="59"/>
  <c r="H15" i="59" s="1"/>
  <c r="P76" i="59"/>
  <c r="P10" i="59" s="1"/>
  <c r="L75" i="59"/>
  <c r="L14" i="59" s="1"/>
  <c r="L88" i="59"/>
  <c r="F88" i="59"/>
  <c r="M68" i="59"/>
  <c r="M13" i="59" s="1"/>
  <c r="I69" i="59"/>
  <c r="I9" i="59" s="1"/>
  <c r="E68" i="59"/>
  <c r="E13" i="59" s="1"/>
  <c r="O252" i="59"/>
  <c r="J257" i="59"/>
  <c r="D20" i="50"/>
  <c r="H20" i="50"/>
  <c r="D24" i="50"/>
  <c r="H24" i="50"/>
  <c r="D28" i="50"/>
  <c r="H28" i="50"/>
  <c r="D33" i="50"/>
  <c r="H33" i="50"/>
  <c r="D37" i="50"/>
  <c r="H37" i="50"/>
  <c r="D41" i="50"/>
  <c r="H41" i="50"/>
  <c r="D45" i="50"/>
  <c r="H45" i="50"/>
  <c r="C46" i="50"/>
  <c r="G46" i="50"/>
  <c r="F47" i="50"/>
  <c r="E49" i="50"/>
  <c r="I49" i="50"/>
  <c r="D50" i="50"/>
  <c r="H50" i="50"/>
  <c r="C51" i="50"/>
  <c r="G51" i="50"/>
  <c r="F262" i="59"/>
  <c r="H247" i="59"/>
  <c r="M257" i="59"/>
  <c r="O247" i="59"/>
  <c r="O257" i="59"/>
  <c r="G257" i="59"/>
  <c r="J252" i="59"/>
  <c r="F15" i="50"/>
  <c r="D17" i="50"/>
  <c r="H17" i="50"/>
  <c r="C18" i="50"/>
  <c r="G18" i="50"/>
  <c r="F19" i="50"/>
  <c r="D21" i="50"/>
  <c r="H21" i="50"/>
  <c r="C22" i="50"/>
  <c r="G22" i="50"/>
  <c r="D25" i="50"/>
  <c r="H25" i="50"/>
  <c r="C26" i="50"/>
  <c r="G26" i="50"/>
  <c r="D29" i="50"/>
  <c r="H29" i="50"/>
  <c r="D34" i="50"/>
  <c r="H34" i="50"/>
  <c r="C35" i="50"/>
  <c r="G35" i="50"/>
  <c r="D38" i="50"/>
  <c r="H38" i="50"/>
  <c r="D42" i="50"/>
  <c r="H42" i="50"/>
  <c r="F11" i="50"/>
  <c r="O262" i="59"/>
  <c r="M262" i="59"/>
  <c r="H262" i="59"/>
  <c r="P257" i="59"/>
  <c r="H257" i="59"/>
  <c r="K252" i="59"/>
  <c r="N247" i="59"/>
  <c r="F247" i="59"/>
  <c r="O19" i="59"/>
  <c r="M247" i="59"/>
  <c r="E247" i="59"/>
  <c r="F257" i="59"/>
  <c r="I252" i="59"/>
  <c r="L247" i="59"/>
  <c r="Q68" i="59"/>
  <c r="Q13" i="59" s="1"/>
  <c r="S82" i="59"/>
  <c r="S15" i="59" s="1"/>
  <c r="S83" i="59"/>
  <c r="S11" i="59" s="1"/>
  <c r="Q82" i="59"/>
  <c r="Q15" i="59" s="1"/>
  <c r="R82" i="59"/>
  <c r="R15" i="59" s="1"/>
  <c r="Q83" i="59"/>
  <c r="Q11" i="59" s="1"/>
  <c r="R102" i="59"/>
  <c r="R6" i="59" s="1"/>
  <c r="S102" i="59"/>
  <c r="S6" i="59" s="1"/>
  <c r="R242" i="59"/>
  <c r="R44" i="59" s="1"/>
  <c r="S242" i="59"/>
  <c r="S44" i="59" s="1"/>
  <c r="S68" i="59"/>
  <c r="S13" i="59" s="1"/>
  <c r="S69" i="59"/>
  <c r="S9" i="59" s="1"/>
  <c r="R5" i="59"/>
  <c r="R108" i="59"/>
  <c r="R7" i="59" s="1"/>
  <c r="S108" i="59"/>
  <c r="S7" i="59" s="1"/>
  <c r="Q19" i="59"/>
  <c r="R76" i="59"/>
  <c r="R10" i="59" s="1"/>
  <c r="S76" i="59"/>
  <c r="S10" i="59" s="1"/>
  <c r="S75" i="59"/>
  <c r="S14" i="59" s="1"/>
  <c r="S218" i="59"/>
  <c r="S48" i="59" s="1"/>
  <c r="S217" i="59"/>
  <c r="S52" i="59" s="1"/>
  <c r="F12" i="50"/>
  <c r="F28" i="50"/>
  <c r="F37" i="50"/>
  <c r="F41" i="50"/>
  <c r="F45" i="50"/>
  <c r="F34" i="50"/>
  <c r="F38" i="50"/>
  <c r="F42" i="50"/>
  <c r="F46" i="50"/>
  <c r="D11" i="50"/>
  <c r="F23" i="50"/>
  <c r="F27" i="50"/>
  <c r="F32" i="50"/>
  <c r="F36" i="50"/>
  <c r="F40" i="50"/>
  <c r="F52" i="50"/>
  <c r="E53" i="50"/>
  <c r="I71" i="66"/>
  <c r="I37" i="66"/>
  <c r="I71" i="58"/>
  <c r="I37" i="58"/>
  <c r="I110" i="51"/>
  <c r="I57" i="51"/>
  <c r="R68" i="59"/>
  <c r="R13" i="59" s="1"/>
  <c r="I56" i="52"/>
  <c r="I108" i="52"/>
  <c r="I71" i="65"/>
  <c r="I37" i="65"/>
  <c r="I85" i="53"/>
  <c r="I44" i="53"/>
  <c r="Q75" i="59"/>
  <c r="Q14" i="59" s="1"/>
  <c r="N16" i="59"/>
  <c r="R69" i="59"/>
  <c r="R9" i="59" s="1"/>
  <c r="Q76" i="59"/>
  <c r="Q10" i="59" s="1"/>
  <c r="Q17" i="59"/>
  <c r="Q69" i="59"/>
  <c r="Q9" i="59" s="1"/>
  <c r="Q18" i="59"/>
  <c r="Q88" i="59"/>
  <c r="Q113" i="59"/>
  <c r="Q102" i="59"/>
  <c r="Q6" i="59" s="1"/>
  <c r="R218" i="59"/>
  <c r="R48" i="59" s="1"/>
  <c r="R217" i="59"/>
  <c r="R52" i="59" s="1"/>
  <c r="C4" i="50"/>
  <c r="G4" i="50"/>
  <c r="F5" i="50"/>
  <c r="E6" i="50"/>
  <c r="D7" i="50"/>
  <c r="H7" i="50"/>
  <c r="C8" i="50"/>
  <c r="G8" i="50"/>
  <c r="F9" i="50"/>
  <c r="E10" i="50"/>
  <c r="E15" i="50"/>
  <c r="E19" i="50"/>
  <c r="E23" i="50"/>
  <c r="E27" i="50"/>
  <c r="I27" i="50"/>
  <c r="E32" i="50"/>
  <c r="I32" i="50"/>
  <c r="E36" i="50"/>
  <c r="I36" i="50"/>
  <c r="E40" i="50"/>
  <c r="I40" i="50"/>
  <c r="E44" i="50"/>
  <c r="I44" i="50"/>
  <c r="E52" i="50"/>
  <c r="I52" i="50"/>
  <c r="D53" i="50"/>
  <c r="H53" i="50"/>
  <c r="I53" i="50"/>
  <c r="D4" i="50"/>
  <c r="H4" i="50"/>
  <c r="C5" i="50"/>
  <c r="G5" i="50"/>
  <c r="F6" i="50"/>
  <c r="E7" i="50"/>
  <c r="D8" i="50"/>
  <c r="H8" i="50"/>
  <c r="C9" i="50"/>
  <c r="G9" i="50"/>
  <c r="F10" i="50"/>
  <c r="E12" i="50"/>
  <c r="E16" i="50"/>
  <c r="E20" i="50"/>
  <c r="E24" i="50"/>
  <c r="E28" i="50"/>
  <c r="I28" i="50"/>
  <c r="E33" i="50"/>
  <c r="I33" i="50"/>
  <c r="E37" i="50"/>
  <c r="I37" i="50"/>
  <c r="E41" i="50"/>
  <c r="I41" i="50"/>
  <c r="F44" i="50"/>
  <c r="E45" i="50"/>
  <c r="I45" i="50"/>
  <c r="D46" i="50"/>
  <c r="H46" i="50"/>
  <c r="C47" i="50"/>
  <c r="G47" i="50"/>
  <c r="F49" i="50"/>
  <c r="E50" i="50"/>
  <c r="I50" i="50"/>
  <c r="D51" i="50"/>
  <c r="H51" i="50"/>
  <c r="E13" i="50"/>
  <c r="D14" i="50"/>
  <c r="H14" i="50"/>
  <c r="C15" i="50"/>
  <c r="G15" i="50"/>
  <c r="F16" i="50"/>
  <c r="E17" i="50"/>
  <c r="D18" i="50"/>
  <c r="H18" i="50"/>
  <c r="C19" i="50"/>
  <c r="G19" i="50"/>
  <c r="F20" i="50"/>
  <c r="E21" i="50"/>
  <c r="D22" i="50"/>
  <c r="H22" i="50"/>
  <c r="C23" i="50"/>
  <c r="G23" i="50"/>
  <c r="F24" i="50"/>
  <c r="E25" i="50"/>
  <c r="D26" i="50"/>
  <c r="H26" i="50"/>
  <c r="E29" i="50"/>
  <c r="I29" i="50"/>
  <c r="C32" i="50"/>
  <c r="G32" i="50"/>
  <c r="F33" i="50"/>
  <c r="E34" i="50"/>
  <c r="I34" i="50"/>
  <c r="D35" i="50"/>
  <c r="H35" i="50"/>
  <c r="C36" i="50"/>
  <c r="G36" i="50"/>
  <c r="E38" i="50"/>
  <c r="I38" i="50"/>
  <c r="E42" i="50"/>
  <c r="I42" i="50"/>
  <c r="E46" i="50"/>
  <c r="I46" i="50"/>
  <c r="C52" i="50"/>
  <c r="G52" i="50"/>
  <c r="F53" i="50"/>
  <c r="E11" i="50"/>
  <c r="I25" i="50"/>
  <c r="I11" i="50"/>
  <c r="O16" i="59"/>
  <c r="L16" i="59"/>
  <c r="I17" i="50"/>
  <c r="Q242" i="59"/>
  <c r="Q44" i="59" s="1"/>
  <c r="E218" i="59"/>
  <c r="E217" i="59"/>
  <c r="L217" i="59"/>
  <c r="E242" i="59"/>
  <c r="K242" i="59"/>
  <c r="B42" i="76"/>
  <c r="B45" i="76" s="1"/>
  <c r="B38" i="76"/>
  <c r="C43" i="76"/>
  <c r="B22" i="76"/>
  <c r="B40" i="76"/>
  <c r="B43" i="76" s="1"/>
  <c r="I15" i="50"/>
  <c r="I23" i="50"/>
  <c r="I7" i="50"/>
  <c r="I16" i="50"/>
  <c r="I24" i="50"/>
  <c r="M218" i="59"/>
  <c r="I18" i="50"/>
  <c r="I26" i="50"/>
  <c r="I6" i="50"/>
  <c r="I12" i="50"/>
  <c r="I20" i="50"/>
  <c r="I14" i="50"/>
  <c r="I22" i="50"/>
  <c r="I8" i="50"/>
  <c r="I5" i="50"/>
  <c r="I13" i="50"/>
  <c r="I21" i="50"/>
  <c r="I10" i="50"/>
  <c r="I19" i="50"/>
  <c r="L218" i="59"/>
  <c r="H242" i="59"/>
  <c r="L242" i="59"/>
  <c r="J242" i="59"/>
  <c r="I242" i="59"/>
  <c r="M217" i="59"/>
  <c r="N218" i="59"/>
  <c r="N217" i="59"/>
  <c r="G242" i="59"/>
  <c r="K217" i="59"/>
  <c r="K218" i="59"/>
  <c r="Q217" i="59"/>
  <c r="Q52" i="59" s="1"/>
  <c r="Q218" i="59"/>
  <c r="Q48" i="59" s="1"/>
  <c r="O218" i="59"/>
  <c r="O217" i="59"/>
  <c r="F218" i="59"/>
  <c r="F217" i="59"/>
  <c r="N242" i="59"/>
  <c r="O242" i="59"/>
  <c r="J217" i="59"/>
  <c r="J218" i="59"/>
  <c r="I217" i="59"/>
  <c r="I218" i="59"/>
  <c r="P218" i="59"/>
  <c r="P217" i="59"/>
  <c r="G218" i="59"/>
  <c r="G217" i="59"/>
  <c r="M242" i="59"/>
  <c r="F242" i="59"/>
  <c r="H218" i="59"/>
  <c r="H217" i="59"/>
  <c r="P242" i="59"/>
  <c r="I33" i="64"/>
  <c r="I32" i="64"/>
  <c r="I31" i="64"/>
  <c r="I30" i="64"/>
  <c r="I29" i="64"/>
  <c r="I28" i="64"/>
  <c r="I27" i="64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11" i="64"/>
  <c r="I10" i="64"/>
  <c r="I9" i="64"/>
  <c r="I8" i="64"/>
  <c r="I7" i="64"/>
  <c r="I6" i="64"/>
  <c r="I5" i="64"/>
  <c r="I4" i="64"/>
  <c r="I3" i="64"/>
  <c r="I3" i="50"/>
  <c r="E3" i="59"/>
  <c r="F3" i="59"/>
  <c r="G3" i="59"/>
  <c r="H3" i="59"/>
  <c r="I3" i="59"/>
  <c r="J3" i="59"/>
  <c r="I7" i="74"/>
  <c r="H7" i="74"/>
  <c r="G7" i="74"/>
  <c r="F7" i="74"/>
  <c r="E7" i="74"/>
  <c r="D7" i="74"/>
  <c r="C7" i="74"/>
  <c r="I6" i="60"/>
  <c r="H6" i="60"/>
  <c r="G6" i="60"/>
  <c r="F6" i="60"/>
  <c r="E6" i="60"/>
  <c r="D6" i="60"/>
  <c r="C6" i="60"/>
  <c r="I5" i="60"/>
  <c r="H5" i="60"/>
  <c r="G5" i="60"/>
  <c r="F5" i="60"/>
  <c r="E5" i="60"/>
  <c r="D5" i="60"/>
  <c r="C5" i="60"/>
  <c r="I4" i="60"/>
  <c r="H4" i="60"/>
  <c r="G4" i="60"/>
  <c r="F4" i="60"/>
  <c r="E4" i="60"/>
  <c r="D4" i="60"/>
  <c r="C4" i="60"/>
  <c r="I21" i="74"/>
  <c r="H21" i="74"/>
  <c r="G21" i="74"/>
  <c r="F21" i="74"/>
  <c r="E21" i="74"/>
  <c r="D21" i="74"/>
  <c r="C21" i="74"/>
  <c r="G14" i="74"/>
  <c r="H14" i="74"/>
  <c r="I14" i="74"/>
  <c r="G89" i="59" l="1"/>
  <c r="G12" i="59" s="1"/>
  <c r="K114" i="59"/>
  <c r="K4" i="59" s="1"/>
  <c r="E114" i="59"/>
  <c r="E4" i="59" s="1"/>
  <c r="F90" i="59"/>
  <c r="F8" i="59" s="1"/>
  <c r="N89" i="59"/>
  <c r="N12" i="59" s="1"/>
  <c r="E89" i="59"/>
  <c r="E12" i="59" s="1"/>
  <c r="Q114" i="59"/>
  <c r="Q4" i="59" s="1"/>
  <c r="T114" i="59"/>
  <c r="T4" i="59" s="1"/>
  <c r="G90" i="59"/>
  <c r="G8" i="59" s="1"/>
  <c r="E16" i="59"/>
  <c r="T89" i="59"/>
  <c r="T12" i="59" s="1"/>
  <c r="T90" i="59"/>
  <c r="T8" i="59" s="1"/>
  <c r="E90" i="59"/>
  <c r="E8" i="59" s="1"/>
  <c r="L90" i="59"/>
  <c r="L8" i="59" s="1"/>
  <c r="N114" i="59"/>
  <c r="N4" i="59" s="1"/>
  <c r="P114" i="59"/>
  <c r="P4" i="59" s="1"/>
  <c r="Q262" i="59"/>
  <c r="Q56" i="59" s="1"/>
  <c r="P90" i="59"/>
  <c r="P8" i="59" s="1"/>
  <c r="L114" i="59"/>
  <c r="L4" i="59" s="1"/>
  <c r="I16" i="59"/>
  <c r="F16" i="59"/>
  <c r="I90" i="59"/>
  <c r="I8" i="59" s="1"/>
  <c r="F114" i="59"/>
  <c r="F4" i="59" s="1"/>
  <c r="O114" i="59"/>
  <c r="O4" i="59" s="1"/>
  <c r="G114" i="59"/>
  <c r="G4" i="59" s="1"/>
  <c r="P89" i="59"/>
  <c r="P12" i="59" s="1"/>
  <c r="F180" i="59"/>
  <c r="F249" i="59"/>
  <c r="F259" i="59"/>
  <c r="F254" i="59"/>
  <c r="F185" i="59"/>
  <c r="F244" i="59"/>
  <c r="E180" i="59"/>
  <c r="E244" i="59"/>
  <c r="E254" i="59"/>
  <c r="E249" i="59"/>
  <c r="E259" i="59"/>
  <c r="E185" i="59"/>
  <c r="J90" i="59"/>
  <c r="J8" i="59" s="1"/>
  <c r="O89" i="59"/>
  <c r="O12" i="59" s="1"/>
  <c r="H16" i="59"/>
  <c r="H180" i="59"/>
  <c r="H259" i="59"/>
  <c r="H249" i="59"/>
  <c r="H244" i="59"/>
  <c r="H254" i="59"/>
  <c r="H185" i="59"/>
  <c r="H90" i="59"/>
  <c r="H8" i="59" s="1"/>
  <c r="J89" i="59"/>
  <c r="J12" i="59" s="1"/>
  <c r="M90" i="59"/>
  <c r="M8" i="59" s="1"/>
  <c r="O90" i="59"/>
  <c r="O8" i="59" s="1"/>
  <c r="K90" i="59"/>
  <c r="K8" i="59" s="1"/>
  <c r="I114" i="59"/>
  <c r="I4" i="59" s="1"/>
  <c r="M114" i="59"/>
  <c r="M4" i="59" s="1"/>
  <c r="H114" i="59"/>
  <c r="H4" i="59" s="1"/>
  <c r="J180" i="59"/>
  <c r="J249" i="59"/>
  <c r="J259" i="59"/>
  <c r="J254" i="59"/>
  <c r="J185" i="59"/>
  <c r="J244" i="59"/>
  <c r="I180" i="59"/>
  <c r="I244" i="59"/>
  <c r="I254" i="59"/>
  <c r="I249" i="59"/>
  <c r="I185" i="59"/>
  <c r="I259" i="59"/>
  <c r="H89" i="59"/>
  <c r="H12" i="59" s="1"/>
  <c r="M89" i="59"/>
  <c r="M12" i="59" s="1"/>
  <c r="K89" i="59"/>
  <c r="K12" i="59" s="1"/>
  <c r="G180" i="59"/>
  <c r="G254" i="59"/>
  <c r="G185" i="59"/>
  <c r="G244" i="59"/>
  <c r="G259" i="59"/>
  <c r="G249" i="59"/>
  <c r="I89" i="59"/>
  <c r="I12" i="59" s="1"/>
  <c r="L89" i="59"/>
  <c r="L12" i="59" s="1"/>
  <c r="N90" i="59"/>
  <c r="N8" i="59" s="1"/>
  <c r="G16" i="59"/>
  <c r="J114" i="59"/>
  <c r="J4" i="59" s="1"/>
  <c r="G170" i="59"/>
  <c r="G175" i="59"/>
  <c r="E170" i="59"/>
  <c r="E175" i="59"/>
  <c r="F170" i="59"/>
  <c r="F175" i="59"/>
  <c r="J170" i="59"/>
  <c r="J175" i="59"/>
  <c r="H170" i="59"/>
  <c r="H175" i="59"/>
  <c r="I170" i="59"/>
  <c r="I175" i="59"/>
  <c r="R114" i="59"/>
  <c r="R4" i="59" s="1"/>
  <c r="S114" i="59"/>
  <c r="S4" i="59" s="1"/>
  <c r="R89" i="59"/>
  <c r="R12" i="59" s="1"/>
  <c r="S90" i="59"/>
  <c r="S8" i="59" s="1"/>
  <c r="S89" i="59"/>
  <c r="S12" i="59" s="1"/>
  <c r="I71" i="64"/>
  <c r="I37" i="64"/>
  <c r="I110" i="50"/>
  <c r="I57" i="50"/>
  <c r="Q89" i="59"/>
  <c r="Q12" i="59" s="1"/>
  <c r="R90" i="59"/>
  <c r="R8" i="59" s="1"/>
  <c r="Q90" i="59"/>
  <c r="Q8" i="59" s="1"/>
  <c r="Q16" i="59"/>
  <c r="G23" i="59"/>
  <c r="G220" i="59"/>
  <c r="G238" i="59"/>
  <c r="G226" i="59"/>
  <c r="G213" i="59"/>
  <c r="G199" i="59"/>
  <c r="G164" i="59"/>
  <c r="G152" i="59"/>
  <c r="G139" i="59"/>
  <c r="G125" i="59"/>
  <c r="G110" i="59"/>
  <c r="G98" i="59"/>
  <c r="G85" i="59"/>
  <c r="G71" i="59"/>
  <c r="G232" i="59"/>
  <c r="G206" i="59"/>
  <c r="G192" i="59"/>
  <c r="G132" i="59"/>
  <c r="G78" i="59"/>
  <c r="G43" i="59"/>
  <c r="G64" i="59"/>
  <c r="G146" i="59"/>
  <c r="G92" i="59"/>
  <c r="G158" i="59"/>
  <c r="G104" i="59"/>
  <c r="G118" i="59"/>
  <c r="F232" i="59"/>
  <c r="F220" i="59"/>
  <c r="F206" i="59"/>
  <c r="F192" i="59"/>
  <c r="F158" i="59"/>
  <c r="F146" i="59"/>
  <c r="F132" i="59"/>
  <c r="F118" i="59"/>
  <c r="F104" i="59"/>
  <c r="F92" i="59"/>
  <c r="F78" i="59"/>
  <c r="F64" i="59"/>
  <c r="F43" i="59"/>
  <c r="F213" i="59"/>
  <c r="F152" i="59"/>
  <c r="F139" i="59"/>
  <c r="F125" i="59"/>
  <c r="F110" i="59"/>
  <c r="F98" i="59"/>
  <c r="F85" i="59"/>
  <c r="F71" i="59"/>
  <c r="F23" i="59"/>
  <c r="F238" i="59"/>
  <c r="F226" i="59"/>
  <c r="F199" i="59"/>
  <c r="F164" i="59"/>
  <c r="I23" i="59"/>
  <c r="I226" i="59"/>
  <c r="I199" i="59"/>
  <c r="I164" i="59"/>
  <c r="I232" i="59"/>
  <c r="I220" i="59"/>
  <c r="I206" i="59"/>
  <c r="I192" i="59"/>
  <c r="I158" i="59"/>
  <c r="I146" i="59"/>
  <c r="I132" i="59"/>
  <c r="I118" i="59"/>
  <c r="I104" i="59"/>
  <c r="I92" i="59"/>
  <c r="I78" i="59"/>
  <c r="I64" i="59"/>
  <c r="I43" i="59"/>
  <c r="I238" i="59"/>
  <c r="I213" i="59"/>
  <c r="I110" i="59"/>
  <c r="I139" i="59"/>
  <c r="I85" i="59"/>
  <c r="I152" i="59"/>
  <c r="I98" i="59"/>
  <c r="I125" i="59"/>
  <c r="I71" i="59"/>
  <c r="E23" i="59"/>
  <c r="E238" i="59"/>
  <c r="E213" i="59"/>
  <c r="E232" i="59"/>
  <c r="E220" i="59"/>
  <c r="E206" i="59"/>
  <c r="E192" i="59"/>
  <c r="E158" i="59"/>
  <c r="E146" i="59"/>
  <c r="E132" i="59"/>
  <c r="E118" i="59"/>
  <c r="E104" i="59"/>
  <c r="E92" i="59"/>
  <c r="E78" i="59"/>
  <c r="E64" i="59"/>
  <c r="E43" i="59"/>
  <c r="E226" i="59"/>
  <c r="E199" i="59"/>
  <c r="E164" i="59"/>
  <c r="E152" i="59"/>
  <c r="E98" i="59"/>
  <c r="E71" i="59"/>
  <c r="E139" i="59"/>
  <c r="E110" i="59"/>
  <c r="E125" i="59"/>
  <c r="E85" i="59"/>
  <c r="J232" i="59"/>
  <c r="J220" i="59"/>
  <c r="J206" i="59"/>
  <c r="J192" i="59"/>
  <c r="J158" i="59"/>
  <c r="J146" i="59"/>
  <c r="J132" i="59"/>
  <c r="J118" i="59"/>
  <c r="J104" i="59"/>
  <c r="J92" i="59"/>
  <c r="J78" i="59"/>
  <c r="J64" i="59"/>
  <c r="J43" i="59"/>
  <c r="J238" i="59"/>
  <c r="J226" i="59"/>
  <c r="J199" i="59"/>
  <c r="J164" i="59"/>
  <c r="J139" i="59"/>
  <c r="J125" i="59"/>
  <c r="J110" i="59"/>
  <c r="J98" i="59"/>
  <c r="J85" i="59"/>
  <c r="J71" i="59"/>
  <c r="J23" i="59"/>
  <c r="J213" i="59"/>
  <c r="J152" i="59"/>
  <c r="H238" i="59"/>
  <c r="H226" i="59"/>
  <c r="H213" i="59"/>
  <c r="H199" i="59"/>
  <c r="H164" i="59"/>
  <c r="H152" i="59"/>
  <c r="H139" i="59"/>
  <c r="H125" i="59"/>
  <c r="H110" i="59"/>
  <c r="H98" i="59"/>
  <c r="H85" i="59"/>
  <c r="H71" i="59"/>
  <c r="H232" i="59"/>
  <c r="H220" i="59"/>
  <c r="H192" i="59"/>
  <c r="H158" i="59"/>
  <c r="H132" i="59"/>
  <c r="H118" i="59"/>
  <c r="H104" i="59"/>
  <c r="H92" i="59"/>
  <c r="H78" i="59"/>
  <c r="H64" i="59"/>
  <c r="H43" i="59"/>
  <c r="H206" i="59"/>
  <c r="H146" i="59"/>
  <c r="H23" i="59"/>
  <c r="C46" i="76"/>
  <c r="B41" i="76"/>
  <c r="B44" i="76" s="1"/>
  <c r="D97" i="70"/>
  <c r="D32" i="70" s="1"/>
  <c r="E97" i="70"/>
  <c r="E32" i="70" s="1"/>
  <c r="F97" i="70"/>
  <c r="F32" i="70" s="1"/>
  <c r="C97" i="70"/>
  <c r="C32" i="70" s="1"/>
  <c r="I21" i="60"/>
  <c r="H21" i="60"/>
  <c r="G21" i="60"/>
  <c r="F21" i="60"/>
  <c r="E21" i="60"/>
  <c r="D21" i="60"/>
  <c r="C21" i="60"/>
  <c r="I14" i="60"/>
  <c r="H3" i="66"/>
  <c r="H3" i="65"/>
  <c r="H3" i="58"/>
  <c r="H3" i="53"/>
  <c r="H3" i="52"/>
  <c r="H3" i="51"/>
  <c r="H33" i="64"/>
  <c r="H32" i="64"/>
  <c r="H31" i="64"/>
  <c r="H30" i="64"/>
  <c r="H29" i="64"/>
  <c r="H28" i="64"/>
  <c r="H27" i="64"/>
  <c r="H26" i="64"/>
  <c r="H25" i="64"/>
  <c r="H24" i="64"/>
  <c r="H23" i="64"/>
  <c r="H22" i="64"/>
  <c r="H21" i="64"/>
  <c r="H20" i="64"/>
  <c r="H19" i="64"/>
  <c r="H18" i="64"/>
  <c r="H17" i="64"/>
  <c r="H16" i="64"/>
  <c r="H15" i="64"/>
  <c r="H14" i="64"/>
  <c r="H13" i="64"/>
  <c r="H12" i="64"/>
  <c r="H11" i="64"/>
  <c r="H10" i="64"/>
  <c r="H9" i="64"/>
  <c r="H8" i="64"/>
  <c r="H7" i="64"/>
  <c r="H6" i="64"/>
  <c r="H5" i="64"/>
  <c r="H4" i="64"/>
  <c r="H3" i="64"/>
  <c r="H3" i="50"/>
  <c r="H14" i="60"/>
  <c r="H71" i="58" l="1"/>
  <c r="H37" i="58"/>
  <c r="H110" i="50"/>
  <c r="H57" i="50"/>
  <c r="H110" i="51"/>
  <c r="H57" i="51"/>
  <c r="H71" i="65"/>
  <c r="H37" i="65"/>
  <c r="H71" i="64"/>
  <c r="H37" i="64"/>
  <c r="H108" i="52"/>
  <c r="H56" i="52"/>
  <c r="H37" i="66"/>
  <c r="H71" i="66"/>
  <c r="H85" i="53"/>
  <c r="H44" i="53"/>
  <c r="H7" i="60"/>
  <c r="I7" i="60"/>
  <c r="G3" i="66"/>
  <c r="G3" i="65"/>
  <c r="G3" i="58"/>
  <c r="G3" i="53"/>
  <c r="G3" i="52"/>
  <c r="G3" i="51"/>
  <c r="G3" i="64"/>
  <c r="G33" i="64"/>
  <c r="G32" i="64"/>
  <c r="G31" i="64"/>
  <c r="G30" i="64"/>
  <c r="G29" i="64"/>
  <c r="G28" i="64"/>
  <c r="G27" i="64"/>
  <c r="G26" i="64"/>
  <c r="G25" i="64"/>
  <c r="G24" i="64"/>
  <c r="G23" i="64"/>
  <c r="G22" i="64"/>
  <c r="G21" i="64"/>
  <c r="G20" i="64"/>
  <c r="G19" i="64"/>
  <c r="G18" i="64"/>
  <c r="G17" i="64"/>
  <c r="G16" i="64"/>
  <c r="G15" i="64"/>
  <c r="G14" i="64"/>
  <c r="G13" i="64"/>
  <c r="G12" i="64"/>
  <c r="G11" i="64"/>
  <c r="G10" i="64"/>
  <c r="G9" i="64"/>
  <c r="G8" i="64"/>
  <c r="G7" i="64"/>
  <c r="G6" i="64"/>
  <c r="G5" i="64"/>
  <c r="G4" i="64"/>
  <c r="G3" i="50"/>
  <c r="G57" i="50" l="1"/>
  <c r="G110" i="50"/>
  <c r="G57" i="51"/>
  <c r="G110" i="51"/>
  <c r="G37" i="65"/>
  <c r="G71" i="65"/>
  <c r="G37" i="66"/>
  <c r="G71" i="66"/>
  <c r="G108" i="52"/>
  <c r="G56" i="52"/>
  <c r="G37" i="64"/>
  <c r="G71" i="64"/>
  <c r="G37" i="58"/>
  <c r="G71" i="58"/>
  <c r="G44" i="53"/>
  <c r="G85" i="53"/>
  <c r="G14" i="60"/>
  <c r="G7" i="60" s="1"/>
  <c r="F3" i="66" l="1"/>
  <c r="F3" i="65"/>
  <c r="F3" i="58"/>
  <c r="F3" i="53"/>
  <c r="F3" i="52"/>
  <c r="F3" i="51"/>
  <c r="F33" i="64"/>
  <c r="F32" i="64"/>
  <c r="F31" i="64"/>
  <c r="F30" i="64"/>
  <c r="F29" i="64"/>
  <c r="F28" i="64"/>
  <c r="F27" i="64"/>
  <c r="F26" i="64"/>
  <c r="F25" i="64"/>
  <c r="F24" i="64"/>
  <c r="F23" i="64"/>
  <c r="F22" i="64"/>
  <c r="F21" i="64"/>
  <c r="F20" i="64"/>
  <c r="F19" i="64"/>
  <c r="F18" i="64"/>
  <c r="F17" i="64"/>
  <c r="F16" i="64"/>
  <c r="F15" i="64"/>
  <c r="F14" i="64"/>
  <c r="F13" i="64"/>
  <c r="F12" i="64"/>
  <c r="F11" i="64"/>
  <c r="F10" i="64"/>
  <c r="F9" i="64"/>
  <c r="F8" i="64"/>
  <c r="F7" i="64"/>
  <c r="F6" i="64"/>
  <c r="F5" i="64"/>
  <c r="F4" i="64"/>
  <c r="F3" i="64"/>
  <c r="F3" i="50"/>
  <c r="F37" i="58" l="1"/>
  <c r="F71" i="58"/>
  <c r="F57" i="50"/>
  <c r="F110" i="50"/>
  <c r="F57" i="51"/>
  <c r="F110" i="51"/>
  <c r="F37" i="65"/>
  <c r="F71" i="65"/>
  <c r="F37" i="64"/>
  <c r="F71" i="64"/>
  <c r="F56" i="52"/>
  <c r="F108" i="52"/>
  <c r="F71" i="66"/>
  <c r="F37" i="66"/>
  <c r="F44" i="53"/>
  <c r="F85" i="53"/>
  <c r="F14" i="60"/>
  <c r="F7" i="60" s="1"/>
  <c r="E3" i="66" l="1"/>
  <c r="E3" i="65"/>
  <c r="E3" i="58"/>
  <c r="E3" i="53"/>
  <c r="E3" i="52"/>
  <c r="E3" i="51"/>
  <c r="E33" i="64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7" i="64"/>
  <c r="E6" i="64"/>
  <c r="E5" i="64"/>
  <c r="E4" i="64"/>
  <c r="E3" i="64"/>
  <c r="E3" i="50"/>
  <c r="E14" i="60"/>
  <c r="E7" i="60" s="1"/>
  <c r="E71" i="58" l="1"/>
  <c r="E37" i="58"/>
  <c r="E110" i="51"/>
  <c r="E57" i="51"/>
  <c r="E71" i="65"/>
  <c r="E37" i="65"/>
  <c r="E110" i="50"/>
  <c r="E57" i="50"/>
  <c r="E71" i="64"/>
  <c r="E37" i="64"/>
  <c r="E56" i="52"/>
  <c r="E108" i="52"/>
  <c r="E71" i="66"/>
  <c r="E37" i="66"/>
  <c r="E85" i="53"/>
  <c r="E44" i="53"/>
  <c r="D3" i="66"/>
  <c r="D3" i="65"/>
  <c r="D3" i="58"/>
  <c r="D3" i="53"/>
  <c r="D3" i="52"/>
  <c r="D3" i="51"/>
  <c r="D33" i="64"/>
  <c r="D32" i="64"/>
  <c r="D31" i="64"/>
  <c r="D30" i="64"/>
  <c r="D29" i="64"/>
  <c r="D28" i="64"/>
  <c r="D27" i="64"/>
  <c r="D26" i="64"/>
  <c r="D25" i="64"/>
  <c r="D24" i="64"/>
  <c r="D23" i="64"/>
  <c r="D22" i="64"/>
  <c r="D21" i="64"/>
  <c r="D20" i="64"/>
  <c r="D19" i="64"/>
  <c r="D18" i="64"/>
  <c r="D17" i="64"/>
  <c r="D16" i="64"/>
  <c r="D15" i="64"/>
  <c r="D14" i="64"/>
  <c r="D13" i="64"/>
  <c r="D12" i="64"/>
  <c r="D11" i="64"/>
  <c r="D10" i="64"/>
  <c r="D9" i="64"/>
  <c r="D8" i="64"/>
  <c r="D7" i="64"/>
  <c r="D6" i="64"/>
  <c r="D5" i="64"/>
  <c r="D4" i="64"/>
  <c r="D3" i="64"/>
  <c r="D3" i="50"/>
  <c r="D71" i="58" l="1"/>
  <c r="D37" i="58"/>
  <c r="D57" i="50"/>
  <c r="D110" i="50"/>
  <c r="D110" i="51"/>
  <c r="D57" i="51"/>
  <c r="D37" i="65"/>
  <c r="D71" i="65"/>
  <c r="D71" i="64"/>
  <c r="D37" i="64"/>
  <c r="D108" i="52"/>
  <c r="D56" i="52"/>
  <c r="D37" i="66"/>
  <c r="D71" i="66"/>
  <c r="D85" i="53"/>
  <c r="D44" i="53"/>
  <c r="D14" i="60"/>
  <c r="D7" i="60" s="1"/>
  <c r="C3" i="66" l="1"/>
  <c r="C3" i="65"/>
  <c r="C3" i="58"/>
  <c r="C3" i="53"/>
  <c r="C3" i="52"/>
  <c r="C3" i="51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5" i="64"/>
  <c r="C4" i="64"/>
  <c r="C3" i="64"/>
  <c r="C3" i="50"/>
  <c r="C14" i="60"/>
  <c r="C7" i="60" s="1"/>
  <c r="C37" i="58" l="1"/>
  <c r="C71" i="58"/>
  <c r="C57" i="50"/>
  <c r="C110" i="50"/>
  <c r="C57" i="51"/>
  <c r="C110" i="51"/>
  <c r="C37" i="65"/>
  <c r="C71" i="65"/>
  <c r="C37" i="64"/>
  <c r="C71" i="64"/>
  <c r="C108" i="52"/>
  <c r="C56" i="52"/>
  <c r="C37" i="66"/>
  <c r="C71" i="66"/>
  <c r="C85" i="53"/>
  <c r="C44" i="53"/>
  <c r="C14" i="74" l="1"/>
  <c r="D14" i="74"/>
  <c r="E14" i="74"/>
  <c r="F14" i="74"/>
  <c r="Q7" i="59" l="1"/>
  <c r="C7" i="76"/>
  <c r="C10" i="76" s="1"/>
  <c r="C13" i="76" s="1"/>
  <c r="C16" i="76" s="1"/>
  <c r="C19" i="76" s="1"/>
  <c r="C22" i="76" s="1"/>
  <c r="C9" i="76"/>
  <c r="C12" i="76" s="1"/>
  <c r="C15" i="76" s="1"/>
  <c r="C18" i="76" s="1"/>
  <c r="C21" i="76" s="1"/>
  <c r="C24" i="76" s="1"/>
  <c r="C8" i="76"/>
  <c r="C11" i="76" s="1"/>
  <c r="C14" i="76" s="1"/>
  <c r="C17" i="76" s="1"/>
  <c r="C20" i="76" s="1"/>
  <c r="C23" i="76" s="1"/>
</calcChain>
</file>

<file path=xl/sharedStrings.xml><?xml version="1.0" encoding="utf-8"?>
<sst xmlns="http://schemas.openxmlformats.org/spreadsheetml/2006/main" count="1675" uniqueCount="266">
  <si>
    <t>Statistik Dana Pensiun Konvensional Indonesia / Indonesia Pension Statistics</t>
  </si>
  <si>
    <t>Pertanyaan :</t>
  </si>
  <si>
    <t>Enquiries :</t>
  </si>
  <si>
    <t>Untuk informasi lebih lanjut mengenai statistik dalam publikasi ini :</t>
  </si>
  <si>
    <t>For more information about the statistics in this publication:</t>
  </si>
  <si>
    <t>Direktorat Analisis Informasi IKNB</t>
  </si>
  <si>
    <t>Directorate Of Information Analysis NBFI</t>
  </si>
  <si>
    <t>Gedung Wisma Mulia 2 Lantai 18
Jl. Jenderal Gatot Subroto No.42, Kuningan Barat, Mampang Prapatan, Jakarta Selatan, 12710</t>
  </si>
  <si>
    <t>Gedung Wisma Mulia 2 Lantai 18
Jl. Jenderal Gatot Subroto No.42, Kuningan Barat, Mampang Prapatan,
Jakarta Selatan, 12710</t>
  </si>
  <si>
    <t>Telp. 021 29600000 ext 6257</t>
  </si>
  <si>
    <t>Email : statistics@ojk.go.id</t>
  </si>
  <si>
    <t>Nomor Tabel</t>
  </si>
  <si>
    <t>Urutan Tabel</t>
  </si>
  <si>
    <t>Nama Tabel</t>
  </si>
  <si>
    <t>A</t>
  </si>
  <si>
    <t>Perkembangan Jumlah Dana Pensiun Gabungan</t>
  </si>
  <si>
    <t>B</t>
  </si>
  <si>
    <t>Perkembangan Jumlah Dana Pensiun Konvensional</t>
  </si>
  <si>
    <t>C</t>
  </si>
  <si>
    <t>Perkembangan Jumlah Dana Pensiun Syariah</t>
  </si>
  <si>
    <t>Perkembangan Jumlah Peserta Dana Pensiun yang tercatat dalam Program Pensiun Gabungan</t>
  </si>
  <si>
    <t>Perkembangan Jumlah Peserta Dana Pensiun yang tercatat dalam Program Pensiun Konvensional</t>
  </si>
  <si>
    <t>Perkembangan Jumlah Peserta Dana Pensiun yang tercatat dalam Program Pensiun Syariah</t>
  </si>
  <si>
    <t>Perkembangan Aset Dana Pensiun Gabungan</t>
  </si>
  <si>
    <t>Perkembangan Aset Dana Pensiun Konvensional</t>
  </si>
  <si>
    <t>Perkembangan Aset Dana Pensiun Syariah</t>
  </si>
  <si>
    <t>Komposisi Portofolio Investasi Dana Pensiun Gabungan</t>
  </si>
  <si>
    <t>Komposisi Portofolio Investasi Dana Pensiun Konvensional</t>
  </si>
  <si>
    <t>Komposisi Portofolio Investasi Dana Pensiun Syariah</t>
  </si>
  <si>
    <t>Komposisi Investasi, Aset, dan Aset Neto Berdasarkan Lokasi Dana Pensiun Gabungan</t>
  </si>
  <si>
    <t>Komposisi Investasi, Aset, dan Aset Neto Berdasarkan Lokasi Dana Pensiun Konvensional</t>
  </si>
  <si>
    <t>Komposisi Investasi, Aset, dan Aset Neto Berdasarkan Lokasi Dana Pensiun Syariah</t>
  </si>
  <si>
    <t>Perkembangan Rasio Keuangan Dana Pensiun Gabungan</t>
  </si>
  <si>
    <t>Perkembangan Rasio Keuangan Dana Pensiun Konvensional</t>
  </si>
  <si>
    <t>Perkembangan Rasio Keuangan Dana Pensiun Syariah</t>
  </si>
  <si>
    <t>Rincian Akun Laporan Aset Neto Dana Pensiun Gabungan</t>
  </si>
  <si>
    <t>Rincian Akun Laporan Aset Neto Dana Pensiun Konvensional</t>
  </si>
  <si>
    <t>Rincian Akun Laporan Aset Neto Dana Pensiun Syariah</t>
  </si>
  <si>
    <t>Rincian Akun Laporan Perhitungan Hasil Usaha Dana Pensiun Gabungan</t>
  </si>
  <si>
    <t>Rincian Akun Laporan Perhitungan Hasil Usaha Dana Pensiun Konvensional</t>
  </si>
  <si>
    <t>Rincian Akun Laporan Perhitungan Hasil Usaha Dana Pensiun Syariah</t>
  </si>
  <si>
    <t>Perkembangan Liabilitas Jangka Panjang Dana Pensiun Gabungan</t>
  </si>
  <si>
    <t>Perkembangan Liabilitas Jangka Panjang Dana Pensiun Konvensional</t>
  </si>
  <si>
    <t>Perkembangan Liabilitas Jangka Panjang Dana Pensiun Syariah</t>
  </si>
  <si>
    <t>Tabel 1.A. Perkembangan Jumlah Dana Pensiun Gabungan</t>
  </si>
  <si>
    <t>Jenis Program</t>
  </si>
  <si>
    <t>DPPK-PPMP</t>
  </si>
  <si>
    <t>DPPK-PPIP</t>
  </si>
  <si>
    <t>DPLK</t>
  </si>
  <si>
    <t>Dana Pensiun</t>
  </si>
  <si>
    <t>Tabel 1.B. Perkembangan Jumlah Dana Pensiun Konvensional</t>
  </si>
  <si>
    <t>Tabel 1.C. Perkembangan Jumlah Dana Pensiun Syariah</t>
  </si>
  <si>
    <t>Tabel 2.A. Perkembangan Jumlah Peserta Dana Pensiun yang tercatat dalam Program Pensiun Gabungan</t>
  </si>
  <si>
    <t>TOTAL</t>
  </si>
  <si>
    <t>Tabel 2.B. Perkembangan Jumlah Peserta Dana Pensiun yang tercatat dalam Program Pensiun Konvensional</t>
  </si>
  <si>
    <t>Tabel 2.C. Perkembangan Jumlah Peserta Dana Pensiun yang tercatat dalam Program Pensiun Syariah</t>
  </si>
  <si>
    <t>dalam milyar rupiah</t>
  </si>
  <si>
    <t>Tabel 3.A. Perkembangan Aset Dana Pensiun  Gabungan</t>
  </si>
  <si>
    <t>Tabel 3.B. Perkembangan Aset Dana Pensiun  Konvensional</t>
  </si>
  <si>
    <t>Tabel 3.C. Perkembangan Aset Dana Pensiun  Syariah</t>
  </si>
  <si>
    <t>Tabel 4.A. Komposisi Portofolio Investasi Dana Pensiun Pemberi Kerja Program Pensiun Manfaat Pasti (PPMP) Gabungan</t>
  </si>
  <si>
    <t>Instrumen Investasi</t>
  </si>
  <si>
    <t>Tabungan</t>
  </si>
  <si>
    <t>Deposito on call</t>
  </si>
  <si>
    <t>Deposito berjangka</t>
  </si>
  <si>
    <t>Sertifikat deposito</t>
  </si>
  <si>
    <t>Surat berharga BI</t>
  </si>
  <si>
    <t>SBN</t>
  </si>
  <si>
    <t>Saham</t>
  </si>
  <si>
    <t>Obligasi korporasi</t>
  </si>
  <si>
    <t>Sukuk korporasi</t>
  </si>
  <si>
    <t>Obligasi/Sukuk daerah</t>
  </si>
  <si>
    <t>Reksadana</t>
  </si>
  <si>
    <t>MTN</t>
  </si>
  <si>
    <t>KIK-EBA</t>
  </si>
  <si>
    <t>DIRE-KIK</t>
  </si>
  <si>
    <t>DINFRA-KIK</t>
  </si>
  <si>
    <t>Kontrak Opsi saham</t>
  </si>
  <si>
    <t>REPO</t>
  </si>
  <si>
    <t>Penyertaan langsung</t>
  </si>
  <si>
    <t>Tanah</t>
  </si>
  <si>
    <t>Bangunan</t>
  </si>
  <si>
    <t>Tanah dan bangunan</t>
  </si>
  <si>
    <t>TOTAL INVESTASI</t>
  </si>
  <si>
    <t>Tabel 4.B. Komposisi Portofolio Investasi Dana Pensiun Pemberi Kerja Program Pensiun Iuran Pasti (PPIP) Gabungan</t>
  </si>
  <si>
    <t>Tabel 4.C. Komposisi Portofolio Investasi Dana Pensiun Lembaga Keuangan Program Pensiun Iuran Pasti (DPLK) Gabungan</t>
  </si>
  <si>
    <t>Tabel 5.A. Komposisi Investasi, Aset, dan Aset Neto Berdasarkan Lokasi Dana Pensiun Gabungan</t>
  </si>
  <si>
    <t>Nama Provinsi</t>
  </si>
  <si>
    <t>Jumlah
Dana Pensiun</t>
  </si>
  <si>
    <t>Investasi
(Rupiah)</t>
  </si>
  <si>
    <t>Aset Neto
(Rupiah)</t>
  </si>
  <si>
    <t>Aset
(Rupiah)</t>
  </si>
  <si>
    <t>Bali</t>
  </si>
  <si>
    <t>Banten</t>
  </si>
  <si>
    <t>Bengkulu</t>
  </si>
  <si>
    <t>DI Yogyakarta</t>
  </si>
  <si>
    <t>DKI Jakarta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</si>
  <si>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</si>
  <si>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</si>
  <si>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</si>
  <si>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</si>
  <si>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</si>
  <si>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</si>
  <si>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</si>
  <si>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</si>
  <si>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Lampung</t>
  </si>
  <si>
    <t>Maluku</t>
  </si>
  <si>
    <t>Nanggroe Aceh Darussalam</t>
  </si>
  <si>
    <t>Nusa Tenggara Barat</t>
  </si>
  <si>
    <t>Nusa Tenggara Timur</t>
  </si>
  <si>
    <t>Papua</t>
  </si>
  <si>
    <t>Riau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</si>
  <si>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</si>
  <si>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</si>
  <si>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</si>
  <si>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</si>
  <si>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</si>
  <si>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</si>
  <si>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</si>
  <si>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Total</t>
  </si>
  <si>
    <t/>
  </si>
  <si>
    <t>Tabel 5.B. Komposisi Investasi, Aset, dan Aset Neto Berdasarkan Lokasi Dana Pensiun Konvensional</t>
  </si>
  <si>
    <t>Tabel 5.C. Komposisi Investasi, Aset, dan Aset Neto Berdasarkan Lokasi Dana Pensiun Syariah</t>
  </si>
  <si>
    <t>Tabel 6.A. Perkembangan Rasio Keuangan Dana Pensiun Gabungan</t>
  </si>
  <si>
    <t>RASIO</t>
  </si>
  <si>
    <t>ROA</t>
  </si>
  <si>
    <t>ROI (R)</t>
  </si>
  <si>
    <t>ROI (R+U)</t>
  </si>
  <si>
    <t>Rasio Investasi terhadap Aset</t>
  </si>
  <si>
    <t>Tabel 6.B. Perkembangan Rasio Keuangan Dana Pensiun Konvensional</t>
  </si>
  <si>
    <t>Tabel 6.C. Perkembangan Rasio Keuangan Dana Pensiun Syariah</t>
  </si>
  <si>
    <t xml:space="preserve">Keterangan : </t>
  </si>
  <si>
    <t>realized (R), unrealized (U)</t>
  </si>
  <si>
    <t>RASIO KONSOL</t>
  </si>
  <si>
    <t>ROI R+U PPMP</t>
  </si>
  <si>
    <t xml:space="preserve">Hasil Usaha Investasi (LPHU) </t>
  </si>
  <si>
    <t xml:space="preserve">Peningkatan (Penurunan) Nilai Investasi (LPAN) </t>
  </si>
  <si>
    <t>Total Investasi (LAN)</t>
  </si>
  <si>
    <t>ROI R+U Dana Pensiun</t>
  </si>
  <si>
    <t>ROI R Dana Pensiun</t>
  </si>
  <si>
    <t>ROI R+U PPIP</t>
  </si>
  <si>
    <t>Hasil Usaha Investasi (LPHU)</t>
  </si>
  <si>
    <t xml:space="preserve">Total Investasi (LAN) </t>
  </si>
  <si>
    <t>ROI R+U DPLK</t>
  </si>
  <si>
    <t>ROI R+U ALL</t>
  </si>
  <si>
    <t>ROA PPMP</t>
  </si>
  <si>
    <t>Total Pendapatan Investasi (LPAN)</t>
  </si>
  <si>
    <t>Beban Investasi (LPAN)</t>
  </si>
  <si>
    <t>Total Aset Tersedia (LAN)</t>
  </si>
  <si>
    <t>ROA Dana Pensiun</t>
  </si>
  <si>
    <t>ROA PPIP</t>
  </si>
  <si>
    <t>ROA DPLK</t>
  </si>
  <si>
    <t>ROA ALL</t>
  </si>
  <si>
    <t>RASIO KONVENSIONAL</t>
  </si>
  <si>
    <t>v</t>
  </si>
  <si>
    <t>ROI R PPMP</t>
  </si>
  <si>
    <t>ROI R PPIP</t>
  </si>
  <si>
    <t>ROI R DPLK</t>
  </si>
  <si>
    <t>ROI R+U PPMPALL</t>
  </si>
  <si>
    <t>ROI R ALL</t>
  </si>
  <si>
    <t>RITA PPMP</t>
  </si>
  <si>
    <t>RITA PPIP</t>
  </si>
  <si>
    <t>RITA DPLK</t>
  </si>
  <si>
    <t>RITA ALL</t>
  </si>
  <si>
    <t>RASIO SYARIAH</t>
  </si>
  <si>
    <t>ini doang yg di revisi</t>
  </si>
  <si>
    <t>Tabel 7.A. Rincian Akun Laporan Aset Neto Dana Pensiun Gabungan</t>
  </si>
  <si>
    <t>No.</t>
  </si>
  <si>
    <t>LAPORAN ASET NETO</t>
  </si>
  <si>
    <r>
      <t xml:space="preserve">Deposito </t>
    </r>
    <r>
      <rPr>
        <i/>
        <sz val="8"/>
        <color rgb="FF000000"/>
        <rFont val="Tahoma"/>
        <family val="2"/>
      </rPr>
      <t>on call</t>
    </r>
  </si>
  <si>
    <t xml:space="preserve">Kas dan Bank </t>
  </si>
  <si>
    <t>- Iuran Normal Pemberi Kerja</t>
  </si>
  <si>
    <t>- Iuran Normal Peserta</t>
  </si>
  <si>
    <t>- Iuran Sukarela Peserta</t>
  </si>
  <si>
    <t>- Iuran Tambahan</t>
  </si>
  <si>
    <t xml:space="preserve">Piutang Bunga Keterlambatan Iuran </t>
  </si>
  <si>
    <t xml:space="preserve">Beban Dibayar Di Muka </t>
  </si>
  <si>
    <t xml:space="preserve">Piutang Investasi </t>
  </si>
  <si>
    <t xml:space="preserve">Piutang Hasil Investasi </t>
  </si>
  <si>
    <t xml:space="preserve">Piutang Lain-lain </t>
  </si>
  <si>
    <t xml:space="preserve">TOTAL ASET LANCAR DI LUAR INVESTASI </t>
  </si>
  <si>
    <t xml:space="preserve">Tanah dan Bangunan </t>
  </si>
  <si>
    <t xml:space="preserve">Kendaraan </t>
  </si>
  <si>
    <t xml:space="preserve">Peralatan Komputer </t>
  </si>
  <si>
    <t xml:space="preserve">Peralatan Kantor  </t>
  </si>
  <si>
    <t xml:space="preserve">Aset Operasional Lain </t>
  </si>
  <si>
    <t>TOTAL ASET OPERASIONAL</t>
  </si>
  <si>
    <t xml:space="preserve">ASET LAIN-LAIN </t>
  </si>
  <si>
    <t xml:space="preserve">ASET TERSEDIA </t>
  </si>
  <si>
    <t>Utang manfaat pensiun dan manfaat lain jatuh tempo</t>
  </si>
  <si>
    <t>Utang manfaat sukarela</t>
  </si>
  <si>
    <t>Utang investasi</t>
  </si>
  <si>
    <t>Utang dana ta'zir</t>
  </si>
  <si>
    <t>Pendapatan diterima dimuka</t>
  </si>
  <si>
    <t>Beban yang masih harus dibayar</t>
  </si>
  <si>
    <t>Utang lain</t>
  </si>
  <si>
    <t>TOTAL LIABILITAS DI LUAR NILAI KINI AKTUARIA/LIABILITAS MANFAAT PENSIUN</t>
  </si>
  <si>
    <t>ASET NETO</t>
  </si>
  <si>
    <t>Tabel 7.B. Rincian Akun Laporan Aset Neto Dana Pensiun Konvensional</t>
  </si>
  <si>
    <t>Tabel 7.C. Rincian Akun Laporan Aset Neto Dana Pensiun Syariah</t>
  </si>
  <si>
    <t>Tabel 8.A. Rincian Akun Laporan Perhitungan Hasil Usaha Dana Pensiun Gabungan</t>
  </si>
  <si>
    <t>LAPORAN PERHITUNGAN HASIL USAHA</t>
  </si>
  <si>
    <t>Bunga/Bagi Hasil</t>
  </si>
  <si>
    <t>Dividen</t>
  </si>
  <si>
    <t>Sewa</t>
  </si>
  <si>
    <t>Laba (Rugi) Pelepasan Investasi</t>
  </si>
  <si>
    <t xml:space="preserve">Pendapatan Investasi Lain </t>
  </si>
  <si>
    <t>Total Pendapatan Investasi</t>
  </si>
  <si>
    <t>Beban Transaksi</t>
  </si>
  <si>
    <t>Beban Pemeliharaan Tanah dan Bangunan</t>
  </si>
  <si>
    <t>Beban Penyusutan Bangunan</t>
  </si>
  <si>
    <t>Beban Manajer Investasi</t>
  </si>
  <si>
    <t>Beban Kostudi</t>
  </si>
  <si>
    <t>Beban Investasi Lain</t>
  </si>
  <si>
    <t>Total Beban Investasi</t>
  </si>
  <si>
    <t>HASIL USAHA INVESTASI</t>
  </si>
  <si>
    <t>Gaji/Honor Karyawan, Pengurus, dan Dewan Pengawas</t>
  </si>
  <si>
    <t>Beban Kantor</t>
  </si>
  <si>
    <t>Beban Pemeliharaan</t>
  </si>
  <si>
    <t>Beban Penyusutan</t>
  </si>
  <si>
    <t>Beban Jasa Pihak Ketiga</t>
  </si>
  <si>
    <t>Beban Operasional Lain</t>
  </si>
  <si>
    <t>Total Beban Operasional</t>
  </si>
  <si>
    <t>Bunga Keterlambatan Iuran</t>
  </si>
  <si>
    <t>Laba (Rugi) Penjualan Aset Operasional</t>
  </si>
  <si>
    <t>Laba (Rugi) Penjualan Aset Lain-Lain</t>
  </si>
  <si>
    <t>Pendapatan Lain di Luar Investasi</t>
  </si>
  <si>
    <t xml:space="preserve">Beban Lain di Luar Investasi dan Operasional </t>
  </si>
  <si>
    <t>Total Pendapatan dan Beban Lain-lain</t>
  </si>
  <si>
    <t>HASIL USAHA SEBELUM PAJAK</t>
  </si>
  <si>
    <t>PAJAK PENGHASILAN</t>
  </si>
  <si>
    <t>HASIL USAHA SETELAH PAJAK</t>
  </si>
  <si>
    <t>Tabel 8.B. Rincian Akun Laporan Perhitungan Hasil Usaha Dana Pensiun Konvensional</t>
  </si>
  <si>
    <t>Tabel 8.C. Rincian Akun Laporan Perhitungan Hasil Usaha Dana Pensiun Syariah</t>
  </si>
  <si>
    <t>Tabel 9.A. Rincian Akun Laporan Aset Neto Dana Pensiun Pemberi Kerja Program Pensiun Manfaat Pasti (PPMP) Gabungan</t>
  </si>
  <si>
    <t>Tabel 9.B. Rincian Akun Laporan Aset Neto Dana Pensiun Pemberi Kerja Program Pensiun Manfaat Pasti (PPMP) Konvensional</t>
  </si>
  <si>
    <t>Tabel 9.C. Rincian Akun Laporan Aset Neto Dana Pensiun Pemberi Kerja Program Pensiun Manfaat Pasti (PPMP) Syariah</t>
  </si>
  <si>
    <t>Tabel 10.A. Rincian Akun Laporan Aset Neto Dana Pensiun Pemberi Kerja Program Pensiun Iuran Pasti (PPIP) Gabungan</t>
  </si>
  <si>
    <t>Tabel 10.B. Rincian Akun Laporan Aset Neto Dana Pensiun Pemberi Kerja Program Pensiun Iuran Pasti (PPIP) Konvensional</t>
  </si>
  <si>
    <t>Tabel 10.C. Rincian Akun Laporan Aset Neto Dana Pensiun Pemberi Kerja Program Pensiun Iuran Pasti (PPIP) Syariah</t>
  </si>
  <si>
    <t>Tabel 11.A. Rincian Akun Laporan Aset Neto Dana Pensiun Lembaga Keuangan Program Pensiun Iuran Pasti (DPLK) Gabungan</t>
  </si>
  <si>
    <t>TOTAL LIABILITAS DI LUAR  LIABILITAS MANFAAT PENSIUN</t>
  </si>
  <si>
    <t>Tabel 11.B. Rincian Akun Laporan Aset Neto Dana Pensiun Lembaga Keuangan Program Pensiun Iuran Pasti (DPLK) Konvensional</t>
  </si>
  <si>
    <t>Tabel 11.C. Rincian Akun Laporan Aset Neto Dana Pensiun Lembaga Keuangan Program Pensiun Iuran Pasti (DPLK) Syariah</t>
  </si>
  <si>
    <t>Tabel 12.A. Rincian Akun Laporan Perhitungan Hasil Usaha Dana Pensiun Pemberi Kerja Program Pensiun Manfaat Pasti (PPMP) Gabungan</t>
  </si>
  <si>
    <t>Beban Kustodi</t>
  </si>
  <si>
    <t>Tabel 12.B. Rincian Akun Laporan Perhitungan Hasil Usaha Dana Pensiun Pemberi Kerja Program Pensiun Manfaat Pasti (PPMP) Konvensional</t>
  </si>
  <si>
    <t>Tabel 12.C. Rincian Akun Laporan Perhitungan Hasil Usaha Dana Pensiun Pemberi Kerja Program Pensiun Manfaat Pasti (PPMP) Syariah</t>
  </si>
  <si>
    <t>HASIL USAHA INVESTASI *)</t>
  </si>
  <si>
    <t xml:space="preserve"> *) Data diperbaiki</t>
  </si>
  <si>
    <t>Tabel 13.A. Rincian Akun Laporan Perhitungan Hasil Usaha Dana Pensiun Pemberi Kerja Program Pensiun Iuran Pasti (PPIP) Gabungan</t>
  </si>
  <si>
    <t>Tabel 13.B. Rincian Akun Laporan Perhitungan Hasil Usaha Dana Pensiun Pemberi Kerja Program Pensiun Iuran Pasti (PPIP) Konvensional</t>
  </si>
  <si>
    <t>Tabel 13.C. Rincian Akun Laporan Perhitungan Hasil Usaha Dana Pensiun Pemberi Kerja Program Pensiun Iuran Pasti (PPIP) Syariah</t>
  </si>
  <si>
    <t>Tabel 14.A. Rincian Akun Laporan Perhitungan Hasil Usaha Dana Pensiun Lembaga Keuangan (DPLK) Gabungan</t>
  </si>
  <si>
    <t>Tabel 14.B. Rincian Akun Laporan Perhitungan Hasil Usaha Dana Pensiun Lembaga Keuangan (DPLK) Konvensional</t>
  </si>
  <si>
    <t>Tabel 14.C. Rincian Akun Laporan Perhitungan Hasil Usaha Dana Pensiun Lembaga Keuangan (DPLK) Syariah</t>
  </si>
  <si>
    <t>Tabel 15. A. Perkembangan Liabilitas Jangka Panjang Dana Pensiun Gabungan</t>
  </si>
  <si>
    <t>Liabilitas Jangka Panjang</t>
  </si>
  <si>
    <t>Nilai Kini Aktuaria Dana Pensiun Pemberi Kerja Program Pensiun Manfaat Pasti</t>
  </si>
  <si>
    <t>Liabilitas Manfaat Pensiun</t>
  </si>
  <si>
    <t>Tabel 15. B. Perkembangan Liabilitas Jangka Panjang Dana Pensiun Konvensional</t>
  </si>
  <si>
    <t>Tabel 15. C. Perkembangan Liabilitas Jangka Panjang Dana Pensiun Syariah</t>
  </si>
  <si>
    <t xml:space="preserve">DPPK-PPMP </t>
  </si>
  <si>
    <t>Dana Pensiun / Pension Fund</t>
  </si>
  <si>
    <t>Nilai Kini Aktuaria Dana Pensiun Pemberi Kerja Program Pensiun Manfaat Pasti - Syariah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</si>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</sst>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21]mmm\ yyyy;@"/>
    <numFmt numFmtId="169" formatCode="0.00\ ;\(0.00\)"/>
    <numFmt numFmtId="170" formatCode="_-&quot;$&quot;* #,##0.00_-;\-&quot;$&quot;* #,##0.00_-;_-&quot;$&quot;* &quot;-&quot;??_-;_-@_-"/>
    <numFmt numFmtId="171" formatCode="mmm\ yyyy"/>
    <numFmt numFmtId="172" formatCode="#,##0;[Red]\(#,##0\)"/>
    <numFmt numFmtId="173" formatCode="###\ ###\ ####"/>
    <numFmt numFmtId="174" formatCode="_([$€-2]* #,##0.00_);_([$€-2]* \(#,##0.00\);_([$€-2]* &quot;-&quot;??_)"/>
    <numFmt numFmtId="175" formatCode="0.00_)"/>
    <numFmt numFmtId="176" formatCode="[$-10409]dd\ mmm\ yyyy"/>
    <numFmt numFmtId="177" formatCode="#,##0.00;\(#,##0\)"/>
    <numFmt numFmtId="178" formatCode="##,###,##0.00"/>
    <numFmt numFmtId="179" formatCode="_-&quot;\&quot;* #,##0_-;\-&quot;\&quot;* #,##0_-;_-&quot;\&quot;* &quot;-&quot;_-;_-@_-"/>
    <numFmt numFmtId="180" formatCode="_-&quot;\&quot;* #,##0.00_-;\-&quot;\&quot;* #,##0.00_-;_-&quot;\&quot;* &quot;-&quot;??_-;_-@_-"/>
    <numFmt numFmtId="181" formatCode="_(* #,##0.00_);_(* \(#,##0.00\);_(* &quot;-&quot;_);_(@_)"/>
    <numFmt numFmtId="182" formatCode="_(* #,##0_);_(* \(#,##0\);_(* &quot;-&quot;??_);_(@_)"/>
    <numFmt numFmtId="183" formatCode="[$-409]mmm\-yy;@"/>
    <numFmt numFmtId="184" formatCode="_-* #,##0_-;\-* #,##0_-;_-* &quot;-&quot;??_-;_-@_-"/>
  </numFmts>
  <fonts count="7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charset val="1"/>
      <scheme val="minor"/>
    </font>
    <font>
      <sz val="36"/>
      <color theme="1"/>
      <name val="Calibri Light"/>
      <family val="1"/>
      <scheme val="major"/>
    </font>
    <font>
      <sz val="22"/>
      <color theme="5" tint="-0.249977111117893"/>
      <name val="Calibri Light"/>
      <family val="1"/>
      <scheme val="major"/>
    </font>
    <font>
      <sz val="22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8"/>
      <color rgb="FFFFFFFF"/>
      <name val="Tahoma"/>
      <family val="2"/>
    </font>
    <font>
      <sz val="10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2"/>
      <name val="SWISS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sz val="12"/>
      <name val="Helv"/>
    </font>
    <font>
      <sz val="11"/>
      <color indexed="8"/>
      <name val="Calibri"/>
      <family val="2"/>
      <charset val="1"/>
    </font>
    <font>
      <sz val="12"/>
      <name val="新細明體"/>
      <family val="2"/>
      <charset val="136"/>
    </font>
    <font>
      <sz val="11"/>
      <color indexed="8"/>
      <name val="Calibri"/>
      <family val="2"/>
    </font>
    <font>
      <sz val="9"/>
      <color theme="1"/>
      <name val="Comic Sans MS"/>
      <family val="2"/>
      <charset val="1"/>
    </font>
    <font>
      <sz val="10"/>
      <name val="Tahoma"/>
      <family val="2"/>
    </font>
    <font>
      <sz val="12"/>
      <name val="Tms Rmn"/>
    </font>
    <font>
      <b/>
      <sz val="8"/>
      <name val="Helv"/>
    </font>
    <font>
      <sz val="11"/>
      <name val="Calibri"/>
      <family val="2"/>
      <charset val="1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Geneva"/>
      <family val="2"/>
    </font>
    <font>
      <u/>
      <sz val="10.45"/>
      <color indexed="12"/>
      <name val="SWISS"/>
    </font>
    <font>
      <u/>
      <sz val="10"/>
      <color indexed="12"/>
      <name val="Arial"/>
      <family val="2"/>
    </font>
    <font>
      <b/>
      <sz val="14"/>
      <name val="Frutiger 87ExtraBlackCn"/>
      <family val="2"/>
    </font>
    <font>
      <sz val="7"/>
      <name val="Small Fonts"/>
      <family val="2"/>
    </font>
    <font>
      <b/>
      <i/>
      <sz val="16"/>
      <name val="Helv"/>
    </font>
    <font>
      <sz val="8"/>
      <name val="Trebuchet MS"/>
      <family val="2"/>
    </font>
    <font>
      <sz val="11"/>
      <name val="Calibri"/>
      <family val="2"/>
    </font>
    <font>
      <sz val="11"/>
      <name val="Century Gothic"/>
      <family val="2"/>
    </font>
    <font>
      <b/>
      <i/>
      <sz val="12"/>
      <name val="Frutiger 45 Light"/>
      <family val="2"/>
    </font>
    <font>
      <b/>
      <sz val="12"/>
      <name val="MS Sans Serif"/>
      <family val="2"/>
    </font>
    <font>
      <sz val="10"/>
      <color indexed="8"/>
      <name val="Arial"/>
      <family val="2"/>
    </font>
    <font>
      <sz val="12"/>
      <name val="MS Sans Serif"/>
      <family val="2"/>
    </font>
    <font>
      <b/>
      <sz val="12"/>
      <name val="Frutiger 45 Light"/>
      <family val="2"/>
    </font>
    <font>
      <sz val="10"/>
      <name val="Frutige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26"/>
      <color theme="5" tint="-0.249977111117893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8"/>
      <color theme="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u/>
      <sz val="10"/>
      <color theme="1"/>
      <name val="Tahoma"/>
      <family val="2"/>
    </font>
    <font>
      <i/>
      <sz val="9"/>
      <color theme="1"/>
      <name val="Tahoma"/>
      <family val="2"/>
    </font>
    <font>
      <i/>
      <sz val="11"/>
      <color theme="1"/>
      <name val="Cambria"/>
      <family val="1"/>
    </font>
    <font>
      <b/>
      <sz val="11"/>
      <color theme="1"/>
      <name val="Tahoma"/>
      <family val="2"/>
    </font>
    <font>
      <sz val="11"/>
      <name val="Tahoma"/>
      <family val="2"/>
    </font>
    <font>
      <i/>
      <sz val="8"/>
      <color rgb="FF000000"/>
      <name val="Tahoma"/>
      <family val="2"/>
    </font>
    <font>
      <b/>
      <i/>
      <sz val="10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2"/>
      <color theme="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i/>
      <sz val="11"/>
      <color rgb="FF000000"/>
      <name val="Calibri"/>
      <family val="2"/>
      <scheme val="minor"/>
    </font>
    <font>
      <b/>
      <sz val="8"/>
      <color rgb="FFFFFFFF"/>
      <name val="Tahoma"/>
      <family val="2"/>
    </font>
    <font>
      <sz val="8"/>
      <name val="Tahoma"/>
      <family val="2"/>
    </font>
    <font>
      <b/>
      <sz val="11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03A38"/>
        <bgColor rgb="FFB03A3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8EA9DB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13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8" fontId="13" fillId="3" borderId="0" applyNumberFormat="0" applyBorder="0" applyAlignment="0" applyProtection="0"/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168" fontId="15" fillId="2" borderId="0" applyNumberFormat="0" applyBorder="0" applyAlignment="0" applyProtection="0"/>
    <xf numFmtId="0" fontId="16" fillId="0" borderId="0" applyFill="0" applyBorder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1">
      <alignment horizontal="center"/>
    </xf>
    <xf numFmtId="0" fontId="18" fillId="0" borderId="4">
      <alignment horizontal="left" wrapText="1" indent="2"/>
    </xf>
    <xf numFmtId="0" fontId="16" fillId="0" borderId="0"/>
    <xf numFmtId="0" fontId="19" fillId="0" borderId="0">
      <alignment wrapText="1"/>
    </xf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5" applyFont="0" applyFill="0" applyAlignment="0">
      <protection locked="0"/>
    </xf>
    <xf numFmtId="165" fontId="13" fillId="0" borderId="0" applyFont="0" applyFill="0" applyBorder="0" applyAlignment="0" applyProtection="0"/>
    <xf numFmtId="169" fontId="16" fillId="0" borderId="6" applyFill="0" applyAlignment="0">
      <protection locked="0"/>
    </xf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2" fillId="0" borderId="0" applyFont="0" applyFill="0" applyBorder="0" applyAlignment="0" applyProtection="0"/>
    <xf numFmtId="39" fontId="16" fillId="0" borderId="5" applyFont="0" applyFill="0" applyAlignment="0">
      <protection locked="0"/>
    </xf>
    <xf numFmtId="165" fontId="16" fillId="0" borderId="0" applyFont="0" applyFill="0" applyBorder="0" applyAlignment="0" applyProtection="0"/>
    <xf numFmtId="39" fontId="16" fillId="0" borderId="5" applyFont="0" applyFill="0" applyAlignment="0">
      <protection locked="0"/>
    </xf>
    <xf numFmtId="165" fontId="1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6" fillId="0" borderId="5" applyFont="0" applyFill="0" applyAlignment="0">
      <protection locked="0"/>
    </xf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164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1" fontId="27" fillId="0" borderId="0">
      <alignment horizontal="center"/>
    </xf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28" fillId="0" borderId="0"/>
    <xf numFmtId="38" fontId="29" fillId="5" borderId="0" applyNumberFormat="0" applyBorder="0" applyAlignment="0" applyProtection="0"/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27" fillId="0" borderId="0">
      <alignment horizont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9" fillId="6" borderId="1" applyNumberFormat="0" applyBorder="0" applyAlignment="0" applyProtection="0"/>
    <xf numFmtId="10" fontId="29" fillId="6" borderId="1" applyNumberFormat="0" applyBorder="0" applyAlignment="0" applyProtection="0"/>
    <xf numFmtId="0" fontId="34" fillId="0" borderId="0"/>
    <xf numFmtId="37" fontId="35" fillId="0" borderId="0"/>
    <xf numFmtId="175" fontId="3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6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6" fillId="0" borderId="0"/>
    <xf numFmtId="0" fontId="16" fillId="0" borderId="0"/>
    <xf numFmtId="168" fontId="16" fillId="0" borderId="0"/>
    <xf numFmtId="168" fontId="13" fillId="0" borderId="0"/>
    <xf numFmtId="168" fontId="13" fillId="0" borderId="0"/>
    <xf numFmtId="168" fontId="13" fillId="0" borderId="0"/>
    <xf numFmtId="176" fontId="13" fillId="0" borderId="0"/>
    <xf numFmtId="0" fontId="12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38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8" fillId="0" borderId="0"/>
    <xf numFmtId="0" fontId="12" fillId="0" borderId="0"/>
    <xf numFmtId="0" fontId="2" fillId="0" borderId="0"/>
    <xf numFmtId="0" fontId="38" fillId="0" borderId="0"/>
    <xf numFmtId="0" fontId="11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168" fontId="13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23" fillId="0" borderId="0"/>
    <xf numFmtId="0" fontId="11" fillId="0" borderId="0" applyNumberFormat="0" applyFill="0" applyBorder="0" applyAlignment="0" applyProtection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40" fillId="0" borderId="9">
      <alignment horizontal="left" wrapText="1" indent="1"/>
    </xf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41" fillId="0" borderId="1">
      <alignment horizontal="center"/>
    </xf>
    <xf numFmtId="0" fontId="42" fillId="0" borderId="0">
      <alignment vertical="top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0">
      <alignment horizontal="center" vertical="center"/>
    </xf>
    <xf numFmtId="0" fontId="43" fillId="7" borderId="0" applyNumberFormat="0" applyFill="0">
      <alignment horizontal="left" vertical="center"/>
    </xf>
    <xf numFmtId="0" fontId="44" fillId="0" borderId="11">
      <alignment vertical="center" wrapText="1"/>
    </xf>
    <xf numFmtId="41" fontId="16" fillId="0" borderId="0" applyFont="0" applyFill="0" applyBorder="0" applyAlignment="0" applyProtection="0"/>
    <xf numFmtId="0" fontId="45" fillId="0" borderId="12">
      <alignment horizontal="center"/>
    </xf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9" fillId="0" borderId="0" applyFill="0" applyBorder="0">
      <alignment vertical="center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5" applyFont="0" applyFill="0" applyAlignment="0">
      <protection locked="0"/>
    </xf>
    <xf numFmtId="169" fontId="9" fillId="0" borderId="6" applyFill="0" applyAlignment="0">
      <protection locked="0"/>
    </xf>
    <xf numFmtId="165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165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5" applyFont="0" applyFill="0" applyAlignment="0">
      <protection locked="0"/>
    </xf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41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/>
    <xf numFmtId="41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1"/>
    <xf numFmtId="0" fontId="8" fillId="4" borderId="0" xfId="2" applyFont="1" applyFill="1" applyAlignment="1">
      <alignment horizontal="center" vertical="top" wrapText="1" readingOrder="1"/>
    </xf>
    <xf numFmtId="0" fontId="8" fillId="0" borderId="0" xfId="2" applyFont="1" applyAlignment="1">
      <alignment horizontal="center" vertical="top" wrapText="1" readingOrder="1"/>
    </xf>
    <xf numFmtId="0" fontId="10" fillId="0" borderId="0" xfId="3" applyFont="1" applyAlignment="1">
      <alignment vertical="top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wrapText="1"/>
    </xf>
    <xf numFmtId="0" fontId="51" fillId="8" borderId="0" xfId="0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quotePrefix="1" applyFont="1" applyAlignment="1">
      <alignment vertical="center"/>
    </xf>
    <xf numFmtId="0" fontId="53" fillId="9" borderId="0" xfId="0" applyFont="1" applyFill="1" applyAlignment="1">
      <alignment vertical="center"/>
    </xf>
    <xf numFmtId="17" fontId="56" fillId="10" borderId="13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7" fillId="11" borderId="0" xfId="0" applyFont="1" applyFill="1" applyAlignment="1">
      <alignment vertical="center" wrapText="1"/>
    </xf>
    <xf numFmtId="0" fontId="58" fillId="11" borderId="0" xfId="0" applyFont="1" applyFill="1" applyAlignment="1">
      <alignment vertical="center" wrapText="1"/>
    </xf>
    <xf numFmtId="0" fontId="57" fillId="0" borderId="0" xfId="0" applyFont="1" applyAlignment="1">
      <alignment vertical="center" wrapText="1"/>
    </xf>
    <xf numFmtId="0" fontId="57" fillId="0" borderId="4" xfId="0" applyFont="1" applyBorder="1" applyAlignment="1">
      <alignment vertical="center" wrapText="1"/>
    </xf>
    <xf numFmtId="17" fontId="56" fillId="10" borderId="14" xfId="0" applyNumberFormat="1" applyFont="1" applyFill="1" applyBorder="1" applyAlignment="1">
      <alignment horizontal="center" vertical="center"/>
    </xf>
    <xf numFmtId="0" fontId="57" fillId="11" borderId="15" xfId="0" applyFont="1" applyFill="1" applyBorder="1" applyAlignment="1">
      <alignment vertical="center" wrapText="1"/>
    </xf>
    <xf numFmtId="0" fontId="55" fillId="0" borderId="15" xfId="0" applyFont="1" applyBorder="1" applyAlignment="1">
      <alignment vertical="center" wrapText="1"/>
    </xf>
    <xf numFmtId="0" fontId="55" fillId="0" borderId="15" xfId="0" applyFont="1" applyBorder="1" applyAlignment="1">
      <alignment vertical="center"/>
    </xf>
    <xf numFmtId="0" fontId="58" fillId="11" borderId="15" xfId="0" applyFont="1" applyFill="1" applyBorder="1" applyAlignment="1">
      <alignment vertical="center" wrapText="1"/>
    </xf>
    <xf numFmtId="0" fontId="55" fillId="0" borderId="16" xfId="0" applyFont="1" applyBorder="1" applyAlignment="1">
      <alignment vertical="center"/>
    </xf>
    <xf numFmtId="17" fontId="56" fillId="10" borderId="14" xfId="0" applyNumberFormat="1" applyFont="1" applyFill="1" applyBorder="1" applyAlignment="1">
      <alignment horizontal="left" vertical="center" wrapText="1"/>
    </xf>
    <xf numFmtId="0" fontId="57" fillId="0" borderId="15" xfId="0" applyFont="1" applyBorder="1" applyAlignment="1">
      <alignment vertical="center" wrapText="1"/>
    </xf>
    <xf numFmtId="0" fontId="57" fillId="11" borderId="16" xfId="0" applyFont="1" applyFill="1" applyBorder="1" applyAlignment="1">
      <alignment vertical="center" wrapText="1"/>
    </xf>
    <xf numFmtId="1" fontId="57" fillId="11" borderId="4" xfId="986" applyNumberFormat="1" applyFont="1" applyFill="1" applyBorder="1" applyAlignment="1">
      <alignment horizontal="center" vertical="center"/>
    </xf>
    <xf numFmtId="0" fontId="53" fillId="9" borderId="0" xfId="0" quotePrefix="1" applyFont="1" applyFill="1" applyAlignment="1">
      <alignment vertical="center"/>
    </xf>
    <xf numFmtId="0" fontId="59" fillId="0" borderId="0" xfId="0" applyFont="1" applyAlignment="1">
      <alignment horizontal="center" vertical="center"/>
    </xf>
    <xf numFmtId="165" fontId="59" fillId="0" borderId="0" xfId="986" applyFont="1" applyAlignment="1">
      <alignment vertical="center"/>
    </xf>
    <xf numFmtId="0" fontId="59" fillId="0" borderId="0" xfId="0" applyFont="1" applyAlignment="1">
      <alignment vertical="center"/>
    </xf>
    <xf numFmtId="0" fontId="60" fillId="12" borderId="0" xfId="0" applyFont="1" applyFill="1" applyAlignment="1">
      <alignment horizontal="center" vertical="center" wrapText="1"/>
    </xf>
    <xf numFmtId="165" fontId="60" fillId="12" borderId="0" xfId="986" applyFont="1" applyFill="1" applyAlignment="1">
      <alignment horizontal="center" vertical="center" wrapText="1"/>
    </xf>
    <xf numFmtId="0" fontId="59" fillId="11" borderId="0" xfId="0" applyFont="1" applyFill="1" applyAlignment="1">
      <alignment vertical="center"/>
    </xf>
    <xf numFmtId="0" fontId="59" fillId="11" borderId="0" xfId="0" applyFont="1" applyFill="1" applyAlignment="1">
      <alignment horizontal="center" vertical="center"/>
    </xf>
    <xf numFmtId="165" fontId="59" fillId="11" borderId="0" xfId="986" applyFont="1" applyFill="1" applyAlignment="1">
      <alignment vertical="center"/>
    </xf>
    <xf numFmtId="0" fontId="60" fillId="13" borderId="0" xfId="0" applyFont="1" applyFill="1" applyAlignment="1">
      <alignment horizontal="center" vertical="center"/>
    </xf>
    <xf numFmtId="165" fontId="60" fillId="13" borderId="0" xfId="986" applyFont="1" applyFill="1" applyAlignment="1">
      <alignment vertical="center"/>
    </xf>
    <xf numFmtId="10" fontId="55" fillId="0" borderId="0" xfId="987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165" fontId="55" fillId="0" borderId="0" xfId="986" applyFont="1" applyBorder="1" applyAlignment="1">
      <alignment horizontal="center" vertical="center"/>
    </xf>
    <xf numFmtId="165" fontId="57" fillId="11" borderId="4" xfId="986" applyFont="1" applyFill="1" applyBorder="1" applyAlignment="1">
      <alignment vertical="center" wrapText="1"/>
    </xf>
    <xf numFmtId="165" fontId="55" fillId="0" borderId="0" xfId="986" applyFont="1" applyBorder="1" applyAlignment="1">
      <alignment vertical="center" wrapText="1"/>
    </xf>
    <xf numFmtId="17" fontId="51" fillId="8" borderId="0" xfId="985" applyNumberFormat="1" applyFont="1" applyFill="1" applyAlignment="1">
      <alignment horizontal="center" vertical="center" wrapText="1"/>
    </xf>
    <xf numFmtId="0" fontId="63" fillId="0" borderId="0" xfId="0" applyFont="1"/>
    <xf numFmtId="0" fontId="13" fillId="0" borderId="0" xfId="0" applyFont="1"/>
    <xf numFmtId="165" fontId="64" fillId="0" borderId="0" xfId="986" applyFont="1" applyAlignment="1">
      <alignment horizontal="center" vertical="center"/>
    </xf>
    <xf numFmtId="165" fontId="64" fillId="0" borderId="0" xfId="986" applyFont="1" applyAlignment="1">
      <alignment horizontal="center"/>
    </xf>
    <xf numFmtId="0" fontId="65" fillId="11" borderId="0" xfId="0" applyFont="1" applyFill="1" applyAlignment="1">
      <alignment horizontal="center" vertical="center"/>
    </xf>
    <xf numFmtId="165" fontId="65" fillId="11" borderId="0" xfId="986" applyFont="1" applyFill="1" applyAlignment="1">
      <alignment horizontal="right" vertical="center"/>
    </xf>
    <xf numFmtId="1" fontId="55" fillId="0" borderId="0" xfId="986" applyNumberFormat="1" applyFont="1" applyFill="1" applyBorder="1" applyAlignment="1">
      <alignment horizontal="center" vertical="center"/>
    </xf>
    <xf numFmtId="0" fontId="53" fillId="9" borderId="0" xfId="0" applyFont="1" applyFill="1" applyAlignment="1">
      <alignment vertical="center" wrapText="1"/>
    </xf>
    <xf numFmtId="181" fontId="52" fillId="0" borderId="0" xfId="986" applyNumberFormat="1" applyFont="1" applyAlignment="1">
      <alignment horizontal="right" vertical="center"/>
    </xf>
    <xf numFmtId="181" fontId="52" fillId="0" borderId="0" xfId="986" applyNumberFormat="1" applyFont="1" applyAlignment="1">
      <alignment vertical="center"/>
    </xf>
    <xf numFmtId="181" fontId="53" fillId="9" borderId="0" xfId="986" applyNumberFormat="1" applyFont="1" applyFill="1" applyAlignment="1">
      <alignment vertical="center"/>
    </xf>
    <xf numFmtId="181" fontId="54" fillId="9" borderId="0" xfId="986" applyNumberFormat="1" applyFont="1" applyFill="1" applyBorder="1" applyAlignment="1">
      <alignment vertical="center"/>
    </xf>
    <xf numFmtId="181" fontId="52" fillId="0" borderId="0" xfId="986" applyNumberFormat="1" applyFont="1" applyFill="1" applyAlignment="1">
      <alignment vertical="center"/>
    </xf>
    <xf numFmtId="182" fontId="0" fillId="0" borderId="0" xfId="1001" applyNumberFormat="1" applyFont="1"/>
    <xf numFmtId="0" fontId="67" fillId="0" borderId="0" xfId="0" applyFont="1" applyAlignment="1">
      <alignment vertical="center"/>
    </xf>
    <xf numFmtId="165" fontId="57" fillId="11" borderId="16" xfId="986" applyFont="1" applyFill="1" applyBorder="1" applyAlignment="1">
      <alignment vertical="center" wrapText="1"/>
    </xf>
    <xf numFmtId="181" fontId="68" fillId="0" borderId="0" xfId="986" applyNumberFormat="1" applyFont="1"/>
    <xf numFmtId="181" fontId="69" fillId="9" borderId="0" xfId="986" applyNumberFormat="1" applyFont="1" applyFill="1" applyAlignment="1">
      <alignment vertical="center"/>
    </xf>
    <xf numFmtId="0" fontId="0" fillId="0" borderId="0" xfId="0" applyAlignment="1">
      <alignment vertical="center"/>
    </xf>
    <xf numFmtId="1" fontId="57" fillId="0" borderId="0" xfId="986" applyNumberFormat="1" applyFont="1" applyFill="1" applyBorder="1" applyAlignment="1">
      <alignment horizontal="center" vertical="center"/>
    </xf>
    <xf numFmtId="165" fontId="59" fillId="11" borderId="0" xfId="986" applyFont="1" applyFill="1" applyAlignment="1">
      <alignment horizontal="center" vertical="center"/>
    </xf>
    <xf numFmtId="183" fontId="56" fillId="10" borderId="13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right"/>
    </xf>
    <xf numFmtId="0" fontId="72" fillId="0" borderId="0" xfId="0" applyFont="1"/>
    <xf numFmtId="0" fontId="73" fillId="0" borderId="0" xfId="0" applyFont="1" applyAlignment="1">
      <alignment horizontal="right"/>
    </xf>
    <xf numFmtId="0" fontId="74" fillId="14" borderId="0" xfId="0" applyFont="1" applyFill="1" applyAlignment="1">
      <alignment horizontal="center" vertical="center"/>
    </xf>
    <xf numFmtId="17" fontId="74" fillId="14" borderId="0" xfId="0" applyNumberFormat="1" applyFont="1" applyFill="1" applyAlignment="1">
      <alignment horizontal="center" vertical="center" wrapText="1"/>
    </xf>
    <xf numFmtId="181" fontId="52" fillId="0" borderId="0" xfId="0" applyNumberFormat="1" applyFont="1"/>
    <xf numFmtId="0" fontId="53" fillId="15" borderId="0" xfId="0" applyFont="1" applyFill="1" applyAlignment="1">
      <alignment vertical="center"/>
    </xf>
    <xf numFmtId="181" fontId="53" fillId="15" borderId="0" xfId="0" applyNumberFormat="1" applyFont="1" applyFill="1" applyAlignment="1">
      <alignment vertical="center"/>
    </xf>
    <xf numFmtId="17" fontId="56" fillId="16" borderId="13" xfId="0" applyNumberFormat="1" applyFont="1" applyFill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0" fillId="0" borderId="0" xfId="0" applyAlignment="1">
      <alignment vertical="top"/>
    </xf>
    <xf numFmtId="182" fontId="60" fillId="13" borderId="0" xfId="1001" applyNumberFormat="1" applyFont="1" applyFill="1" applyAlignment="1">
      <alignment horizontal="center" vertical="center"/>
    </xf>
    <xf numFmtId="167" fontId="59" fillId="0" borderId="0" xfId="1001" applyFont="1" applyAlignment="1">
      <alignment horizontal="center" vertical="center"/>
    </xf>
    <xf numFmtId="167" fontId="59" fillId="11" borderId="0" xfId="1001" applyFont="1" applyFill="1" applyAlignment="1">
      <alignment horizontal="center" vertical="center"/>
    </xf>
    <xf numFmtId="167" fontId="59" fillId="11" borderId="0" xfId="1001" applyFont="1" applyFill="1" applyAlignment="1">
      <alignment vertical="center"/>
    </xf>
    <xf numFmtId="167" fontId="59" fillId="0" borderId="0" xfId="1001" applyFont="1" applyAlignment="1">
      <alignment vertical="center"/>
    </xf>
    <xf numFmtId="167" fontId="65" fillId="11" borderId="0" xfId="1001" applyFont="1" applyFill="1" applyAlignment="1">
      <alignment horizontal="center" vertical="center"/>
    </xf>
    <xf numFmtId="167" fontId="65" fillId="11" borderId="0" xfId="1001" applyFont="1" applyFill="1" applyAlignment="1">
      <alignment horizontal="right" vertical="center"/>
    </xf>
    <xf numFmtId="17" fontId="58" fillId="17" borderId="13" xfId="0" applyNumberFormat="1" applyFont="1" applyFill="1" applyBorder="1" applyAlignment="1">
      <alignment horizontal="center" vertical="center"/>
    </xf>
    <xf numFmtId="17" fontId="56" fillId="18" borderId="13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57" fillId="0" borderId="0" xfId="986" applyFont="1" applyFill="1" applyBorder="1" applyAlignment="1">
      <alignment vertical="center" wrapText="1"/>
    </xf>
    <xf numFmtId="0" fontId="1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17" fontId="56" fillId="10" borderId="14" xfId="0" applyNumberFormat="1" applyFont="1" applyFill="1" applyBorder="1" applyAlignment="1">
      <alignment horizontal="center" vertical="top"/>
    </xf>
    <xf numFmtId="17" fontId="56" fillId="10" borderId="17" xfId="0" applyNumberFormat="1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left" vertical="top"/>
    </xf>
    <xf numFmtId="182" fontId="0" fillId="0" borderId="0" xfId="1001" applyNumberFormat="1" applyFont="1" applyBorder="1"/>
    <xf numFmtId="10" fontId="57" fillId="11" borderId="0" xfId="987" applyNumberFormat="1" applyFont="1" applyFill="1" applyBorder="1" applyAlignment="1">
      <alignment horizontal="right" vertical="center"/>
    </xf>
    <xf numFmtId="10" fontId="0" fillId="0" borderId="0" xfId="987" applyNumberFormat="1" applyFont="1" applyAlignment="1">
      <alignment horizontal="right"/>
    </xf>
    <xf numFmtId="10" fontId="58" fillId="11" borderId="0" xfId="987" applyNumberFormat="1" applyFont="1" applyFill="1" applyBorder="1" applyAlignment="1">
      <alignment horizontal="right" vertical="center"/>
    </xf>
    <xf numFmtId="10" fontId="0" fillId="0" borderId="4" xfId="987" applyNumberFormat="1" applyFont="1" applyBorder="1" applyAlignment="1">
      <alignment horizontal="right"/>
    </xf>
    <xf numFmtId="10" fontId="55" fillId="0" borderId="0" xfId="987" applyNumberFormat="1" applyFont="1" applyBorder="1" applyAlignment="1">
      <alignment horizontal="right" vertical="center"/>
    </xf>
    <xf numFmtId="10" fontId="55" fillId="0" borderId="4" xfId="987" applyNumberFormat="1" applyFont="1" applyBorder="1" applyAlignment="1">
      <alignment horizontal="right" vertical="center"/>
    </xf>
    <xf numFmtId="0" fontId="52" fillId="0" borderId="0" xfId="0" applyFont="1" applyAlignment="1">
      <alignment horizontal="center" vertical="top"/>
    </xf>
    <xf numFmtId="0" fontId="52" fillId="0" borderId="0" xfId="0" applyFont="1" applyAlignment="1">
      <alignment vertical="top" wrapText="1"/>
    </xf>
    <xf numFmtId="181" fontId="52" fillId="0" borderId="0" xfId="986" applyNumberFormat="1" applyFont="1" applyAlignment="1">
      <alignment vertical="top"/>
    </xf>
    <xf numFmtId="1" fontId="55" fillId="0" borderId="19" xfId="986" applyNumberFormat="1" applyFont="1" applyFill="1" applyBorder="1" applyAlignment="1">
      <alignment horizontal="center" vertical="center"/>
    </xf>
    <xf numFmtId="184" fontId="59" fillId="0" borderId="0" xfId="0" applyNumberFormat="1" applyFont="1" applyAlignment="1">
      <alignment horizontal="center" vertical="center"/>
    </xf>
    <xf numFmtId="184" fontId="59" fillId="11" borderId="0" xfId="0" applyNumberFormat="1" applyFont="1" applyFill="1" applyAlignment="1">
      <alignment horizontal="center" vertical="center"/>
    </xf>
    <xf numFmtId="41" fontId="55" fillId="0" borderId="0" xfId="0" applyNumberFormat="1" applyFont="1" applyAlignment="1">
      <alignment vertical="center"/>
    </xf>
    <xf numFmtId="10" fontId="57" fillId="0" borderId="0" xfId="987" applyNumberFormat="1" applyFont="1" applyFill="1" applyBorder="1" applyAlignment="1">
      <alignment horizontal="center" vertical="center"/>
    </xf>
    <xf numFmtId="10" fontId="55" fillId="0" borderId="0" xfId="987" applyNumberFormat="1" applyFont="1" applyFill="1" applyBorder="1" applyAlignment="1">
      <alignment horizontal="center" vertical="center"/>
    </xf>
    <xf numFmtId="10" fontId="58" fillId="0" borderId="0" xfId="987" applyNumberFormat="1" applyFont="1" applyFill="1" applyBorder="1" applyAlignment="1">
      <alignment horizontal="center" vertical="center"/>
    </xf>
    <xf numFmtId="167" fontId="55" fillId="0" borderId="0" xfId="1001" applyFont="1" applyAlignment="1">
      <alignment vertical="center"/>
    </xf>
    <xf numFmtId="182" fontId="55" fillId="0" borderId="0" xfId="986" applyNumberFormat="1" applyFont="1" applyBorder="1" applyAlignment="1">
      <alignment vertical="center" wrapText="1"/>
    </xf>
    <xf numFmtId="167" fontId="69" fillId="9" borderId="0" xfId="986" applyNumberFormat="1" applyFont="1" applyFill="1" applyAlignment="1">
      <alignment vertical="center"/>
    </xf>
    <xf numFmtId="165" fontId="59" fillId="0" borderId="0" xfId="1001" applyNumberFormat="1" applyFont="1" applyAlignment="1">
      <alignment horizontal="center" vertical="center"/>
    </xf>
    <xf numFmtId="10" fontId="55" fillId="0" borderId="0" xfId="0" applyNumberFormat="1" applyFont="1" applyAlignment="1">
      <alignment vertical="center"/>
    </xf>
    <xf numFmtId="182" fontId="55" fillId="0" borderId="0" xfId="1001" applyNumberFormat="1" applyFont="1" applyBorder="1" applyAlignment="1">
      <alignment vertical="center" wrapText="1"/>
    </xf>
    <xf numFmtId="0" fontId="76" fillId="0" borderId="0" xfId="0" applyFont="1"/>
    <xf numFmtId="181" fontId="68" fillId="0" borderId="0" xfId="986" applyNumberFormat="1" applyFont="1" applyFill="1"/>
    <xf numFmtId="181" fontId="75" fillId="0" borderId="0" xfId="986" applyNumberFormat="1" applyFont="1" applyFill="1"/>
    <xf numFmtId="167" fontId="55" fillId="0" borderId="0" xfId="1001" applyFont="1" applyBorder="1" applyAlignment="1">
      <alignment vertical="center" wrapText="1"/>
    </xf>
    <xf numFmtId="167" fontId="53" fillId="9" borderId="0" xfId="986" applyNumberFormat="1" applyFont="1" applyFill="1" applyAlignment="1">
      <alignment vertical="center"/>
    </xf>
    <xf numFmtId="167" fontId="53" fillId="15" borderId="0" xfId="0" applyNumberFormat="1" applyFont="1" applyFill="1" applyAlignment="1">
      <alignment vertical="center"/>
    </xf>
    <xf numFmtId="0" fontId="70" fillId="0" borderId="4" xfId="0" applyFont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2" fillId="0" borderId="0" xfId="0" applyFont="1" applyAlignment="1">
      <alignment horizontal="center"/>
    </xf>
  </cellXfs>
  <cellStyles count="1013">
    <cellStyle name="_x0004_" xfId="4" xr:uid="{00000000-0005-0000-0000-000000000000}"/>
    <cellStyle name="_x0004_ 2" xfId="5" xr:uid="{00000000-0005-0000-0000-000001000000}"/>
    <cellStyle name="40% - Accent4 2" xfId="6" xr:uid="{00000000-0005-0000-0000-000002000000}"/>
    <cellStyle name="a1" xfId="7" xr:uid="{00000000-0005-0000-0000-000003000000}"/>
    <cellStyle name="a1 2" xfId="8" xr:uid="{00000000-0005-0000-0000-000004000000}"/>
    <cellStyle name="a1 2 2" xfId="9" xr:uid="{00000000-0005-0000-0000-000005000000}"/>
    <cellStyle name="a1 2 2 2" xfId="10" xr:uid="{00000000-0005-0000-0000-000006000000}"/>
    <cellStyle name="a1 2 3" xfId="11" xr:uid="{00000000-0005-0000-0000-000007000000}"/>
    <cellStyle name="a1 2 4" xfId="12" xr:uid="{00000000-0005-0000-0000-000008000000}"/>
    <cellStyle name="a1 3" xfId="13" xr:uid="{00000000-0005-0000-0000-000009000000}"/>
    <cellStyle name="a1 4" xfId="14" xr:uid="{00000000-0005-0000-0000-00000A000000}"/>
    <cellStyle name="a2" xfId="15" xr:uid="{00000000-0005-0000-0000-00000B000000}"/>
    <cellStyle name="a2 2" xfId="16" xr:uid="{00000000-0005-0000-0000-00000C000000}"/>
    <cellStyle name="a2 2 2" xfId="17" xr:uid="{00000000-0005-0000-0000-00000D000000}"/>
    <cellStyle name="a2 2 2 2" xfId="18" xr:uid="{00000000-0005-0000-0000-00000E000000}"/>
    <cellStyle name="a2 2 3" xfId="19" xr:uid="{00000000-0005-0000-0000-00000F000000}"/>
    <cellStyle name="a2 2 4" xfId="20" xr:uid="{00000000-0005-0000-0000-000010000000}"/>
    <cellStyle name="a2 3" xfId="21" xr:uid="{00000000-0005-0000-0000-000011000000}"/>
    <cellStyle name="a2 4" xfId="22" xr:uid="{00000000-0005-0000-0000-000012000000}"/>
    <cellStyle name="Accent4 2" xfId="23" xr:uid="{00000000-0005-0000-0000-000013000000}"/>
    <cellStyle name="Arial10" xfId="24" xr:uid="{00000000-0005-0000-0000-000014000000}"/>
    <cellStyle name="Arial10 2" xfId="837" xr:uid="{00000000-0005-0000-0000-000015000000}"/>
    <cellStyle name="ÄÞ¸¶ [0]_´ëÇü»çÃâ" xfId="25" xr:uid="{00000000-0005-0000-0000-000016000000}"/>
    <cellStyle name="ÄÞ¸¶_´ëÇü»çÃâ" xfId="26" xr:uid="{00000000-0005-0000-0000-000017000000}"/>
    <cellStyle name="AttribBox" xfId="27" xr:uid="{00000000-0005-0000-0000-000018000000}"/>
    <cellStyle name="Attribute" xfId="28" xr:uid="{00000000-0005-0000-0000-000019000000}"/>
    <cellStyle name="Ç¥ÁØ_´ëÇü»çÃâ" xfId="29" xr:uid="{00000000-0005-0000-0000-00001A000000}"/>
    <cellStyle name="CategoryHeading" xfId="30" xr:uid="{00000000-0005-0000-0000-00001B000000}"/>
    <cellStyle name="Comma" xfId="1001" builtinId="3"/>
    <cellStyle name="Comma  - Style1" xfId="31" xr:uid="{00000000-0005-0000-0000-00001D000000}"/>
    <cellStyle name="Comma  - Style2" xfId="32" xr:uid="{00000000-0005-0000-0000-00001E000000}"/>
    <cellStyle name="Comma  - Style3" xfId="33" xr:uid="{00000000-0005-0000-0000-00001F000000}"/>
    <cellStyle name="Comma  - Style4" xfId="34" xr:uid="{00000000-0005-0000-0000-000020000000}"/>
    <cellStyle name="Comma  - Style5" xfId="35" xr:uid="{00000000-0005-0000-0000-000021000000}"/>
    <cellStyle name="Comma  - Style6" xfId="36" xr:uid="{00000000-0005-0000-0000-000022000000}"/>
    <cellStyle name="Comma  - Style7" xfId="37" xr:uid="{00000000-0005-0000-0000-000023000000}"/>
    <cellStyle name="Comma [0]" xfId="986" builtinId="6"/>
    <cellStyle name="Comma [0] 10" xfId="38" xr:uid="{00000000-0005-0000-0000-000025000000}"/>
    <cellStyle name="Comma [0] 11" xfId="39" xr:uid="{00000000-0005-0000-0000-000026000000}"/>
    <cellStyle name="Comma [0] 12" xfId="985" xr:uid="{00000000-0005-0000-0000-000027000000}"/>
    <cellStyle name="Comma [0] 13" xfId="1003" xr:uid="{00000000-0005-0000-0000-000028000000}"/>
    <cellStyle name="Comma [0] 143" xfId="40" xr:uid="{00000000-0005-0000-0000-000029000000}"/>
    <cellStyle name="Comma [0] 143 2" xfId="838" xr:uid="{00000000-0005-0000-0000-00002A000000}"/>
    <cellStyle name="Comma [0] 150" xfId="41" xr:uid="{00000000-0005-0000-0000-00002B000000}"/>
    <cellStyle name="Comma [0] 150 2" xfId="839" xr:uid="{00000000-0005-0000-0000-00002C000000}"/>
    <cellStyle name="Comma [0] 151" xfId="42" xr:uid="{00000000-0005-0000-0000-00002D000000}"/>
    <cellStyle name="Comma [0] 151 2" xfId="840" xr:uid="{00000000-0005-0000-0000-00002E000000}"/>
    <cellStyle name="Comma [0] 2" xfId="43" xr:uid="{00000000-0005-0000-0000-00002F000000}"/>
    <cellStyle name="Comma [0] 2 2" xfId="44" xr:uid="{00000000-0005-0000-0000-000030000000}"/>
    <cellStyle name="Comma [0] 2 2 2" xfId="45" xr:uid="{00000000-0005-0000-0000-000031000000}"/>
    <cellStyle name="Comma [0] 2 2 2 2" xfId="1012" xr:uid="{00000000-0005-0000-0000-000032000000}"/>
    <cellStyle name="Comma [0] 2 2 3" xfId="841" xr:uid="{00000000-0005-0000-0000-000033000000}"/>
    <cellStyle name="Comma [0] 2 2 4" xfId="1008" xr:uid="{00000000-0005-0000-0000-000034000000}"/>
    <cellStyle name="Comma [0] 2 3" xfId="46" xr:uid="{00000000-0005-0000-0000-000035000000}"/>
    <cellStyle name="Comma [0] 2 3 2" xfId="842" xr:uid="{00000000-0005-0000-0000-000036000000}"/>
    <cellStyle name="Comma [0] 2 3 3" xfId="1010" xr:uid="{00000000-0005-0000-0000-000037000000}"/>
    <cellStyle name="Comma [0] 2 4" xfId="47" xr:uid="{00000000-0005-0000-0000-000038000000}"/>
    <cellStyle name="Comma [0] 2 4 2" xfId="843" xr:uid="{00000000-0005-0000-0000-000039000000}"/>
    <cellStyle name="Comma [0] 2 5" xfId="48" xr:uid="{00000000-0005-0000-0000-00003A000000}"/>
    <cellStyle name="Comma [0] 2 6" xfId="49" xr:uid="{00000000-0005-0000-0000-00003B000000}"/>
    <cellStyle name="Comma [0] 2 7" xfId="993" xr:uid="{00000000-0005-0000-0000-00003C000000}"/>
    <cellStyle name="Comma [0] 2 8" xfId="1004" xr:uid="{00000000-0005-0000-0000-00003D000000}"/>
    <cellStyle name="Comma [0] 3" xfId="50" xr:uid="{00000000-0005-0000-0000-00003E000000}"/>
    <cellStyle name="Comma [0] 3 2" xfId="51" xr:uid="{00000000-0005-0000-0000-00003F000000}"/>
    <cellStyle name="Comma [0] 3 2 2" xfId="52" xr:uid="{00000000-0005-0000-0000-000040000000}"/>
    <cellStyle name="Comma [0] 3 2 2 2" xfId="846" xr:uid="{00000000-0005-0000-0000-000041000000}"/>
    <cellStyle name="Comma [0] 3 2 3" xfId="845" xr:uid="{00000000-0005-0000-0000-000042000000}"/>
    <cellStyle name="Comma [0] 3 3" xfId="53" xr:uid="{00000000-0005-0000-0000-000043000000}"/>
    <cellStyle name="Comma [0] 3 3 2" xfId="847" xr:uid="{00000000-0005-0000-0000-000044000000}"/>
    <cellStyle name="Comma [0] 3 4" xfId="844" xr:uid="{00000000-0005-0000-0000-000045000000}"/>
    <cellStyle name="Comma [0] 3 5" xfId="1006" xr:uid="{00000000-0005-0000-0000-000046000000}"/>
    <cellStyle name="Comma [0] 4" xfId="54" xr:uid="{00000000-0005-0000-0000-000047000000}"/>
    <cellStyle name="Comma [0] 4 2" xfId="55" xr:uid="{00000000-0005-0000-0000-000048000000}"/>
    <cellStyle name="Comma [0] 4 2 2" xfId="848" xr:uid="{00000000-0005-0000-0000-000049000000}"/>
    <cellStyle name="Comma [0] 4 3" xfId="56" xr:uid="{00000000-0005-0000-0000-00004A000000}"/>
    <cellStyle name="Comma [0] 5" xfId="57" xr:uid="{00000000-0005-0000-0000-00004B000000}"/>
    <cellStyle name="Comma [0] 5 2" xfId="58" xr:uid="{00000000-0005-0000-0000-00004C000000}"/>
    <cellStyle name="Comma [0] 5 2 2" xfId="849" xr:uid="{00000000-0005-0000-0000-00004D000000}"/>
    <cellStyle name="Comma [0] 6" xfId="59" xr:uid="{00000000-0005-0000-0000-00004E000000}"/>
    <cellStyle name="Comma [0] 6 2" xfId="850" xr:uid="{00000000-0005-0000-0000-00004F000000}"/>
    <cellStyle name="Comma [0] 7" xfId="60" xr:uid="{00000000-0005-0000-0000-000050000000}"/>
    <cellStyle name="Comma [0] 7 2" xfId="61" xr:uid="{00000000-0005-0000-0000-000051000000}"/>
    <cellStyle name="Comma [0] 7 3" xfId="62" xr:uid="{00000000-0005-0000-0000-000052000000}"/>
    <cellStyle name="Comma [0] 8" xfId="63" xr:uid="{00000000-0005-0000-0000-000053000000}"/>
    <cellStyle name="Comma [0] 8 2" xfId="64" xr:uid="{00000000-0005-0000-0000-000054000000}"/>
    <cellStyle name="Comma [0] 8 3" xfId="65" xr:uid="{00000000-0005-0000-0000-000055000000}"/>
    <cellStyle name="Comma [0] 9" xfId="66" xr:uid="{00000000-0005-0000-0000-000056000000}"/>
    <cellStyle name="Comma 10" xfId="67" xr:uid="{00000000-0005-0000-0000-000057000000}"/>
    <cellStyle name="Comma 10 2" xfId="68" xr:uid="{00000000-0005-0000-0000-000058000000}"/>
    <cellStyle name="Comma 10 2 2" xfId="69" xr:uid="{00000000-0005-0000-0000-000059000000}"/>
    <cellStyle name="Comma 10 2 3" xfId="70" xr:uid="{00000000-0005-0000-0000-00005A000000}"/>
    <cellStyle name="Comma 10 3" xfId="71" xr:uid="{00000000-0005-0000-0000-00005B000000}"/>
    <cellStyle name="Comma 10 4" xfId="72" xr:uid="{00000000-0005-0000-0000-00005C000000}"/>
    <cellStyle name="Comma 10 5" xfId="73" xr:uid="{00000000-0005-0000-0000-00005D000000}"/>
    <cellStyle name="Comma 11" xfId="74" xr:uid="{00000000-0005-0000-0000-00005E000000}"/>
    <cellStyle name="Comma 11 2 3" xfId="75" xr:uid="{00000000-0005-0000-0000-00005F000000}"/>
    <cellStyle name="Comma 12" xfId="76" xr:uid="{00000000-0005-0000-0000-000060000000}"/>
    <cellStyle name="Comma 12 2" xfId="77" xr:uid="{00000000-0005-0000-0000-000061000000}"/>
    <cellStyle name="Comma 12 2 2" xfId="851" xr:uid="{00000000-0005-0000-0000-000062000000}"/>
    <cellStyle name="Comma 13" xfId="78" xr:uid="{00000000-0005-0000-0000-000063000000}"/>
    <cellStyle name="Comma 14" xfId="79" xr:uid="{00000000-0005-0000-0000-000064000000}"/>
    <cellStyle name="Comma 15" xfId="80" xr:uid="{00000000-0005-0000-0000-000065000000}"/>
    <cellStyle name="Comma 16" xfId="81" xr:uid="{00000000-0005-0000-0000-000066000000}"/>
    <cellStyle name="Comma 17" xfId="82" xr:uid="{00000000-0005-0000-0000-000067000000}"/>
    <cellStyle name="Comma 18" xfId="83" xr:uid="{00000000-0005-0000-0000-000068000000}"/>
    <cellStyle name="Comma 19" xfId="84" xr:uid="{00000000-0005-0000-0000-000069000000}"/>
    <cellStyle name="Comma 2" xfId="85" xr:uid="{00000000-0005-0000-0000-00006A000000}"/>
    <cellStyle name="Comma 2 2" xfId="86" xr:uid="{00000000-0005-0000-0000-00006B000000}"/>
    <cellStyle name="Comma 2 2 2" xfId="87" xr:uid="{00000000-0005-0000-0000-00006C000000}"/>
    <cellStyle name="Comma 2 2 2 2" xfId="88" xr:uid="{00000000-0005-0000-0000-00006D000000}"/>
    <cellStyle name="Comma 2 2 2 2 2" xfId="89" xr:uid="{00000000-0005-0000-0000-00006E000000}"/>
    <cellStyle name="Comma 2 2 2 2 2 2" xfId="90" xr:uid="{00000000-0005-0000-0000-00006F000000}"/>
    <cellStyle name="Comma 2 2 2 2 2 3" xfId="91" xr:uid="{00000000-0005-0000-0000-000070000000}"/>
    <cellStyle name="Comma 2 2 2 2 3" xfId="92" xr:uid="{00000000-0005-0000-0000-000071000000}"/>
    <cellStyle name="Comma 2 2 2 2 4" xfId="93" xr:uid="{00000000-0005-0000-0000-000072000000}"/>
    <cellStyle name="Comma 2 2 2 3" xfId="94" xr:uid="{00000000-0005-0000-0000-000073000000}"/>
    <cellStyle name="Comma 2 2 2 3 2" xfId="95" xr:uid="{00000000-0005-0000-0000-000074000000}"/>
    <cellStyle name="Comma 2 2 2 3 3" xfId="96" xr:uid="{00000000-0005-0000-0000-000075000000}"/>
    <cellStyle name="Comma 2 2 2 4" xfId="97" xr:uid="{00000000-0005-0000-0000-000076000000}"/>
    <cellStyle name="Comma 2 2 2 5" xfId="98" xr:uid="{00000000-0005-0000-0000-000077000000}"/>
    <cellStyle name="Comma 2 2 3" xfId="99" xr:uid="{00000000-0005-0000-0000-000078000000}"/>
    <cellStyle name="Comma 2 2 3 2" xfId="100" xr:uid="{00000000-0005-0000-0000-000079000000}"/>
    <cellStyle name="Comma 2 2 3 2 2" xfId="101" xr:uid="{00000000-0005-0000-0000-00007A000000}"/>
    <cellStyle name="Comma 2 2 3 2 3" xfId="102" xr:uid="{00000000-0005-0000-0000-00007B000000}"/>
    <cellStyle name="Comma 2 2 3 3" xfId="103" xr:uid="{00000000-0005-0000-0000-00007C000000}"/>
    <cellStyle name="Comma 2 2 3 4" xfId="104" xr:uid="{00000000-0005-0000-0000-00007D000000}"/>
    <cellStyle name="Comma 2 2 4" xfId="105" xr:uid="{00000000-0005-0000-0000-00007E000000}"/>
    <cellStyle name="Comma 2 2 4 2" xfId="106" xr:uid="{00000000-0005-0000-0000-00007F000000}"/>
    <cellStyle name="Comma 2 2 4 3" xfId="107" xr:uid="{00000000-0005-0000-0000-000080000000}"/>
    <cellStyle name="Comma 2 2 5" xfId="108" xr:uid="{00000000-0005-0000-0000-000081000000}"/>
    <cellStyle name="Comma 2 2 6" xfId="109" xr:uid="{00000000-0005-0000-0000-000082000000}"/>
    <cellStyle name="Comma 2 2 7" xfId="110" xr:uid="{00000000-0005-0000-0000-000083000000}"/>
    <cellStyle name="Comma 2 2 7 2" xfId="853" xr:uid="{00000000-0005-0000-0000-000084000000}"/>
    <cellStyle name="Comma 2 3" xfId="111" xr:uid="{00000000-0005-0000-0000-000085000000}"/>
    <cellStyle name="Comma 2 3 2" xfId="112" xr:uid="{00000000-0005-0000-0000-000086000000}"/>
    <cellStyle name="Comma 2 3 2 2" xfId="855" xr:uid="{00000000-0005-0000-0000-000087000000}"/>
    <cellStyle name="Comma 2 3 3" xfId="113" xr:uid="{00000000-0005-0000-0000-000088000000}"/>
    <cellStyle name="Comma 2 3 4" xfId="854" xr:uid="{00000000-0005-0000-0000-000089000000}"/>
    <cellStyle name="Comma 2 4" xfId="114" xr:uid="{00000000-0005-0000-0000-00008A000000}"/>
    <cellStyle name="Comma 2 4 2" xfId="856" xr:uid="{00000000-0005-0000-0000-00008B000000}"/>
    <cellStyle name="Comma 2 5" xfId="115" xr:uid="{00000000-0005-0000-0000-00008C000000}"/>
    <cellStyle name="Comma 2 6" xfId="852" xr:uid="{00000000-0005-0000-0000-00008D000000}"/>
    <cellStyle name="Comma 2 7" xfId="995" xr:uid="{00000000-0005-0000-0000-00008E000000}"/>
    <cellStyle name="Comma 20" xfId="116" xr:uid="{00000000-0005-0000-0000-00008F000000}"/>
    <cellStyle name="Comma 21" xfId="117" xr:uid="{00000000-0005-0000-0000-000090000000}"/>
    <cellStyle name="Comma 22" xfId="118" xr:uid="{00000000-0005-0000-0000-000091000000}"/>
    <cellStyle name="Comma 23" xfId="119" xr:uid="{00000000-0005-0000-0000-000092000000}"/>
    <cellStyle name="Comma 24" xfId="120" xr:uid="{00000000-0005-0000-0000-000093000000}"/>
    <cellStyle name="Comma 25" xfId="121" xr:uid="{00000000-0005-0000-0000-000094000000}"/>
    <cellStyle name="Comma 26" xfId="122" xr:uid="{00000000-0005-0000-0000-000095000000}"/>
    <cellStyle name="Comma 27" xfId="123" xr:uid="{00000000-0005-0000-0000-000096000000}"/>
    <cellStyle name="Comma 28" xfId="124" xr:uid="{00000000-0005-0000-0000-000097000000}"/>
    <cellStyle name="Comma 29" xfId="125" xr:uid="{00000000-0005-0000-0000-000098000000}"/>
    <cellStyle name="Comma 3" xfId="126" xr:uid="{00000000-0005-0000-0000-000099000000}"/>
    <cellStyle name="Comma 3 2" xfId="127" xr:uid="{00000000-0005-0000-0000-00009A000000}"/>
    <cellStyle name="Comma 3 2 2" xfId="128" xr:uid="{00000000-0005-0000-0000-00009B000000}"/>
    <cellStyle name="Comma 3 2 2 2" xfId="129" xr:uid="{00000000-0005-0000-0000-00009C000000}"/>
    <cellStyle name="Comma 3 2 2 2 2" xfId="860" xr:uid="{00000000-0005-0000-0000-00009D000000}"/>
    <cellStyle name="Comma 3 2 2 3" xfId="130" xr:uid="{00000000-0005-0000-0000-00009E000000}"/>
    <cellStyle name="Comma 3 2 2 4" xfId="859" xr:uid="{00000000-0005-0000-0000-00009F000000}"/>
    <cellStyle name="Comma 3 2 3" xfId="131" xr:uid="{00000000-0005-0000-0000-0000A0000000}"/>
    <cellStyle name="Comma 3 2 3 2" xfId="861" xr:uid="{00000000-0005-0000-0000-0000A1000000}"/>
    <cellStyle name="Comma 3 2 4" xfId="858" xr:uid="{00000000-0005-0000-0000-0000A2000000}"/>
    <cellStyle name="Comma 3 3" xfId="132" xr:uid="{00000000-0005-0000-0000-0000A3000000}"/>
    <cellStyle name="Comma 3 3 2" xfId="133" xr:uid="{00000000-0005-0000-0000-0000A4000000}"/>
    <cellStyle name="Comma 3 3 2 2" xfId="863" xr:uid="{00000000-0005-0000-0000-0000A5000000}"/>
    <cellStyle name="Comma 3 3 3" xfId="134" xr:uid="{00000000-0005-0000-0000-0000A6000000}"/>
    <cellStyle name="Comma 3 3 4" xfId="862" xr:uid="{00000000-0005-0000-0000-0000A7000000}"/>
    <cellStyle name="Comma 3 4" xfId="135" xr:uid="{00000000-0005-0000-0000-0000A8000000}"/>
    <cellStyle name="Comma 3 4 2" xfId="136" xr:uid="{00000000-0005-0000-0000-0000A9000000}"/>
    <cellStyle name="Comma 3 4 3" xfId="864" xr:uid="{00000000-0005-0000-0000-0000AA000000}"/>
    <cellStyle name="Comma 3 5" xfId="857" xr:uid="{00000000-0005-0000-0000-0000AB000000}"/>
    <cellStyle name="Comma 30" xfId="137" xr:uid="{00000000-0005-0000-0000-0000AC000000}"/>
    <cellStyle name="Comma 31" xfId="138" xr:uid="{00000000-0005-0000-0000-0000AD000000}"/>
    <cellStyle name="Comma 32" xfId="139" xr:uid="{00000000-0005-0000-0000-0000AE000000}"/>
    <cellStyle name="Comma 33" xfId="140" xr:uid="{00000000-0005-0000-0000-0000AF000000}"/>
    <cellStyle name="Comma 34" xfId="141" xr:uid="{00000000-0005-0000-0000-0000B0000000}"/>
    <cellStyle name="Comma 35" xfId="142" xr:uid="{00000000-0005-0000-0000-0000B1000000}"/>
    <cellStyle name="Comma 36" xfId="143" xr:uid="{00000000-0005-0000-0000-0000B2000000}"/>
    <cellStyle name="Comma 37" xfId="144" xr:uid="{00000000-0005-0000-0000-0000B3000000}"/>
    <cellStyle name="Comma 38" xfId="145" xr:uid="{00000000-0005-0000-0000-0000B4000000}"/>
    <cellStyle name="Comma 39" xfId="146" xr:uid="{00000000-0005-0000-0000-0000B5000000}"/>
    <cellStyle name="Comma 4" xfId="147" xr:uid="{00000000-0005-0000-0000-0000B6000000}"/>
    <cellStyle name="Comma 4 2" xfId="148" xr:uid="{00000000-0005-0000-0000-0000B7000000}"/>
    <cellStyle name="Comma 4 2 2" xfId="149" xr:uid="{00000000-0005-0000-0000-0000B8000000}"/>
    <cellStyle name="Comma 4 2 2 2" xfId="150" xr:uid="{00000000-0005-0000-0000-0000B9000000}"/>
    <cellStyle name="Comma 4 2 2 2 2" xfId="868" xr:uid="{00000000-0005-0000-0000-0000BA000000}"/>
    <cellStyle name="Comma 4 2 2 3" xfId="867" xr:uid="{00000000-0005-0000-0000-0000BB000000}"/>
    <cellStyle name="Comma 4 2 3" xfId="151" xr:uid="{00000000-0005-0000-0000-0000BC000000}"/>
    <cellStyle name="Comma 4 2 3 2" xfId="869" xr:uid="{00000000-0005-0000-0000-0000BD000000}"/>
    <cellStyle name="Comma 4 2 4" xfId="152" xr:uid="{00000000-0005-0000-0000-0000BE000000}"/>
    <cellStyle name="Comma 4 2 5" xfId="866" xr:uid="{00000000-0005-0000-0000-0000BF000000}"/>
    <cellStyle name="Comma 4 3" xfId="153" xr:uid="{00000000-0005-0000-0000-0000C0000000}"/>
    <cellStyle name="Comma 4 3 2" xfId="154" xr:uid="{00000000-0005-0000-0000-0000C1000000}"/>
    <cellStyle name="Comma 4 3 2 2" xfId="155" xr:uid="{00000000-0005-0000-0000-0000C2000000}"/>
    <cellStyle name="Comma 4 3 2 3" xfId="871" xr:uid="{00000000-0005-0000-0000-0000C3000000}"/>
    <cellStyle name="Comma 4 3 3" xfId="870" xr:uid="{00000000-0005-0000-0000-0000C4000000}"/>
    <cellStyle name="Comma 4 4" xfId="156" xr:uid="{00000000-0005-0000-0000-0000C5000000}"/>
    <cellStyle name="Comma 4 4 2" xfId="157" xr:uid="{00000000-0005-0000-0000-0000C6000000}"/>
    <cellStyle name="Comma 4 4 3" xfId="872" xr:uid="{00000000-0005-0000-0000-0000C7000000}"/>
    <cellStyle name="Comma 4 5" xfId="158" xr:uid="{00000000-0005-0000-0000-0000C8000000}"/>
    <cellStyle name="Comma 4 6" xfId="865" xr:uid="{00000000-0005-0000-0000-0000C9000000}"/>
    <cellStyle name="Comma 40" xfId="159" xr:uid="{00000000-0005-0000-0000-0000CA000000}"/>
    <cellStyle name="Comma 41" xfId="160" xr:uid="{00000000-0005-0000-0000-0000CB000000}"/>
    <cellStyle name="Comma 42" xfId="161" xr:uid="{00000000-0005-0000-0000-0000CC000000}"/>
    <cellStyle name="Comma 43" xfId="162" xr:uid="{00000000-0005-0000-0000-0000CD000000}"/>
    <cellStyle name="Comma 44" xfId="163" xr:uid="{00000000-0005-0000-0000-0000CE000000}"/>
    <cellStyle name="Comma 45" xfId="164" xr:uid="{00000000-0005-0000-0000-0000CF000000}"/>
    <cellStyle name="Comma 46" xfId="165" xr:uid="{00000000-0005-0000-0000-0000D0000000}"/>
    <cellStyle name="Comma 47" xfId="166" xr:uid="{00000000-0005-0000-0000-0000D1000000}"/>
    <cellStyle name="Comma 48" xfId="167" xr:uid="{00000000-0005-0000-0000-0000D2000000}"/>
    <cellStyle name="Comma 49" xfId="168" xr:uid="{00000000-0005-0000-0000-0000D3000000}"/>
    <cellStyle name="Comma 5" xfId="169" xr:uid="{00000000-0005-0000-0000-0000D4000000}"/>
    <cellStyle name="Comma 5 2" xfId="170" xr:uid="{00000000-0005-0000-0000-0000D5000000}"/>
    <cellStyle name="Comma 5 2 2" xfId="171" xr:uid="{00000000-0005-0000-0000-0000D6000000}"/>
    <cellStyle name="Comma 5 2 2 2" xfId="172" xr:uid="{00000000-0005-0000-0000-0000D7000000}"/>
    <cellStyle name="Comma 5 2 2 2 2" xfId="876" xr:uid="{00000000-0005-0000-0000-0000D8000000}"/>
    <cellStyle name="Comma 5 2 2 3" xfId="875" xr:uid="{00000000-0005-0000-0000-0000D9000000}"/>
    <cellStyle name="Comma 5 2 3" xfId="173" xr:uid="{00000000-0005-0000-0000-0000DA000000}"/>
    <cellStyle name="Comma 5 2 3 2" xfId="877" xr:uid="{00000000-0005-0000-0000-0000DB000000}"/>
    <cellStyle name="Comma 5 2 4" xfId="174" xr:uid="{00000000-0005-0000-0000-0000DC000000}"/>
    <cellStyle name="Comma 5 2 5" xfId="874" xr:uid="{00000000-0005-0000-0000-0000DD000000}"/>
    <cellStyle name="Comma 5 3" xfId="175" xr:uid="{00000000-0005-0000-0000-0000DE000000}"/>
    <cellStyle name="Comma 5 3 2" xfId="176" xr:uid="{00000000-0005-0000-0000-0000DF000000}"/>
    <cellStyle name="Comma 5 3 2 2" xfId="879" xr:uid="{00000000-0005-0000-0000-0000E0000000}"/>
    <cellStyle name="Comma 5 3 3" xfId="177" xr:uid="{00000000-0005-0000-0000-0000E1000000}"/>
    <cellStyle name="Comma 5 3 4" xfId="878" xr:uid="{00000000-0005-0000-0000-0000E2000000}"/>
    <cellStyle name="Comma 5 4" xfId="178" xr:uid="{00000000-0005-0000-0000-0000E3000000}"/>
    <cellStyle name="Comma 5 4 2" xfId="880" xr:uid="{00000000-0005-0000-0000-0000E4000000}"/>
    <cellStyle name="Comma 5 5" xfId="873" xr:uid="{00000000-0005-0000-0000-0000E5000000}"/>
    <cellStyle name="Comma 50" xfId="179" xr:uid="{00000000-0005-0000-0000-0000E6000000}"/>
    <cellStyle name="Comma 51" xfId="180" xr:uid="{00000000-0005-0000-0000-0000E7000000}"/>
    <cellStyle name="Comma 52" xfId="181" xr:uid="{00000000-0005-0000-0000-0000E8000000}"/>
    <cellStyle name="Comma 53" xfId="182" xr:uid="{00000000-0005-0000-0000-0000E9000000}"/>
    <cellStyle name="Comma 54" xfId="183" xr:uid="{00000000-0005-0000-0000-0000EA000000}"/>
    <cellStyle name="Comma 55" xfId="184" xr:uid="{00000000-0005-0000-0000-0000EB000000}"/>
    <cellStyle name="Comma 56" xfId="185" xr:uid="{00000000-0005-0000-0000-0000EC000000}"/>
    <cellStyle name="Comma 57" xfId="186" xr:uid="{00000000-0005-0000-0000-0000ED000000}"/>
    <cellStyle name="Comma 58" xfId="187" xr:uid="{00000000-0005-0000-0000-0000EE000000}"/>
    <cellStyle name="Comma 59" xfId="188" xr:uid="{00000000-0005-0000-0000-0000EF000000}"/>
    <cellStyle name="Comma 6" xfId="189" xr:uid="{00000000-0005-0000-0000-0000F0000000}"/>
    <cellStyle name="Comma 6 2" xfId="190" xr:uid="{00000000-0005-0000-0000-0000F1000000}"/>
    <cellStyle name="Comma 6 2 2" xfId="191" xr:uid="{00000000-0005-0000-0000-0000F2000000}"/>
    <cellStyle name="Comma 6 2 2 2" xfId="192" xr:uid="{00000000-0005-0000-0000-0000F3000000}"/>
    <cellStyle name="Comma 6 2 2 2 2" xfId="884" xr:uid="{00000000-0005-0000-0000-0000F4000000}"/>
    <cellStyle name="Comma 6 2 2 3" xfId="883" xr:uid="{00000000-0005-0000-0000-0000F5000000}"/>
    <cellStyle name="Comma 6 2 3" xfId="193" xr:uid="{00000000-0005-0000-0000-0000F6000000}"/>
    <cellStyle name="Comma 6 2 3 2" xfId="885" xr:uid="{00000000-0005-0000-0000-0000F7000000}"/>
    <cellStyle name="Comma 6 2 4" xfId="882" xr:uid="{00000000-0005-0000-0000-0000F8000000}"/>
    <cellStyle name="Comma 6 3" xfId="194" xr:uid="{00000000-0005-0000-0000-0000F9000000}"/>
    <cellStyle name="Comma 6 3 2" xfId="195" xr:uid="{00000000-0005-0000-0000-0000FA000000}"/>
    <cellStyle name="Comma 6 3 2 2" xfId="196" xr:uid="{00000000-0005-0000-0000-0000FB000000}"/>
    <cellStyle name="Comma 6 3 2 2 2" xfId="888" xr:uid="{00000000-0005-0000-0000-0000FC000000}"/>
    <cellStyle name="Comma 6 3 2 3" xfId="887" xr:uid="{00000000-0005-0000-0000-0000FD000000}"/>
    <cellStyle name="Comma 6 3 3" xfId="197" xr:uid="{00000000-0005-0000-0000-0000FE000000}"/>
    <cellStyle name="Comma 6 3 3 2" xfId="889" xr:uid="{00000000-0005-0000-0000-0000FF000000}"/>
    <cellStyle name="Comma 6 3 4" xfId="886" xr:uid="{00000000-0005-0000-0000-000000010000}"/>
    <cellStyle name="Comma 6 4" xfId="198" xr:uid="{00000000-0005-0000-0000-000001010000}"/>
    <cellStyle name="Comma 6 4 2" xfId="199" xr:uid="{00000000-0005-0000-0000-000002010000}"/>
    <cellStyle name="Comma 6 4 2 2" xfId="891" xr:uid="{00000000-0005-0000-0000-000003010000}"/>
    <cellStyle name="Comma 6 4 3" xfId="890" xr:uid="{00000000-0005-0000-0000-000004010000}"/>
    <cellStyle name="Comma 6 5" xfId="200" xr:uid="{00000000-0005-0000-0000-000005010000}"/>
    <cellStyle name="Comma 6 5 2" xfId="892" xr:uid="{00000000-0005-0000-0000-000006010000}"/>
    <cellStyle name="Comma 6 6" xfId="201" xr:uid="{00000000-0005-0000-0000-000007010000}"/>
    <cellStyle name="Comma 6 7" xfId="881" xr:uid="{00000000-0005-0000-0000-000008010000}"/>
    <cellStyle name="Comma 60" xfId="202" xr:uid="{00000000-0005-0000-0000-000009010000}"/>
    <cellStyle name="Comma 61" xfId="203" xr:uid="{00000000-0005-0000-0000-00000A010000}"/>
    <cellStyle name="Comma 62" xfId="204" xr:uid="{00000000-0005-0000-0000-00000B010000}"/>
    <cellStyle name="Comma 63" xfId="205" xr:uid="{00000000-0005-0000-0000-00000C010000}"/>
    <cellStyle name="Comma 64" xfId="206" xr:uid="{00000000-0005-0000-0000-00000D010000}"/>
    <cellStyle name="Comma 65" xfId="207" xr:uid="{00000000-0005-0000-0000-00000E010000}"/>
    <cellStyle name="Comma 66" xfId="208" xr:uid="{00000000-0005-0000-0000-00000F010000}"/>
    <cellStyle name="Comma 67" xfId="209" xr:uid="{00000000-0005-0000-0000-000010010000}"/>
    <cellStyle name="Comma 68" xfId="210" xr:uid="{00000000-0005-0000-0000-000011010000}"/>
    <cellStyle name="Comma 69" xfId="211" xr:uid="{00000000-0005-0000-0000-000012010000}"/>
    <cellStyle name="Comma 7" xfId="212" xr:uid="{00000000-0005-0000-0000-000013010000}"/>
    <cellStyle name="Comma 7 2" xfId="213" xr:uid="{00000000-0005-0000-0000-000014010000}"/>
    <cellStyle name="Comma 7 2 2" xfId="214" xr:uid="{00000000-0005-0000-0000-000015010000}"/>
    <cellStyle name="Comma 7 2 2 2" xfId="215" xr:uid="{00000000-0005-0000-0000-000016010000}"/>
    <cellStyle name="Comma 7 2 2 2 2" xfId="896" xr:uid="{00000000-0005-0000-0000-000017010000}"/>
    <cellStyle name="Comma 7 2 2 3" xfId="895" xr:uid="{00000000-0005-0000-0000-000018010000}"/>
    <cellStyle name="Comma 7 2 3" xfId="216" xr:uid="{00000000-0005-0000-0000-000019010000}"/>
    <cellStyle name="Comma 7 2 3 2" xfId="897" xr:uid="{00000000-0005-0000-0000-00001A010000}"/>
    <cellStyle name="Comma 7 2 4" xfId="217" xr:uid="{00000000-0005-0000-0000-00001B010000}"/>
    <cellStyle name="Comma 7 2 5" xfId="894" xr:uid="{00000000-0005-0000-0000-00001C010000}"/>
    <cellStyle name="Comma 7 3" xfId="218" xr:uid="{00000000-0005-0000-0000-00001D010000}"/>
    <cellStyle name="Comma 7 3 2" xfId="219" xr:uid="{00000000-0005-0000-0000-00001E010000}"/>
    <cellStyle name="Comma 7 3 2 2" xfId="220" xr:uid="{00000000-0005-0000-0000-00001F010000}"/>
    <cellStyle name="Comma 7 3 2 2 2" xfId="900" xr:uid="{00000000-0005-0000-0000-000020010000}"/>
    <cellStyle name="Comma 7 3 2 3" xfId="899" xr:uid="{00000000-0005-0000-0000-000021010000}"/>
    <cellStyle name="Comma 7 3 3" xfId="221" xr:uid="{00000000-0005-0000-0000-000022010000}"/>
    <cellStyle name="Comma 7 3 3 2" xfId="901" xr:uid="{00000000-0005-0000-0000-000023010000}"/>
    <cellStyle name="Comma 7 3 4" xfId="898" xr:uid="{00000000-0005-0000-0000-000024010000}"/>
    <cellStyle name="Comma 7 4" xfId="222" xr:uid="{00000000-0005-0000-0000-000025010000}"/>
    <cellStyle name="Comma 7 4 2" xfId="223" xr:uid="{00000000-0005-0000-0000-000026010000}"/>
    <cellStyle name="Comma 7 4 2 2" xfId="903" xr:uid="{00000000-0005-0000-0000-000027010000}"/>
    <cellStyle name="Comma 7 4 3" xfId="902" xr:uid="{00000000-0005-0000-0000-000028010000}"/>
    <cellStyle name="Comma 7 5" xfId="224" xr:uid="{00000000-0005-0000-0000-000029010000}"/>
    <cellStyle name="Comma 7 5 2" xfId="904" xr:uid="{00000000-0005-0000-0000-00002A010000}"/>
    <cellStyle name="Comma 7 6" xfId="893" xr:uid="{00000000-0005-0000-0000-00002B010000}"/>
    <cellStyle name="Comma 70" xfId="225" xr:uid="{00000000-0005-0000-0000-00002C010000}"/>
    <cellStyle name="Comma 71" xfId="226" xr:uid="{00000000-0005-0000-0000-00002D010000}"/>
    <cellStyle name="Comma 72" xfId="227" xr:uid="{00000000-0005-0000-0000-00002E010000}"/>
    <cellStyle name="Comma 73" xfId="228" xr:uid="{00000000-0005-0000-0000-00002F010000}"/>
    <cellStyle name="Comma 74" xfId="229" xr:uid="{00000000-0005-0000-0000-000030010000}"/>
    <cellStyle name="Comma 75" xfId="230" xr:uid="{00000000-0005-0000-0000-000031010000}"/>
    <cellStyle name="Comma 76" xfId="231" xr:uid="{00000000-0005-0000-0000-000032010000}"/>
    <cellStyle name="Comma 77" xfId="232" xr:uid="{00000000-0005-0000-0000-000033010000}"/>
    <cellStyle name="Comma 78" xfId="233" xr:uid="{00000000-0005-0000-0000-000034010000}"/>
    <cellStyle name="Comma 79" xfId="234" xr:uid="{00000000-0005-0000-0000-000035010000}"/>
    <cellStyle name="Comma 8" xfId="235" xr:uid="{00000000-0005-0000-0000-000036010000}"/>
    <cellStyle name="Comma 8 2" xfId="236" xr:uid="{00000000-0005-0000-0000-000037010000}"/>
    <cellStyle name="Comma 8 2 2" xfId="237" xr:uid="{00000000-0005-0000-0000-000038010000}"/>
    <cellStyle name="Comma 8 2 2 2" xfId="238" xr:uid="{00000000-0005-0000-0000-000039010000}"/>
    <cellStyle name="Comma 8 2 2 2 2" xfId="239" xr:uid="{00000000-0005-0000-0000-00003A010000}"/>
    <cellStyle name="Comma 8 2 2 2 3" xfId="240" xr:uid="{00000000-0005-0000-0000-00003B010000}"/>
    <cellStyle name="Comma 8 2 2 3" xfId="241" xr:uid="{00000000-0005-0000-0000-00003C010000}"/>
    <cellStyle name="Comma 8 2 2 4" xfId="242" xr:uid="{00000000-0005-0000-0000-00003D010000}"/>
    <cellStyle name="Comma 8 2 3" xfId="243" xr:uid="{00000000-0005-0000-0000-00003E010000}"/>
    <cellStyle name="Comma 8 2 3 2" xfId="244" xr:uid="{00000000-0005-0000-0000-00003F010000}"/>
    <cellStyle name="Comma 8 2 3 3" xfId="245" xr:uid="{00000000-0005-0000-0000-000040010000}"/>
    <cellStyle name="Comma 8 2 4" xfId="246" xr:uid="{00000000-0005-0000-0000-000041010000}"/>
    <cellStyle name="Comma 8 2 5" xfId="247" xr:uid="{00000000-0005-0000-0000-000042010000}"/>
    <cellStyle name="Comma 8 3" xfId="248" xr:uid="{00000000-0005-0000-0000-000043010000}"/>
    <cellStyle name="Comma 8 3 2" xfId="249" xr:uid="{00000000-0005-0000-0000-000044010000}"/>
    <cellStyle name="Comma 8 3 2 2" xfId="250" xr:uid="{00000000-0005-0000-0000-000045010000}"/>
    <cellStyle name="Comma 8 3 2 3" xfId="251" xr:uid="{00000000-0005-0000-0000-000046010000}"/>
    <cellStyle name="Comma 8 3 3" xfId="252" xr:uid="{00000000-0005-0000-0000-000047010000}"/>
    <cellStyle name="Comma 8 3 4" xfId="253" xr:uid="{00000000-0005-0000-0000-000048010000}"/>
    <cellStyle name="Comma 8 4" xfId="254" xr:uid="{00000000-0005-0000-0000-000049010000}"/>
    <cellStyle name="Comma 8 4 2" xfId="255" xr:uid="{00000000-0005-0000-0000-00004A010000}"/>
    <cellStyle name="Comma 8 4 3" xfId="256" xr:uid="{00000000-0005-0000-0000-00004B010000}"/>
    <cellStyle name="Comma 8 5" xfId="257" xr:uid="{00000000-0005-0000-0000-00004C010000}"/>
    <cellStyle name="Comma 8 6" xfId="258" xr:uid="{00000000-0005-0000-0000-00004D010000}"/>
    <cellStyle name="Comma 8 7" xfId="259" xr:uid="{00000000-0005-0000-0000-00004E010000}"/>
    <cellStyle name="Comma 80" xfId="1007" xr:uid="{00000000-0005-0000-0000-00004F010000}"/>
    <cellStyle name="Comma 9" xfId="260" xr:uid="{00000000-0005-0000-0000-000050010000}"/>
    <cellStyle name="Comma 9 2" xfId="261" xr:uid="{00000000-0005-0000-0000-000051010000}"/>
    <cellStyle name="Comma 9 2 2" xfId="262" xr:uid="{00000000-0005-0000-0000-000052010000}"/>
    <cellStyle name="Comma 9 2 2 2" xfId="907" xr:uid="{00000000-0005-0000-0000-000053010000}"/>
    <cellStyle name="Comma 9 2 3" xfId="906" xr:uid="{00000000-0005-0000-0000-000054010000}"/>
    <cellStyle name="Comma 9 3" xfId="263" xr:uid="{00000000-0005-0000-0000-000055010000}"/>
    <cellStyle name="Comma 9 3 2" xfId="908" xr:uid="{00000000-0005-0000-0000-000056010000}"/>
    <cellStyle name="Comma 9 4" xfId="264" xr:uid="{00000000-0005-0000-0000-000057010000}"/>
    <cellStyle name="Comma 9 5" xfId="905" xr:uid="{00000000-0005-0000-0000-000058010000}"/>
    <cellStyle name="Curren - Style3" xfId="265" xr:uid="{00000000-0005-0000-0000-000059010000}"/>
    <cellStyle name="Curren - Style4" xfId="266" xr:uid="{00000000-0005-0000-0000-00005A010000}"/>
    <cellStyle name="Currency [0] 2" xfId="267" xr:uid="{00000000-0005-0000-0000-00005B010000}"/>
    <cellStyle name="Currency 2" xfId="268" xr:uid="{00000000-0005-0000-0000-00005C010000}"/>
    <cellStyle name="Currency 2 2" xfId="269" xr:uid="{00000000-0005-0000-0000-00005D010000}"/>
    <cellStyle name="Currency 2 2 2" xfId="270" xr:uid="{00000000-0005-0000-0000-00005E010000}"/>
    <cellStyle name="Currency 2 2 2 2" xfId="911" xr:uid="{00000000-0005-0000-0000-00005F010000}"/>
    <cellStyle name="Currency 2 2 3" xfId="910" xr:uid="{00000000-0005-0000-0000-000060010000}"/>
    <cellStyle name="Currency 2 3" xfId="271" xr:uid="{00000000-0005-0000-0000-000061010000}"/>
    <cellStyle name="Currency 2 3 2" xfId="912" xr:uid="{00000000-0005-0000-0000-000062010000}"/>
    <cellStyle name="Currency 2 4" xfId="909" xr:uid="{00000000-0005-0000-0000-000063010000}"/>
    <cellStyle name="Currency 3" xfId="272" xr:uid="{00000000-0005-0000-0000-000064010000}"/>
    <cellStyle name="Currency 3 2" xfId="273" xr:uid="{00000000-0005-0000-0000-000065010000}"/>
    <cellStyle name="Currency 3 2 2" xfId="274" xr:uid="{00000000-0005-0000-0000-000066010000}"/>
    <cellStyle name="Currency 3 2 2 2" xfId="915" xr:uid="{00000000-0005-0000-0000-000067010000}"/>
    <cellStyle name="Currency 3 2 3" xfId="914" xr:uid="{00000000-0005-0000-0000-000068010000}"/>
    <cellStyle name="Currency 3 3" xfId="275" xr:uid="{00000000-0005-0000-0000-000069010000}"/>
    <cellStyle name="Currency 3 3 2" xfId="916" xr:uid="{00000000-0005-0000-0000-00006A010000}"/>
    <cellStyle name="Currency 3 4" xfId="913" xr:uid="{00000000-0005-0000-0000-00006B010000}"/>
    <cellStyle name="Date" xfId="276" xr:uid="{00000000-0005-0000-0000-00006C010000}"/>
    <cellStyle name="Dezimal [0]_35ERI8T2gbIEMixb4v26icuOo" xfId="277" xr:uid="{00000000-0005-0000-0000-00006D010000}"/>
    <cellStyle name="Dezimal_35ERI8T2gbIEMixb4v26icuOo" xfId="278" xr:uid="{00000000-0005-0000-0000-00006E010000}"/>
    <cellStyle name="Euro" xfId="279" xr:uid="{00000000-0005-0000-0000-00006F010000}"/>
    <cellStyle name="Euro 2" xfId="917" xr:uid="{00000000-0005-0000-0000-000070010000}"/>
    <cellStyle name="Excel Built-in Normal" xfId="280" xr:uid="{00000000-0005-0000-0000-000071010000}"/>
    <cellStyle name="Grey" xfId="281" xr:uid="{00000000-0005-0000-0000-000072010000}"/>
    <cellStyle name="Header1" xfId="282" xr:uid="{00000000-0005-0000-0000-000073010000}"/>
    <cellStyle name="Header1 2" xfId="283" xr:uid="{00000000-0005-0000-0000-000074010000}"/>
    <cellStyle name="Header1 3" xfId="284" xr:uid="{00000000-0005-0000-0000-000075010000}"/>
    <cellStyle name="Header2" xfId="285" xr:uid="{00000000-0005-0000-0000-000076010000}"/>
    <cellStyle name="Header2 2" xfId="286" xr:uid="{00000000-0005-0000-0000-000077010000}"/>
    <cellStyle name="Header2 3" xfId="287" xr:uid="{00000000-0005-0000-0000-000078010000}"/>
    <cellStyle name="Heading2" xfId="288" xr:uid="{00000000-0005-0000-0000-000079010000}"/>
    <cellStyle name="Hyperlink" xfId="1" builtinId="8"/>
    <cellStyle name="Hyperlink 2" xfId="289" xr:uid="{00000000-0005-0000-0000-00007B010000}"/>
    <cellStyle name="Hyperlink 2 2" xfId="290" xr:uid="{00000000-0005-0000-0000-00007C010000}"/>
    <cellStyle name="Hyperlink 3" xfId="291" xr:uid="{00000000-0005-0000-0000-00007D010000}"/>
    <cellStyle name="Hyperlink 4" xfId="292" xr:uid="{00000000-0005-0000-0000-00007E010000}"/>
    <cellStyle name="Input [yellow]" xfId="293" xr:uid="{00000000-0005-0000-0000-00007F010000}"/>
    <cellStyle name="Input [yellow] 2" xfId="294" xr:uid="{00000000-0005-0000-0000-000080010000}"/>
    <cellStyle name="MajorHeading" xfId="295" xr:uid="{00000000-0005-0000-0000-000081010000}"/>
    <cellStyle name="no dec" xfId="296" xr:uid="{00000000-0005-0000-0000-000082010000}"/>
    <cellStyle name="Normal" xfId="0" builtinId="0"/>
    <cellStyle name="Normal - Style1" xfId="297" xr:uid="{00000000-0005-0000-0000-000084010000}"/>
    <cellStyle name="Normal - Style5" xfId="298" xr:uid="{00000000-0005-0000-0000-000085010000}"/>
    <cellStyle name="Normal - Style6" xfId="299" xr:uid="{00000000-0005-0000-0000-000086010000}"/>
    <cellStyle name="Normal 10" xfId="300" xr:uid="{00000000-0005-0000-0000-000087010000}"/>
    <cellStyle name="Normal 10 2" xfId="301" xr:uid="{00000000-0005-0000-0000-000088010000}"/>
    <cellStyle name="Normal 10 2 2" xfId="302" xr:uid="{00000000-0005-0000-0000-000089010000}"/>
    <cellStyle name="Normal 10 2 3" xfId="919" xr:uid="{00000000-0005-0000-0000-00008A010000}"/>
    <cellStyle name="Normal 10 3" xfId="303" xr:uid="{00000000-0005-0000-0000-00008B010000}"/>
    <cellStyle name="Normal 10 4" xfId="304" xr:uid="{00000000-0005-0000-0000-00008C010000}"/>
    <cellStyle name="Normal 10 5" xfId="918" xr:uid="{00000000-0005-0000-0000-00008D010000}"/>
    <cellStyle name="Normal 11" xfId="305" xr:uid="{00000000-0005-0000-0000-00008E010000}"/>
    <cellStyle name="Normal 11 2" xfId="306" xr:uid="{00000000-0005-0000-0000-00008F010000}"/>
    <cellStyle name="Normal 11 2 2" xfId="307" xr:uid="{00000000-0005-0000-0000-000090010000}"/>
    <cellStyle name="Normal 11 2 3" xfId="921" xr:uid="{00000000-0005-0000-0000-000091010000}"/>
    <cellStyle name="Normal 11 3" xfId="308" xr:uid="{00000000-0005-0000-0000-000092010000}"/>
    <cellStyle name="Normal 11 4" xfId="309" xr:uid="{00000000-0005-0000-0000-000093010000}"/>
    <cellStyle name="Normal 11 5" xfId="920" xr:uid="{00000000-0005-0000-0000-000094010000}"/>
    <cellStyle name="Normal 12" xfId="310" xr:uid="{00000000-0005-0000-0000-000095010000}"/>
    <cellStyle name="Normal 12 2" xfId="311" xr:uid="{00000000-0005-0000-0000-000096010000}"/>
    <cellStyle name="Normal 12 2 2" xfId="312" xr:uid="{00000000-0005-0000-0000-000097010000}"/>
    <cellStyle name="Normal 12 2 2 2" xfId="313" xr:uid="{00000000-0005-0000-0000-000098010000}"/>
    <cellStyle name="Normal 12 2 2 3" xfId="314" xr:uid="{00000000-0005-0000-0000-000099010000}"/>
    <cellStyle name="Normal 12 2 3" xfId="315" xr:uid="{00000000-0005-0000-0000-00009A010000}"/>
    <cellStyle name="Normal 12 2 4" xfId="316" xr:uid="{00000000-0005-0000-0000-00009B010000}"/>
    <cellStyle name="Normal 12 3" xfId="317" xr:uid="{00000000-0005-0000-0000-00009C010000}"/>
    <cellStyle name="Normal 12 3 2" xfId="318" xr:uid="{00000000-0005-0000-0000-00009D010000}"/>
    <cellStyle name="Normal 12 3 3" xfId="319" xr:uid="{00000000-0005-0000-0000-00009E010000}"/>
    <cellStyle name="Normal 12 4" xfId="320" xr:uid="{00000000-0005-0000-0000-00009F010000}"/>
    <cellStyle name="Normal 12 5" xfId="321" xr:uid="{00000000-0005-0000-0000-0000A0010000}"/>
    <cellStyle name="Normal 12 6" xfId="322" xr:uid="{00000000-0005-0000-0000-0000A1010000}"/>
    <cellStyle name="Normal 13" xfId="323" xr:uid="{00000000-0005-0000-0000-0000A2010000}"/>
    <cellStyle name="Normal 13 2" xfId="324" xr:uid="{00000000-0005-0000-0000-0000A3010000}"/>
    <cellStyle name="Normal 13 2 2" xfId="325" xr:uid="{00000000-0005-0000-0000-0000A4010000}"/>
    <cellStyle name="Normal 13 2 3" xfId="326" xr:uid="{00000000-0005-0000-0000-0000A5010000}"/>
    <cellStyle name="Normal 13 2 3 2" xfId="327" xr:uid="{00000000-0005-0000-0000-0000A6010000}"/>
    <cellStyle name="Normal 13 2 3 3" xfId="328" xr:uid="{00000000-0005-0000-0000-0000A7010000}"/>
    <cellStyle name="Normal 13 2 4" xfId="329" xr:uid="{00000000-0005-0000-0000-0000A8010000}"/>
    <cellStyle name="Normal 13 2 5" xfId="330" xr:uid="{00000000-0005-0000-0000-0000A9010000}"/>
    <cellStyle name="Normal 13 2 6" xfId="331" xr:uid="{00000000-0005-0000-0000-0000AA010000}"/>
    <cellStyle name="Normal 13 3" xfId="332" xr:uid="{00000000-0005-0000-0000-0000AB010000}"/>
    <cellStyle name="Normal 13 3 2" xfId="333" xr:uid="{00000000-0005-0000-0000-0000AC010000}"/>
    <cellStyle name="Normal 13 3 3" xfId="334" xr:uid="{00000000-0005-0000-0000-0000AD010000}"/>
    <cellStyle name="Normal 13 3 4" xfId="335" xr:uid="{00000000-0005-0000-0000-0000AE010000}"/>
    <cellStyle name="Normal 13 4" xfId="336" xr:uid="{00000000-0005-0000-0000-0000AF010000}"/>
    <cellStyle name="Normal 13 5" xfId="337" xr:uid="{00000000-0005-0000-0000-0000B0010000}"/>
    <cellStyle name="Normal 13 6" xfId="338" xr:uid="{00000000-0005-0000-0000-0000B1010000}"/>
    <cellStyle name="Normal 14" xfId="339" xr:uid="{00000000-0005-0000-0000-0000B2010000}"/>
    <cellStyle name="Normal 14 2" xfId="340" xr:uid="{00000000-0005-0000-0000-0000B3010000}"/>
    <cellStyle name="Normal 14 2 2" xfId="341" xr:uid="{00000000-0005-0000-0000-0000B4010000}"/>
    <cellStyle name="Normal 14 2 3" xfId="342" xr:uid="{00000000-0005-0000-0000-0000B5010000}"/>
    <cellStyle name="Normal 14 2 4" xfId="343" xr:uid="{00000000-0005-0000-0000-0000B6010000}"/>
    <cellStyle name="Normal 14 3" xfId="344" xr:uid="{00000000-0005-0000-0000-0000B7010000}"/>
    <cellStyle name="Normal 14 3 2" xfId="345" xr:uid="{00000000-0005-0000-0000-0000B8010000}"/>
    <cellStyle name="Normal 14 4" xfId="346" xr:uid="{00000000-0005-0000-0000-0000B9010000}"/>
    <cellStyle name="Normal 14 5" xfId="347" xr:uid="{00000000-0005-0000-0000-0000BA010000}"/>
    <cellStyle name="Normal 15" xfId="348" xr:uid="{00000000-0005-0000-0000-0000BB010000}"/>
    <cellStyle name="Normal 15 2" xfId="349" xr:uid="{00000000-0005-0000-0000-0000BC010000}"/>
    <cellStyle name="Normal 15 3" xfId="922" xr:uid="{00000000-0005-0000-0000-0000BD010000}"/>
    <cellStyle name="Normal 16" xfId="350" xr:uid="{00000000-0005-0000-0000-0000BE010000}"/>
    <cellStyle name="Normal 16 2" xfId="351" xr:uid="{00000000-0005-0000-0000-0000BF010000}"/>
    <cellStyle name="Normal 16 2 2" xfId="352" xr:uid="{00000000-0005-0000-0000-0000C0010000}"/>
    <cellStyle name="Normal 16 2 3" xfId="353" xr:uid="{00000000-0005-0000-0000-0000C1010000}"/>
    <cellStyle name="Normal 16 2 4" xfId="354" xr:uid="{00000000-0005-0000-0000-0000C2010000}"/>
    <cellStyle name="Normal 16 3" xfId="355" xr:uid="{00000000-0005-0000-0000-0000C3010000}"/>
    <cellStyle name="Normal 16 3 2" xfId="356" xr:uid="{00000000-0005-0000-0000-0000C4010000}"/>
    <cellStyle name="Normal 16 4" xfId="357" xr:uid="{00000000-0005-0000-0000-0000C5010000}"/>
    <cellStyle name="Normal 16 5" xfId="358" xr:uid="{00000000-0005-0000-0000-0000C6010000}"/>
    <cellStyle name="Normal 17" xfId="359" xr:uid="{00000000-0005-0000-0000-0000C7010000}"/>
    <cellStyle name="Normal 17 2" xfId="360" xr:uid="{00000000-0005-0000-0000-0000C8010000}"/>
    <cellStyle name="Normal 17 2 2" xfId="361" xr:uid="{00000000-0005-0000-0000-0000C9010000}"/>
    <cellStyle name="Normal 17 2 3" xfId="362" xr:uid="{00000000-0005-0000-0000-0000CA010000}"/>
    <cellStyle name="Normal 17 2 4" xfId="363" xr:uid="{00000000-0005-0000-0000-0000CB010000}"/>
    <cellStyle name="Normal 17 3" xfId="364" xr:uid="{00000000-0005-0000-0000-0000CC010000}"/>
    <cellStyle name="Normal 17 3 2" xfId="365" xr:uid="{00000000-0005-0000-0000-0000CD010000}"/>
    <cellStyle name="Normal 17 4" xfId="366" xr:uid="{00000000-0005-0000-0000-0000CE010000}"/>
    <cellStyle name="Normal 17 4 2" xfId="367" xr:uid="{00000000-0005-0000-0000-0000CF010000}"/>
    <cellStyle name="Normal 17 5" xfId="368" xr:uid="{00000000-0005-0000-0000-0000D0010000}"/>
    <cellStyle name="Normal 18" xfId="369" xr:uid="{00000000-0005-0000-0000-0000D1010000}"/>
    <cellStyle name="Normal 18 2" xfId="370" xr:uid="{00000000-0005-0000-0000-0000D2010000}"/>
    <cellStyle name="Normal 18 2 2" xfId="371" xr:uid="{00000000-0005-0000-0000-0000D3010000}"/>
    <cellStyle name="Normal 18 2 3" xfId="372" xr:uid="{00000000-0005-0000-0000-0000D4010000}"/>
    <cellStyle name="Normal 18 3" xfId="373" xr:uid="{00000000-0005-0000-0000-0000D5010000}"/>
    <cellStyle name="Normal 18 4" xfId="374" xr:uid="{00000000-0005-0000-0000-0000D6010000}"/>
    <cellStyle name="Normal 18 5" xfId="375" xr:uid="{00000000-0005-0000-0000-0000D7010000}"/>
    <cellStyle name="Normal 19" xfId="376" xr:uid="{00000000-0005-0000-0000-0000D8010000}"/>
    <cellStyle name="Normal 19 2" xfId="377" xr:uid="{00000000-0005-0000-0000-0000D9010000}"/>
    <cellStyle name="Normal 19 2 2" xfId="378" xr:uid="{00000000-0005-0000-0000-0000DA010000}"/>
    <cellStyle name="Normal 19 2 3" xfId="379" xr:uid="{00000000-0005-0000-0000-0000DB010000}"/>
    <cellStyle name="Normal 19 3" xfId="380" xr:uid="{00000000-0005-0000-0000-0000DC010000}"/>
    <cellStyle name="Normal 19 4" xfId="381" xr:uid="{00000000-0005-0000-0000-0000DD010000}"/>
    <cellStyle name="Normal 19 5" xfId="382" xr:uid="{00000000-0005-0000-0000-0000DE010000}"/>
    <cellStyle name="Normal 2" xfId="2" xr:uid="{00000000-0005-0000-0000-0000DF010000}"/>
    <cellStyle name="Normal 2 10" xfId="992" xr:uid="{00000000-0005-0000-0000-0000E0010000}"/>
    <cellStyle name="Normal 2 2" xfId="383" xr:uid="{00000000-0005-0000-0000-0000E1010000}"/>
    <cellStyle name="Normal 2 2 2" xfId="384" xr:uid="{00000000-0005-0000-0000-0000E2010000}"/>
    <cellStyle name="Normal 2 2 2 2" xfId="385" xr:uid="{00000000-0005-0000-0000-0000E3010000}"/>
    <cellStyle name="Normal 2 2 2 2 2" xfId="925" xr:uid="{00000000-0005-0000-0000-0000E4010000}"/>
    <cellStyle name="Normal 2 2 2 3" xfId="924" xr:uid="{00000000-0005-0000-0000-0000E5010000}"/>
    <cellStyle name="Normal 2 2 3" xfId="386" xr:uid="{00000000-0005-0000-0000-0000E6010000}"/>
    <cellStyle name="Normal 2 2 3 2" xfId="387" xr:uid="{00000000-0005-0000-0000-0000E7010000}"/>
    <cellStyle name="Normal 2 2 4" xfId="388" xr:uid="{00000000-0005-0000-0000-0000E8010000}"/>
    <cellStyle name="Normal 2 2 5" xfId="389" xr:uid="{00000000-0005-0000-0000-0000E9010000}"/>
    <cellStyle name="Normal 2 2 6" xfId="390" xr:uid="{00000000-0005-0000-0000-0000EA010000}"/>
    <cellStyle name="Normal 2 2 7" xfId="923" xr:uid="{00000000-0005-0000-0000-0000EB010000}"/>
    <cellStyle name="Normal 2 3" xfId="391" xr:uid="{00000000-0005-0000-0000-0000EC010000}"/>
    <cellStyle name="Normal 2 3 2" xfId="392" xr:uid="{00000000-0005-0000-0000-0000ED010000}"/>
    <cellStyle name="Normal 2 3 2 2" xfId="927" xr:uid="{00000000-0005-0000-0000-0000EE010000}"/>
    <cellStyle name="Normal 2 3 3" xfId="393" xr:uid="{00000000-0005-0000-0000-0000EF010000}"/>
    <cellStyle name="Normal 2 3 4" xfId="926" xr:uid="{00000000-0005-0000-0000-0000F0010000}"/>
    <cellStyle name="Normal 2 4" xfId="394" xr:uid="{00000000-0005-0000-0000-0000F1010000}"/>
    <cellStyle name="Normal 2 4 2" xfId="395" xr:uid="{00000000-0005-0000-0000-0000F2010000}"/>
    <cellStyle name="Normal 2 4 2 2" xfId="929" xr:uid="{00000000-0005-0000-0000-0000F3010000}"/>
    <cellStyle name="Normal 2 4 3" xfId="396" xr:uid="{00000000-0005-0000-0000-0000F4010000}"/>
    <cellStyle name="Normal 2 4 4" xfId="928" xr:uid="{00000000-0005-0000-0000-0000F5010000}"/>
    <cellStyle name="Normal 2 5" xfId="397" xr:uid="{00000000-0005-0000-0000-0000F6010000}"/>
    <cellStyle name="Normal 2 5 2" xfId="398" xr:uid="{00000000-0005-0000-0000-0000F7010000}"/>
    <cellStyle name="Normal 2 5 2 2" xfId="399" xr:uid="{00000000-0005-0000-0000-0000F8010000}"/>
    <cellStyle name="Normal 2 5 2 3" xfId="931" xr:uid="{00000000-0005-0000-0000-0000F9010000}"/>
    <cellStyle name="Normal 2 5 3" xfId="400" xr:uid="{00000000-0005-0000-0000-0000FA010000}"/>
    <cellStyle name="Normal 2 5 4" xfId="930" xr:uid="{00000000-0005-0000-0000-0000FB010000}"/>
    <cellStyle name="Normal 2 6" xfId="401" xr:uid="{00000000-0005-0000-0000-0000FC010000}"/>
    <cellStyle name="Normal 2 6 2" xfId="402" xr:uid="{00000000-0005-0000-0000-0000FD010000}"/>
    <cellStyle name="Normal 2 6 2 2" xfId="403" xr:uid="{00000000-0005-0000-0000-0000FE010000}"/>
    <cellStyle name="Normal 2 6 2 2 2" xfId="404" xr:uid="{00000000-0005-0000-0000-0000FF010000}"/>
    <cellStyle name="Normal 2 6 2 2 2 2" xfId="405" xr:uid="{00000000-0005-0000-0000-000000020000}"/>
    <cellStyle name="Normal 2 6 2 2 2 3" xfId="406" xr:uid="{00000000-0005-0000-0000-000001020000}"/>
    <cellStyle name="Normal 2 6 2 2 3" xfId="407" xr:uid="{00000000-0005-0000-0000-000002020000}"/>
    <cellStyle name="Normal 2 6 2 2 4" xfId="408" xr:uid="{00000000-0005-0000-0000-000003020000}"/>
    <cellStyle name="Normal 2 6 2 3" xfId="409" xr:uid="{00000000-0005-0000-0000-000004020000}"/>
    <cellStyle name="Normal 2 6 2 3 2" xfId="410" xr:uid="{00000000-0005-0000-0000-000005020000}"/>
    <cellStyle name="Normal 2 6 2 3 2 2" xfId="411" xr:uid="{00000000-0005-0000-0000-000006020000}"/>
    <cellStyle name="Normal 2 6 2 3 2 3" xfId="412" xr:uid="{00000000-0005-0000-0000-000007020000}"/>
    <cellStyle name="Normal 2 6 2 3 3" xfId="413" xr:uid="{00000000-0005-0000-0000-000008020000}"/>
    <cellStyle name="Normal 2 6 2 3 4" xfId="414" xr:uid="{00000000-0005-0000-0000-000009020000}"/>
    <cellStyle name="Normal 2 6 2 4" xfId="415" xr:uid="{00000000-0005-0000-0000-00000A020000}"/>
    <cellStyle name="Normal 2 6 2 4 2" xfId="416" xr:uid="{00000000-0005-0000-0000-00000B020000}"/>
    <cellStyle name="Normal 2 6 2 4 3" xfId="417" xr:uid="{00000000-0005-0000-0000-00000C020000}"/>
    <cellStyle name="Normal 2 6 2 5" xfId="418" xr:uid="{00000000-0005-0000-0000-00000D020000}"/>
    <cellStyle name="Normal 2 6 2 6" xfId="419" xr:uid="{00000000-0005-0000-0000-00000E020000}"/>
    <cellStyle name="Normal 2 6 3" xfId="420" xr:uid="{00000000-0005-0000-0000-00000F020000}"/>
    <cellStyle name="Normal 2 6 3 2" xfId="421" xr:uid="{00000000-0005-0000-0000-000010020000}"/>
    <cellStyle name="Normal 2 6 3 2 2" xfId="422" xr:uid="{00000000-0005-0000-0000-000011020000}"/>
    <cellStyle name="Normal 2 6 3 2 3" xfId="423" xr:uid="{00000000-0005-0000-0000-000012020000}"/>
    <cellStyle name="Normal 2 6 3 3" xfId="424" xr:uid="{00000000-0005-0000-0000-000013020000}"/>
    <cellStyle name="Normal 2 6 3 4" xfId="425" xr:uid="{00000000-0005-0000-0000-000014020000}"/>
    <cellStyle name="Normal 2 6 4" xfId="426" xr:uid="{00000000-0005-0000-0000-000015020000}"/>
    <cellStyle name="Normal 2 6 4 2" xfId="427" xr:uid="{00000000-0005-0000-0000-000016020000}"/>
    <cellStyle name="Normal 2 6 4 2 2" xfId="428" xr:uid="{00000000-0005-0000-0000-000017020000}"/>
    <cellStyle name="Normal 2 6 4 2 3" xfId="429" xr:uid="{00000000-0005-0000-0000-000018020000}"/>
    <cellStyle name="Normal 2 6 4 3" xfId="430" xr:uid="{00000000-0005-0000-0000-000019020000}"/>
    <cellStyle name="Normal 2 6 4 4" xfId="431" xr:uid="{00000000-0005-0000-0000-00001A020000}"/>
    <cellStyle name="Normal 2 6 5" xfId="432" xr:uid="{00000000-0005-0000-0000-00001B020000}"/>
    <cellStyle name="Normal 2 6 5 2" xfId="433" xr:uid="{00000000-0005-0000-0000-00001C020000}"/>
    <cellStyle name="Normal 2 6 5 3" xfId="434" xr:uid="{00000000-0005-0000-0000-00001D020000}"/>
    <cellStyle name="Normal 2 6 6" xfId="435" xr:uid="{00000000-0005-0000-0000-00001E020000}"/>
    <cellStyle name="Normal 2 6 7" xfId="436" xr:uid="{00000000-0005-0000-0000-00001F020000}"/>
    <cellStyle name="Normal 2 7" xfId="437" xr:uid="{00000000-0005-0000-0000-000020020000}"/>
    <cellStyle name="Normal 2 7 2" xfId="932" xr:uid="{00000000-0005-0000-0000-000021020000}"/>
    <cellStyle name="Normal 2 8" xfId="438" xr:uid="{00000000-0005-0000-0000-000022020000}"/>
    <cellStyle name="Normal 2 8 2" xfId="933" xr:uid="{00000000-0005-0000-0000-000023020000}"/>
    <cellStyle name="Normal 2 9" xfId="439" xr:uid="{00000000-0005-0000-0000-000024020000}"/>
    <cellStyle name="Normal 2 9 2" xfId="934" xr:uid="{00000000-0005-0000-0000-000025020000}"/>
    <cellStyle name="Normal 20" xfId="440" xr:uid="{00000000-0005-0000-0000-000026020000}"/>
    <cellStyle name="Normal 20 2" xfId="441" xr:uid="{00000000-0005-0000-0000-000027020000}"/>
    <cellStyle name="Normal 20 2 2" xfId="442" xr:uid="{00000000-0005-0000-0000-000028020000}"/>
    <cellStyle name="Normal 20 2 3" xfId="443" xr:uid="{00000000-0005-0000-0000-000029020000}"/>
    <cellStyle name="Normal 20 3" xfId="444" xr:uid="{00000000-0005-0000-0000-00002A020000}"/>
    <cellStyle name="Normal 20 4" xfId="445" xr:uid="{00000000-0005-0000-0000-00002B020000}"/>
    <cellStyle name="Normal 20 5" xfId="446" xr:uid="{00000000-0005-0000-0000-00002C020000}"/>
    <cellStyle name="Normal 21" xfId="447" xr:uid="{00000000-0005-0000-0000-00002D020000}"/>
    <cellStyle name="Normal 21 2" xfId="448" xr:uid="{00000000-0005-0000-0000-00002E020000}"/>
    <cellStyle name="Normal 21 2 2" xfId="449" xr:uid="{00000000-0005-0000-0000-00002F020000}"/>
    <cellStyle name="Normal 21 2 3" xfId="450" xr:uid="{00000000-0005-0000-0000-000030020000}"/>
    <cellStyle name="Normal 21 3" xfId="451" xr:uid="{00000000-0005-0000-0000-000031020000}"/>
    <cellStyle name="Normal 21 4" xfId="452" xr:uid="{00000000-0005-0000-0000-000032020000}"/>
    <cellStyle name="Normal 21 5" xfId="453" xr:uid="{00000000-0005-0000-0000-000033020000}"/>
    <cellStyle name="Normal 22" xfId="454" xr:uid="{00000000-0005-0000-0000-000034020000}"/>
    <cellStyle name="Normal 22 2" xfId="455" xr:uid="{00000000-0005-0000-0000-000035020000}"/>
    <cellStyle name="Normal 22 2 2" xfId="456" xr:uid="{00000000-0005-0000-0000-000036020000}"/>
    <cellStyle name="Normal 22 2 3" xfId="457" xr:uid="{00000000-0005-0000-0000-000037020000}"/>
    <cellStyle name="Normal 22 3" xfId="458" xr:uid="{00000000-0005-0000-0000-000038020000}"/>
    <cellStyle name="Normal 22 4" xfId="459" xr:uid="{00000000-0005-0000-0000-000039020000}"/>
    <cellStyle name="Normal 22 5" xfId="460" xr:uid="{00000000-0005-0000-0000-00003A020000}"/>
    <cellStyle name="Normal 23" xfId="461" xr:uid="{00000000-0005-0000-0000-00003B020000}"/>
    <cellStyle name="Normal 23 2" xfId="462" xr:uid="{00000000-0005-0000-0000-00003C020000}"/>
    <cellStyle name="Normal 23 2 2" xfId="463" xr:uid="{00000000-0005-0000-0000-00003D020000}"/>
    <cellStyle name="Normal 23 2 3" xfId="464" xr:uid="{00000000-0005-0000-0000-00003E020000}"/>
    <cellStyle name="Normal 23 3" xfId="465" xr:uid="{00000000-0005-0000-0000-00003F020000}"/>
    <cellStyle name="Normal 23 4" xfId="466" xr:uid="{00000000-0005-0000-0000-000040020000}"/>
    <cellStyle name="Normal 23 5" xfId="467" xr:uid="{00000000-0005-0000-0000-000041020000}"/>
    <cellStyle name="Normal 24" xfId="468" xr:uid="{00000000-0005-0000-0000-000042020000}"/>
    <cellStyle name="Normal 24 2" xfId="469" xr:uid="{00000000-0005-0000-0000-000043020000}"/>
    <cellStyle name="Normal 24 2 2" xfId="470" xr:uid="{00000000-0005-0000-0000-000044020000}"/>
    <cellStyle name="Normal 24 2 3" xfId="471" xr:uid="{00000000-0005-0000-0000-000045020000}"/>
    <cellStyle name="Normal 24 3" xfId="472" xr:uid="{00000000-0005-0000-0000-000046020000}"/>
    <cellStyle name="Normal 24 4" xfId="473" xr:uid="{00000000-0005-0000-0000-000047020000}"/>
    <cellStyle name="Normal 24 5" xfId="474" xr:uid="{00000000-0005-0000-0000-000048020000}"/>
    <cellStyle name="Normal 25" xfId="475" xr:uid="{00000000-0005-0000-0000-000049020000}"/>
    <cellStyle name="Normal 25 2" xfId="476" xr:uid="{00000000-0005-0000-0000-00004A020000}"/>
    <cellStyle name="Normal 25 2 2" xfId="477" xr:uid="{00000000-0005-0000-0000-00004B020000}"/>
    <cellStyle name="Normal 25 2 3" xfId="478" xr:uid="{00000000-0005-0000-0000-00004C020000}"/>
    <cellStyle name="Normal 25 3" xfId="479" xr:uid="{00000000-0005-0000-0000-00004D020000}"/>
    <cellStyle name="Normal 25 4" xfId="480" xr:uid="{00000000-0005-0000-0000-00004E020000}"/>
    <cellStyle name="Normal 25 5" xfId="481" xr:uid="{00000000-0005-0000-0000-00004F020000}"/>
    <cellStyle name="Normal 26" xfId="482" xr:uid="{00000000-0005-0000-0000-000050020000}"/>
    <cellStyle name="Normal 26 2" xfId="483" xr:uid="{00000000-0005-0000-0000-000051020000}"/>
    <cellStyle name="Normal 26 2 2" xfId="484" xr:uid="{00000000-0005-0000-0000-000052020000}"/>
    <cellStyle name="Normal 26 2 3" xfId="485" xr:uid="{00000000-0005-0000-0000-000053020000}"/>
    <cellStyle name="Normal 26 3" xfId="486" xr:uid="{00000000-0005-0000-0000-000054020000}"/>
    <cellStyle name="Normal 26 4" xfId="487" xr:uid="{00000000-0005-0000-0000-000055020000}"/>
    <cellStyle name="Normal 26 5" xfId="488" xr:uid="{00000000-0005-0000-0000-000056020000}"/>
    <cellStyle name="Normal 27" xfId="489" xr:uid="{00000000-0005-0000-0000-000057020000}"/>
    <cellStyle name="Normal 27 2" xfId="490" xr:uid="{00000000-0005-0000-0000-000058020000}"/>
    <cellStyle name="Normal 27 2 2" xfId="491" xr:uid="{00000000-0005-0000-0000-000059020000}"/>
    <cellStyle name="Normal 27 2 3" xfId="492" xr:uid="{00000000-0005-0000-0000-00005A020000}"/>
    <cellStyle name="Normal 27 3" xfId="493" xr:uid="{00000000-0005-0000-0000-00005B020000}"/>
    <cellStyle name="Normal 27 4" xfId="494" xr:uid="{00000000-0005-0000-0000-00005C020000}"/>
    <cellStyle name="Normal 27 5" xfId="495" xr:uid="{00000000-0005-0000-0000-00005D020000}"/>
    <cellStyle name="Normal 28" xfId="496" xr:uid="{00000000-0005-0000-0000-00005E020000}"/>
    <cellStyle name="Normal 28 2" xfId="497" xr:uid="{00000000-0005-0000-0000-00005F020000}"/>
    <cellStyle name="Normal 28 2 2" xfId="498" xr:uid="{00000000-0005-0000-0000-000060020000}"/>
    <cellStyle name="Normal 28 2 3" xfId="499" xr:uid="{00000000-0005-0000-0000-000061020000}"/>
    <cellStyle name="Normal 28 3" xfId="500" xr:uid="{00000000-0005-0000-0000-000062020000}"/>
    <cellStyle name="Normal 28 4" xfId="501" xr:uid="{00000000-0005-0000-0000-000063020000}"/>
    <cellStyle name="Normal 28 5" xfId="502" xr:uid="{00000000-0005-0000-0000-000064020000}"/>
    <cellStyle name="Normal 29" xfId="503" xr:uid="{00000000-0005-0000-0000-000065020000}"/>
    <cellStyle name="Normal 29 2" xfId="504" xr:uid="{00000000-0005-0000-0000-000066020000}"/>
    <cellStyle name="Normal 29 2 2" xfId="505" xr:uid="{00000000-0005-0000-0000-000067020000}"/>
    <cellStyle name="Normal 29 2 3" xfId="506" xr:uid="{00000000-0005-0000-0000-000068020000}"/>
    <cellStyle name="Normal 29 3" xfId="507" xr:uid="{00000000-0005-0000-0000-000069020000}"/>
    <cellStyle name="Normal 29 4" xfId="508" xr:uid="{00000000-0005-0000-0000-00006A020000}"/>
    <cellStyle name="Normal 29 5" xfId="509" xr:uid="{00000000-0005-0000-0000-00006B020000}"/>
    <cellStyle name="Normal 3" xfId="510" xr:uid="{00000000-0005-0000-0000-00006C020000}"/>
    <cellStyle name="Normal 3 2" xfId="511" xr:uid="{00000000-0005-0000-0000-00006D020000}"/>
    <cellStyle name="Normal 3 2 2" xfId="512" xr:uid="{00000000-0005-0000-0000-00006E020000}"/>
    <cellStyle name="Normal 3 2 2 2" xfId="937" xr:uid="{00000000-0005-0000-0000-00006F020000}"/>
    <cellStyle name="Normal 3 2 3" xfId="936" xr:uid="{00000000-0005-0000-0000-000070020000}"/>
    <cellStyle name="Normal 3 3" xfId="513" xr:uid="{00000000-0005-0000-0000-000071020000}"/>
    <cellStyle name="Normal 3 3 2" xfId="514" xr:uid="{00000000-0005-0000-0000-000072020000}"/>
    <cellStyle name="Normal 3 3 3" xfId="938" xr:uid="{00000000-0005-0000-0000-000073020000}"/>
    <cellStyle name="Normal 3 4" xfId="515" xr:uid="{00000000-0005-0000-0000-000074020000}"/>
    <cellStyle name="Normal 3 4 2" xfId="516" xr:uid="{00000000-0005-0000-0000-000075020000}"/>
    <cellStyle name="Normal 3 5" xfId="517" xr:uid="{00000000-0005-0000-0000-000076020000}"/>
    <cellStyle name="Normal 3 6" xfId="518" xr:uid="{00000000-0005-0000-0000-000077020000}"/>
    <cellStyle name="Normal 3 7" xfId="519" xr:uid="{00000000-0005-0000-0000-000078020000}"/>
    <cellStyle name="Normal 3 8" xfId="935" xr:uid="{00000000-0005-0000-0000-000079020000}"/>
    <cellStyle name="Normal 3_Important" xfId="520" xr:uid="{00000000-0005-0000-0000-00007A020000}"/>
    <cellStyle name="Normal 30" xfId="521" xr:uid="{00000000-0005-0000-0000-00007B020000}"/>
    <cellStyle name="Normal 30 2" xfId="522" xr:uid="{00000000-0005-0000-0000-00007C020000}"/>
    <cellStyle name="Normal 30 2 2" xfId="523" xr:uid="{00000000-0005-0000-0000-00007D020000}"/>
    <cellStyle name="Normal 30 2 3" xfId="524" xr:uid="{00000000-0005-0000-0000-00007E020000}"/>
    <cellStyle name="Normal 30 3" xfId="525" xr:uid="{00000000-0005-0000-0000-00007F020000}"/>
    <cellStyle name="Normal 30 4" xfId="526" xr:uid="{00000000-0005-0000-0000-000080020000}"/>
    <cellStyle name="Normal 30 5" xfId="527" xr:uid="{00000000-0005-0000-0000-000081020000}"/>
    <cellStyle name="Normal 31" xfId="528" xr:uid="{00000000-0005-0000-0000-000082020000}"/>
    <cellStyle name="Normal 31 2" xfId="529" xr:uid="{00000000-0005-0000-0000-000083020000}"/>
    <cellStyle name="Normal 31 2 2" xfId="530" xr:uid="{00000000-0005-0000-0000-000084020000}"/>
    <cellStyle name="Normal 31 2 3" xfId="531" xr:uid="{00000000-0005-0000-0000-000085020000}"/>
    <cellStyle name="Normal 31 3" xfId="532" xr:uid="{00000000-0005-0000-0000-000086020000}"/>
    <cellStyle name="Normal 31 4" xfId="533" xr:uid="{00000000-0005-0000-0000-000087020000}"/>
    <cellStyle name="Normal 31 5" xfId="534" xr:uid="{00000000-0005-0000-0000-000088020000}"/>
    <cellStyle name="Normal 32" xfId="535" xr:uid="{00000000-0005-0000-0000-000089020000}"/>
    <cellStyle name="Normal 32 2" xfId="536" xr:uid="{00000000-0005-0000-0000-00008A020000}"/>
    <cellStyle name="Normal 32 2 2" xfId="537" xr:uid="{00000000-0005-0000-0000-00008B020000}"/>
    <cellStyle name="Normal 32 2 3" xfId="538" xr:uid="{00000000-0005-0000-0000-00008C020000}"/>
    <cellStyle name="Normal 32 3" xfId="539" xr:uid="{00000000-0005-0000-0000-00008D020000}"/>
    <cellStyle name="Normal 32 4" xfId="540" xr:uid="{00000000-0005-0000-0000-00008E020000}"/>
    <cellStyle name="Normal 32 5" xfId="541" xr:uid="{00000000-0005-0000-0000-00008F020000}"/>
    <cellStyle name="Normal 33" xfId="542" xr:uid="{00000000-0005-0000-0000-000090020000}"/>
    <cellStyle name="Normal 33 2" xfId="543" xr:uid="{00000000-0005-0000-0000-000091020000}"/>
    <cellStyle name="Normal 33 2 2" xfId="544" xr:uid="{00000000-0005-0000-0000-000092020000}"/>
    <cellStyle name="Normal 33 2 3" xfId="545" xr:uid="{00000000-0005-0000-0000-000093020000}"/>
    <cellStyle name="Normal 33 3" xfId="546" xr:uid="{00000000-0005-0000-0000-000094020000}"/>
    <cellStyle name="Normal 33 4" xfId="547" xr:uid="{00000000-0005-0000-0000-000095020000}"/>
    <cellStyle name="Normal 33 5" xfId="548" xr:uid="{00000000-0005-0000-0000-000096020000}"/>
    <cellStyle name="Normal 34" xfId="549" xr:uid="{00000000-0005-0000-0000-000097020000}"/>
    <cellStyle name="Normal 34 2" xfId="550" xr:uid="{00000000-0005-0000-0000-000098020000}"/>
    <cellStyle name="Normal 34 2 2" xfId="551" xr:uid="{00000000-0005-0000-0000-000099020000}"/>
    <cellStyle name="Normal 34 2 3" xfId="552" xr:uid="{00000000-0005-0000-0000-00009A020000}"/>
    <cellStyle name="Normal 34 3" xfId="553" xr:uid="{00000000-0005-0000-0000-00009B020000}"/>
    <cellStyle name="Normal 34 4" xfId="554" xr:uid="{00000000-0005-0000-0000-00009C020000}"/>
    <cellStyle name="Normal 34 5" xfId="555" xr:uid="{00000000-0005-0000-0000-00009D020000}"/>
    <cellStyle name="Normal 35" xfId="556" xr:uid="{00000000-0005-0000-0000-00009E020000}"/>
    <cellStyle name="Normal 35 2" xfId="557" xr:uid="{00000000-0005-0000-0000-00009F020000}"/>
    <cellStyle name="Normal 35 2 2" xfId="558" xr:uid="{00000000-0005-0000-0000-0000A0020000}"/>
    <cellStyle name="Normal 35 2 3" xfId="559" xr:uid="{00000000-0005-0000-0000-0000A1020000}"/>
    <cellStyle name="Normal 35 3" xfId="560" xr:uid="{00000000-0005-0000-0000-0000A2020000}"/>
    <cellStyle name="Normal 35 4" xfId="561" xr:uid="{00000000-0005-0000-0000-0000A3020000}"/>
    <cellStyle name="Normal 35 5" xfId="562" xr:uid="{00000000-0005-0000-0000-0000A4020000}"/>
    <cellStyle name="Normal 36" xfId="563" xr:uid="{00000000-0005-0000-0000-0000A5020000}"/>
    <cellStyle name="Normal 36 2" xfId="564" xr:uid="{00000000-0005-0000-0000-0000A6020000}"/>
    <cellStyle name="Normal 36 2 2" xfId="565" xr:uid="{00000000-0005-0000-0000-0000A7020000}"/>
    <cellStyle name="Normal 36 2 3" xfId="566" xr:uid="{00000000-0005-0000-0000-0000A8020000}"/>
    <cellStyle name="Normal 36 3" xfId="567" xr:uid="{00000000-0005-0000-0000-0000A9020000}"/>
    <cellStyle name="Normal 36 4" xfId="568" xr:uid="{00000000-0005-0000-0000-0000AA020000}"/>
    <cellStyle name="Normal 36 5" xfId="569" xr:uid="{00000000-0005-0000-0000-0000AB020000}"/>
    <cellStyle name="Normal 37" xfId="570" xr:uid="{00000000-0005-0000-0000-0000AC020000}"/>
    <cellStyle name="Normal 37 2" xfId="571" xr:uid="{00000000-0005-0000-0000-0000AD020000}"/>
    <cellStyle name="Normal 37 2 2" xfId="572" xr:uid="{00000000-0005-0000-0000-0000AE020000}"/>
    <cellStyle name="Normal 37 2 3" xfId="573" xr:uid="{00000000-0005-0000-0000-0000AF020000}"/>
    <cellStyle name="Normal 37 3" xfId="574" xr:uid="{00000000-0005-0000-0000-0000B0020000}"/>
    <cellStyle name="Normal 37 4" xfId="575" xr:uid="{00000000-0005-0000-0000-0000B1020000}"/>
    <cellStyle name="Normal 37 5" xfId="576" xr:uid="{00000000-0005-0000-0000-0000B2020000}"/>
    <cellStyle name="Normal 38" xfId="577" xr:uid="{00000000-0005-0000-0000-0000B3020000}"/>
    <cellStyle name="Normal 38 2" xfId="578" xr:uid="{00000000-0005-0000-0000-0000B4020000}"/>
    <cellStyle name="Normal 38 2 2" xfId="579" xr:uid="{00000000-0005-0000-0000-0000B5020000}"/>
    <cellStyle name="Normal 38 2 3" xfId="580" xr:uid="{00000000-0005-0000-0000-0000B6020000}"/>
    <cellStyle name="Normal 38 3" xfId="581" xr:uid="{00000000-0005-0000-0000-0000B7020000}"/>
    <cellStyle name="Normal 38 4" xfId="582" xr:uid="{00000000-0005-0000-0000-0000B8020000}"/>
    <cellStyle name="Normal 39" xfId="3" xr:uid="{00000000-0005-0000-0000-0000B9020000}"/>
    <cellStyle name="Normal 39 2" xfId="583" xr:uid="{00000000-0005-0000-0000-0000BA020000}"/>
    <cellStyle name="Normal 4" xfId="584" xr:uid="{00000000-0005-0000-0000-0000BB020000}"/>
    <cellStyle name="Normal 4 2" xfId="585" xr:uid="{00000000-0005-0000-0000-0000BC020000}"/>
    <cellStyle name="Normal 4 2 2" xfId="586" xr:uid="{00000000-0005-0000-0000-0000BD020000}"/>
    <cellStyle name="Normal 4 2 2 2" xfId="587" xr:uid="{00000000-0005-0000-0000-0000BE020000}"/>
    <cellStyle name="Normal 4 2 2 3" xfId="941" xr:uid="{00000000-0005-0000-0000-0000BF020000}"/>
    <cellStyle name="Normal 4 2 3" xfId="588" xr:uid="{00000000-0005-0000-0000-0000C0020000}"/>
    <cellStyle name="Normal 4 2 4" xfId="940" xr:uid="{00000000-0005-0000-0000-0000C1020000}"/>
    <cellStyle name="Normal 4 3" xfId="589" xr:uid="{00000000-0005-0000-0000-0000C2020000}"/>
    <cellStyle name="Normal 4 3 2" xfId="590" xr:uid="{00000000-0005-0000-0000-0000C3020000}"/>
    <cellStyle name="Normal 4 3 2 2" xfId="943" xr:uid="{00000000-0005-0000-0000-0000C4020000}"/>
    <cellStyle name="Normal 4 3 3" xfId="591" xr:uid="{00000000-0005-0000-0000-0000C5020000}"/>
    <cellStyle name="Normal 4 3 4" xfId="942" xr:uid="{00000000-0005-0000-0000-0000C6020000}"/>
    <cellStyle name="Normal 4 3 5" xfId="1009" xr:uid="{00000000-0005-0000-0000-0000C7020000}"/>
    <cellStyle name="Normal 4 4" xfId="592" xr:uid="{00000000-0005-0000-0000-0000C8020000}"/>
    <cellStyle name="Normal 4 4 2" xfId="593" xr:uid="{00000000-0005-0000-0000-0000C9020000}"/>
    <cellStyle name="Normal 4 4 2 2" xfId="594" xr:uid="{00000000-0005-0000-0000-0000CA020000}"/>
    <cellStyle name="Normal 4 5" xfId="595" xr:uid="{00000000-0005-0000-0000-0000CB020000}"/>
    <cellStyle name="Normal 4 6" xfId="596" xr:uid="{00000000-0005-0000-0000-0000CC020000}"/>
    <cellStyle name="Normal 4 7" xfId="597" xr:uid="{00000000-0005-0000-0000-0000CD020000}"/>
    <cellStyle name="Normal 4 8" xfId="939" xr:uid="{00000000-0005-0000-0000-0000CE020000}"/>
    <cellStyle name="Normal 40" xfId="598" xr:uid="{00000000-0005-0000-0000-0000CF020000}"/>
    <cellStyle name="Normal 41" xfId="599" xr:uid="{00000000-0005-0000-0000-0000D0020000}"/>
    <cellStyle name="Normal 42" xfId="600" xr:uid="{00000000-0005-0000-0000-0000D1020000}"/>
    <cellStyle name="Normal 43" xfId="601" xr:uid="{00000000-0005-0000-0000-0000D2020000}"/>
    <cellStyle name="Normal 44" xfId="602" xr:uid="{00000000-0005-0000-0000-0000D3020000}"/>
    <cellStyle name="Normal 45" xfId="603" xr:uid="{00000000-0005-0000-0000-0000D4020000}"/>
    <cellStyle name="Normal 46" xfId="604" xr:uid="{00000000-0005-0000-0000-0000D5020000}"/>
    <cellStyle name="Normal 47" xfId="605" xr:uid="{00000000-0005-0000-0000-0000D6020000}"/>
    <cellStyle name="Normal 48" xfId="606" xr:uid="{00000000-0005-0000-0000-0000D7020000}"/>
    <cellStyle name="Normal 49" xfId="607" xr:uid="{00000000-0005-0000-0000-0000D8020000}"/>
    <cellStyle name="Normal 5" xfId="608" xr:uid="{00000000-0005-0000-0000-0000D9020000}"/>
    <cellStyle name="Normal 5 10" xfId="990" xr:uid="{00000000-0005-0000-0000-0000DA020000}"/>
    <cellStyle name="Normal 5 2" xfId="609" xr:uid="{00000000-0005-0000-0000-0000DB020000}"/>
    <cellStyle name="Normal 5 2 2" xfId="610" xr:uid="{00000000-0005-0000-0000-0000DC020000}"/>
    <cellStyle name="Normal 5 2 2 2" xfId="611" xr:uid="{00000000-0005-0000-0000-0000DD020000}"/>
    <cellStyle name="Normal 5 2 2 3" xfId="612" xr:uid="{00000000-0005-0000-0000-0000DE020000}"/>
    <cellStyle name="Normal 5 2 3" xfId="613" xr:uid="{00000000-0005-0000-0000-0000DF020000}"/>
    <cellStyle name="Normal 5 2 4" xfId="614" xr:uid="{00000000-0005-0000-0000-0000E0020000}"/>
    <cellStyle name="Normal 5 2 5" xfId="615" xr:uid="{00000000-0005-0000-0000-0000E1020000}"/>
    <cellStyle name="Normal 5 3" xfId="616" xr:uid="{00000000-0005-0000-0000-0000E2020000}"/>
    <cellStyle name="Normal 5 3 2" xfId="617" xr:uid="{00000000-0005-0000-0000-0000E3020000}"/>
    <cellStyle name="Normal 5 3 2 2" xfId="618" xr:uid="{00000000-0005-0000-0000-0000E4020000}"/>
    <cellStyle name="Normal 5 3 2 3" xfId="619" xr:uid="{00000000-0005-0000-0000-0000E5020000}"/>
    <cellStyle name="Normal 5 3 3" xfId="620" xr:uid="{00000000-0005-0000-0000-0000E6020000}"/>
    <cellStyle name="Normal 5 3 4" xfId="621" xr:uid="{00000000-0005-0000-0000-0000E7020000}"/>
    <cellStyle name="Normal 5 3 5" xfId="622" xr:uid="{00000000-0005-0000-0000-0000E8020000}"/>
    <cellStyle name="Normal 5 4" xfId="623" xr:uid="{00000000-0005-0000-0000-0000E9020000}"/>
    <cellStyle name="Normal 5 4 2" xfId="624" xr:uid="{00000000-0005-0000-0000-0000EA020000}"/>
    <cellStyle name="Normal 5 4 2 2" xfId="625" xr:uid="{00000000-0005-0000-0000-0000EB020000}"/>
    <cellStyle name="Normal 5 4 2 3" xfId="626" xr:uid="{00000000-0005-0000-0000-0000EC020000}"/>
    <cellStyle name="Normal 5 4 3" xfId="627" xr:uid="{00000000-0005-0000-0000-0000ED020000}"/>
    <cellStyle name="Normal 5 4 4" xfId="628" xr:uid="{00000000-0005-0000-0000-0000EE020000}"/>
    <cellStyle name="Normal 5 5" xfId="629" xr:uid="{00000000-0005-0000-0000-0000EF020000}"/>
    <cellStyle name="Normal 5 5 2" xfId="630" xr:uid="{00000000-0005-0000-0000-0000F0020000}"/>
    <cellStyle name="Normal 5 5 2 2" xfId="631" xr:uid="{00000000-0005-0000-0000-0000F1020000}"/>
    <cellStyle name="Normal 5 5 2 3" xfId="632" xr:uid="{00000000-0005-0000-0000-0000F2020000}"/>
    <cellStyle name="Normal 5 5 3" xfId="633" xr:uid="{00000000-0005-0000-0000-0000F3020000}"/>
    <cellStyle name="Normal 5 5 4" xfId="634" xr:uid="{00000000-0005-0000-0000-0000F4020000}"/>
    <cellStyle name="Normal 5 6" xfId="635" xr:uid="{00000000-0005-0000-0000-0000F5020000}"/>
    <cellStyle name="Normal 5 6 2" xfId="636" xr:uid="{00000000-0005-0000-0000-0000F6020000}"/>
    <cellStyle name="Normal 5 6 3" xfId="637" xr:uid="{00000000-0005-0000-0000-0000F7020000}"/>
    <cellStyle name="Normal 5 7" xfId="638" xr:uid="{00000000-0005-0000-0000-0000F8020000}"/>
    <cellStyle name="Normal 5 8" xfId="639" xr:uid="{00000000-0005-0000-0000-0000F9020000}"/>
    <cellStyle name="Normal 5 9" xfId="640" xr:uid="{00000000-0005-0000-0000-0000FA020000}"/>
    <cellStyle name="Normal 50" xfId="641" xr:uid="{00000000-0005-0000-0000-0000FB020000}"/>
    <cellStyle name="Normal 51" xfId="642" xr:uid="{00000000-0005-0000-0000-0000FC020000}"/>
    <cellStyle name="Normal 52" xfId="643" xr:uid="{00000000-0005-0000-0000-0000FD020000}"/>
    <cellStyle name="Normal 53" xfId="644" xr:uid="{00000000-0005-0000-0000-0000FE020000}"/>
    <cellStyle name="Normal 54" xfId="645" xr:uid="{00000000-0005-0000-0000-0000FF020000}"/>
    <cellStyle name="Normal 55" xfId="646" xr:uid="{00000000-0005-0000-0000-000000030000}"/>
    <cellStyle name="Normal 56" xfId="647" xr:uid="{00000000-0005-0000-0000-000001030000}"/>
    <cellStyle name="Normal 57" xfId="648" xr:uid="{00000000-0005-0000-0000-000002030000}"/>
    <cellStyle name="Normal 58" xfId="649" xr:uid="{00000000-0005-0000-0000-000003030000}"/>
    <cellStyle name="Normal 59" xfId="650" xr:uid="{00000000-0005-0000-0000-000004030000}"/>
    <cellStyle name="Normal 6" xfId="651" xr:uid="{00000000-0005-0000-0000-000005030000}"/>
    <cellStyle name="Normal 6 2" xfId="652" xr:uid="{00000000-0005-0000-0000-000006030000}"/>
    <cellStyle name="Normal 6 2 2" xfId="653" xr:uid="{00000000-0005-0000-0000-000007030000}"/>
    <cellStyle name="Normal 6 2 3" xfId="945" xr:uid="{00000000-0005-0000-0000-000008030000}"/>
    <cellStyle name="Normal 6 3" xfId="654" xr:uid="{00000000-0005-0000-0000-000009030000}"/>
    <cellStyle name="Normal 6 4" xfId="655" xr:uid="{00000000-0005-0000-0000-00000A030000}"/>
    <cellStyle name="Normal 6 5" xfId="944" xr:uid="{00000000-0005-0000-0000-00000B030000}"/>
    <cellStyle name="Normal 60" xfId="656" xr:uid="{00000000-0005-0000-0000-00000C030000}"/>
    <cellStyle name="Normal 61" xfId="657" xr:uid="{00000000-0005-0000-0000-00000D030000}"/>
    <cellStyle name="Normal 62" xfId="658" xr:uid="{00000000-0005-0000-0000-00000E030000}"/>
    <cellStyle name="Normal 63" xfId="659" xr:uid="{00000000-0005-0000-0000-00000F030000}"/>
    <cellStyle name="Normal 64" xfId="660" xr:uid="{00000000-0005-0000-0000-000010030000}"/>
    <cellStyle name="Normal 65" xfId="661" xr:uid="{00000000-0005-0000-0000-000011030000}"/>
    <cellStyle name="Normal 66" xfId="662" xr:uid="{00000000-0005-0000-0000-000012030000}"/>
    <cellStyle name="Normal 67" xfId="663" xr:uid="{00000000-0005-0000-0000-000013030000}"/>
    <cellStyle name="Normal 68" xfId="664" xr:uid="{00000000-0005-0000-0000-000014030000}"/>
    <cellStyle name="Normal 69" xfId="665" xr:uid="{00000000-0005-0000-0000-000015030000}"/>
    <cellStyle name="Normal 7" xfId="666" xr:uid="{00000000-0005-0000-0000-000016030000}"/>
    <cellStyle name="Normal 7 2" xfId="667" xr:uid="{00000000-0005-0000-0000-000017030000}"/>
    <cellStyle name="Normal 7 2 2" xfId="668" xr:uid="{00000000-0005-0000-0000-000018030000}"/>
    <cellStyle name="Normal 7 2 3" xfId="947" xr:uid="{00000000-0005-0000-0000-000019030000}"/>
    <cellStyle name="Normal 7 3" xfId="669" xr:uid="{00000000-0005-0000-0000-00001A030000}"/>
    <cellStyle name="Normal 7 4" xfId="946" xr:uid="{00000000-0005-0000-0000-00001B030000}"/>
    <cellStyle name="Normal 70" xfId="670" xr:uid="{00000000-0005-0000-0000-00001C030000}"/>
    <cellStyle name="Normal 71" xfId="671" xr:uid="{00000000-0005-0000-0000-00001D030000}"/>
    <cellStyle name="Normal 72" xfId="672" xr:uid="{00000000-0005-0000-0000-00001E030000}"/>
    <cellStyle name="Normal 73" xfId="673" xr:uid="{00000000-0005-0000-0000-00001F030000}"/>
    <cellStyle name="Normal 74" xfId="674" xr:uid="{00000000-0005-0000-0000-000020030000}"/>
    <cellStyle name="Normal 75" xfId="675" xr:uid="{00000000-0005-0000-0000-000021030000}"/>
    <cellStyle name="Normal 76" xfId="676" xr:uid="{00000000-0005-0000-0000-000022030000}"/>
    <cellStyle name="Normal 77" xfId="677" xr:uid="{00000000-0005-0000-0000-000023030000}"/>
    <cellStyle name="Normal 78" xfId="678" xr:uid="{00000000-0005-0000-0000-000024030000}"/>
    <cellStyle name="Normal 79" xfId="679" xr:uid="{00000000-0005-0000-0000-000025030000}"/>
    <cellStyle name="Normal 8" xfId="680" xr:uid="{00000000-0005-0000-0000-000026030000}"/>
    <cellStyle name="Normal 8 2" xfId="681" xr:uid="{00000000-0005-0000-0000-000027030000}"/>
    <cellStyle name="Normal 8 2 2" xfId="682" xr:uid="{00000000-0005-0000-0000-000028030000}"/>
    <cellStyle name="Normal 8 2 2 2" xfId="683" xr:uid="{00000000-0005-0000-0000-000029030000}"/>
    <cellStyle name="Normal 8 2 2 3" xfId="684" xr:uid="{00000000-0005-0000-0000-00002A030000}"/>
    <cellStyle name="Normal 8 2 3" xfId="685" xr:uid="{00000000-0005-0000-0000-00002B030000}"/>
    <cellStyle name="Normal 8 2 4" xfId="686" xr:uid="{00000000-0005-0000-0000-00002C030000}"/>
    <cellStyle name="Normal 8 3" xfId="687" xr:uid="{00000000-0005-0000-0000-00002D030000}"/>
    <cellStyle name="Normal 8 3 2" xfId="688" xr:uid="{00000000-0005-0000-0000-00002E030000}"/>
    <cellStyle name="Normal 8 3 2 2" xfId="689" xr:uid="{00000000-0005-0000-0000-00002F030000}"/>
    <cellStyle name="Normal 8 3 2 3" xfId="690" xr:uid="{00000000-0005-0000-0000-000030030000}"/>
    <cellStyle name="Normal 8 3 3" xfId="691" xr:uid="{00000000-0005-0000-0000-000031030000}"/>
    <cellStyle name="Normal 8 3 4" xfId="692" xr:uid="{00000000-0005-0000-0000-000032030000}"/>
    <cellStyle name="Normal 8 4" xfId="693" xr:uid="{00000000-0005-0000-0000-000033030000}"/>
    <cellStyle name="Normal 8 4 2" xfId="694" xr:uid="{00000000-0005-0000-0000-000034030000}"/>
    <cellStyle name="Normal 8 4 3" xfId="695" xr:uid="{00000000-0005-0000-0000-000035030000}"/>
    <cellStyle name="Normal 8 5" xfId="696" xr:uid="{00000000-0005-0000-0000-000036030000}"/>
    <cellStyle name="Normal 8 6" xfId="697" xr:uid="{00000000-0005-0000-0000-000037030000}"/>
    <cellStyle name="Normal 8 7" xfId="698" xr:uid="{00000000-0005-0000-0000-000038030000}"/>
    <cellStyle name="Normal 80" xfId="699" xr:uid="{00000000-0005-0000-0000-000039030000}"/>
    <cellStyle name="Normal 81" xfId="700" xr:uid="{00000000-0005-0000-0000-00003A030000}"/>
    <cellStyle name="Normal 82" xfId="701" xr:uid="{00000000-0005-0000-0000-00003B030000}"/>
    <cellStyle name="Normal 83" xfId="702" xr:uid="{00000000-0005-0000-0000-00003C030000}"/>
    <cellStyle name="Normal 84" xfId="703" xr:uid="{00000000-0005-0000-0000-00003D030000}"/>
    <cellStyle name="Normal 85" xfId="704" xr:uid="{00000000-0005-0000-0000-00003E030000}"/>
    <cellStyle name="Normal 86" xfId="988" xr:uid="{00000000-0005-0000-0000-00003F030000}"/>
    <cellStyle name="Normal 87" xfId="996" xr:uid="{00000000-0005-0000-0000-000040030000}"/>
    <cellStyle name="Normal 88" xfId="998" xr:uid="{00000000-0005-0000-0000-000041030000}"/>
    <cellStyle name="Normal 89" xfId="989" xr:uid="{00000000-0005-0000-0000-000042030000}"/>
    <cellStyle name="Normal 9" xfId="705" xr:uid="{00000000-0005-0000-0000-000043030000}"/>
    <cellStyle name="Normal 9 2" xfId="706" xr:uid="{00000000-0005-0000-0000-000044030000}"/>
    <cellStyle name="Normal 9 2 2" xfId="707" xr:uid="{00000000-0005-0000-0000-000045030000}"/>
    <cellStyle name="Normal 9 2 2 2" xfId="708" xr:uid="{00000000-0005-0000-0000-000046030000}"/>
    <cellStyle name="Normal 9 2 2 3" xfId="709" xr:uid="{00000000-0005-0000-0000-000047030000}"/>
    <cellStyle name="Normal 9 2 3" xfId="710" xr:uid="{00000000-0005-0000-0000-000048030000}"/>
    <cellStyle name="Normal 9 2 4" xfId="711" xr:uid="{00000000-0005-0000-0000-000049030000}"/>
    <cellStyle name="Normal 9 2 5" xfId="712" xr:uid="{00000000-0005-0000-0000-00004A030000}"/>
    <cellStyle name="Normal 9 3" xfId="713" xr:uid="{00000000-0005-0000-0000-00004B030000}"/>
    <cellStyle name="Normal 9 3 2" xfId="714" xr:uid="{00000000-0005-0000-0000-00004C030000}"/>
    <cellStyle name="Normal 9 3 2 2" xfId="715" xr:uid="{00000000-0005-0000-0000-00004D030000}"/>
    <cellStyle name="Normal 9 3 2 3" xfId="716" xr:uid="{00000000-0005-0000-0000-00004E030000}"/>
    <cellStyle name="Normal 9 3 3" xfId="717" xr:uid="{00000000-0005-0000-0000-00004F030000}"/>
    <cellStyle name="Normal 9 3 4" xfId="718" xr:uid="{00000000-0005-0000-0000-000050030000}"/>
    <cellStyle name="Normal 9 4" xfId="719" xr:uid="{00000000-0005-0000-0000-000051030000}"/>
    <cellStyle name="Normal 9 4 2" xfId="720" xr:uid="{00000000-0005-0000-0000-000052030000}"/>
    <cellStyle name="Normal 9 4 3" xfId="721" xr:uid="{00000000-0005-0000-0000-000053030000}"/>
    <cellStyle name="Normal 9 5" xfId="722" xr:uid="{00000000-0005-0000-0000-000054030000}"/>
    <cellStyle name="Normal 9 6" xfId="723" xr:uid="{00000000-0005-0000-0000-000055030000}"/>
    <cellStyle name="Normal 9 7" xfId="724" xr:uid="{00000000-0005-0000-0000-000056030000}"/>
    <cellStyle name="Normal 90" xfId="1002" xr:uid="{00000000-0005-0000-0000-000057030000}"/>
    <cellStyle name="OfWhich" xfId="725" xr:uid="{00000000-0005-0000-0000-000058030000}"/>
    <cellStyle name="Percent" xfId="987" builtinId="5"/>
    <cellStyle name="Percent [2]" xfId="726" xr:uid="{00000000-0005-0000-0000-00005A030000}"/>
    <cellStyle name="Percent [2] 2" xfId="948" xr:uid="{00000000-0005-0000-0000-00005B030000}"/>
    <cellStyle name="Percent 10" xfId="727" xr:uid="{00000000-0005-0000-0000-00005C030000}"/>
    <cellStyle name="Percent 10 2" xfId="728" xr:uid="{00000000-0005-0000-0000-00005D030000}"/>
    <cellStyle name="Percent 10 3" xfId="729" xr:uid="{00000000-0005-0000-0000-00005E030000}"/>
    <cellStyle name="Percent 10 4" xfId="730" xr:uid="{00000000-0005-0000-0000-00005F030000}"/>
    <cellStyle name="Percent 10 5" xfId="949" xr:uid="{00000000-0005-0000-0000-000060030000}"/>
    <cellStyle name="Percent 11" xfId="731" xr:uid="{00000000-0005-0000-0000-000061030000}"/>
    <cellStyle name="Percent 11 2" xfId="732" xr:uid="{00000000-0005-0000-0000-000062030000}"/>
    <cellStyle name="Percent 11 3" xfId="733" xr:uid="{00000000-0005-0000-0000-000063030000}"/>
    <cellStyle name="Percent 11 4" xfId="950" xr:uid="{00000000-0005-0000-0000-000064030000}"/>
    <cellStyle name="Percent 12" xfId="734" xr:uid="{00000000-0005-0000-0000-000065030000}"/>
    <cellStyle name="Percent 13" xfId="735" xr:uid="{00000000-0005-0000-0000-000066030000}"/>
    <cellStyle name="Percent 13 2" xfId="736" xr:uid="{00000000-0005-0000-0000-000067030000}"/>
    <cellStyle name="Percent 13 2 2" xfId="951" xr:uid="{00000000-0005-0000-0000-000068030000}"/>
    <cellStyle name="Percent 14" xfId="737" xr:uid="{00000000-0005-0000-0000-000069030000}"/>
    <cellStyle name="Percent 15" xfId="738" xr:uid="{00000000-0005-0000-0000-00006A030000}"/>
    <cellStyle name="Percent 16" xfId="739" xr:uid="{00000000-0005-0000-0000-00006B030000}"/>
    <cellStyle name="Percent 17" xfId="740" xr:uid="{00000000-0005-0000-0000-00006C030000}"/>
    <cellStyle name="Percent 18" xfId="741" xr:uid="{00000000-0005-0000-0000-00006D030000}"/>
    <cellStyle name="Percent 19" xfId="742" xr:uid="{00000000-0005-0000-0000-00006E030000}"/>
    <cellStyle name="Percent 2" xfId="743" xr:uid="{00000000-0005-0000-0000-00006F030000}"/>
    <cellStyle name="Percent 2 2" xfId="744" xr:uid="{00000000-0005-0000-0000-000070030000}"/>
    <cellStyle name="Percent 2 2 2" xfId="745" xr:uid="{00000000-0005-0000-0000-000071030000}"/>
    <cellStyle name="Percent 2 2 2 2" xfId="746" xr:uid="{00000000-0005-0000-0000-000072030000}"/>
    <cellStyle name="Percent 2 2 2 2 2" xfId="955" xr:uid="{00000000-0005-0000-0000-000073030000}"/>
    <cellStyle name="Percent 2 2 2 3" xfId="954" xr:uid="{00000000-0005-0000-0000-000074030000}"/>
    <cellStyle name="Percent 2 2 3" xfId="747" xr:uid="{00000000-0005-0000-0000-000075030000}"/>
    <cellStyle name="Percent 2 2 3 2" xfId="956" xr:uid="{00000000-0005-0000-0000-000076030000}"/>
    <cellStyle name="Percent 2 2 4" xfId="748" xr:uid="{00000000-0005-0000-0000-000077030000}"/>
    <cellStyle name="Percent 2 2 5" xfId="749" xr:uid="{00000000-0005-0000-0000-000078030000}"/>
    <cellStyle name="Percent 2 2 5 2" xfId="957" xr:uid="{00000000-0005-0000-0000-000079030000}"/>
    <cellStyle name="Percent 2 2 6" xfId="953" xr:uid="{00000000-0005-0000-0000-00007A030000}"/>
    <cellStyle name="Percent 2 3" xfId="750" xr:uid="{00000000-0005-0000-0000-00007B030000}"/>
    <cellStyle name="Percent 2 3 2" xfId="958" xr:uid="{00000000-0005-0000-0000-00007C030000}"/>
    <cellStyle name="Percent 2 3 3" xfId="1011" xr:uid="{00000000-0005-0000-0000-00007D030000}"/>
    <cellStyle name="Percent 2 4" xfId="751" xr:uid="{00000000-0005-0000-0000-00007E030000}"/>
    <cellStyle name="Percent 2 5" xfId="752" xr:uid="{00000000-0005-0000-0000-00007F030000}"/>
    <cellStyle name="Percent 2 6" xfId="753" xr:uid="{00000000-0005-0000-0000-000080030000}"/>
    <cellStyle name="Percent 2 7" xfId="952" xr:uid="{00000000-0005-0000-0000-000081030000}"/>
    <cellStyle name="Percent 2 8" xfId="994" xr:uid="{00000000-0005-0000-0000-000082030000}"/>
    <cellStyle name="Percent 20" xfId="754" xr:uid="{00000000-0005-0000-0000-000083030000}"/>
    <cellStyle name="Percent 21" xfId="755" xr:uid="{00000000-0005-0000-0000-000084030000}"/>
    <cellStyle name="Percent 22" xfId="756" xr:uid="{00000000-0005-0000-0000-000085030000}"/>
    <cellStyle name="Percent 23" xfId="757" xr:uid="{00000000-0005-0000-0000-000086030000}"/>
    <cellStyle name="Percent 24" xfId="758" xr:uid="{00000000-0005-0000-0000-000087030000}"/>
    <cellStyle name="Percent 25" xfId="759" xr:uid="{00000000-0005-0000-0000-000088030000}"/>
    <cellStyle name="Percent 26" xfId="760" xr:uid="{00000000-0005-0000-0000-000089030000}"/>
    <cellStyle name="Percent 27" xfId="761" xr:uid="{00000000-0005-0000-0000-00008A030000}"/>
    <cellStyle name="Percent 28" xfId="762" xr:uid="{00000000-0005-0000-0000-00008B030000}"/>
    <cellStyle name="Percent 29" xfId="763" xr:uid="{00000000-0005-0000-0000-00008C030000}"/>
    <cellStyle name="Percent 3" xfId="764" xr:uid="{00000000-0005-0000-0000-00008D030000}"/>
    <cellStyle name="Percent 3 2" xfId="765" xr:uid="{00000000-0005-0000-0000-00008E030000}"/>
    <cellStyle name="Percent 3 2 2" xfId="766" xr:uid="{00000000-0005-0000-0000-00008F030000}"/>
    <cellStyle name="Percent 3 2 2 2" xfId="767" xr:uid="{00000000-0005-0000-0000-000090030000}"/>
    <cellStyle name="Percent 3 2 2 2 2" xfId="962" xr:uid="{00000000-0005-0000-0000-000091030000}"/>
    <cellStyle name="Percent 3 2 2 3" xfId="961" xr:uid="{00000000-0005-0000-0000-000092030000}"/>
    <cellStyle name="Percent 3 2 3" xfId="768" xr:uid="{00000000-0005-0000-0000-000093030000}"/>
    <cellStyle name="Percent 3 2 4" xfId="960" xr:uid="{00000000-0005-0000-0000-000094030000}"/>
    <cellStyle name="Percent 3 3" xfId="769" xr:uid="{00000000-0005-0000-0000-000095030000}"/>
    <cellStyle name="Percent 3 3 2" xfId="770" xr:uid="{00000000-0005-0000-0000-000096030000}"/>
    <cellStyle name="Percent 3 3 2 2" xfId="964" xr:uid="{00000000-0005-0000-0000-000097030000}"/>
    <cellStyle name="Percent 3 3 3" xfId="963" xr:uid="{00000000-0005-0000-0000-000098030000}"/>
    <cellStyle name="Percent 3 4" xfId="771" xr:uid="{00000000-0005-0000-0000-000099030000}"/>
    <cellStyle name="Percent 3 5" xfId="959" xr:uid="{00000000-0005-0000-0000-00009A030000}"/>
    <cellStyle name="Percent 30" xfId="772" xr:uid="{00000000-0005-0000-0000-00009B030000}"/>
    <cellStyle name="Percent 31" xfId="773" xr:uid="{00000000-0005-0000-0000-00009C030000}"/>
    <cellStyle name="Percent 32" xfId="774" xr:uid="{00000000-0005-0000-0000-00009D030000}"/>
    <cellStyle name="Percent 33" xfId="775" xr:uid="{00000000-0005-0000-0000-00009E030000}"/>
    <cellStyle name="Percent 34" xfId="776" xr:uid="{00000000-0005-0000-0000-00009F030000}"/>
    <cellStyle name="Percent 35" xfId="777" xr:uid="{00000000-0005-0000-0000-0000A0030000}"/>
    <cellStyle name="Percent 36" xfId="778" xr:uid="{00000000-0005-0000-0000-0000A1030000}"/>
    <cellStyle name="Percent 37" xfId="779" xr:uid="{00000000-0005-0000-0000-0000A2030000}"/>
    <cellStyle name="Percent 38" xfId="780" xr:uid="{00000000-0005-0000-0000-0000A3030000}"/>
    <cellStyle name="Percent 39" xfId="781" xr:uid="{00000000-0005-0000-0000-0000A4030000}"/>
    <cellStyle name="Percent 4" xfId="782" xr:uid="{00000000-0005-0000-0000-0000A5030000}"/>
    <cellStyle name="Percent 4 2" xfId="783" xr:uid="{00000000-0005-0000-0000-0000A6030000}"/>
    <cellStyle name="Percent 4 2 2" xfId="784" xr:uid="{00000000-0005-0000-0000-0000A7030000}"/>
    <cellStyle name="Percent 4 2 2 2" xfId="785" xr:uid="{00000000-0005-0000-0000-0000A8030000}"/>
    <cellStyle name="Percent 4 2 2 3" xfId="967" xr:uid="{00000000-0005-0000-0000-0000A9030000}"/>
    <cellStyle name="Percent 4 2 3" xfId="786" xr:uid="{00000000-0005-0000-0000-0000AA030000}"/>
    <cellStyle name="Percent 4 2 4" xfId="966" xr:uid="{00000000-0005-0000-0000-0000AB030000}"/>
    <cellStyle name="Percent 4 3" xfId="787" xr:uid="{00000000-0005-0000-0000-0000AC030000}"/>
    <cellStyle name="Percent 4 3 2" xfId="788" xr:uid="{00000000-0005-0000-0000-0000AD030000}"/>
    <cellStyle name="Percent 4 3 3" xfId="968" xr:uid="{00000000-0005-0000-0000-0000AE030000}"/>
    <cellStyle name="Percent 4 4" xfId="965" xr:uid="{00000000-0005-0000-0000-0000AF030000}"/>
    <cellStyle name="Percent 40" xfId="789" xr:uid="{00000000-0005-0000-0000-0000B0030000}"/>
    <cellStyle name="Percent 41" xfId="790" xr:uid="{00000000-0005-0000-0000-0000B1030000}"/>
    <cellStyle name="Percent 42" xfId="791" xr:uid="{00000000-0005-0000-0000-0000B2030000}"/>
    <cellStyle name="Percent 43" xfId="792" xr:uid="{00000000-0005-0000-0000-0000B3030000}"/>
    <cellStyle name="Percent 44" xfId="793" xr:uid="{00000000-0005-0000-0000-0000B4030000}"/>
    <cellStyle name="Percent 45" xfId="794" xr:uid="{00000000-0005-0000-0000-0000B5030000}"/>
    <cellStyle name="Percent 46" xfId="795" xr:uid="{00000000-0005-0000-0000-0000B6030000}"/>
    <cellStyle name="Percent 47" xfId="796" xr:uid="{00000000-0005-0000-0000-0000B7030000}"/>
    <cellStyle name="Percent 48" xfId="991" xr:uid="{00000000-0005-0000-0000-0000B8030000}"/>
    <cellStyle name="Percent 49" xfId="997" xr:uid="{00000000-0005-0000-0000-0000B9030000}"/>
    <cellStyle name="Percent 5" xfId="797" xr:uid="{00000000-0005-0000-0000-0000BA030000}"/>
    <cellStyle name="Percent 5 2" xfId="798" xr:uid="{00000000-0005-0000-0000-0000BB030000}"/>
    <cellStyle name="Percent 5 2 2" xfId="799" xr:uid="{00000000-0005-0000-0000-0000BC030000}"/>
    <cellStyle name="Percent 5 2 2 2" xfId="971" xr:uid="{00000000-0005-0000-0000-0000BD030000}"/>
    <cellStyle name="Percent 5 2 3" xfId="970" xr:uid="{00000000-0005-0000-0000-0000BE030000}"/>
    <cellStyle name="Percent 5 3" xfId="800" xr:uid="{00000000-0005-0000-0000-0000BF030000}"/>
    <cellStyle name="Percent 5 3 2" xfId="972" xr:uid="{00000000-0005-0000-0000-0000C0030000}"/>
    <cellStyle name="Percent 5 4" xfId="801" xr:uid="{00000000-0005-0000-0000-0000C1030000}"/>
    <cellStyle name="Percent 5 5" xfId="969" xr:uid="{00000000-0005-0000-0000-0000C2030000}"/>
    <cellStyle name="Percent 50" xfId="999" xr:uid="{00000000-0005-0000-0000-0000C3030000}"/>
    <cellStyle name="Percent 51" xfId="1000" xr:uid="{00000000-0005-0000-0000-0000C4030000}"/>
    <cellStyle name="Percent 52" xfId="1005" xr:uid="{00000000-0005-0000-0000-0000C5030000}"/>
    <cellStyle name="Percent 6" xfId="802" xr:uid="{00000000-0005-0000-0000-0000C6030000}"/>
    <cellStyle name="Percent 6 2" xfId="803" xr:uid="{00000000-0005-0000-0000-0000C7030000}"/>
    <cellStyle name="Percent 6 2 2" xfId="804" xr:uid="{00000000-0005-0000-0000-0000C8030000}"/>
    <cellStyle name="Percent 6 2 2 2" xfId="975" xr:uid="{00000000-0005-0000-0000-0000C9030000}"/>
    <cellStyle name="Percent 6 2 3" xfId="974" xr:uid="{00000000-0005-0000-0000-0000CA030000}"/>
    <cellStyle name="Percent 6 3" xfId="805" xr:uid="{00000000-0005-0000-0000-0000CB030000}"/>
    <cellStyle name="Percent 6 3 2" xfId="976" xr:uid="{00000000-0005-0000-0000-0000CC030000}"/>
    <cellStyle name="Percent 6 4" xfId="806" xr:uid="{00000000-0005-0000-0000-0000CD030000}"/>
    <cellStyle name="Percent 6 5" xfId="973" xr:uid="{00000000-0005-0000-0000-0000CE030000}"/>
    <cellStyle name="Percent 7" xfId="807" xr:uid="{00000000-0005-0000-0000-0000CF030000}"/>
    <cellStyle name="Percent 7 2" xfId="808" xr:uid="{00000000-0005-0000-0000-0000D0030000}"/>
    <cellStyle name="Percent 7 2 2" xfId="809" xr:uid="{00000000-0005-0000-0000-0000D1030000}"/>
    <cellStyle name="Percent 7 2 2 2" xfId="979" xr:uid="{00000000-0005-0000-0000-0000D2030000}"/>
    <cellStyle name="Percent 7 2 3" xfId="978" xr:uid="{00000000-0005-0000-0000-0000D3030000}"/>
    <cellStyle name="Percent 7 3" xfId="810" xr:uid="{00000000-0005-0000-0000-0000D4030000}"/>
    <cellStyle name="Percent 7 3 2" xfId="980" xr:uid="{00000000-0005-0000-0000-0000D5030000}"/>
    <cellStyle name="Percent 7 4" xfId="811" xr:uid="{00000000-0005-0000-0000-0000D6030000}"/>
    <cellStyle name="Percent 7 5" xfId="977" xr:uid="{00000000-0005-0000-0000-0000D7030000}"/>
    <cellStyle name="Percent 8" xfId="812" xr:uid="{00000000-0005-0000-0000-0000D8030000}"/>
    <cellStyle name="Percent 8 2" xfId="813" xr:uid="{00000000-0005-0000-0000-0000D9030000}"/>
    <cellStyle name="Percent 8 2 2" xfId="982" xr:uid="{00000000-0005-0000-0000-0000DA030000}"/>
    <cellStyle name="Percent 8 3" xfId="814" xr:uid="{00000000-0005-0000-0000-0000DB030000}"/>
    <cellStyle name="Percent 8 4" xfId="981" xr:uid="{00000000-0005-0000-0000-0000DC030000}"/>
    <cellStyle name="Percent 9" xfId="815" xr:uid="{00000000-0005-0000-0000-0000DD030000}"/>
    <cellStyle name="Percent 9 2" xfId="816" xr:uid="{00000000-0005-0000-0000-0000DE030000}"/>
    <cellStyle name="Percent 9 3" xfId="817" xr:uid="{00000000-0005-0000-0000-0000DF030000}"/>
    <cellStyle name="Percent 9 4" xfId="818" xr:uid="{00000000-0005-0000-0000-0000E0030000}"/>
    <cellStyle name="Percent 9 5" xfId="983" xr:uid="{00000000-0005-0000-0000-0000E1030000}"/>
    <cellStyle name="Standard_Data" xfId="819" xr:uid="{00000000-0005-0000-0000-0000E2030000}"/>
    <cellStyle name="style" xfId="820" xr:uid="{00000000-0005-0000-0000-0000E3030000}"/>
    <cellStyle name="Style 1" xfId="821" xr:uid="{00000000-0005-0000-0000-0000E4030000}"/>
    <cellStyle name="style 2" xfId="822" xr:uid="{00000000-0005-0000-0000-0000E5030000}"/>
    <cellStyle name="style 3" xfId="823" xr:uid="{00000000-0005-0000-0000-0000E6030000}"/>
    <cellStyle name="style 4" xfId="824" xr:uid="{00000000-0005-0000-0000-0000E7030000}"/>
    <cellStyle name="style1" xfId="825" xr:uid="{00000000-0005-0000-0000-0000E8030000}"/>
    <cellStyle name="style2" xfId="826" xr:uid="{00000000-0005-0000-0000-0000E9030000}"/>
    <cellStyle name="subtotals" xfId="827" xr:uid="{00000000-0005-0000-0000-0000EA030000}"/>
    <cellStyle name="þ_x001d_ð &amp;ý&amp;†ýG_x0008_ X_x000a__x0007__x0001__x0001_" xfId="828" xr:uid="{00000000-0005-0000-0000-0000EB030000}"/>
    <cellStyle name="þ_x001d_ð &amp;ý&amp;†ýG_x0008_ X_x000a__x0007__x0001__x0001_ 2" xfId="984" xr:uid="{00000000-0005-0000-0000-0000EC030000}"/>
    <cellStyle name="UnitValuation" xfId="829" xr:uid="{00000000-0005-0000-0000-0000ED030000}"/>
    <cellStyle name="Währung [0]_35ERI8T2gbIEMixb4v26icuOo" xfId="830" xr:uid="{00000000-0005-0000-0000-0000EE030000}"/>
    <cellStyle name="Währung_35ERI8T2gbIEMixb4v26icuOo" xfId="831" xr:uid="{00000000-0005-0000-0000-0000EF030000}"/>
    <cellStyle name="콤마 [0]_RESULTS" xfId="832" xr:uid="{00000000-0005-0000-0000-0000F0030000}"/>
    <cellStyle name="콤마_RESULTS" xfId="833" xr:uid="{00000000-0005-0000-0000-0000F1030000}"/>
    <cellStyle name="통화 [0]_RESULTS" xfId="834" xr:uid="{00000000-0005-0000-0000-0000F2030000}"/>
    <cellStyle name="통화_RESULTS" xfId="835" xr:uid="{00000000-0005-0000-0000-0000F3030000}"/>
    <cellStyle name="표준_12월 " xfId="836" xr:uid="{00000000-0005-0000-0000-0000F403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2</xdr:col>
      <xdr:colOff>3028949</xdr:colOff>
      <xdr:row>6</xdr:row>
      <xdr:rowOff>132591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9525"/>
          <a:ext cx="3038474" cy="1266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kttip-fsIKNB01/DSIN/Users/pcs.arya.aditiawanto/Desktop/KK%20MU%20DP/KK%20LB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kttip-fsIKNB01/DSIN/Users/pcs.arya.aditiawanto/Downloads/Kertas%20Kerja%20Juni/Data%20Keuangan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6%20Bagian%20IKNB%20Syariah\Subbagian%201\_PUBLIKASI%20STATISTIK%20IKNB%20SYARIAH\2.%20Rekap%20Dapen%20Syaria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d9818e15277d81a/Tim%20Dapen/7.%20Statistik%20Dana%20Pensiun/2023/Konsep%20Publikasi%20Statistik%20Dana%20Pensiun%20Januari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_._/Orientasi%20-%20DSIN%20-%20lokal/Task/MU/2.%20DSVL/2023/03.%20Maret%202023/Portofolio%20&amp;%20Pendapatan%20Investasi%20Dana%20Pensiun%20-%20mar%20-%20kons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u_10"/>
      <sheetName val="inv_10"/>
      <sheetName val="keu_09"/>
      <sheetName val="inv_09"/>
      <sheetName val="keu_12"/>
      <sheetName val="inv_12"/>
      <sheetName val="keu_11"/>
      <sheetName val="inv_11"/>
      <sheetName val="Januari"/>
      <sheetName val="Februari"/>
      <sheetName val="Maret"/>
      <sheetName val="April"/>
      <sheetName val="Mei"/>
      <sheetName val="Juni"/>
      <sheetName val="Juli"/>
      <sheetName val="keu_08"/>
      <sheetName val="inv_08"/>
      <sheetName val="keu_07"/>
      <sheetName val="inv_07"/>
      <sheetName val="Agustus"/>
      <sheetName val="September"/>
      <sheetName val="Oktober"/>
      <sheetName val="November "/>
      <sheetName val="Desember "/>
      <sheetName val="inv_06"/>
      <sheetName val="keu_06"/>
      <sheetName val="keu_05"/>
      <sheetName val="inv_05"/>
      <sheetName val="Keu_04"/>
      <sheetName val="Inv_04"/>
      <sheetName val="Inv_03"/>
      <sheetName val="Keu_03"/>
      <sheetName val="Keu_02"/>
      <sheetName val="Inv_02"/>
      <sheetName val="Keu_01"/>
      <sheetName val="Inv_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 t="str">
            <v>PPMP</v>
          </cell>
        </row>
        <row r="3">
          <cell r="D3" t="str">
            <v>PPMP</v>
          </cell>
        </row>
        <row r="4">
          <cell r="D4" t="str">
            <v>PPMP</v>
          </cell>
        </row>
        <row r="5">
          <cell r="D5" t="str">
            <v>PPMP</v>
          </cell>
        </row>
        <row r="6">
          <cell r="D6" t="str">
            <v>PPMP</v>
          </cell>
        </row>
        <row r="7">
          <cell r="D7" t="str">
            <v>PPMP</v>
          </cell>
        </row>
        <row r="8">
          <cell r="D8" t="str">
            <v>PPMP</v>
          </cell>
        </row>
        <row r="9">
          <cell r="D9" t="str">
            <v>PPMP</v>
          </cell>
        </row>
        <row r="10">
          <cell r="D10" t="str">
            <v>PPMP</v>
          </cell>
        </row>
        <row r="11">
          <cell r="D11" t="str">
            <v>PPMP</v>
          </cell>
        </row>
        <row r="12">
          <cell r="D12" t="str">
            <v>PPMP</v>
          </cell>
        </row>
        <row r="13">
          <cell r="D13" t="str">
            <v>PPMP</v>
          </cell>
        </row>
        <row r="14">
          <cell r="D14" t="str">
            <v>PPIP</v>
          </cell>
        </row>
        <row r="15">
          <cell r="D15" t="str">
            <v>PPMP</v>
          </cell>
        </row>
        <row r="16">
          <cell r="D16" t="str">
            <v>PPMP</v>
          </cell>
        </row>
        <row r="17">
          <cell r="D17" t="str">
            <v>PPMP</v>
          </cell>
        </row>
        <row r="18">
          <cell r="D18" t="str">
            <v>PPMP</v>
          </cell>
        </row>
        <row r="19">
          <cell r="D19" t="str">
            <v>PPIP</v>
          </cell>
        </row>
        <row r="20">
          <cell r="D20" t="str">
            <v>PPMP</v>
          </cell>
        </row>
        <row r="21">
          <cell r="D21" t="str">
            <v>PPMP</v>
          </cell>
        </row>
        <row r="22">
          <cell r="D22" t="str">
            <v>PPMP</v>
          </cell>
        </row>
        <row r="23">
          <cell r="D23" t="str">
            <v>PPMP</v>
          </cell>
        </row>
        <row r="24">
          <cell r="D24" t="str">
            <v>PPMP</v>
          </cell>
        </row>
        <row r="25">
          <cell r="D25" t="str">
            <v>PPMP</v>
          </cell>
        </row>
        <row r="26">
          <cell r="D26" t="str">
            <v>PPMP</v>
          </cell>
        </row>
        <row r="27">
          <cell r="D27" t="str">
            <v>PPMP</v>
          </cell>
        </row>
        <row r="28">
          <cell r="D28" t="str">
            <v>PPMP</v>
          </cell>
        </row>
        <row r="29">
          <cell r="D29" t="str">
            <v>PPMP</v>
          </cell>
        </row>
        <row r="30">
          <cell r="D30" t="str">
            <v>PPIP</v>
          </cell>
        </row>
        <row r="31">
          <cell r="D31" t="str">
            <v>PPMP</v>
          </cell>
        </row>
        <row r="32">
          <cell r="D32" t="str">
            <v>PPMP</v>
          </cell>
        </row>
        <row r="33">
          <cell r="D33" t="str">
            <v>PPMP</v>
          </cell>
        </row>
        <row r="34">
          <cell r="D34" t="str">
            <v>PPMP</v>
          </cell>
        </row>
        <row r="35">
          <cell r="D35" t="str">
            <v>PPMP</v>
          </cell>
        </row>
        <row r="36">
          <cell r="D36" t="str">
            <v>PPMP</v>
          </cell>
        </row>
        <row r="37">
          <cell r="D37" t="str">
            <v>PPMP</v>
          </cell>
        </row>
        <row r="38">
          <cell r="D38" t="str">
            <v>PPMP</v>
          </cell>
        </row>
        <row r="39">
          <cell r="D39" t="str">
            <v>PPMP</v>
          </cell>
        </row>
        <row r="40">
          <cell r="D40" t="str">
            <v>PPMP</v>
          </cell>
        </row>
        <row r="41">
          <cell r="D41" t="str">
            <v>PPMP</v>
          </cell>
        </row>
        <row r="42">
          <cell r="D42" t="str">
            <v>PPMP</v>
          </cell>
        </row>
        <row r="43">
          <cell r="D43" t="str">
            <v>PPMP</v>
          </cell>
        </row>
        <row r="44">
          <cell r="D44" t="str">
            <v>PPMP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u_05 (2)"/>
      <sheetName val="GRAFIK_ALL(M)"/>
      <sheetName val="GRAFIK_ALL(T)"/>
      <sheetName val="Data Master"/>
      <sheetName val="Pelaporan_Januari 2015"/>
      <sheetName val="Keu_01"/>
      <sheetName val="Inv_01"/>
      <sheetName val="Keu_02"/>
      <sheetName val="Inv_02"/>
      <sheetName val="ALAMAT"/>
      <sheetName val="Piutang Pendiri"/>
      <sheetName val="DATI II"/>
      <sheetName val="DATI I_II"/>
      <sheetName val="Keu_03"/>
      <sheetName val="Inv_03"/>
      <sheetName val="Tabel Invest"/>
      <sheetName val="per KR"/>
      <sheetName val="cek aset april"/>
      <sheetName val="per KR (2)"/>
      <sheetName val="Sheet1"/>
      <sheetName val="Keu_04"/>
      <sheetName val="Inv_04"/>
      <sheetName val="inv_05"/>
      <sheetName val="keu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 t="str">
            <v>NBDU</v>
          </cell>
          <cell r="C1" t="str">
            <v>Nama Dana Pensiun</v>
          </cell>
          <cell r="D1" t="str">
            <v>Jenis Dana Pensiun</v>
          </cell>
          <cell r="E1" t="str">
            <v>Program Pensiun</v>
          </cell>
          <cell r="F1" t="str">
            <v>Alamat</v>
          </cell>
          <cell r="G1" t="str">
            <v xml:space="preserve"> Kota</v>
          </cell>
          <cell r="H1" t="str">
            <v>Propinsi</v>
          </cell>
        </row>
        <row r="2">
          <cell r="B2" t="str">
            <v>00001</v>
          </cell>
          <cell r="C2" t="str">
            <v>Bank Indonesia</v>
          </cell>
          <cell r="D2" t="str">
            <v>DPPK</v>
          </cell>
          <cell r="E2" t="str">
            <v>PPMP</v>
          </cell>
          <cell r="F2" t="str">
            <v>Gedung YKK-BI Lt.5   Jl. Deposito VI No. 12-14  Komplek Bidakara Pancoran</v>
          </cell>
          <cell r="G2" t="str">
            <v>Jakarta Selatan</v>
          </cell>
          <cell r="H2" t="str">
            <v>DKI Jakarta</v>
          </cell>
        </row>
        <row r="3">
          <cell r="B3" t="str">
            <v>00002</v>
          </cell>
          <cell r="C3" t="str">
            <v>Jakarta International Hotels &amp; Development</v>
          </cell>
          <cell r="D3" t="str">
            <v>DPPK</v>
          </cell>
          <cell r="E3" t="str">
            <v>PPMP</v>
          </cell>
          <cell r="F3" t="str">
            <v>Jl. Lapangan Banteng Selatan No.1</v>
          </cell>
          <cell r="G3" t="str">
            <v>Jakarta Pusat</v>
          </cell>
          <cell r="H3" t="str">
            <v>DKI Jakarta</v>
          </cell>
        </row>
        <row r="4">
          <cell r="B4" t="str">
            <v>00004</v>
          </cell>
          <cell r="C4" t="str">
            <v>Kompas Gramedia</v>
          </cell>
          <cell r="D4" t="str">
            <v>DPPK</v>
          </cell>
          <cell r="E4" t="str">
            <v>PPMP</v>
          </cell>
          <cell r="F4" t="str">
            <v>Griya Purnakarya  Jl. Palmerah Selatan Nomor 22-28</v>
          </cell>
          <cell r="G4" t="str">
            <v>Jakarta Pusat</v>
          </cell>
          <cell r="H4" t="str">
            <v>DKI Jakarta</v>
          </cell>
        </row>
        <row r="5">
          <cell r="B5" t="str">
            <v>00005</v>
          </cell>
          <cell r="C5" t="str">
            <v>Samudera Indonesia</v>
          </cell>
          <cell r="D5" t="str">
            <v>DPPK</v>
          </cell>
          <cell r="E5" t="str">
            <v>PPMP</v>
          </cell>
          <cell r="F5" t="str">
            <v>Gedung DPSI Lt. 1,   Jl. Anggrek Cendrawasih   Blok J-12 Slipi</v>
          </cell>
          <cell r="G5" t="str">
            <v>Jakarta Barat</v>
          </cell>
          <cell r="H5" t="str">
            <v>DKI Jakarta</v>
          </cell>
        </row>
        <row r="6">
          <cell r="B6" t="str">
            <v>00006</v>
          </cell>
          <cell r="C6" t="str">
            <v>Bank Tabungan Negara</v>
          </cell>
          <cell r="D6" t="str">
            <v>DPPK</v>
          </cell>
          <cell r="E6" t="str">
            <v>PPMP</v>
          </cell>
          <cell r="F6" t="str">
            <v>Wisma Purna Batara Lantai 3,  Jl.Kesehatan NO.56-58</v>
          </cell>
          <cell r="G6" t="str">
            <v>Jakarta Pusat</v>
          </cell>
          <cell r="H6" t="str">
            <v>DKI Jakarta</v>
          </cell>
        </row>
        <row r="7">
          <cell r="B7" t="str">
            <v>00008</v>
          </cell>
          <cell r="C7" t="str">
            <v>Bank Mandiri Dua</v>
          </cell>
          <cell r="D7" t="str">
            <v>DPPK</v>
          </cell>
          <cell r="E7" t="str">
            <v>PPMP</v>
          </cell>
          <cell r="F7" t="str">
            <v>Komplek Ruko Segitiga Senen Blok A 12-14  Jl. Senen Raya No. 135</v>
          </cell>
          <cell r="G7" t="str">
            <v>Jakarta Pusat</v>
          </cell>
          <cell r="H7" t="str">
            <v>DKI Jakarta</v>
          </cell>
        </row>
        <row r="8">
          <cell r="B8" t="str">
            <v>00010</v>
          </cell>
          <cell r="C8" t="str">
            <v>Inter Pacific</v>
          </cell>
          <cell r="D8" t="str">
            <v>DPPK</v>
          </cell>
          <cell r="E8" t="str">
            <v>PPMP</v>
          </cell>
          <cell r="F8" t="str">
            <v>Up. Bapak Bambang Purwono/Bapak Rocky S. Laurens  Gedung Artha Graha Lt. 3  Jl. Jend. Sudirman Kav. 52-53, SCBD</v>
          </cell>
          <cell r="G8" t="str">
            <v>Jakarta Selatan</v>
          </cell>
          <cell r="H8" t="str">
            <v>DKI Jakarta</v>
          </cell>
        </row>
        <row r="9">
          <cell r="B9" t="str">
            <v>00012</v>
          </cell>
          <cell r="C9" t="str">
            <v>Bank Pembangunan Daerah Riau</v>
          </cell>
          <cell r="D9" t="str">
            <v>DPPK</v>
          </cell>
          <cell r="E9" t="str">
            <v>PPMP</v>
          </cell>
          <cell r="F9" t="str">
            <v>Komp. Grand Sudirman Blok B.3  Jl. Setia Maharaja-</v>
          </cell>
          <cell r="G9" t="str">
            <v>Pekanbaru</v>
          </cell>
          <cell r="H9" t="str">
            <v>Riau</v>
          </cell>
        </row>
        <row r="10">
          <cell r="B10" t="str">
            <v>00013</v>
          </cell>
          <cell r="C10" t="str">
            <v>Gereja Kristen Indonesia</v>
          </cell>
          <cell r="D10" t="str">
            <v>DPPK</v>
          </cell>
          <cell r="E10" t="str">
            <v>PPMP</v>
          </cell>
          <cell r="F10" t="str">
            <v>Pusat Niaga Duta Mas Fatmawati Blok B1/21  Jl. RS.Fatmawati No.39</v>
          </cell>
          <cell r="G10" t="str">
            <v>Jakarta Selatan</v>
          </cell>
          <cell r="H10" t="str">
            <v>DKI Jakarta</v>
          </cell>
        </row>
        <row r="11">
          <cell r="B11" t="str">
            <v>00014</v>
          </cell>
          <cell r="C11" t="str">
            <v>Bank Mandiri Empat</v>
          </cell>
          <cell r="D11" t="str">
            <v>DPPK</v>
          </cell>
          <cell r="E11" t="str">
            <v>PPMP</v>
          </cell>
          <cell r="F11" t="str">
            <v>Gedung Dana Graha Lt. Dasar   Jl. Gondangdia Kecil No.12-14</v>
          </cell>
          <cell r="G11" t="str">
            <v>Jakarta Pusat</v>
          </cell>
          <cell r="H11" t="str">
            <v>DKI Jakarta</v>
          </cell>
        </row>
        <row r="12">
          <cell r="B12" t="str">
            <v>00015</v>
          </cell>
          <cell r="C12" t="str">
            <v>Danareksa</v>
          </cell>
          <cell r="D12" t="str">
            <v>DPPK</v>
          </cell>
          <cell r="E12" t="str">
            <v>PPMP</v>
          </cell>
          <cell r="F12" t="str">
            <v>Gd. Danareksa Lt. dasar   Jl. Merdeka Selatan No. 14</v>
          </cell>
          <cell r="G12" t="str">
            <v>Jakarta Pusat</v>
          </cell>
          <cell r="H12" t="str">
            <v>DKI Jakarta</v>
          </cell>
        </row>
        <row r="13">
          <cell r="B13" t="str">
            <v>00016</v>
          </cell>
          <cell r="C13" t="str">
            <v>PT Asuransi Jasa Indonesia</v>
          </cell>
          <cell r="D13" t="str">
            <v>DPPK</v>
          </cell>
          <cell r="E13" t="str">
            <v>PPMP</v>
          </cell>
          <cell r="F13" t="str">
            <v>Jl. Otto Iskandardinata 70/29 Taman Indah</v>
          </cell>
          <cell r="G13" t="str">
            <v>Jakarta Timur</v>
          </cell>
          <cell r="H13" t="str">
            <v>DKI Jakarta</v>
          </cell>
        </row>
        <row r="14">
          <cell r="B14" t="str">
            <v>00020</v>
          </cell>
          <cell r="C14" t="str">
            <v>Pegawai Pembangunan Jaya Group</v>
          </cell>
          <cell r="D14" t="str">
            <v>DPPK</v>
          </cell>
          <cell r="E14" t="str">
            <v>PPIP</v>
          </cell>
          <cell r="F14" t="str">
            <v>Gedung Jaya Lt.7 Jl. M.H. Thamrin No.12</v>
          </cell>
          <cell r="G14" t="str">
            <v>Jakarta Pusat</v>
          </cell>
          <cell r="H14" t="str">
            <v>DKI Jakarta</v>
          </cell>
        </row>
        <row r="15">
          <cell r="B15" t="str">
            <v>00021</v>
          </cell>
          <cell r="C15" t="str">
            <v>Konimex</v>
          </cell>
          <cell r="D15" t="str">
            <v>DPPK</v>
          </cell>
          <cell r="E15" t="str">
            <v>PPMP</v>
          </cell>
          <cell r="F15" t="str">
            <v>PT. Konimex, Sanggrahan, Cemani, Grogol</v>
          </cell>
          <cell r="G15" t="str">
            <v>Sukoharjo</v>
          </cell>
          <cell r="H15" t="str">
            <v>Jawa Tengah</v>
          </cell>
        </row>
        <row r="16">
          <cell r="B16" t="str">
            <v>00022</v>
          </cell>
          <cell r="C16" t="str">
            <v>PT Trakindo Utama</v>
          </cell>
          <cell r="D16" t="str">
            <v>DPPK</v>
          </cell>
          <cell r="E16" t="str">
            <v>PPMP</v>
          </cell>
          <cell r="F16" t="str">
            <v>PT Trakindo Utama / Lantai II  Jl. KKO Raya - Cilandak</v>
          </cell>
          <cell r="G16" t="str">
            <v>Jakarta Selatan</v>
          </cell>
          <cell r="H16" t="str">
            <v>DKI Jakarta</v>
          </cell>
        </row>
        <row r="17">
          <cell r="B17" t="str">
            <v>00023</v>
          </cell>
          <cell r="C17" t="str">
            <v>Jasa Raharja</v>
          </cell>
          <cell r="D17" t="str">
            <v>DPPK</v>
          </cell>
          <cell r="E17" t="str">
            <v>PPMP</v>
          </cell>
          <cell r="F17" t="str">
            <v>Wisma Raharja Lt. 8  Jl. TB. Simatupang Kav. 1</v>
          </cell>
          <cell r="G17" t="str">
            <v>Jakarta Selatan</v>
          </cell>
          <cell r="H17" t="str">
            <v>DKI Jakarta</v>
          </cell>
        </row>
        <row r="18">
          <cell r="B18" t="str">
            <v>00025</v>
          </cell>
          <cell r="C18" t="str">
            <v>Bank DKI</v>
          </cell>
          <cell r="D18" t="str">
            <v>DPPK</v>
          </cell>
          <cell r="E18" t="str">
            <v>PPMP</v>
          </cell>
          <cell r="F18" t="str">
            <v>Ruko Mega Grosir Cempaka Mas  Blok Q No. 17  Jl. Letjend. Soeprapto</v>
          </cell>
          <cell r="G18" t="str">
            <v>Jakarta Pusat</v>
          </cell>
          <cell r="H18" t="str">
            <v>DKI Jakarta</v>
          </cell>
        </row>
        <row r="19">
          <cell r="B19" t="str">
            <v>00026</v>
          </cell>
          <cell r="C19" t="str">
            <v>PGI</v>
          </cell>
          <cell r="D19" t="str">
            <v>DPPK</v>
          </cell>
          <cell r="E19" t="str">
            <v>PPIP</v>
          </cell>
          <cell r="F19" t="str">
            <v>Jl. Kayu Jati III No. 1 Rawamangun</v>
          </cell>
          <cell r="G19" t="str">
            <v>Jakarta Timur</v>
          </cell>
          <cell r="H19" t="str">
            <v>DKI Jakarta</v>
          </cell>
        </row>
        <row r="20">
          <cell r="B20" t="str">
            <v>00029</v>
          </cell>
          <cell r="C20" t="str">
            <v>Perhimpunan Pendidikan Dan Pengajaran Kristen Petra</v>
          </cell>
          <cell r="D20" t="str">
            <v>DPPK</v>
          </cell>
          <cell r="E20" t="str">
            <v>PPMP</v>
          </cell>
          <cell r="F20" t="str">
            <v>Kertajaya Indah Tengah VI/37 (H-128)</v>
          </cell>
          <cell r="G20" t="str">
            <v>Surabaya</v>
          </cell>
          <cell r="H20" t="str">
            <v>Jawa Timur</v>
          </cell>
        </row>
        <row r="21">
          <cell r="B21" t="str">
            <v>00030</v>
          </cell>
          <cell r="C21" t="str">
            <v>Panin Bank</v>
          </cell>
          <cell r="D21" t="str">
            <v>DPPK</v>
          </cell>
          <cell r="E21" t="str">
            <v>PPMP</v>
          </cell>
          <cell r="F21" t="str">
            <v>Gd. Panin Bank Center/ Lt.3  Jl. Jend.Sudirman Kav.1</v>
          </cell>
          <cell r="G21" t="str">
            <v>Jakarta Pusat</v>
          </cell>
          <cell r="H21" t="str">
            <v>DKI Jakarta</v>
          </cell>
        </row>
        <row r="22">
          <cell r="B22" t="str">
            <v>00031</v>
          </cell>
          <cell r="C22" t="str">
            <v>Pegawai BPD Bali</v>
          </cell>
          <cell r="D22" t="str">
            <v>DPPK</v>
          </cell>
          <cell r="E22" t="str">
            <v>PPMP</v>
          </cell>
          <cell r="F22" t="str">
            <v>Jl. PB. Sudirman Pertokoan Sudirman Agung Blok A N</v>
          </cell>
          <cell r="G22" t="str">
            <v>Denpasar</v>
          </cell>
          <cell r="H22" t="str">
            <v>Bali</v>
          </cell>
        </row>
        <row r="23">
          <cell r="B23" t="str">
            <v>00032</v>
          </cell>
          <cell r="C23" t="str">
            <v>Jiwasraya</v>
          </cell>
          <cell r="D23" t="str">
            <v>DPPK</v>
          </cell>
          <cell r="E23" t="str">
            <v>PPMP</v>
          </cell>
          <cell r="F23" t="str">
            <v>Jalan IR. H. Juanda No. 34</v>
          </cell>
          <cell r="G23" t="str">
            <v>Jakarta Pusat</v>
          </cell>
          <cell r="H23" t="str">
            <v>DKI Jakarta</v>
          </cell>
        </row>
        <row r="24">
          <cell r="B24" t="str">
            <v>00034</v>
          </cell>
          <cell r="C24" t="str">
            <v>BPD DI Yogyakarta</v>
          </cell>
          <cell r="D24" t="str">
            <v>DPPK</v>
          </cell>
          <cell r="E24" t="str">
            <v>PPMP</v>
          </cell>
          <cell r="F24" t="str">
            <v>Jl. Tentara Pelajar 7  BPD DI Yogyakarta</v>
          </cell>
          <cell r="G24" t="str">
            <v>Yogyakarta</v>
          </cell>
          <cell r="H24" t="str">
            <v>DI Yogyakarta</v>
          </cell>
        </row>
        <row r="25">
          <cell r="B25" t="str">
            <v>00036</v>
          </cell>
          <cell r="C25" t="str">
            <v>Cedefindo</v>
          </cell>
          <cell r="D25" t="str">
            <v>DPPK</v>
          </cell>
          <cell r="E25" t="str">
            <v>PPMP</v>
          </cell>
          <cell r="F25" t="str">
            <v>Jl. Raya Narogong Km. 4   Kel Bojong Rawa Lumbu</v>
          </cell>
          <cell r="G25" t="str">
            <v>Bekasi</v>
          </cell>
          <cell r="H25" t="str">
            <v>Jawa Barat</v>
          </cell>
        </row>
        <row r="26">
          <cell r="B26" t="str">
            <v>00037</v>
          </cell>
          <cell r="C26" t="str">
            <v>Karyawan Taspen</v>
          </cell>
          <cell r="D26" t="str">
            <v>DPPK</v>
          </cell>
          <cell r="E26" t="str">
            <v>PPMP</v>
          </cell>
          <cell r="F26" t="str">
            <v>Jl. Radin Inten II No. 1  Buaran - Klender</v>
          </cell>
          <cell r="G26" t="str">
            <v>Jakarta Timur</v>
          </cell>
          <cell r="H26" t="str">
            <v>DKI Jakarta</v>
          </cell>
        </row>
        <row r="27">
          <cell r="B27" t="str">
            <v>00038</v>
          </cell>
          <cell r="C27" t="str">
            <v>Bank CIMB Niaga</v>
          </cell>
          <cell r="D27" t="str">
            <v>DPPK</v>
          </cell>
          <cell r="E27" t="str">
            <v>PPMP</v>
          </cell>
          <cell r="F27" t="str">
            <v>JL. RS. Fatmawati N2.20</v>
          </cell>
          <cell r="G27" t="str">
            <v>Jakarta Selatan</v>
          </cell>
          <cell r="H27" t="str">
            <v>DKI Jakarta</v>
          </cell>
        </row>
        <row r="28">
          <cell r="B28" t="str">
            <v>00040</v>
          </cell>
          <cell r="C28" t="str">
            <v>Bank Pembangunan Daerah Jawa Barat dan Banten, Tbk</v>
          </cell>
          <cell r="D28" t="str">
            <v>DPPK</v>
          </cell>
          <cell r="E28" t="str">
            <v>PPMP</v>
          </cell>
          <cell r="F28" t="str">
            <v>Jl. Kejaksaan No. 8 - 10  (Ex. Kantor Kas Taspen Bank BJB)</v>
          </cell>
          <cell r="G28" t="str">
            <v>Bandung</v>
          </cell>
          <cell r="H28" t="str">
            <v>Jawa Barat</v>
          </cell>
        </row>
        <row r="29">
          <cell r="B29" t="str">
            <v>00041</v>
          </cell>
          <cell r="C29" t="str">
            <v>Gereja-Gereja Kristen Jawa</v>
          </cell>
          <cell r="D29" t="str">
            <v>DPPK</v>
          </cell>
          <cell r="E29" t="str">
            <v>PPMP</v>
          </cell>
          <cell r="F29" t="str">
            <v>Jl. Yos Sudarso  No. 5</v>
          </cell>
          <cell r="G29" t="str">
            <v>Salatiga</v>
          </cell>
          <cell r="H29" t="str">
            <v>Jawa Tengah</v>
          </cell>
        </row>
        <row r="30">
          <cell r="B30" t="str">
            <v>00044</v>
          </cell>
          <cell r="C30" t="str">
            <v>Gunung Mulia</v>
          </cell>
          <cell r="D30" t="str">
            <v>DPPK</v>
          </cell>
          <cell r="E30" t="str">
            <v>PPIP</v>
          </cell>
          <cell r="F30" t="str">
            <v>BPK Gunung Mulia Lantai III   Ruang Dana Pensiun   Jl. Kwitang No. 22-23</v>
          </cell>
          <cell r="G30" t="str">
            <v>Jakarta Pusat</v>
          </cell>
          <cell r="H30" t="str">
            <v>DKI Jakarta</v>
          </cell>
        </row>
        <row r="31">
          <cell r="B31" t="str">
            <v>00045</v>
          </cell>
          <cell r="C31" t="str">
            <v>Cardig Group</v>
          </cell>
          <cell r="D31" t="str">
            <v>DPPK</v>
          </cell>
          <cell r="E31" t="str">
            <v>PPMP</v>
          </cell>
          <cell r="F31" t="str">
            <v>Menara Cardig Lt 4   Jl. Protokol Halim Perdanakusuma</v>
          </cell>
          <cell r="G31" t="str">
            <v>Jakarta Timur</v>
          </cell>
          <cell r="H31" t="str">
            <v>DKI Jakarta</v>
          </cell>
        </row>
        <row r="32">
          <cell r="B32" t="str">
            <v>00046</v>
          </cell>
          <cell r="C32" t="str">
            <v>Karyawan Koperasi</v>
          </cell>
          <cell r="D32" t="str">
            <v>DPPK</v>
          </cell>
          <cell r="E32" t="str">
            <v>PPMP</v>
          </cell>
          <cell r="F32" t="str">
            <v>Jalan Iskandarsyah I No. 26  Melawai - Kebayoran Baru</v>
          </cell>
          <cell r="G32" t="str">
            <v>Jakarta</v>
          </cell>
          <cell r="H32" t="str">
            <v>DKI Jakarta</v>
          </cell>
        </row>
        <row r="33">
          <cell r="B33" t="str">
            <v>00047</v>
          </cell>
          <cell r="C33" t="str">
            <v>Pegawai PT Aerowisata</v>
          </cell>
          <cell r="D33" t="str">
            <v>DPPK</v>
          </cell>
          <cell r="E33" t="str">
            <v>PPMP</v>
          </cell>
          <cell r="F33" t="str">
            <v>Jl. K.H. Abdullah Syafei No. 45E</v>
          </cell>
          <cell r="G33" t="str">
            <v>Jakarta Selatan</v>
          </cell>
          <cell r="H33" t="str">
            <v>DKI Jakarta</v>
          </cell>
        </row>
        <row r="34">
          <cell r="B34" t="str">
            <v>00048</v>
          </cell>
          <cell r="C34" t="str">
            <v>Bank Mandiri Satu</v>
          </cell>
          <cell r="D34" t="str">
            <v>DPPK</v>
          </cell>
          <cell r="E34" t="str">
            <v>PPMP</v>
          </cell>
          <cell r="F34" t="str">
            <v>Gedung Bank Mandiri Lantai 3  Jl. Mampang Prapatan Raya No.61</v>
          </cell>
          <cell r="G34" t="str">
            <v>Jakarta Selatan</v>
          </cell>
          <cell r="H34" t="str">
            <v>DKI Jakarta</v>
          </cell>
        </row>
        <row r="35">
          <cell r="B35" t="str">
            <v>00049</v>
          </cell>
          <cell r="C35" t="str">
            <v>BPD Kalimantan Selatan</v>
          </cell>
          <cell r="D35" t="str">
            <v>DPPK</v>
          </cell>
          <cell r="E35" t="str">
            <v>PPMP</v>
          </cell>
          <cell r="F35" t="str">
            <v>Jalan Sultan Abdurrahman No. 116 Pontianak, Kalimantan Barat</v>
          </cell>
          <cell r="G35" t="str">
            <v>Banjarmasin</v>
          </cell>
          <cell r="H35" t="str">
            <v>Kalimantan Selatan</v>
          </cell>
        </row>
        <row r="36">
          <cell r="B36" t="str">
            <v>00050</v>
          </cell>
          <cell r="C36" t="str">
            <v>Satyawacana</v>
          </cell>
          <cell r="D36" t="str">
            <v>DPPK</v>
          </cell>
          <cell r="E36" t="str">
            <v>PPMP</v>
          </cell>
          <cell r="F36" t="str">
            <v>Plasa Satya Wacana Jl. Diponegoro 52-60</v>
          </cell>
          <cell r="G36" t="str">
            <v>Salatiga</v>
          </cell>
          <cell r="H36" t="str">
            <v>Jawa Tengah</v>
          </cell>
        </row>
        <row r="37">
          <cell r="B37" t="str">
            <v>00052</v>
          </cell>
          <cell r="C37" t="str">
            <v>LIA</v>
          </cell>
          <cell r="D37" t="str">
            <v>DPPK</v>
          </cell>
          <cell r="E37" t="str">
            <v>PPMP</v>
          </cell>
          <cell r="F37" t="str">
            <v>STBA LIA Lt.1, Ruang Dana Pensiun  Jl. Pengadegan Timur Raya No. 3</v>
          </cell>
          <cell r="G37" t="str">
            <v>Jakarta Selatan</v>
          </cell>
          <cell r="H37" t="str">
            <v>DKI Jakarta</v>
          </cell>
        </row>
        <row r="38">
          <cell r="B38" t="str">
            <v>00053</v>
          </cell>
          <cell r="C38" t="str">
            <v>Rajawali Nusantara Indonesia</v>
          </cell>
          <cell r="D38" t="str">
            <v>DPPK</v>
          </cell>
          <cell r="E38" t="str">
            <v>PPMP</v>
          </cell>
          <cell r="F38" t="str">
            <v>Jl. Anyer IX/4 Menteng</v>
          </cell>
          <cell r="G38" t="str">
            <v>Jakarta Selatan</v>
          </cell>
          <cell r="H38" t="str">
            <v>DKI Jakarta</v>
          </cell>
        </row>
        <row r="39">
          <cell r="B39" t="str">
            <v>00054</v>
          </cell>
          <cell r="C39" t="str">
            <v>Karyawan Mobil Oil Indonesia Inc. (DAPEKAMI)</v>
          </cell>
          <cell r="D39" t="str">
            <v>DPPK</v>
          </cell>
          <cell r="E39" t="str">
            <v>PPMP</v>
          </cell>
          <cell r="F39" t="str">
            <v>Wisma GKBI Lt. 27 Ruang 27-410  Jl. Jend. Sudirman no.28</v>
          </cell>
          <cell r="G39" t="str">
            <v>Jakarta Pusat</v>
          </cell>
          <cell r="H39" t="str">
            <v>DKI Jakarta</v>
          </cell>
        </row>
        <row r="40">
          <cell r="B40" t="str">
            <v>00056</v>
          </cell>
          <cell r="C40" t="str">
            <v>Sint Carolus</v>
          </cell>
          <cell r="D40" t="str">
            <v>DPPK</v>
          </cell>
          <cell r="E40" t="str">
            <v>PPMP</v>
          </cell>
          <cell r="F40" t="str">
            <v>Gdg Service Center Lt.2   Jl. Salemba Raya No. 41</v>
          </cell>
          <cell r="G40" t="str">
            <v>Jakarta Pusat</v>
          </cell>
          <cell r="H40" t="str">
            <v>DKI Jakarta</v>
          </cell>
        </row>
        <row r="41">
          <cell r="B41" t="str">
            <v>00057</v>
          </cell>
          <cell r="C41" t="str">
            <v>BPD Sumatera Selatan &amp; Bangka Belitung</v>
          </cell>
          <cell r="D41" t="str">
            <v>DPPK</v>
          </cell>
          <cell r="E41" t="str">
            <v>PPMP</v>
          </cell>
          <cell r="F41" t="str">
            <v>Gedung Bank Sumsel Lantai 1   Jl. Jend. Sudirman No.337</v>
          </cell>
          <cell r="G41" t="str">
            <v>Palembang</v>
          </cell>
          <cell r="H41" t="str">
            <v>Sumatera Selatan</v>
          </cell>
        </row>
        <row r="42">
          <cell r="B42" t="str">
            <v>00062</v>
          </cell>
          <cell r="C42" t="str">
            <v>Askrida</v>
          </cell>
          <cell r="D42" t="str">
            <v>DPPK</v>
          </cell>
          <cell r="E42" t="str">
            <v>PPMP</v>
          </cell>
          <cell r="F42" t="str">
            <v>Pusat Niaga Cempaka Mas M1/36  JL. Letjend. Suprapto</v>
          </cell>
          <cell r="G42" t="str">
            <v>Jakarta Pusat</v>
          </cell>
          <cell r="H42" t="str">
            <v>DKI Jakarta</v>
          </cell>
        </row>
        <row r="43">
          <cell r="B43" t="str">
            <v>00063</v>
          </cell>
          <cell r="C43" t="str">
            <v>PT Maskapai Reasuransi Indonesia</v>
          </cell>
          <cell r="D43" t="str">
            <v>DPPK</v>
          </cell>
          <cell r="E43" t="str">
            <v>PPMP</v>
          </cell>
          <cell r="F43" t="str">
            <v>Plaza Marein Lt.18   Jl. Jend Sudirman Kav. 76-78</v>
          </cell>
          <cell r="G43" t="str">
            <v>Jakarta Selatan</v>
          </cell>
          <cell r="H43" t="str">
            <v>DKI Jakarta</v>
          </cell>
        </row>
        <row r="44">
          <cell r="B44" t="str">
            <v>00064</v>
          </cell>
          <cell r="C44" t="str">
            <v>Purbaya</v>
          </cell>
          <cell r="D44" t="str">
            <v>DPPK</v>
          </cell>
          <cell r="E44" t="str">
            <v>PPMP</v>
          </cell>
          <cell r="F44" t="str">
            <v>JL. Gajahmada No. 62</v>
          </cell>
          <cell r="G44" t="str">
            <v>Semarang</v>
          </cell>
          <cell r="H44" t="str">
            <v>Jawa Tengah</v>
          </cell>
        </row>
        <row r="45">
          <cell r="B45" t="str">
            <v>00066</v>
          </cell>
          <cell r="C45" t="str">
            <v>Elnusa</v>
          </cell>
          <cell r="D45" t="str">
            <v>DPPK</v>
          </cell>
          <cell r="E45" t="str">
            <v>PPMP</v>
          </cell>
          <cell r="F45" t="str">
            <v>Gdg Dana Pensiun Elnusa JL. TB. Simatupang Kav IB Cilandak Timur</v>
          </cell>
          <cell r="G45" t="str">
            <v>Jakarta Selatan</v>
          </cell>
          <cell r="H45" t="str">
            <v>DKI Jakarta</v>
          </cell>
        </row>
        <row r="46">
          <cell r="B46" t="str">
            <v>00067</v>
          </cell>
          <cell r="C46" t="str">
            <v>Universitas Trisakti</v>
          </cell>
          <cell r="D46" t="str">
            <v>DPPK</v>
          </cell>
          <cell r="E46" t="str">
            <v>PPMP</v>
          </cell>
          <cell r="F46" t="str">
            <v>Gedung Syarief Thayeb Lt. 6, Kampus A Usakti Jl. Kyai Tapa no. 1 Grogol</v>
          </cell>
          <cell r="G46" t="str">
            <v>Jakarta Barat</v>
          </cell>
          <cell r="H46" t="str">
            <v>DKI Jakarta</v>
          </cell>
        </row>
        <row r="47">
          <cell r="B47" t="str">
            <v>00069</v>
          </cell>
          <cell r="C47" t="str">
            <v>LKBN Antara</v>
          </cell>
          <cell r="D47" t="str">
            <v>DPPK</v>
          </cell>
          <cell r="E47" t="str">
            <v>PPMP</v>
          </cell>
          <cell r="F47" t="str">
            <v>Graha Saharjo  Jl.Dr.Saharjo No.244D,Tebet</v>
          </cell>
          <cell r="G47" t="str">
            <v>Jakarta Selatan</v>
          </cell>
          <cell r="H47" t="str">
            <v>DKI Jakarta</v>
          </cell>
        </row>
        <row r="48">
          <cell r="B48" t="str">
            <v>00070</v>
          </cell>
          <cell r="C48" t="str">
            <v>Merck Indonesia</v>
          </cell>
          <cell r="D48" t="str">
            <v>DPPK</v>
          </cell>
          <cell r="E48" t="str">
            <v>PPMP</v>
          </cell>
          <cell r="F48" t="str">
            <v>Jl. Letjend. T.B. Simatupang No. 8,   Kel Gedong Kec. Pasar Rebo</v>
          </cell>
          <cell r="G48" t="str">
            <v>Jakarta Timur</v>
          </cell>
          <cell r="H48" t="str">
            <v>DKI Jakarta</v>
          </cell>
        </row>
        <row r="49">
          <cell r="B49" t="str">
            <v>00072</v>
          </cell>
          <cell r="C49" t="str">
            <v>BPD NTB</v>
          </cell>
          <cell r="D49" t="str">
            <v>DPPK</v>
          </cell>
          <cell r="E49" t="str">
            <v>PPMP</v>
          </cell>
          <cell r="F49" t="str">
            <v>Jln. Sultan Hasanuddin 27  Cakranegara</v>
          </cell>
          <cell r="G49" t="str">
            <v>Mataram</v>
          </cell>
          <cell r="H49" t="str">
            <v>Nusa Tenggara Barat</v>
          </cell>
        </row>
        <row r="50">
          <cell r="B50" t="str">
            <v>00075</v>
          </cell>
          <cell r="C50" t="str">
            <v>BPD Istimewa Aceh</v>
          </cell>
          <cell r="D50" t="str">
            <v>DPPK</v>
          </cell>
          <cell r="E50" t="str">
            <v>PPMP</v>
          </cell>
          <cell r="F50" t="str">
            <v xml:space="preserve">Jl. Tgk. Chik Pante Kulu Lt. 2 no. 6-7 </v>
          </cell>
          <cell r="G50" t="str">
            <v>Banda Aceh</v>
          </cell>
          <cell r="H50" t="str">
            <v>Nanggroe Aceh Darussalam</v>
          </cell>
        </row>
        <row r="51">
          <cell r="B51" t="str">
            <v>00076</v>
          </cell>
          <cell r="C51" t="str">
            <v>Pegawai PT BPD Jatim</v>
          </cell>
          <cell r="D51" t="str">
            <v>DPPK</v>
          </cell>
          <cell r="E51" t="str">
            <v>PPMP</v>
          </cell>
          <cell r="F51" t="str">
            <v>Jl. Ngagel jaya no.18</v>
          </cell>
          <cell r="G51" t="str">
            <v>Surabaya</v>
          </cell>
          <cell r="H51" t="str">
            <v>Jawa Timur</v>
          </cell>
        </row>
        <row r="52">
          <cell r="B52" t="str">
            <v>00078</v>
          </cell>
          <cell r="C52" t="str">
            <v>Bank Rakyat Indonesia</v>
          </cell>
          <cell r="D52" t="str">
            <v>DPPK</v>
          </cell>
          <cell r="E52" t="str">
            <v>PPMP</v>
          </cell>
          <cell r="F52" t="str">
            <v>JL. Veteran II No.15, Lt.2</v>
          </cell>
          <cell r="G52" t="str">
            <v>Jakarta Pusat</v>
          </cell>
          <cell r="H52" t="str">
            <v>DKI Jakarta</v>
          </cell>
        </row>
        <row r="53">
          <cell r="B53" t="str">
            <v>00079</v>
          </cell>
          <cell r="C53" t="str">
            <v>Bank Mandiri Tiga</v>
          </cell>
          <cell r="D53" t="str">
            <v>DPPK</v>
          </cell>
          <cell r="E53" t="str">
            <v>PPMP</v>
          </cell>
          <cell r="F53" t="str">
            <v>Jl. Mampang Prapatan Raya No.61 lantai 3</v>
          </cell>
          <cell r="G53" t="str">
            <v>Jakarta Selatan</v>
          </cell>
          <cell r="H53" t="str">
            <v>DKI Jakarta</v>
          </cell>
        </row>
        <row r="54">
          <cell r="B54" t="str">
            <v>00080</v>
          </cell>
          <cell r="C54" t="str">
            <v>Bersama PDAM Seluruh Indonesia</v>
          </cell>
          <cell r="D54" t="str">
            <v>DPPK</v>
          </cell>
          <cell r="E54" t="str">
            <v>PPMP</v>
          </cell>
          <cell r="F54" t="str">
            <v>JL. Penjernihan I No. 46  Pejompongan</v>
          </cell>
          <cell r="G54" t="str">
            <v>Jakarta Pusat</v>
          </cell>
          <cell r="H54" t="str">
            <v>DKI Jakarta</v>
          </cell>
        </row>
        <row r="55">
          <cell r="B55" t="str">
            <v>00084</v>
          </cell>
          <cell r="C55" t="str">
            <v>Kalbe Farma</v>
          </cell>
          <cell r="D55" t="str">
            <v>DPPK</v>
          </cell>
          <cell r="E55" t="str">
            <v>PPMP</v>
          </cell>
          <cell r="F55" t="str">
            <v>Jl. Boulevard Artha Gading, Komp Rukan Gading Bukit Indah Blok P No.18</v>
          </cell>
          <cell r="G55" t="str">
            <v>Jakarta Utara</v>
          </cell>
          <cell r="H55" t="str">
            <v>DKI Jakarta</v>
          </cell>
        </row>
        <row r="56">
          <cell r="B56" t="str">
            <v>00085</v>
          </cell>
          <cell r="C56" t="str">
            <v>Karyawan Indocement Tunggal Prakarsa</v>
          </cell>
          <cell r="D56" t="str">
            <v>DPPK</v>
          </cell>
          <cell r="E56" t="str">
            <v>PPIP</v>
          </cell>
          <cell r="F56" t="str">
            <v>Wisma Indoscement Lt. 13  Jl. Jend. Sudirman Kav. 70-71</v>
          </cell>
          <cell r="G56" t="str">
            <v>Jakarta Selatan</v>
          </cell>
          <cell r="H56" t="str">
            <v>DKI Jakarta</v>
          </cell>
        </row>
        <row r="57">
          <cell r="B57" t="str">
            <v>00086</v>
          </cell>
          <cell r="C57" t="str">
            <v>BPD Sulawesi Utara</v>
          </cell>
          <cell r="D57" t="str">
            <v>DPPK</v>
          </cell>
          <cell r="E57" t="str">
            <v>PPMP</v>
          </cell>
          <cell r="F57" t="str">
            <v>Piere Tendean Gedung Marina Plaza Blok B.6  Kantor Kas PT. Bank Sulut Lt. 4</v>
          </cell>
          <cell r="G57" t="str">
            <v>Manado</v>
          </cell>
          <cell r="H57" t="str">
            <v>Sulawesi Utara</v>
          </cell>
        </row>
        <row r="58">
          <cell r="B58" t="str">
            <v>00087</v>
          </cell>
          <cell r="C58" t="str">
            <v>Swadharma Indotama Finance</v>
          </cell>
          <cell r="D58" t="str">
            <v>DPPK</v>
          </cell>
          <cell r="E58" t="str">
            <v>PPIP</v>
          </cell>
          <cell r="F58" t="str">
            <v xml:space="preserve">Wisma Indomobil Lt. 10  Jl. MT. Haryono Kav. 8  </v>
          </cell>
          <cell r="G58" t="str">
            <v>Jakarta</v>
          </cell>
          <cell r="H58" t="str">
            <v>DKI Jakarta</v>
          </cell>
        </row>
        <row r="59">
          <cell r="B59" t="str">
            <v>00088</v>
          </cell>
          <cell r="C59" t="str">
            <v>Delta Djakarta</v>
          </cell>
          <cell r="D59" t="str">
            <v>DPPK</v>
          </cell>
          <cell r="E59" t="str">
            <v>PPMP</v>
          </cell>
          <cell r="F59" t="str">
            <v>Jl. Inspeksi Tarum Barat, Desa Setia Darma, Tambun, Bekasi Timur</v>
          </cell>
          <cell r="G59" t="str">
            <v>Bekasi</v>
          </cell>
          <cell r="H59" t="str">
            <v>Jawa Barat</v>
          </cell>
        </row>
        <row r="60">
          <cell r="B60" t="str">
            <v>00090</v>
          </cell>
          <cell r="C60" t="str">
            <v>BPD Jambi</v>
          </cell>
          <cell r="D60" t="str">
            <v>DPPK</v>
          </cell>
          <cell r="E60" t="str">
            <v>PPMP</v>
          </cell>
          <cell r="F60" t="str">
            <v>Jl. Jend. Ahmad Yani No. 18 Telanaipura</v>
          </cell>
          <cell r="G60" t="str">
            <v>Jambi</v>
          </cell>
          <cell r="H60" t="str">
            <v>Jambi</v>
          </cell>
        </row>
        <row r="61">
          <cell r="B61" t="str">
            <v>00093</v>
          </cell>
          <cell r="C61" t="str">
            <v>Toyota Astra</v>
          </cell>
          <cell r="D61" t="str">
            <v>DPPK</v>
          </cell>
          <cell r="E61" t="str">
            <v>PPMP</v>
          </cell>
          <cell r="F61" t="str">
            <v>Jl. Mitra Sunter Boulevard, Ruko Sunter Permai Indah Blok A8-A9, Sunter</v>
          </cell>
          <cell r="G61" t="str">
            <v>Jakarta Utara</v>
          </cell>
          <cell r="H61" t="str">
            <v>DKI Jakarta</v>
          </cell>
        </row>
        <row r="62">
          <cell r="B62" t="str">
            <v>00096</v>
          </cell>
          <cell r="C62" t="str">
            <v>Bank Central Asia</v>
          </cell>
          <cell r="D62" t="str">
            <v>DPPK</v>
          </cell>
          <cell r="E62" t="str">
            <v>PPIP</v>
          </cell>
          <cell r="F62" t="str">
            <v>BCA Matraman Lt. 5, Jl. Matraman Raya No. 14-16</v>
          </cell>
          <cell r="G62" t="str">
            <v>Jakarta Timur</v>
          </cell>
          <cell r="H62" t="str">
            <v>DKI Jakarta</v>
          </cell>
        </row>
        <row r="63">
          <cell r="B63" t="str">
            <v>00097</v>
          </cell>
          <cell r="C63" t="str">
            <v>Manfaat Pasti Bogasari</v>
          </cell>
          <cell r="D63" t="str">
            <v>DPPK</v>
          </cell>
          <cell r="E63" t="str">
            <v>PPMP</v>
          </cell>
          <cell r="F63" t="str">
            <v xml:space="preserve">Gedung Chesa Lantai 2 Jl. Raya Cilincing, Tanjung Priok </v>
          </cell>
          <cell r="G63" t="str">
            <v>Jakarta Utara</v>
          </cell>
          <cell r="H63" t="str">
            <v>DKI Jakarta</v>
          </cell>
        </row>
        <row r="64">
          <cell r="B64" t="str">
            <v>00098</v>
          </cell>
          <cell r="C64" t="str">
            <v>Iuran Pasti Bogasari</v>
          </cell>
          <cell r="D64" t="str">
            <v>DPPK</v>
          </cell>
          <cell r="E64" t="str">
            <v>PPIP</v>
          </cell>
          <cell r="F64" t="str">
            <v>Gedung Chesa Lt. 2  Jl.Raya Cilincing , Tanjung Priok</v>
          </cell>
          <cell r="G64" t="str">
            <v>Jakarta Utara</v>
          </cell>
          <cell r="H64" t="str">
            <v>DKI Jakarta</v>
          </cell>
        </row>
        <row r="65">
          <cell r="B65" t="str">
            <v>00100</v>
          </cell>
          <cell r="C65" t="str">
            <v>Bank Negara Indonesia</v>
          </cell>
          <cell r="D65" t="str">
            <v>DPPK</v>
          </cell>
          <cell r="E65" t="str">
            <v>PPMP</v>
          </cell>
          <cell r="F65" t="str">
            <v>Gedung BNI lantai 24, Jalan jenderal Sudirman Kav 1</v>
          </cell>
          <cell r="G65" t="str">
            <v>Jakarta Pusat</v>
          </cell>
          <cell r="H65" t="str">
            <v>DKI Jakarta</v>
          </cell>
        </row>
        <row r="66">
          <cell r="B66" t="str">
            <v>00101</v>
          </cell>
          <cell r="C66" t="str">
            <v>Mitra Krakatau</v>
          </cell>
          <cell r="D66" t="str">
            <v>DPPK</v>
          </cell>
          <cell r="E66" t="str">
            <v>PPIP</v>
          </cell>
          <cell r="F66" t="str">
            <v>Komplek Bonakarta Blok B No. 23  Jln. Sultan Ageng Tirtayasa</v>
          </cell>
          <cell r="G66" t="str">
            <v>Cilegon</v>
          </cell>
          <cell r="H66" t="str">
            <v>Banten</v>
          </cell>
        </row>
        <row r="67">
          <cell r="B67" t="str">
            <v>00108</v>
          </cell>
          <cell r="C67" t="str">
            <v>BPD Sulawesi Tengah</v>
          </cell>
          <cell r="D67" t="str">
            <v>DPPK</v>
          </cell>
          <cell r="E67" t="str">
            <v>PPMP</v>
          </cell>
          <cell r="F67" t="str">
            <v>Jl. Emi Saelan No. 104 (Depan Mall Tatura</v>
          </cell>
          <cell r="G67" t="str">
            <v>Palu</v>
          </cell>
          <cell r="H67" t="str">
            <v>Sulawesi Tengah</v>
          </cell>
        </row>
        <row r="68">
          <cell r="B68" t="str">
            <v>00109</v>
          </cell>
          <cell r="C68" t="str">
            <v>BPK Penabur</v>
          </cell>
          <cell r="D68" t="str">
            <v>DPPK</v>
          </cell>
          <cell r="E68" t="str">
            <v>PPIP</v>
          </cell>
          <cell r="F68" t="str">
            <v xml:space="preserve">Plaza Kedoya Elok Blok DD No. 67-68  Jl. Raya Panjang, Kedoya Selatan </v>
          </cell>
          <cell r="G68" t="str">
            <v>Jakarta Barat</v>
          </cell>
          <cell r="H68" t="str">
            <v>DKI Jakarta</v>
          </cell>
        </row>
        <row r="69">
          <cell r="B69" t="str">
            <v>00113</v>
          </cell>
          <cell r="C69" t="str">
            <v>Gereja Protestan Di Indonesia Bagian Barat</v>
          </cell>
          <cell r="D69" t="str">
            <v>DPPK</v>
          </cell>
          <cell r="E69" t="str">
            <v>PPMP</v>
          </cell>
          <cell r="F69" t="str">
            <v>Jl. Medan Merdeka Timur No. 10</v>
          </cell>
          <cell r="G69" t="str">
            <v>Jakarta Pusat</v>
          </cell>
          <cell r="H69" t="str">
            <v>DKI Jakarta</v>
          </cell>
        </row>
        <row r="70">
          <cell r="B70" t="str">
            <v>00114</v>
          </cell>
          <cell r="C70" t="str">
            <v>Rumah Sakit Islam Jakarta</v>
          </cell>
          <cell r="D70" t="str">
            <v>DPPK</v>
          </cell>
          <cell r="E70" t="str">
            <v>PPMP</v>
          </cell>
          <cell r="F70" t="str">
            <v>Jl. Cempaka Putih Tengah VI No. 12</v>
          </cell>
          <cell r="G70" t="str">
            <v>Jakarta Pusat</v>
          </cell>
          <cell r="H70" t="str">
            <v>DKI Jakarta</v>
          </cell>
        </row>
        <row r="71">
          <cell r="B71" t="str">
            <v>00118</v>
          </cell>
          <cell r="C71" t="str">
            <v>Karyawan Staf PT Kebon Agung</v>
          </cell>
          <cell r="D71" t="str">
            <v>DPPK</v>
          </cell>
          <cell r="E71" t="str">
            <v>PPMP</v>
          </cell>
          <cell r="F71" t="str">
            <v>Graha Kebon Agung  Jl. Raya Margorejo Indah Kav. A 131-132</v>
          </cell>
          <cell r="G71" t="str">
            <v>Surabaya</v>
          </cell>
          <cell r="H71" t="str">
            <v>Jawa Timur</v>
          </cell>
        </row>
        <row r="72">
          <cell r="B72" t="str">
            <v>00119</v>
          </cell>
          <cell r="C72" t="str">
            <v>Eveready Indonesia</v>
          </cell>
          <cell r="D72" t="str">
            <v>DPPK</v>
          </cell>
          <cell r="E72" t="str">
            <v>PPMP</v>
          </cell>
          <cell r="F72" t="str">
            <v>Jl. Raya Jakarta Bogor Km. 29,3 Cimanggis</v>
          </cell>
          <cell r="G72" t="str">
            <v>Depok</v>
          </cell>
          <cell r="H72" t="str">
            <v>Jawa Barat</v>
          </cell>
        </row>
        <row r="73">
          <cell r="B73" t="str">
            <v>00120</v>
          </cell>
          <cell r="C73" t="str">
            <v>Sekolah Kristen</v>
          </cell>
          <cell r="D73" t="str">
            <v>DPPK</v>
          </cell>
          <cell r="E73" t="str">
            <v>PPMP</v>
          </cell>
          <cell r="F73" t="str">
            <v>Cemara Raya 42A</v>
          </cell>
          <cell r="G73" t="str">
            <v>Salatiga</v>
          </cell>
          <cell r="H73" t="str">
            <v>Jawa Tengah</v>
          </cell>
        </row>
        <row r="74">
          <cell r="B74" t="str">
            <v>00121</v>
          </cell>
          <cell r="C74" t="str">
            <v>Pegawai PT Persero Batam</v>
          </cell>
          <cell r="D74" t="str">
            <v>DPPK</v>
          </cell>
          <cell r="E74" t="str">
            <v>PPIP</v>
          </cell>
          <cell r="F74" t="str">
            <v>Bengkong Centre,  Pasar Angkasa Blok A No. 07</v>
          </cell>
          <cell r="G74" t="str">
            <v>Batam</v>
          </cell>
          <cell r="H74" t="str">
            <v>Kepulauan Riau</v>
          </cell>
        </row>
        <row r="75">
          <cell r="B75" t="str">
            <v>00124</v>
          </cell>
          <cell r="C75" t="str">
            <v>Smart</v>
          </cell>
          <cell r="D75" t="str">
            <v>DPPK</v>
          </cell>
          <cell r="E75" t="str">
            <v>PPIP</v>
          </cell>
          <cell r="F75" t="str">
            <v>ITC Mangga Dua Lt. 9 Jl. Mangga Dua Raya</v>
          </cell>
          <cell r="G75" t="str">
            <v>Jakarta Utara</v>
          </cell>
          <cell r="H75" t="str">
            <v>DKI Jakarta</v>
          </cell>
        </row>
        <row r="76">
          <cell r="B76" t="str">
            <v>00125</v>
          </cell>
          <cell r="C76" t="str">
            <v>Dai Nippon Printing Indonesia</v>
          </cell>
          <cell r="D76" t="str">
            <v>DPPK</v>
          </cell>
          <cell r="E76" t="str">
            <v>PPMP</v>
          </cell>
          <cell r="F76" t="str">
            <v>Pulogadung Kavling II Blok H 2-3, Kawasan Industri Pulogadung</v>
          </cell>
          <cell r="G76" t="str">
            <v>Jakarta Timur</v>
          </cell>
          <cell r="H76" t="str">
            <v>DKI Jakarta</v>
          </cell>
        </row>
        <row r="77">
          <cell r="B77" t="str">
            <v>00127</v>
          </cell>
          <cell r="C77" t="str">
            <v>Multi Bintang Indonesia</v>
          </cell>
          <cell r="D77" t="str">
            <v>DPPK</v>
          </cell>
          <cell r="E77" t="str">
            <v>PPMP</v>
          </cell>
          <cell r="F77" t="str">
            <v>Jl. Daan Mogot Km. 19</v>
          </cell>
          <cell r="G77" t="str">
            <v>Tangerang</v>
          </cell>
          <cell r="H77" t="str">
            <v>Banten</v>
          </cell>
        </row>
        <row r="78">
          <cell r="B78" t="str">
            <v>00128</v>
          </cell>
          <cell r="C78" t="str">
            <v>Asuransi Ramayana</v>
          </cell>
          <cell r="D78" t="str">
            <v>DPPK</v>
          </cell>
          <cell r="E78" t="str">
            <v>PPMP</v>
          </cell>
          <cell r="F78" t="str">
            <v>JL. Kebon Sirih No. 49</v>
          </cell>
          <cell r="G78" t="str">
            <v>Jakarta Pusat</v>
          </cell>
          <cell r="H78" t="str">
            <v>DKI Jakarta</v>
          </cell>
        </row>
        <row r="79">
          <cell r="B79" t="str">
            <v>00129</v>
          </cell>
          <cell r="C79" t="str">
            <v>Sari Husada</v>
          </cell>
          <cell r="D79" t="str">
            <v>DPPK</v>
          </cell>
          <cell r="E79" t="str">
            <v>PPMP</v>
          </cell>
          <cell r="F79" t="str">
            <v>Jl. Kusumanegara No. 173 Po Box 37</v>
          </cell>
          <cell r="G79" t="str">
            <v>Yogyakarta</v>
          </cell>
          <cell r="H79" t="str">
            <v>DI Yogyakarta</v>
          </cell>
        </row>
        <row r="80">
          <cell r="B80" t="str">
            <v>00130</v>
          </cell>
          <cell r="C80" t="str">
            <v>BPD Sumatera Barat</v>
          </cell>
          <cell r="D80" t="str">
            <v>DPPK</v>
          </cell>
          <cell r="E80" t="str">
            <v>PPMP</v>
          </cell>
          <cell r="F80" t="str">
            <v>Jl. Pemuda No. 17 J</v>
          </cell>
          <cell r="G80" t="str">
            <v>Padang</v>
          </cell>
          <cell r="H80" t="str">
            <v>Sumatera Barat</v>
          </cell>
        </row>
        <row r="81">
          <cell r="B81" t="str">
            <v>00134</v>
          </cell>
          <cell r="C81" t="str">
            <v>Bank Bukopin</v>
          </cell>
          <cell r="D81" t="str">
            <v>DPPK</v>
          </cell>
          <cell r="E81" t="str">
            <v>PPIP</v>
          </cell>
          <cell r="F81" t="str">
            <v>Gedung Dana Pensiun Bank Bukopin Jl. Prof. Dr. Soepomo No. 176 D</v>
          </cell>
          <cell r="G81" t="str">
            <v>Jakarta Selatan</v>
          </cell>
          <cell r="H81" t="str">
            <v>DKI Jakarta</v>
          </cell>
        </row>
        <row r="82">
          <cell r="B82" t="str">
            <v>00138</v>
          </cell>
          <cell r="C82" t="str">
            <v>Konferensi Waligereja Indonesia</v>
          </cell>
          <cell r="D82" t="str">
            <v>DPPK</v>
          </cell>
          <cell r="E82" t="str">
            <v>PPMP</v>
          </cell>
          <cell r="F82" t="str">
            <v>Podomoro City, Ruko GSA Blok C No. 9 AJ-AK  Jl. Letjen S. Parman Kav. 28-J</v>
          </cell>
          <cell r="G82" t="str">
            <v>Jakarta Barat</v>
          </cell>
          <cell r="H82" t="str">
            <v>DKI Jakarta</v>
          </cell>
        </row>
        <row r="83">
          <cell r="B83" t="str">
            <v>00139</v>
          </cell>
          <cell r="C83" t="str">
            <v>Tambi</v>
          </cell>
          <cell r="D83" t="str">
            <v>DPPK</v>
          </cell>
          <cell r="E83" t="str">
            <v>PPMP</v>
          </cell>
          <cell r="F83" t="str">
            <v>Jl. Tumenggung Jogonegoro No. 39</v>
          </cell>
          <cell r="G83" t="str">
            <v>Wonosobo</v>
          </cell>
          <cell r="H83" t="str">
            <v>Jawa Tengah</v>
          </cell>
        </row>
        <row r="84">
          <cell r="B84" t="str">
            <v>00140</v>
          </cell>
          <cell r="C84" t="str">
            <v>Pegawai Rumah Sakit Budi Kemuliaan</v>
          </cell>
          <cell r="D84" t="str">
            <v>DPPK</v>
          </cell>
          <cell r="E84" t="str">
            <v>PPMP</v>
          </cell>
          <cell r="F84" t="str">
            <v>Jl. Budi Kemuliaan No. 25</v>
          </cell>
          <cell r="G84" t="str">
            <v>Jakarta Pusat</v>
          </cell>
          <cell r="H84" t="str">
            <v>DKI Jakarta</v>
          </cell>
        </row>
        <row r="85">
          <cell r="B85" t="str">
            <v>00141</v>
          </cell>
          <cell r="C85" t="str">
            <v>PT Rheem Indonesia</v>
          </cell>
          <cell r="D85" t="str">
            <v>DPPK</v>
          </cell>
          <cell r="E85" t="str">
            <v>PPIP</v>
          </cell>
          <cell r="F85" t="str">
            <v>Jl. Pulogadung No.33,   Kawasan Industri Pulogadung</v>
          </cell>
          <cell r="G85" t="str">
            <v>Jakarta Timur</v>
          </cell>
          <cell r="H85" t="str">
            <v>DKI Jakarta</v>
          </cell>
        </row>
        <row r="86">
          <cell r="B86" t="str">
            <v>00143</v>
          </cell>
          <cell r="C86" t="str">
            <v>Galva</v>
          </cell>
          <cell r="D86" t="str">
            <v>DPPK</v>
          </cell>
          <cell r="E86" t="str">
            <v>PPIP</v>
          </cell>
          <cell r="F86" t="str">
            <v>Gedung Galva, Jl. Hayam Wuruk No. 27</v>
          </cell>
          <cell r="G86" t="str">
            <v>Jakarta Pusat</v>
          </cell>
          <cell r="H86" t="str">
            <v>DKI Jakarta</v>
          </cell>
        </row>
        <row r="87">
          <cell r="B87" t="str">
            <v>00150</v>
          </cell>
          <cell r="C87" t="str">
            <v>Bank Windu d/h Multicor</v>
          </cell>
          <cell r="D87" t="str">
            <v>DPPK</v>
          </cell>
          <cell r="E87" t="str">
            <v>PPMP</v>
          </cell>
          <cell r="F87" t="str">
            <v xml:space="preserve">Gedung Plaza ABDA Lt. 6  Jl. Jend. Sudirman Kav. 59  </v>
          </cell>
          <cell r="G87" t="str">
            <v>Jakarta Selatan</v>
          </cell>
          <cell r="H87" t="str">
            <v>DKI Jakarta</v>
          </cell>
        </row>
        <row r="88">
          <cell r="B88" t="str">
            <v>00152</v>
          </cell>
          <cell r="C88" t="str">
            <v>Freeport Indonesia</v>
          </cell>
          <cell r="D88" t="str">
            <v>DPPK</v>
          </cell>
          <cell r="E88" t="str">
            <v>PPMP</v>
          </cell>
          <cell r="F88" t="str">
            <v>Plaza  89, Lantai Dasar  Jl. H.R. Rasuna Said Kav. X-7 No.6</v>
          </cell>
          <cell r="G88" t="str">
            <v>Jakarta Selatan</v>
          </cell>
          <cell r="H88" t="str">
            <v>DKI Jakarta</v>
          </cell>
        </row>
        <row r="89">
          <cell r="B89" t="str">
            <v>00154</v>
          </cell>
          <cell r="C89" t="str">
            <v>BPD Papua</v>
          </cell>
          <cell r="D89" t="str">
            <v>DPPK</v>
          </cell>
          <cell r="E89" t="str">
            <v>PPMP</v>
          </cell>
          <cell r="F89" t="str">
            <v>Jayapura Pacifik Permai Blok H no. 12</v>
          </cell>
          <cell r="G89" t="str">
            <v>Jayapura</v>
          </cell>
          <cell r="H89" t="str">
            <v>Papua</v>
          </cell>
        </row>
        <row r="90">
          <cell r="B90" t="str">
            <v>00155</v>
          </cell>
          <cell r="C90" t="str">
            <v>Kaltim Prima Coal</v>
          </cell>
          <cell r="D90" t="str">
            <v>DPPK</v>
          </cell>
          <cell r="E90" t="str">
            <v>PPMP</v>
          </cell>
          <cell r="F90" t="str">
            <v>Kompleks PT. Kaltim Prima Coal, Gedung M-1</v>
          </cell>
          <cell r="G90" t="str">
            <v>Sangatta, Kab. Kutai Timur</v>
          </cell>
          <cell r="H90" t="str">
            <v>Kalimantan Timur</v>
          </cell>
        </row>
        <row r="91">
          <cell r="B91" t="str">
            <v>00156</v>
          </cell>
          <cell r="C91" t="str">
            <v>Pfizer Indonesia</v>
          </cell>
          <cell r="D91" t="str">
            <v>DPPK</v>
          </cell>
          <cell r="E91" t="str">
            <v>PPMP</v>
          </cell>
          <cell r="F91" t="str">
            <v>Jl. Raya Bogor Km.28, Kel. Pekayon, Kec. Pasar Rebo</v>
          </cell>
          <cell r="G91" t="str">
            <v>Jakarta Timur</v>
          </cell>
          <cell r="H91" t="str">
            <v>DKI Jakarta</v>
          </cell>
        </row>
        <row r="92">
          <cell r="B92" t="str">
            <v>00157</v>
          </cell>
          <cell r="C92" t="str">
            <v>Citibank, N.A.</v>
          </cell>
          <cell r="D92" t="str">
            <v>DPPK</v>
          </cell>
          <cell r="E92" t="str">
            <v>PPMP</v>
          </cell>
          <cell r="F92" t="str">
            <v>Citibank Tower Lt. 7 Jl. Jend. Sudirman Kav. 54-55</v>
          </cell>
          <cell r="G92" t="str">
            <v>Jakarta Selatan</v>
          </cell>
          <cell r="H92" t="str">
            <v>DKI Jakarta</v>
          </cell>
        </row>
        <row r="93">
          <cell r="B93" t="str">
            <v>00160</v>
          </cell>
          <cell r="C93" t="str">
            <v>Abbott Indonesia</v>
          </cell>
          <cell r="D93" t="str">
            <v>DPPK</v>
          </cell>
          <cell r="E93" t="str">
            <v>PPMP</v>
          </cell>
          <cell r="F93" t="str">
            <v>Wisma Pondok Indah 2, Suite 1000  Jl. Sultan Iskandar Muda Kav. V-TA  Pondok Indah</v>
          </cell>
          <cell r="G93" t="str">
            <v>Jakarta Selatan</v>
          </cell>
          <cell r="H93" t="str">
            <v>DKI Jakarta</v>
          </cell>
        </row>
        <row r="94">
          <cell r="B94" t="str">
            <v>00163</v>
          </cell>
          <cell r="C94" t="str">
            <v>South Pacific Viscose</v>
          </cell>
          <cell r="D94" t="str">
            <v>DPPK</v>
          </cell>
          <cell r="E94" t="str">
            <v>PPIP</v>
          </cell>
          <cell r="F94" t="str">
            <v>Desa Cicadas, Kampung Ciroyom, Po Box 11</v>
          </cell>
          <cell r="G94" t="str">
            <v>Purwakarta</v>
          </cell>
          <cell r="H94" t="str">
            <v>Jawa Barat</v>
          </cell>
        </row>
        <row r="95">
          <cell r="B95" t="str">
            <v>00164</v>
          </cell>
          <cell r="C95" t="str">
            <v>Mecosin Indonesia</v>
          </cell>
          <cell r="D95" t="str">
            <v>DPPK</v>
          </cell>
          <cell r="E95" t="str">
            <v>PPMP</v>
          </cell>
          <cell r="F95" t="str">
            <v>Jl. Palmerah Utara 14 A</v>
          </cell>
          <cell r="G95" t="str">
            <v>Jakarta Barat</v>
          </cell>
          <cell r="H95" t="str">
            <v>DKI Jakarta</v>
          </cell>
        </row>
        <row r="96">
          <cell r="B96" t="str">
            <v>00166</v>
          </cell>
          <cell r="C96" t="str">
            <v>Bakrie</v>
          </cell>
          <cell r="D96" t="str">
            <v>DPPK</v>
          </cell>
          <cell r="E96" t="str">
            <v>PPMP</v>
          </cell>
          <cell r="F96" t="str">
            <v xml:space="preserve">Rasuna Office Park GOM 07-08,  Komplek Apartemen Taman Rasuna,  Jl. HR. Rasuna Said, Kuningan  </v>
          </cell>
          <cell r="G96" t="str">
            <v>Jakarta Selatan</v>
          </cell>
          <cell r="H96" t="str">
            <v>DKI Jakarta</v>
          </cell>
        </row>
        <row r="97">
          <cell r="B97" t="str">
            <v>00167</v>
          </cell>
          <cell r="C97" t="str">
            <v>Karyawan Jamsostek</v>
          </cell>
          <cell r="D97" t="str">
            <v>DPPK</v>
          </cell>
          <cell r="E97" t="str">
            <v>PPMP</v>
          </cell>
          <cell r="F97" t="str">
            <v>Jl. Tangkas Baru No.1 Gatot Subroto</v>
          </cell>
          <cell r="G97" t="str">
            <v>Jakarta Selatan</v>
          </cell>
          <cell r="H97" t="str">
            <v>DKI Jakarta</v>
          </cell>
        </row>
        <row r="98">
          <cell r="B98" t="str">
            <v>00168</v>
          </cell>
          <cell r="C98" t="str">
            <v>Krama Yudha Ratu Motor</v>
          </cell>
          <cell r="D98" t="str">
            <v>DPPK</v>
          </cell>
          <cell r="E98" t="str">
            <v>PPMP</v>
          </cell>
          <cell r="F98" t="str">
            <v>Jl.Raya Bekasi KM.21-22, Rawaterate, Cakung</v>
          </cell>
          <cell r="G98" t="str">
            <v>Jakarta Timur</v>
          </cell>
          <cell r="H98" t="str">
            <v>DKI Jakarta</v>
          </cell>
        </row>
        <row r="99">
          <cell r="B99" t="str">
            <v>00169</v>
          </cell>
          <cell r="C99" t="str">
            <v>PT Bank Pembangunan Daerah Jawa Tengah</v>
          </cell>
          <cell r="D99" t="str">
            <v>DPPK</v>
          </cell>
          <cell r="E99" t="str">
            <v>PPMP</v>
          </cell>
          <cell r="F99" t="str">
            <v>Jl. Ki Mangunsarkoro No. 25</v>
          </cell>
          <cell r="G99" t="str">
            <v>Semarang</v>
          </cell>
          <cell r="H99" t="str">
            <v>Jawa Tengah</v>
          </cell>
        </row>
        <row r="100">
          <cell r="B100" t="str">
            <v>00170</v>
          </cell>
          <cell r="C100" t="str">
            <v>Indomobil Group</v>
          </cell>
          <cell r="D100" t="str">
            <v>DPPK</v>
          </cell>
          <cell r="E100" t="str">
            <v>PPIP</v>
          </cell>
          <cell r="F100" t="str">
            <v>Wisma Indomobil Lt. 12   Jl. MT. Haryono Kav. 8</v>
          </cell>
          <cell r="G100" t="str">
            <v>Jakarta Timur</v>
          </cell>
          <cell r="H100" t="str">
            <v>DKI Jakarta</v>
          </cell>
        </row>
        <row r="101">
          <cell r="B101" t="str">
            <v>00172</v>
          </cell>
          <cell r="C101" t="str">
            <v>Infomedia Nusantara</v>
          </cell>
          <cell r="D101" t="str">
            <v>DPPK</v>
          </cell>
          <cell r="E101" t="str">
            <v>PPMP</v>
          </cell>
          <cell r="F101" t="str">
            <v>Jl. RS. Fatmawati No. 77-81</v>
          </cell>
          <cell r="G101" t="str">
            <v>Jakarta Selatan</v>
          </cell>
          <cell r="H101" t="str">
            <v>DKI Jakarta</v>
          </cell>
        </row>
        <row r="102">
          <cell r="B102" t="str">
            <v>00173</v>
          </cell>
          <cell r="C102" t="str">
            <v>Semen Cibinong</v>
          </cell>
          <cell r="D102" t="str">
            <v>DPPK</v>
          </cell>
          <cell r="E102" t="str">
            <v>PPMP</v>
          </cell>
          <cell r="F102" t="str">
            <v xml:space="preserve">Talavera Suite. Talavera Office Park 12th floor Jl. Letjen TB Simatupang no 22-26 </v>
          </cell>
          <cell r="G102" t="str">
            <v>Jakarta Pusat</v>
          </cell>
          <cell r="H102" t="str">
            <v>DKI Jakarta</v>
          </cell>
        </row>
        <row r="103">
          <cell r="B103" t="str">
            <v>00175</v>
          </cell>
          <cell r="C103" t="str">
            <v>BPD Sulawesi Tenggara</v>
          </cell>
          <cell r="D103" t="str">
            <v>DPPK</v>
          </cell>
          <cell r="E103" t="str">
            <v>PPMP</v>
          </cell>
          <cell r="F103" t="str">
            <v>Jl. Sao-Sao No. 272 Lantai III  (Gedung Kantor BPD Sultra Capem Sao-Sao)</v>
          </cell>
          <cell r="G103" t="str">
            <v>Kendari</v>
          </cell>
          <cell r="H103" t="str">
            <v>Sulawesi Tenggara</v>
          </cell>
        </row>
        <row r="104">
          <cell r="B104" t="str">
            <v>00178</v>
          </cell>
          <cell r="C104" t="str">
            <v>Astra Satu</v>
          </cell>
          <cell r="D104" t="str">
            <v>DPPK</v>
          </cell>
          <cell r="E104" t="str">
            <v>PPMP</v>
          </cell>
          <cell r="F104" t="str">
            <v>Gedung Grha SERA Lt. 8  Jl. Mitra Sunter Boulevard Kav.90  Blok C2 Sunter Jaya</v>
          </cell>
          <cell r="G104" t="str">
            <v>Jakarta Utara</v>
          </cell>
          <cell r="H104" t="str">
            <v>DKI Jakarta</v>
          </cell>
        </row>
        <row r="105">
          <cell r="B105" t="str">
            <v>00180</v>
          </cell>
          <cell r="C105" t="str">
            <v>Yakkum</v>
          </cell>
          <cell r="D105" t="str">
            <v>DPPK</v>
          </cell>
          <cell r="E105" t="str">
            <v>PPIP</v>
          </cell>
          <cell r="F105" t="str">
            <v>RS. Bethesda, Lantai III Jl. Jenderal Sudirman No. 70</v>
          </cell>
          <cell r="G105" t="str">
            <v>Yogyakarta</v>
          </cell>
          <cell r="H105" t="str">
            <v>DI Yogyakarta</v>
          </cell>
        </row>
        <row r="106">
          <cell r="B106" t="str">
            <v>00181</v>
          </cell>
          <cell r="C106" t="str">
            <v>PT BPD Kalimantan Barat</v>
          </cell>
          <cell r="D106" t="str">
            <v>DPPK</v>
          </cell>
          <cell r="E106" t="str">
            <v>PPMP</v>
          </cell>
          <cell r="F106" t="str">
            <v xml:space="preserve">Jalan Sultan Abdurrahman No. 116 </v>
          </cell>
          <cell r="G106" t="str">
            <v>Pontianak</v>
          </cell>
          <cell r="H106" t="str">
            <v>Kalimantan Barat</v>
          </cell>
        </row>
        <row r="107">
          <cell r="B107" t="str">
            <v>00190</v>
          </cell>
          <cell r="C107" t="str">
            <v>Citra Lintas Indonesia</v>
          </cell>
          <cell r="D107" t="str">
            <v>DPPK</v>
          </cell>
          <cell r="E107" t="str">
            <v>PPMP</v>
          </cell>
          <cell r="F107" t="str">
            <v>Lintas House Lantai 5 Jl. Sultan Hasanuddin No. 47-49-51</v>
          </cell>
          <cell r="G107" t="str">
            <v>Jakarta Selatan</v>
          </cell>
          <cell r="H107" t="str">
            <v>DKI Jakarta</v>
          </cell>
        </row>
        <row r="108">
          <cell r="B108" t="str">
            <v>00191</v>
          </cell>
          <cell r="C108" t="str">
            <v>Tokio Marine Indonesia</v>
          </cell>
          <cell r="D108" t="str">
            <v>DPPK</v>
          </cell>
          <cell r="E108" t="str">
            <v>PPMP</v>
          </cell>
          <cell r="F108" t="str">
            <v>Sentral Senayan I, Lantai 3-4  Jl. Asia Afrika No. 8</v>
          </cell>
          <cell r="G108" t="str">
            <v>Jakarta Pusat</v>
          </cell>
          <cell r="H108" t="str">
            <v>DKI Jakarta</v>
          </cell>
        </row>
        <row r="109">
          <cell r="B109" t="str">
            <v>00195</v>
          </cell>
          <cell r="C109" t="str">
            <v>BPD Bengkulu</v>
          </cell>
          <cell r="D109" t="str">
            <v>DPPK</v>
          </cell>
          <cell r="E109" t="str">
            <v>PPMP</v>
          </cell>
          <cell r="F109" t="str">
            <v>Ruko Gading Regency No. 10  Jln. Fatmawati Bengkulu</v>
          </cell>
          <cell r="G109" t="str">
            <v>Bengkulu</v>
          </cell>
          <cell r="H109" t="str">
            <v>Bengkulu</v>
          </cell>
        </row>
        <row r="110">
          <cell r="B110" t="str">
            <v>00196</v>
          </cell>
          <cell r="C110" t="str">
            <v>Karyawan Grand Hyatt Bali</v>
          </cell>
          <cell r="D110" t="str">
            <v>DPPK</v>
          </cell>
          <cell r="E110" t="str">
            <v>PPIP</v>
          </cell>
          <cell r="F110" t="str">
            <v xml:space="preserve">Hotel Grand Hyatt Bali Kawasan Wisata Nusa Dua-Bali 80363
</v>
          </cell>
          <cell r="G110" t="str">
            <v>Nusa Dua</v>
          </cell>
          <cell r="H110" t="str">
            <v>Bali</v>
          </cell>
        </row>
        <row r="111">
          <cell r="B111" t="str">
            <v>00197</v>
          </cell>
          <cell r="C111" t="str">
            <v>Unggul Indah Cahaya</v>
          </cell>
          <cell r="D111" t="str">
            <v>DPPK</v>
          </cell>
          <cell r="E111" t="str">
            <v>PPIP</v>
          </cell>
          <cell r="F111" t="str">
            <v>Wisma UIC lt 2  Jl.Jend. Gatot Subroto Kav 6-7</v>
          </cell>
          <cell r="G111" t="str">
            <v>Jakarta Selatan</v>
          </cell>
          <cell r="H111" t="str">
            <v>DKI Jakarta</v>
          </cell>
        </row>
        <row r="112">
          <cell r="B112" t="str">
            <v>00198</v>
          </cell>
          <cell r="C112" t="str">
            <v>Greja Kristen Jawi Wetan</v>
          </cell>
          <cell r="D112" t="str">
            <v>DPPK</v>
          </cell>
          <cell r="E112" t="str">
            <v>PPMP</v>
          </cell>
          <cell r="F112" t="str">
            <v>Jl. Baratajaya III / 87 - 89</v>
          </cell>
          <cell r="G112" t="str">
            <v>Surabaya</v>
          </cell>
          <cell r="H112" t="str">
            <v>Jawa Timur</v>
          </cell>
        </row>
        <row r="113">
          <cell r="B113" t="str">
            <v>00199</v>
          </cell>
          <cell r="C113" t="str">
            <v>PT Bank Pembangunan Kalteng</v>
          </cell>
          <cell r="D113" t="str">
            <v>DPPK</v>
          </cell>
          <cell r="E113" t="str">
            <v>PPMP</v>
          </cell>
          <cell r="F113" t="str">
            <v>Jl.RTA Milono no. 12</v>
          </cell>
          <cell r="G113" t="str">
            <v>Palangka Raya</v>
          </cell>
          <cell r="H113" t="str">
            <v>Kalimantan Tengah</v>
          </cell>
        </row>
        <row r="114">
          <cell r="B114" t="str">
            <v>00200</v>
          </cell>
          <cell r="C114" t="str">
            <v>BPD Maluku</v>
          </cell>
          <cell r="D114" t="str">
            <v>DPPK</v>
          </cell>
          <cell r="E114" t="str">
            <v>PPMP</v>
          </cell>
          <cell r="F114" t="str">
            <v>Gedung BPD Maluku Lt. 4  Jl. Raya Patimura No. 9</v>
          </cell>
          <cell r="G114" t="str">
            <v>Ambon</v>
          </cell>
          <cell r="H114" t="str">
            <v>Maluku</v>
          </cell>
        </row>
        <row r="115">
          <cell r="B115" t="str">
            <v>00201</v>
          </cell>
          <cell r="C115" t="str">
            <v>BASF Indonesia</v>
          </cell>
          <cell r="D115" t="str">
            <v>DPPK</v>
          </cell>
          <cell r="E115" t="str">
            <v>PPMP</v>
          </cell>
          <cell r="F115" t="str">
            <v xml:space="preserve">DBS Bank Tower, 27th Floor, Ciputra World
Jl. Prof Dr. Satrio Kav. 3 – 5, Jakarta Selatan 12950
</v>
          </cell>
          <cell r="G115" t="str">
            <v>Jakarta Selatan</v>
          </cell>
          <cell r="H115" t="str">
            <v>DKI Jakarta</v>
          </cell>
        </row>
        <row r="116">
          <cell r="B116" t="str">
            <v>00202</v>
          </cell>
          <cell r="C116" t="str">
            <v>Indolife Group</v>
          </cell>
          <cell r="D116" t="str">
            <v>DPPK</v>
          </cell>
          <cell r="E116" t="str">
            <v>PPIP</v>
          </cell>
          <cell r="F116" t="str">
            <v>Wisma Indosemen Lt.2  Jl.Jend.Sudirman Kav.70-71</v>
          </cell>
          <cell r="G116" t="str">
            <v>Jakarta Selatan</v>
          </cell>
          <cell r="H116" t="str">
            <v>DKI Jakarta</v>
          </cell>
        </row>
        <row r="117">
          <cell r="B117" t="str">
            <v>00203</v>
          </cell>
          <cell r="C117" t="str">
            <v>Mandom Indonesia</v>
          </cell>
          <cell r="D117" t="str">
            <v>DPPK</v>
          </cell>
          <cell r="E117" t="str">
            <v>PPMP</v>
          </cell>
          <cell r="F117" t="str">
            <v>Jl.Yos Sudarso By Pass, Sunter</v>
          </cell>
          <cell r="G117" t="str">
            <v>Jakarta Utara</v>
          </cell>
          <cell r="H117" t="str">
            <v>DKI Jakarta</v>
          </cell>
        </row>
        <row r="118">
          <cell r="B118" t="str">
            <v>00204</v>
          </cell>
          <cell r="C118" t="str">
            <v>PT Otsuka Indonesia</v>
          </cell>
          <cell r="D118" t="str">
            <v>DPPK</v>
          </cell>
          <cell r="E118" t="str">
            <v>PPMP</v>
          </cell>
          <cell r="F118" t="str">
            <v>Jl. Cilosari No. 25, Cikini, Menteng</v>
          </cell>
          <cell r="G118" t="str">
            <v>Jakarta Pusat</v>
          </cell>
          <cell r="H118" t="str">
            <v>DKI Jakarta</v>
          </cell>
        </row>
        <row r="119">
          <cell r="B119" t="str">
            <v>00205</v>
          </cell>
          <cell r="C119" t="str">
            <v>BPD Sulawesi Selatan</v>
          </cell>
          <cell r="D119" t="str">
            <v>DPPK</v>
          </cell>
          <cell r="E119" t="str">
            <v>PPMP</v>
          </cell>
          <cell r="F119" t="str">
            <v>Jl. Dr. Sam Ratulangi No. 16</v>
          </cell>
          <cell r="G119" t="str">
            <v>Makassar</v>
          </cell>
          <cell r="H119" t="str">
            <v>Sulawesi Selatan</v>
          </cell>
        </row>
        <row r="120">
          <cell r="B120" t="str">
            <v>00207</v>
          </cell>
          <cell r="C120" t="str">
            <v>Bangkok Bank</v>
          </cell>
          <cell r="D120" t="str">
            <v>DPPK</v>
          </cell>
          <cell r="E120" t="str">
            <v>PPMP</v>
          </cell>
          <cell r="F120" t="str">
            <v>Gedung Bangkok Bank  Jl. M.H. Thamrin No. 3, Jakarta 10110</v>
          </cell>
          <cell r="G120" t="str">
            <v>Jakarta Pusat</v>
          </cell>
          <cell r="H120" t="str">
            <v>DKI Jakarta</v>
          </cell>
        </row>
        <row r="121">
          <cell r="B121" t="str">
            <v>00208</v>
          </cell>
          <cell r="C121" t="str">
            <v>Aventis Pharma Mp</v>
          </cell>
          <cell r="D121" t="str">
            <v>DPPK</v>
          </cell>
          <cell r="E121" t="str">
            <v>PPMP</v>
          </cell>
          <cell r="F121" t="str">
            <v>Hoechst Komplek Jl. Jend. A.Yani No.2, Pulomas</v>
          </cell>
          <cell r="G121" t="str">
            <v>Jakarta Timur</v>
          </cell>
          <cell r="H121" t="str">
            <v>DKI Jakarta</v>
          </cell>
        </row>
        <row r="122">
          <cell r="B122" t="str">
            <v>00211</v>
          </cell>
          <cell r="C122" t="str">
            <v>Dystar Cilegon Iuran Pasti</v>
          </cell>
          <cell r="D122" t="str">
            <v>DPPK</v>
          </cell>
          <cell r="E122" t="str">
            <v>PPIP</v>
          </cell>
          <cell r="F122" t="str">
            <v>Menara Global, lt.22  Jl. Jend. Gatot Subroto Kav.27</v>
          </cell>
          <cell r="G122" t="str">
            <v>Jakarta Selatan</v>
          </cell>
          <cell r="H122" t="str">
            <v>DKI Jakarta</v>
          </cell>
        </row>
        <row r="123">
          <cell r="B123" t="str">
            <v>00215</v>
          </cell>
          <cell r="C123" t="str">
            <v>PT Sepatu Bata</v>
          </cell>
          <cell r="D123" t="str">
            <v>DPPK</v>
          </cell>
          <cell r="E123" t="str">
            <v>PPMP</v>
          </cell>
          <cell r="F123" t="str">
            <v>Jl. RA Kartini Kav. 28  Cilandak Barat</v>
          </cell>
          <cell r="G123" t="str">
            <v>Jakarta Selatan</v>
          </cell>
          <cell r="H123" t="str">
            <v>DKI Jakarta</v>
          </cell>
        </row>
        <row r="124">
          <cell r="B124" t="str">
            <v>00217</v>
          </cell>
          <cell r="C124" t="str">
            <v>Baptis Indonesia</v>
          </cell>
          <cell r="D124" t="str">
            <v>DPPK</v>
          </cell>
          <cell r="E124" t="str">
            <v>PPMP</v>
          </cell>
          <cell r="F124" t="str">
            <v>Jl. RP. Soeroso No. 5 (Gondangdia Lama)</v>
          </cell>
          <cell r="G124" t="str">
            <v>Jakarta Pusat</v>
          </cell>
          <cell r="H124" t="str">
            <v>DKI Jakarta</v>
          </cell>
        </row>
        <row r="125">
          <cell r="B125" t="str">
            <v>00219</v>
          </cell>
          <cell r="C125" t="str">
            <v>Pegawai Universitas Islam Indonesia</v>
          </cell>
          <cell r="D125" t="str">
            <v>DPPK</v>
          </cell>
          <cell r="E125" t="str">
            <v>PPMP</v>
          </cell>
          <cell r="F125" t="str">
            <v>Pusat/ I / Jl. Cik Di Tiro No.1</v>
          </cell>
          <cell r="G125" t="str">
            <v>Yogyakarta</v>
          </cell>
          <cell r="H125" t="str">
            <v>DI Yogyakarta</v>
          </cell>
        </row>
        <row r="126">
          <cell r="B126" t="str">
            <v>00220</v>
          </cell>
          <cell r="C126" t="str">
            <v>Pekerja Hotel Aryaduta Jakarta</v>
          </cell>
          <cell r="D126" t="str">
            <v>DPPK</v>
          </cell>
          <cell r="E126" t="str">
            <v>PPMP</v>
          </cell>
          <cell r="F126" t="str">
            <v>JL. Prapatan 44 - 48</v>
          </cell>
          <cell r="G126" t="str">
            <v>Jakarta Pusat</v>
          </cell>
          <cell r="H126" t="str">
            <v>DKI Jakarta</v>
          </cell>
        </row>
        <row r="127">
          <cell r="B127" t="str">
            <v>00223</v>
          </cell>
          <cell r="C127" t="str">
            <v>Chevron Pacific Indonesia d/h Caltex Pacific Indonesia</v>
          </cell>
          <cell r="D127" t="str">
            <v>DPPK</v>
          </cell>
          <cell r="E127" t="str">
            <v>PPMP</v>
          </cell>
          <cell r="F127" t="str">
            <v>Gedung Sentral Senayan 1 Lantai 17 Jl. Asia Afrika No. 8</v>
          </cell>
          <cell r="G127" t="str">
            <v>Jakarta Pusat</v>
          </cell>
          <cell r="H127" t="str">
            <v>DKI Jakarta</v>
          </cell>
        </row>
        <row r="128">
          <cell r="B128" t="str">
            <v>00224</v>
          </cell>
          <cell r="C128" t="str">
            <v>HKBP</v>
          </cell>
          <cell r="D128" t="str">
            <v>DPPK</v>
          </cell>
          <cell r="E128" t="str">
            <v>PPMP</v>
          </cell>
          <cell r="F128" t="str">
            <v>Gedung HKBP Lantai 2  Jl. Uskup Agung Sugiopranoto No. 6</v>
          </cell>
          <cell r="G128" t="str">
            <v>Medan</v>
          </cell>
          <cell r="H128" t="str">
            <v>Sumatera Utara</v>
          </cell>
        </row>
        <row r="129">
          <cell r="B129" t="str">
            <v>00227</v>
          </cell>
          <cell r="C129" t="str">
            <v>Danapera (d/h. Bimantara)</v>
          </cell>
          <cell r="D129" t="str">
            <v>DPPK</v>
          </cell>
          <cell r="E129" t="str">
            <v>PPIP</v>
          </cell>
          <cell r="F129" t="str">
            <v>Menara Kebon Sirih Lantai 9  Jl. Kebon Sirih No. 17-19</v>
          </cell>
          <cell r="G129" t="str">
            <v>Jakarta Pusat</v>
          </cell>
          <cell r="H129" t="str">
            <v>DKI Jakarta</v>
          </cell>
        </row>
        <row r="130">
          <cell r="B130" t="str">
            <v>00228</v>
          </cell>
          <cell r="C130" t="str">
            <v>Indo Kordsa (d/h Branta Mulia)</v>
          </cell>
          <cell r="D130" t="str">
            <v>DPPK</v>
          </cell>
          <cell r="E130" t="str">
            <v>PPMP</v>
          </cell>
          <cell r="F130" t="str">
            <v xml:space="preserve">Jl. Pahlawan,  Desa Karang Asem Timur,  Citeureup  </v>
          </cell>
          <cell r="G130" t="str">
            <v>Bogor</v>
          </cell>
          <cell r="H130" t="str">
            <v>Jawa Barat</v>
          </cell>
        </row>
        <row r="131">
          <cell r="B131" t="str">
            <v>00229</v>
          </cell>
          <cell r="C131" t="str">
            <v>Krama Yudha Tiga Berlian Motors</v>
          </cell>
          <cell r="D131" t="str">
            <v>DPPK</v>
          </cell>
          <cell r="E131" t="str">
            <v>PPMP</v>
          </cell>
          <cell r="F131" t="str">
            <v>Jl.Jend.A.Yani, Proyek Pulomas</v>
          </cell>
          <cell r="G131" t="str">
            <v>Jakarta Timur</v>
          </cell>
          <cell r="H131" t="str">
            <v>DKI Jakarta</v>
          </cell>
        </row>
        <row r="132">
          <cell r="B132" t="str">
            <v>00231</v>
          </cell>
          <cell r="C132" t="str">
            <v>Wyeth Indonesia</v>
          </cell>
          <cell r="D132" t="str">
            <v>DPPK</v>
          </cell>
          <cell r="E132" t="str">
            <v>PPMP</v>
          </cell>
          <cell r="F132" t="str">
            <v xml:space="preserve">Wisma Nestle - Arkadia Office Park 5th Floor Building B, Jl. TB Simatupang Kav. 88 </v>
          </cell>
          <cell r="G132" t="str">
            <v>Jakarta Selatan</v>
          </cell>
          <cell r="H132" t="str">
            <v>DKI Jakarta</v>
          </cell>
        </row>
        <row r="133">
          <cell r="B133" t="str">
            <v>00234</v>
          </cell>
          <cell r="C133" t="str">
            <v>BPD Lampung</v>
          </cell>
          <cell r="D133" t="str">
            <v>DPPK</v>
          </cell>
          <cell r="E133" t="str">
            <v>PPMP</v>
          </cell>
          <cell r="F133" t="str">
            <v>Jl. Wolter Monginsidi no. 182</v>
          </cell>
          <cell r="G133" t="str">
            <v>Teluk Betung</v>
          </cell>
          <cell r="H133" t="str">
            <v>Lampung</v>
          </cell>
        </row>
        <row r="134">
          <cell r="B134" t="str">
            <v>00235</v>
          </cell>
          <cell r="C134" t="str">
            <v>Tigaraksa Satria</v>
          </cell>
          <cell r="D134" t="str">
            <v>DPPK</v>
          </cell>
          <cell r="E134" t="str">
            <v>PPMP</v>
          </cell>
          <cell r="F134" t="str">
            <v>Graha Sucofindo Lt. 12 – 13, Jl. Raya Pasar Minggu Kav 34 Pancoran Jakarta 12780</v>
          </cell>
          <cell r="G134" t="str">
            <v>Jakarta Selatan</v>
          </cell>
          <cell r="H134" t="str">
            <v>DKI Jakarta</v>
          </cell>
        </row>
        <row r="135">
          <cell r="B135" t="str">
            <v>00236</v>
          </cell>
          <cell r="C135" t="str">
            <v>East Jakarta Industrial Park</v>
          </cell>
          <cell r="D135" t="str">
            <v>DPPK</v>
          </cell>
          <cell r="E135" t="str">
            <v>PPMP</v>
          </cell>
          <cell r="F135" t="str">
            <v>Kawasan Industri EJIP Plot 3A   Cikarang Selatan</v>
          </cell>
          <cell r="G135" t="str">
            <v>Bekasi</v>
          </cell>
          <cell r="H135" t="str">
            <v>Jawa Barat</v>
          </cell>
        </row>
        <row r="136">
          <cell r="B136" t="str">
            <v>00240</v>
          </cell>
          <cell r="C136" t="str">
            <v>BPD Nusa Tenggara Timur</v>
          </cell>
          <cell r="D136" t="str">
            <v>DPPK</v>
          </cell>
          <cell r="E136" t="str">
            <v>PPMP</v>
          </cell>
          <cell r="F136" t="str">
            <v>Gedung Bank NTT Lantai IV  Kelurahan Oebufu</v>
          </cell>
          <cell r="G136" t="str">
            <v>Kupang</v>
          </cell>
          <cell r="H136" t="str">
            <v>Nusa Tenggara Timur</v>
          </cell>
        </row>
        <row r="137">
          <cell r="B137" t="str">
            <v>00242</v>
          </cell>
          <cell r="C137" t="str">
            <v>Karyawan PT Igasar</v>
          </cell>
          <cell r="D137" t="str">
            <v>DPPK</v>
          </cell>
          <cell r="E137" t="str">
            <v>PPMP</v>
          </cell>
          <cell r="F137" t="str">
            <v>Komplek Social Center PT. Semen Padang  Indarung</v>
          </cell>
          <cell r="G137" t="str">
            <v>Padang</v>
          </cell>
          <cell r="H137" t="str">
            <v>Sumatera Barat</v>
          </cell>
        </row>
        <row r="138">
          <cell r="B138" t="str">
            <v>00245</v>
          </cell>
          <cell r="C138" t="str">
            <v>Pembangunan Perumahan</v>
          </cell>
          <cell r="D138" t="str">
            <v>DPPK</v>
          </cell>
          <cell r="E138" t="str">
            <v>PPMP</v>
          </cell>
          <cell r="F138" t="str">
            <v xml:space="preserve">Plaza PP Lantai 5, DPPP  Jl. TB Simatupang No. 57 </v>
          </cell>
          <cell r="G138" t="str">
            <v>Jakarta Timur</v>
          </cell>
          <cell r="H138" t="str">
            <v>DKI Jakarta</v>
          </cell>
        </row>
        <row r="139">
          <cell r="B139" t="str">
            <v>00248</v>
          </cell>
          <cell r="C139" t="str">
            <v>Kertas Leces</v>
          </cell>
          <cell r="D139" t="str">
            <v>DPPK</v>
          </cell>
          <cell r="E139" t="str">
            <v>PPMP</v>
          </cell>
          <cell r="F139" t="str">
            <v>Jl. Raya Lumajang Km. 12  Leces</v>
          </cell>
          <cell r="G139" t="str">
            <v>Probolinggo</v>
          </cell>
          <cell r="H139" t="str">
            <v>Jawa Timur</v>
          </cell>
        </row>
        <row r="140">
          <cell r="B140" t="str">
            <v>00249</v>
          </cell>
          <cell r="C140" t="str">
            <v>PT PLN (Persero)</v>
          </cell>
          <cell r="D140" t="str">
            <v>DPPK</v>
          </cell>
          <cell r="E140" t="str">
            <v>PPMP</v>
          </cell>
          <cell r="F140" t="str">
            <v>Jl. Wolter Monginsidi No. 5   Kebayoran Baru</v>
          </cell>
          <cell r="G140" t="str">
            <v>Jakarta Selatan</v>
          </cell>
          <cell r="H140" t="str">
            <v>DKI Jakarta</v>
          </cell>
        </row>
        <row r="141">
          <cell r="B141" t="str">
            <v>00250</v>
          </cell>
          <cell r="C141" t="str">
            <v>Avesta Continental Pack</v>
          </cell>
          <cell r="D141" t="str">
            <v>DPPK</v>
          </cell>
          <cell r="E141" t="str">
            <v>PPMP</v>
          </cell>
          <cell r="F141" t="str">
            <v>Jl. Raya Bekasi Km. 28,5 Kalibaru</v>
          </cell>
          <cell r="G141" t="str">
            <v>Bekasi</v>
          </cell>
          <cell r="H141" t="str">
            <v>Jawa Barat</v>
          </cell>
        </row>
        <row r="142">
          <cell r="B142" t="str">
            <v>00252</v>
          </cell>
          <cell r="C142" t="str">
            <v>Citas Otis Elevator</v>
          </cell>
          <cell r="D142" t="str">
            <v>DPPK</v>
          </cell>
          <cell r="E142" t="str">
            <v>PPMP</v>
          </cell>
          <cell r="F142" t="str">
            <v>Jl. Buncit Raya No.36   Pejaten, Pasar Minggu</v>
          </cell>
          <cell r="G142" t="str">
            <v>Jakarta Selatan</v>
          </cell>
          <cell r="H142" t="str">
            <v>DKI Jakarta</v>
          </cell>
        </row>
        <row r="143">
          <cell r="B143" t="str">
            <v>00253</v>
          </cell>
          <cell r="C143" t="str">
            <v>Universitas Surabaya</v>
          </cell>
          <cell r="D143" t="str">
            <v>DPPK</v>
          </cell>
          <cell r="E143" t="str">
            <v>PPMP</v>
          </cell>
          <cell r="F143" t="str">
            <v>Ged. C  Lt. II R. Dana Pensiun  Jl. Ngagel Jaya Selatan 169</v>
          </cell>
          <cell r="G143" t="str">
            <v>Surabaya</v>
          </cell>
          <cell r="H143" t="str">
            <v>Jawa Timur</v>
          </cell>
        </row>
        <row r="144">
          <cell r="B144" t="str">
            <v>00254</v>
          </cell>
          <cell r="C144" t="str">
            <v>Lembaga Alkitab Indonesia</v>
          </cell>
          <cell r="D144" t="str">
            <v>DPPK</v>
          </cell>
          <cell r="E144" t="str">
            <v>PPIP</v>
          </cell>
          <cell r="F144" t="str">
            <v>Jl. Salemba Raya No. 49   Gedung LAI Lt. 6  (di samping RS. St.Carolus)</v>
          </cell>
          <cell r="G144" t="str">
            <v>Jakarta Pusat</v>
          </cell>
          <cell r="H144" t="str">
            <v>DKI Jakarta</v>
          </cell>
        </row>
        <row r="145">
          <cell r="B145" t="str">
            <v>00255</v>
          </cell>
          <cell r="C145" t="str">
            <v>Antam</v>
          </cell>
          <cell r="D145" t="str">
            <v>DPPK</v>
          </cell>
          <cell r="E145" t="str">
            <v>PPMP</v>
          </cell>
          <cell r="F145" t="str">
            <v>Gedung Aneka Tambang   Jl. TB. Simatupang No.1, Tanjung Barat</v>
          </cell>
          <cell r="G145" t="str">
            <v>Jakarta Selatan</v>
          </cell>
          <cell r="H145" t="str">
            <v>DKI Jakarta</v>
          </cell>
        </row>
        <row r="146">
          <cell r="B146" t="str">
            <v>00256</v>
          </cell>
          <cell r="C146" t="str">
            <v>Jasa Marga</v>
          </cell>
          <cell r="D146" t="str">
            <v>DPPK</v>
          </cell>
          <cell r="E146" t="str">
            <v>PPMP</v>
          </cell>
          <cell r="F146" t="str">
            <v>Buaran Regency Blok A No. 23   Jl. Taman Malaka Selatan - Pondok Kelapa</v>
          </cell>
          <cell r="G146" t="str">
            <v>Jakarta Timur</v>
          </cell>
          <cell r="H146" t="str">
            <v>DKI Jakarta</v>
          </cell>
        </row>
        <row r="147">
          <cell r="B147" t="str">
            <v>00257</v>
          </cell>
          <cell r="C147" t="str">
            <v>Karyawan Pupuk Kujang</v>
          </cell>
          <cell r="D147" t="str">
            <v>DPPK</v>
          </cell>
          <cell r="E147" t="str">
            <v>PPIP</v>
          </cell>
          <cell r="F147" t="str">
            <v>Graha Purna Bhakti Lt. 2  Jl. Jend. A. Yani No. 39  Po Box 43, Cikampek</v>
          </cell>
          <cell r="G147" t="str">
            <v>Karawang</v>
          </cell>
          <cell r="H147" t="str">
            <v>Jawa Barat</v>
          </cell>
        </row>
        <row r="148">
          <cell r="B148" t="str">
            <v>00258</v>
          </cell>
          <cell r="C148" t="str">
            <v>Inti</v>
          </cell>
          <cell r="D148" t="str">
            <v>DPPK</v>
          </cell>
          <cell r="E148" t="str">
            <v>PPMP</v>
          </cell>
          <cell r="F148" t="str">
            <v>Gedung R  Jl. Moch. Toha No. 77</v>
          </cell>
          <cell r="G148" t="str">
            <v>Bandung</v>
          </cell>
          <cell r="H148" t="str">
            <v>Jawa Barat</v>
          </cell>
        </row>
        <row r="149">
          <cell r="B149" t="str">
            <v>00259</v>
          </cell>
          <cell r="C149" t="str">
            <v>Perhutani</v>
          </cell>
          <cell r="D149" t="str">
            <v>DPPK</v>
          </cell>
          <cell r="E149" t="str">
            <v>PPMP</v>
          </cell>
          <cell r="F149" t="str">
            <v>Wisma Perhutani  Jl. Villa No. 1 Karet Setiabudi</v>
          </cell>
          <cell r="G149" t="str">
            <v>Jakarta Selatan</v>
          </cell>
          <cell r="H149" t="str">
            <v>DKI Jakarta</v>
          </cell>
        </row>
        <row r="150">
          <cell r="B150" t="str">
            <v>00265</v>
          </cell>
          <cell r="C150" t="str">
            <v>Pegawai PT Bank Sumut</v>
          </cell>
          <cell r="D150" t="str">
            <v>DPPK</v>
          </cell>
          <cell r="E150" t="str">
            <v>PPMP</v>
          </cell>
          <cell r="F150" t="str">
            <v>Gedung Bank Sumut Lt. 4,   Jl. Imam Bonjol No. 18</v>
          </cell>
          <cell r="G150" t="str">
            <v>Medan</v>
          </cell>
          <cell r="H150" t="str">
            <v>Sumatera Utara</v>
          </cell>
        </row>
        <row r="151">
          <cell r="B151" t="str">
            <v>00267</v>
          </cell>
          <cell r="C151" t="str">
            <v>Pupuk Kalimantan Timur</v>
          </cell>
          <cell r="D151" t="str">
            <v>DPPK</v>
          </cell>
          <cell r="E151" t="str">
            <v>PPMP</v>
          </cell>
          <cell r="F151" t="str">
            <v>Gd. Dana Pensiun Pupuk Kaltim  Jl. S. Parman No. 5</v>
          </cell>
          <cell r="G151" t="str">
            <v>Bontang</v>
          </cell>
          <cell r="H151" t="str">
            <v>Kalimantan Timur</v>
          </cell>
        </row>
        <row r="152">
          <cell r="B152" t="str">
            <v>00268</v>
          </cell>
          <cell r="C152" t="str">
            <v>Telkom</v>
          </cell>
          <cell r="D152" t="str">
            <v>DPPK</v>
          </cell>
          <cell r="E152" t="str">
            <v>PPMP</v>
          </cell>
          <cell r="F152" t="str">
            <v>Jl. Surapati No.151</v>
          </cell>
          <cell r="G152" t="str">
            <v>Bandung</v>
          </cell>
          <cell r="H152" t="str">
            <v>Jawa Barat</v>
          </cell>
        </row>
        <row r="153">
          <cell r="B153" t="str">
            <v>00269</v>
          </cell>
          <cell r="C153" t="str">
            <v>Pegawai Perum Peruri</v>
          </cell>
          <cell r="D153" t="str">
            <v>DPPK</v>
          </cell>
          <cell r="E153" t="str">
            <v>PPMP</v>
          </cell>
          <cell r="F153" t="str">
            <v xml:space="preserve">Jl. Trunojoyo No. 8A </v>
          </cell>
          <cell r="G153" t="str">
            <v>Jakarta Selatan</v>
          </cell>
          <cell r="H153" t="str">
            <v>DKI Jakarta</v>
          </cell>
        </row>
        <row r="154">
          <cell r="B154" t="str">
            <v>00270</v>
          </cell>
          <cell r="C154" t="str">
            <v>Karyawan PT Pal Indonesia</v>
          </cell>
          <cell r="D154" t="str">
            <v>DPPK</v>
          </cell>
          <cell r="E154" t="str">
            <v>PPIP</v>
          </cell>
          <cell r="F154" t="str">
            <v>JL.Taruna No.66-68   Ujung Surabaya</v>
          </cell>
          <cell r="G154" t="str">
            <v>Surabaya</v>
          </cell>
          <cell r="H154" t="str">
            <v>Jawa Timur</v>
          </cell>
        </row>
        <row r="155">
          <cell r="B155" t="str">
            <v>00271</v>
          </cell>
          <cell r="C155" t="str">
            <v>Ibm Indonesia</v>
          </cell>
          <cell r="D155" t="str">
            <v>DPPK</v>
          </cell>
          <cell r="E155" t="str">
            <v>PPIP</v>
          </cell>
          <cell r="F155" t="str">
            <v>The Plaza Office Tower Lt. 16, Jl. MH. Thamrin Kav. 28-30</v>
          </cell>
          <cell r="G155" t="str">
            <v>Jakarta Pusat</v>
          </cell>
          <cell r="H155" t="str">
            <v>DKI Jakarta</v>
          </cell>
        </row>
        <row r="156">
          <cell r="B156" t="str">
            <v>00272</v>
          </cell>
          <cell r="C156" t="str">
            <v>Avrist (d/h AIA Indonesia)</v>
          </cell>
          <cell r="D156" t="str">
            <v>DPPK</v>
          </cell>
          <cell r="E156" t="str">
            <v>PPIP</v>
          </cell>
          <cell r="F156" t="str">
            <v>Gedung Bank Panin Senayan Lt. 3, 7 &amp; 8   Jl. Jend. Sudirman</v>
          </cell>
          <cell r="G156" t="str">
            <v>Jakarta Pusat</v>
          </cell>
          <cell r="H156" t="str">
            <v>DKI Jakarta</v>
          </cell>
        </row>
        <row r="157">
          <cell r="B157" t="str">
            <v>00273</v>
          </cell>
          <cell r="C157" t="str">
            <v>Garam</v>
          </cell>
          <cell r="D157" t="str">
            <v>DPPK</v>
          </cell>
          <cell r="E157" t="str">
            <v>PPMP</v>
          </cell>
          <cell r="F157" t="str">
            <v>Jl. Arief Rahman Hakim 93</v>
          </cell>
          <cell r="G157" t="str">
            <v>Surabaya</v>
          </cell>
          <cell r="H157" t="str">
            <v>Jawa Timur</v>
          </cell>
        </row>
        <row r="158">
          <cell r="B158" t="str">
            <v>00274</v>
          </cell>
          <cell r="C158" t="str">
            <v>Perkebunan</v>
          </cell>
          <cell r="D158" t="str">
            <v>DPPK</v>
          </cell>
          <cell r="E158" t="str">
            <v>PPMP</v>
          </cell>
          <cell r="F158" t="str">
            <v>Gedung DAPENBUN   Jl. Hayam Wuruk No. 4 AX-BX</v>
          </cell>
          <cell r="G158" t="str">
            <v>Jakarta Barat</v>
          </cell>
          <cell r="H158" t="str">
            <v>DKI Jakarta</v>
          </cell>
        </row>
        <row r="159">
          <cell r="B159" t="str">
            <v>00277</v>
          </cell>
          <cell r="C159" t="str">
            <v>PT Istaka Karya</v>
          </cell>
          <cell r="D159" t="str">
            <v>DPPK</v>
          </cell>
          <cell r="E159" t="str">
            <v>PPMP</v>
          </cell>
          <cell r="F159" t="str">
            <v>Graha Iskandarsyah ly 9 Jl. Iskandarsyah Raya No. 660 Kebayoran baru</v>
          </cell>
          <cell r="G159" t="str">
            <v>Jakarta Selatan</v>
          </cell>
          <cell r="H159" t="str">
            <v>DKI Jakarta</v>
          </cell>
        </row>
        <row r="160">
          <cell r="B160" t="str">
            <v>00278</v>
          </cell>
          <cell r="C160" t="str">
            <v>ASDP</v>
          </cell>
          <cell r="D160" t="str">
            <v>DPPK</v>
          </cell>
          <cell r="E160" t="str">
            <v>PPMP</v>
          </cell>
          <cell r="F160" t="str">
            <v>Jl. Pemuda No. 291</v>
          </cell>
          <cell r="G160" t="str">
            <v>Jakarta Timur</v>
          </cell>
          <cell r="H160" t="str">
            <v>DKI Jakarta</v>
          </cell>
        </row>
        <row r="161">
          <cell r="B161" t="str">
            <v>00279</v>
          </cell>
          <cell r="C161" t="str">
            <v>Jasa Tirta II</v>
          </cell>
          <cell r="D161" t="str">
            <v>DPPK</v>
          </cell>
          <cell r="E161" t="str">
            <v>PPMP</v>
          </cell>
          <cell r="F161" t="str">
            <v>Jl. Lurah Kawi, Jatiluhur</v>
          </cell>
          <cell r="G161" t="str">
            <v>Purwakarta</v>
          </cell>
          <cell r="H161" t="str">
            <v>Jawa Barat</v>
          </cell>
        </row>
        <row r="162">
          <cell r="B162" t="str">
            <v>00282</v>
          </cell>
          <cell r="C162" t="str">
            <v>Perusahaan Pelabuhan Dan Pengerukan</v>
          </cell>
          <cell r="D162" t="str">
            <v>DPPK</v>
          </cell>
          <cell r="E162" t="str">
            <v>PPMP</v>
          </cell>
          <cell r="F162" t="str">
            <v>JL.Pemuda, Balap Sepeda No.1(I)   Rawamangun</v>
          </cell>
          <cell r="G162" t="str">
            <v>Jakarta Timur</v>
          </cell>
          <cell r="H162" t="str">
            <v>DKI Jakarta</v>
          </cell>
        </row>
        <row r="163">
          <cell r="B163" t="str">
            <v>00284</v>
          </cell>
          <cell r="C163" t="str">
            <v>Perumnas</v>
          </cell>
          <cell r="D163" t="str">
            <v>DPPK</v>
          </cell>
          <cell r="E163" t="str">
            <v>PPMP</v>
          </cell>
          <cell r="F163" t="str">
            <v>Rukan Kirana Cawang No. B 16 Jl. DI. Panjaitan Kav. 48</v>
          </cell>
          <cell r="G163" t="str">
            <v>Jakarta Timur</v>
          </cell>
          <cell r="H163" t="str">
            <v>DKI Jakarta</v>
          </cell>
        </row>
        <row r="164">
          <cell r="B164" t="str">
            <v>00285</v>
          </cell>
          <cell r="C164" t="str">
            <v>Pertamina</v>
          </cell>
          <cell r="D164" t="str">
            <v>DPPK</v>
          </cell>
          <cell r="E164" t="str">
            <v>PPMP</v>
          </cell>
          <cell r="F164" t="str">
            <v>M.I. Ridwan Rais  7 A</v>
          </cell>
          <cell r="G164" t="str">
            <v>Jakarta Pusat</v>
          </cell>
          <cell r="H164" t="str">
            <v>DKI Jakarta</v>
          </cell>
        </row>
        <row r="165">
          <cell r="B165" t="str">
            <v>00286</v>
          </cell>
          <cell r="C165" t="str">
            <v>Boc Indonesia</v>
          </cell>
          <cell r="D165" t="str">
            <v>DPPK</v>
          </cell>
          <cell r="E165" t="str">
            <v>PPMP</v>
          </cell>
          <cell r="F165" t="str">
            <v>Jl. Raya Bekasi Km 21 - Pulogadung</v>
          </cell>
          <cell r="G165" t="str">
            <v>Jakarta Utara</v>
          </cell>
          <cell r="H165" t="str">
            <v>DKI Jakarta</v>
          </cell>
        </row>
        <row r="166">
          <cell r="B166" t="str">
            <v>00289</v>
          </cell>
          <cell r="C166" t="str">
            <v>Essence Indonesia</v>
          </cell>
          <cell r="D166" t="str">
            <v>DPPK</v>
          </cell>
          <cell r="E166" t="str">
            <v>PPMP</v>
          </cell>
          <cell r="F166" t="str">
            <v xml:space="preserve">Jl. Otto Iskandardinata No. 74 </v>
          </cell>
          <cell r="G166" t="str">
            <v>Jakarta Timur</v>
          </cell>
          <cell r="H166" t="str">
            <v>DKI Jakarta</v>
          </cell>
        </row>
        <row r="167">
          <cell r="B167" t="str">
            <v>00290</v>
          </cell>
          <cell r="C167" t="str">
            <v>Natour</v>
          </cell>
          <cell r="D167" t="str">
            <v>DPPK</v>
          </cell>
          <cell r="E167" t="str">
            <v>PPMP</v>
          </cell>
          <cell r="F167" t="str">
            <v>Graha Inna Lt. 5   Jl. Warung Buncit Raya Kav. 38</v>
          </cell>
          <cell r="G167" t="str">
            <v>Jakarta Selatan</v>
          </cell>
          <cell r="H167" t="str">
            <v>DKI Jakarta</v>
          </cell>
        </row>
        <row r="168">
          <cell r="B168" t="str">
            <v>00291</v>
          </cell>
          <cell r="C168" t="str">
            <v>Karyawan PT Industri Sandang Nusantara</v>
          </cell>
          <cell r="D168" t="str">
            <v>DPPK</v>
          </cell>
          <cell r="E168" t="str">
            <v>PPMP</v>
          </cell>
          <cell r="F168" t="str">
            <v>Jl. K.H Agus Salim No. 45</v>
          </cell>
          <cell r="G168" t="str">
            <v>Bekasi</v>
          </cell>
          <cell r="H168" t="str">
            <v>Jawa Barat</v>
          </cell>
        </row>
        <row r="169">
          <cell r="B169" t="str">
            <v>00293</v>
          </cell>
          <cell r="C169" t="str">
            <v>Krakatau Steel</v>
          </cell>
          <cell r="D169" t="str">
            <v>DPPK</v>
          </cell>
          <cell r="E169" t="str">
            <v>PPMP</v>
          </cell>
          <cell r="F169" t="str">
            <v>Jl. KH. Yasin Beji No. 29</v>
          </cell>
          <cell r="G169" t="str">
            <v>Cilegon</v>
          </cell>
          <cell r="H169" t="str">
            <v>Banten</v>
          </cell>
        </row>
        <row r="170">
          <cell r="B170" t="str">
            <v>00294</v>
          </cell>
          <cell r="C170" t="str">
            <v>Pelni</v>
          </cell>
          <cell r="D170" t="str">
            <v>DPPK</v>
          </cell>
          <cell r="E170" t="str">
            <v>PPMP</v>
          </cell>
          <cell r="F170" t="str">
            <v>Gedung PT Pelni Lt. 3  Jl. Angkasa No. 18</v>
          </cell>
          <cell r="G170" t="str">
            <v>Jakarta Pusat</v>
          </cell>
          <cell r="H170" t="str">
            <v>DKI Jakarta</v>
          </cell>
        </row>
        <row r="171">
          <cell r="B171" t="str">
            <v>00295</v>
          </cell>
          <cell r="C171" t="str">
            <v>Pusri</v>
          </cell>
          <cell r="D171" t="str">
            <v>DPPK</v>
          </cell>
          <cell r="E171" t="str">
            <v>PPMP</v>
          </cell>
          <cell r="F171" t="str">
            <v>Jl. Mayor Zen 2 Ilir Sei Selayur</v>
          </cell>
          <cell r="G171" t="str">
            <v>Palembang</v>
          </cell>
          <cell r="H171" t="str">
            <v>Sumatera Selatan</v>
          </cell>
        </row>
        <row r="172">
          <cell r="B172" t="str">
            <v>00296</v>
          </cell>
          <cell r="C172" t="str">
            <v>Pegawai Indah Karya</v>
          </cell>
          <cell r="D172" t="str">
            <v>DPPK</v>
          </cell>
          <cell r="E172" t="str">
            <v>PPMP</v>
          </cell>
          <cell r="F172" t="str">
            <v>JL.Golf No.2A Ujung Berung</v>
          </cell>
          <cell r="G172" t="str">
            <v>Bandung</v>
          </cell>
          <cell r="H172" t="str">
            <v>Jawa Barat</v>
          </cell>
        </row>
        <row r="173">
          <cell r="B173" t="str">
            <v>00297</v>
          </cell>
          <cell r="C173" t="str">
            <v>LEN Industri</v>
          </cell>
          <cell r="D173" t="str">
            <v>DPPK</v>
          </cell>
          <cell r="E173" t="str">
            <v>PPMP</v>
          </cell>
          <cell r="F173" t="str">
            <v>Gedung C Lt. 1  Jl. Soekarno-Hatta No. 442</v>
          </cell>
          <cell r="G173" t="str">
            <v>Bandung</v>
          </cell>
          <cell r="H173" t="str">
            <v>Jawa Barat</v>
          </cell>
        </row>
        <row r="174">
          <cell r="B174" t="str">
            <v>00298</v>
          </cell>
          <cell r="C174" t="str">
            <v>Nindya Karya</v>
          </cell>
          <cell r="D174" t="str">
            <v>DPPK</v>
          </cell>
          <cell r="E174" t="str">
            <v>PPMP</v>
          </cell>
          <cell r="F174" t="str">
            <v>Nindya Karya Lantai VI  Jl. Letjen MT Haryono Kav.22</v>
          </cell>
          <cell r="G174" t="str">
            <v>Jakarta Timur</v>
          </cell>
          <cell r="H174" t="str">
            <v>DKI Jakarta</v>
          </cell>
        </row>
        <row r="175">
          <cell r="B175" t="str">
            <v>00299</v>
          </cell>
          <cell r="C175" t="str">
            <v>Gunung Madu</v>
          </cell>
          <cell r="D175" t="str">
            <v>DPPK</v>
          </cell>
          <cell r="E175" t="str">
            <v>PPIP</v>
          </cell>
          <cell r="F175" t="str">
            <v>Jl. Kebon Sirih No. 39</v>
          </cell>
          <cell r="G175" t="str">
            <v>Jakarta Pusat</v>
          </cell>
          <cell r="H175" t="str">
            <v>DKI Jakarta</v>
          </cell>
        </row>
        <row r="176">
          <cell r="B176" t="str">
            <v>00300</v>
          </cell>
          <cell r="C176" t="str">
            <v>Biro Klasifikasi Indonesia</v>
          </cell>
          <cell r="D176" t="str">
            <v>DPPK</v>
          </cell>
          <cell r="E176" t="str">
            <v>PPMP</v>
          </cell>
          <cell r="F176" t="str">
            <v>Jl. Yos Sudarso no. 38-40 Tanjung Priok   Kelurahan Kebon Bawang, Kecamatan Tanjung Priok</v>
          </cell>
          <cell r="G176" t="str">
            <v>Jakarta Utara</v>
          </cell>
          <cell r="H176" t="str">
            <v>DKI Jakarta</v>
          </cell>
        </row>
        <row r="177">
          <cell r="B177" t="str">
            <v>00301</v>
          </cell>
          <cell r="C177" t="str">
            <v>Wijaya Karya</v>
          </cell>
          <cell r="D177" t="str">
            <v>DPPK</v>
          </cell>
          <cell r="E177" t="str">
            <v>PPMP</v>
          </cell>
          <cell r="F177" t="str">
            <v>Gedung Wika Lt. 2  Jl. D.I. Panjaitan Kav. 9</v>
          </cell>
          <cell r="G177" t="str">
            <v>Jakarta Timur</v>
          </cell>
          <cell r="H177" t="str">
            <v>DKI Jakarta</v>
          </cell>
        </row>
        <row r="178">
          <cell r="B178" t="str">
            <v>00302</v>
          </cell>
          <cell r="C178" t="str">
            <v>Pegawai Gelora Senayan</v>
          </cell>
          <cell r="D178" t="str">
            <v>DPPK</v>
          </cell>
          <cell r="E178" t="str">
            <v>PPMP</v>
          </cell>
          <cell r="F178" t="str">
            <v>Jl. Pintu Satu Komplek Gelora Senayan</v>
          </cell>
          <cell r="G178" t="str">
            <v>Jakarta Pusat</v>
          </cell>
          <cell r="H178" t="str">
            <v>DKI Jakarta</v>
          </cell>
        </row>
        <row r="179">
          <cell r="B179" t="str">
            <v>00303</v>
          </cell>
          <cell r="C179" t="str">
            <v>PT Pos Indonesia (Persero)</v>
          </cell>
          <cell r="D179" t="str">
            <v>DPPK</v>
          </cell>
          <cell r="E179" t="str">
            <v>PPMP</v>
          </cell>
          <cell r="F179" t="str">
            <v>Jl. Tasikmalaya No.1</v>
          </cell>
          <cell r="G179" t="str">
            <v>Bandung</v>
          </cell>
          <cell r="H179" t="str">
            <v>Jawa Barat</v>
          </cell>
        </row>
        <row r="180">
          <cell r="B180" t="str">
            <v>00305</v>
          </cell>
          <cell r="C180" t="str">
            <v>SKU PT Ukindo</v>
          </cell>
          <cell r="D180" t="str">
            <v>DPPK</v>
          </cell>
          <cell r="E180" t="str">
            <v>PPMP</v>
          </cell>
          <cell r="F180" t="str">
            <v xml:space="preserve">Wisma HSBC Lantai 3  Jl. Diponegoro Kav. 11 </v>
          </cell>
          <cell r="G180" t="str">
            <v>Medan</v>
          </cell>
          <cell r="H180" t="str">
            <v>Sumatera Utara</v>
          </cell>
        </row>
        <row r="181">
          <cell r="B181" t="str">
            <v>00307</v>
          </cell>
          <cell r="C181" t="str">
            <v>Hotel Indonesia Internasional</v>
          </cell>
          <cell r="D181" t="str">
            <v>DPPK</v>
          </cell>
          <cell r="E181" t="str">
            <v>PPMP</v>
          </cell>
          <cell r="F181" t="str">
            <v>Jl. Warung Buncit Raya Pulo No.17</v>
          </cell>
          <cell r="G181" t="str">
            <v>Jakarta Selatan</v>
          </cell>
          <cell r="H181" t="str">
            <v>DKI Jakarta</v>
          </cell>
        </row>
        <row r="182">
          <cell r="B182" t="str">
            <v>00308</v>
          </cell>
          <cell r="C182" t="str">
            <v>Pendidikan Cendekia Utama</v>
          </cell>
          <cell r="D182" t="str">
            <v>DPPK</v>
          </cell>
          <cell r="E182" t="str">
            <v>PPMP</v>
          </cell>
          <cell r="F182" t="str">
            <v>Kampus Universitas Dr. Soetomo Jl. Semolowaru No. 84</v>
          </cell>
          <cell r="G182" t="str">
            <v>Surabaya</v>
          </cell>
          <cell r="H182" t="str">
            <v>Jawa Timur</v>
          </cell>
        </row>
        <row r="183">
          <cell r="B183" t="str">
            <v>00309</v>
          </cell>
          <cell r="C183" t="str">
            <v>Karyawan PT Pindad</v>
          </cell>
          <cell r="D183" t="str">
            <v>DPPK</v>
          </cell>
          <cell r="E183" t="str">
            <v>PPIP</v>
          </cell>
          <cell r="F183" t="str">
            <v>Jl. Jend. Gatot Subroto No. 517</v>
          </cell>
          <cell r="G183" t="str">
            <v>Bandung</v>
          </cell>
          <cell r="H183" t="str">
            <v>Jawa Barat</v>
          </cell>
        </row>
        <row r="184">
          <cell r="B184" t="str">
            <v>00310</v>
          </cell>
          <cell r="C184" t="str">
            <v>Dok Dan Perkapalan Surabaya</v>
          </cell>
          <cell r="D184" t="str">
            <v>DPPK</v>
          </cell>
          <cell r="E184" t="str">
            <v>PPMP</v>
          </cell>
          <cell r="F184" t="str">
            <v>Jl. Tanjung Perak Barat No. 433-435</v>
          </cell>
          <cell r="G184" t="str">
            <v>Surabaya</v>
          </cell>
          <cell r="H184" t="str">
            <v>Jawa Timur</v>
          </cell>
        </row>
        <row r="185">
          <cell r="B185" t="str">
            <v>00311</v>
          </cell>
          <cell r="C185" t="str">
            <v>Semen Gresik</v>
          </cell>
          <cell r="D185" t="str">
            <v>DPPK</v>
          </cell>
          <cell r="E185" t="str">
            <v>PPMP</v>
          </cell>
          <cell r="F185" t="str">
            <v>Kantor YDPKSG Jl. RA. Kartini No. 23</v>
          </cell>
          <cell r="G185" t="str">
            <v>Gresik</v>
          </cell>
          <cell r="H185" t="str">
            <v>Jawa Timur</v>
          </cell>
        </row>
        <row r="186">
          <cell r="B186" t="str">
            <v>00315</v>
          </cell>
          <cell r="C186" t="str">
            <v>Karyawan PT Coca-Cola Indonesia</v>
          </cell>
          <cell r="D186" t="str">
            <v>DPPK</v>
          </cell>
          <cell r="E186" t="str">
            <v>PPMP</v>
          </cell>
          <cell r="F186" t="str">
            <v>Gedung Wisma GKBI Lantai 8  Jl. Jend. Sudirman Kav. 28</v>
          </cell>
          <cell r="G186" t="str">
            <v>Jakarta Pusat</v>
          </cell>
          <cell r="H186" t="str">
            <v>DKI Jakarta</v>
          </cell>
        </row>
        <row r="187">
          <cell r="B187" t="str">
            <v>00316</v>
          </cell>
          <cell r="C187" t="str">
            <v>Inhutani</v>
          </cell>
          <cell r="D187" t="str">
            <v>DPPK</v>
          </cell>
          <cell r="E187" t="str">
            <v>PPMP</v>
          </cell>
          <cell r="F187" t="str">
            <v>Jln. KH. Ahmad Dahlan 69 Kebayoran Baru</v>
          </cell>
          <cell r="G187" t="str">
            <v>Jakarta Selatan</v>
          </cell>
          <cell r="H187" t="str">
            <v>DKI Jakarta</v>
          </cell>
        </row>
        <row r="188">
          <cell r="B188" t="str">
            <v>00317</v>
          </cell>
          <cell r="C188" t="str">
            <v>Bank Mandiri</v>
          </cell>
          <cell r="D188" t="str">
            <v>DPPK</v>
          </cell>
          <cell r="E188" t="str">
            <v>PPIP</v>
          </cell>
          <cell r="F188" t="str">
            <v>Bank Mandiri Lt.4   Jl. Mampang Prapatan No. 61</v>
          </cell>
          <cell r="G188" t="str">
            <v>Jakarta Selatan</v>
          </cell>
          <cell r="H188" t="str">
            <v>DKI Jakarta</v>
          </cell>
        </row>
        <row r="189">
          <cell r="B189" t="str">
            <v>00318</v>
          </cell>
          <cell r="C189" t="str">
            <v>Bina Adhi Sejahtera</v>
          </cell>
          <cell r="D189" t="str">
            <v>DPPK</v>
          </cell>
          <cell r="E189" t="str">
            <v>PPMP</v>
          </cell>
          <cell r="F189" t="str">
            <v>Jl. Raya Pasar Minggu Km 18</v>
          </cell>
          <cell r="G189" t="str">
            <v>Jakarta Selatan</v>
          </cell>
          <cell r="H189" t="str">
            <v>DKI Jakarta</v>
          </cell>
        </row>
        <row r="190">
          <cell r="B190" t="str">
            <v>00320</v>
          </cell>
          <cell r="C190" t="str">
            <v>Pegadaian</v>
          </cell>
          <cell r="D190" t="str">
            <v>DPPK</v>
          </cell>
          <cell r="E190" t="str">
            <v>PPMP</v>
          </cell>
          <cell r="F190" t="str">
            <v>Jl. Jambrut  No. 16 A Kenari</v>
          </cell>
          <cell r="G190" t="str">
            <v>Jakarta Pusat</v>
          </cell>
          <cell r="H190" t="str">
            <v>DKI Jakarta</v>
          </cell>
        </row>
        <row r="191">
          <cell r="B191" t="str">
            <v>00321</v>
          </cell>
          <cell r="C191" t="str">
            <v>Angkasa Pura II</v>
          </cell>
          <cell r="D191" t="str">
            <v>DPPK</v>
          </cell>
          <cell r="E191" t="str">
            <v>PPMP</v>
          </cell>
          <cell r="F191" t="str">
            <v>Gedung 628 Bandara International Soekarno-Hatta</v>
          </cell>
          <cell r="G191" t="str">
            <v>Tangerang</v>
          </cell>
          <cell r="H191" t="str">
            <v>Banten</v>
          </cell>
        </row>
        <row r="192">
          <cell r="B192" t="str">
            <v>00322</v>
          </cell>
          <cell r="C192" t="str">
            <v>Angkasa Pura I</v>
          </cell>
          <cell r="D192" t="str">
            <v>DPPK</v>
          </cell>
          <cell r="E192" t="str">
            <v>PPMP</v>
          </cell>
          <cell r="F192" t="str">
            <v>Gedung DAPENRA Lantai 6  Kota Baru Bandar Kemayoran  Blok B-12 Kaveling No.8</v>
          </cell>
          <cell r="G192" t="str">
            <v>Jakarta Pusat</v>
          </cell>
          <cell r="H192" t="str">
            <v>DKI Jakarta</v>
          </cell>
        </row>
        <row r="193">
          <cell r="B193" t="str">
            <v>00323</v>
          </cell>
          <cell r="C193" t="str">
            <v>Karyawan Semen Baturaja</v>
          </cell>
          <cell r="D193" t="str">
            <v>DPPK</v>
          </cell>
          <cell r="E193" t="str">
            <v>PPMP</v>
          </cell>
          <cell r="F193" t="str">
            <v>Jl. Abikusno Cokrosuyoso Kertapati</v>
          </cell>
          <cell r="G193" t="str">
            <v>Palembang</v>
          </cell>
          <cell r="H193" t="str">
            <v>Sumatera Selatan</v>
          </cell>
        </row>
        <row r="194">
          <cell r="B194" t="str">
            <v>00324</v>
          </cell>
          <cell r="C194" t="str">
            <v>Garuda Indonesia</v>
          </cell>
          <cell r="D194" t="str">
            <v>DPPK</v>
          </cell>
          <cell r="E194" t="str">
            <v>PPIP</v>
          </cell>
          <cell r="F194" t="str">
            <v>JL. Johar No. 4 Menteng</v>
          </cell>
          <cell r="G194" t="str">
            <v>Jakarta Pusat</v>
          </cell>
          <cell r="H194" t="str">
            <v>DKI Jakarta</v>
          </cell>
        </row>
        <row r="195">
          <cell r="B195" t="str">
            <v>00325</v>
          </cell>
          <cell r="C195" t="str">
            <v>Semen Tonasa</v>
          </cell>
          <cell r="D195" t="str">
            <v>DPPK</v>
          </cell>
          <cell r="E195" t="str">
            <v>PPMP</v>
          </cell>
          <cell r="F195" t="str">
            <v xml:space="preserve"> Kantor Pusat PT Semen Tonasa Lantai 1</v>
          </cell>
          <cell r="G195" t="str">
            <v>Pangkajene</v>
          </cell>
          <cell r="H195" t="str">
            <v>Sulawesi Selatan</v>
          </cell>
        </row>
        <row r="196">
          <cell r="B196" t="str">
            <v>00326</v>
          </cell>
          <cell r="C196" t="str">
            <v>Kimia Farma</v>
          </cell>
          <cell r="D196" t="str">
            <v>DPPK</v>
          </cell>
          <cell r="E196" t="str">
            <v>PPMP</v>
          </cell>
          <cell r="F196" t="str">
            <v>Jl. Sahardjo No. 199 Tebet</v>
          </cell>
          <cell r="G196" t="str">
            <v>Jakarta Selatan</v>
          </cell>
          <cell r="H196" t="str">
            <v>DKI Jakarta</v>
          </cell>
        </row>
        <row r="197">
          <cell r="B197" t="str">
            <v>00327</v>
          </cell>
          <cell r="C197" t="str">
            <v>Electrolux Indonesia</v>
          </cell>
          <cell r="D197" t="str">
            <v>DPPK</v>
          </cell>
          <cell r="E197" t="str">
            <v>PPIP</v>
          </cell>
          <cell r="F197" t="str">
            <v xml:space="preserve">Plaza Kuningan Menara Utara Lantai 2, Jalan HR. Rasuna Said Kav. C 11- 14 Karet Setiabudi,  Jakarta Selatan 12940
</v>
          </cell>
          <cell r="G197" t="str">
            <v>Jakarta Selatan</v>
          </cell>
          <cell r="H197" t="str">
            <v>DKI Jakarta</v>
          </cell>
        </row>
        <row r="198">
          <cell r="B198" t="str">
            <v>00328</v>
          </cell>
          <cell r="C198" t="str">
            <v>Pertani</v>
          </cell>
          <cell r="D198" t="str">
            <v>DPPK</v>
          </cell>
          <cell r="E198" t="str">
            <v>PPMP</v>
          </cell>
          <cell r="F198" t="str">
            <v>Jl. Pertani No. 1 Duren Tiga, Pancoran</v>
          </cell>
          <cell r="G198" t="str">
            <v>Jakarta Selatan</v>
          </cell>
          <cell r="H198" t="str">
            <v>DKI Jakarta</v>
          </cell>
        </row>
        <row r="199">
          <cell r="B199" t="str">
            <v>00329</v>
          </cell>
          <cell r="C199" t="str">
            <v>PT Brantas Abipraya</v>
          </cell>
          <cell r="D199" t="str">
            <v>DPPK</v>
          </cell>
          <cell r="E199" t="str">
            <v>PPMP</v>
          </cell>
          <cell r="F199" t="str">
            <v>Jl. DI Panjaitan Kav.14, Cawang</v>
          </cell>
          <cell r="G199" t="str">
            <v>Jakarta Timur</v>
          </cell>
          <cell r="H199" t="str">
            <v>DKI Jakarta</v>
          </cell>
        </row>
        <row r="200">
          <cell r="B200" t="str">
            <v>00330</v>
          </cell>
          <cell r="C200" t="str">
            <v>Semen Padang</v>
          </cell>
          <cell r="D200" t="str">
            <v>DPPK</v>
          </cell>
          <cell r="E200" t="str">
            <v>PPMP</v>
          </cell>
          <cell r="F200" t="str">
            <v>Komplek PT. Semen Padang - Indarung</v>
          </cell>
          <cell r="G200" t="str">
            <v>Padang</v>
          </cell>
          <cell r="H200" t="str">
            <v>Sumatera Barat</v>
          </cell>
        </row>
        <row r="201">
          <cell r="B201" t="str">
            <v>00334</v>
          </cell>
          <cell r="C201" t="str">
            <v>Goodyear Indonesia</v>
          </cell>
          <cell r="D201" t="str">
            <v>DPPK</v>
          </cell>
          <cell r="E201" t="str">
            <v>PPMP</v>
          </cell>
          <cell r="F201" t="str">
            <v>Jl. Pemuda No. 27</v>
          </cell>
          <cell r="G201" t="str">
            <v>Bogor</v>
          </cell>
          <cell r="H201" t="str">
            <v>Jawa Barat</v>
          </cell>
        </row>
        <row r="202">
          <cell r="B202" t="str">
            <v>00335</v>
          </cell>
          <cell r="C202" t="str">
            <v>Apac Inti Corpora</v>
          </cell>
          <cell r="D202" t="str">
            <v>DPPK</v>
          </cell>
          <cell r="E202" t="str">
            <v>PPIP</v>
          </cell>
          <cell r="F202" t="str">
            <v>Graha BIP Lantai 6   Jl. Gatot Subroto Kav. 23</v>
          </cell>
          <cell r="G202" t="str">
            <v>Jakarta Selatan</v>
          </cell>
          <cell r="H202" t="str">
            <v>DKI Jakarta</v>
          </cell>
        </row>
        <row r="203">
          <cell r="B203" t="str">
            <v>00336</v>
          </cell>
          <cell r="C203" t="str">
            <v>IPTN</v>
          </cell>
          <cell r="D203" t="str">
            <v>DPPK</v>
          </cell>
          <cell r="E203" t="str">
            <v>PPMP</v>
          </cell>
          <cell r="F203" t="str">
            <v>Gedung Dirgantara II (eks Gedung Dharmawanita) Lt II  KP II PT Dirgantara Indonesia (Persero)  Jl. Pajajaran No. 154</v>
          </cell>
          <cell r="G203" t="str">
            <v>Bandung</v>
          </cell>
          <cell r="H203" t="str">
            <v>Jawa Barat</v>
          </cell>
        </row>
        <row r="204">
          <cell r="B204" t="str">
            <v>00337</v>
          </cell>
          <cell r="C204" t="str">
            <v>Lembaga Katolik Yadapen</v>
          </cell>
          <cell r="D204" t="str">
            <v>DPPK</v>
          </cell>
          <cell r="E204" t="str">
            <v>PPMP</v>
          </cell>
          <cell r="F204" t="str">
            <v>JL. Let. Jend. Suprapto 54</v>
          </cell>
          <cell r="G204" t="str">
            <v>Semarang</v>
          </cell>
          <cell r="H204" t="str">
            <v>Jawa Tengah</v>
          </cell>
        </row>
        <row r="205">
          <cell r="B205" t="str">
            <v>00338</v>
          </cell>
          <cell r="C205" t="str">
            <v>Muhammadiyah</v>
          </cell>
          <cell r="D205" t="str">
            <v>DPPK</v>
          </cell>
          <cell r="E205" t="str">
            <v>PPMP</v>
          </cell>
          <cell r="F205" t="str">
            <v>Jl. HOS Cokroaminoto 17</v>
          </cell>
          <cell r="G205" t="str">
            <v>Yogyakarta</v>
          </cell>
          <cell r="H205" t="str">
            <v>DI Yogyakarta</v>
          </cell>
        </row>
        <row r="206">
          <cell r="B206" t="str">
            <v>00339</v>
          </cell>
          <cell r="C206" t="str">
            <v>Manfaat Pasti Unilever Indonesia</v>
          </cell>
          <cell r="D206" t="str">
            <v>DPPK</v>
          </cell>
          <cell r="E206" t="str">
            <v>PPMP</v>
          </cell>
          <cell r="F206" t="str">
            <v>Gedung Graha Unilever  Jl. Jendral Gatot Subroto Kav. 15</v>
          </cell>
          <cell r="G206" t="str">
            <v>Jakarta Selatan</v>
          </cell>
          <cell r="H206" t="str">
            <v>DKI Jakarta</v>
          </cell>
        </row>
        <row r="207">
          <cell r="B207" t="str">
            <v>00342</v>
          </cell>
          <cell r="C207" t="str">
            <v>Mitsubishi Krama Yudha Motors And Manufacturing</v>
          </cell>
          <cell r="D207" t="str">
            <v>DPPK</v>
          </cell>
          <cell r="E207" t="str">
            <v>PPMP</v>
          </cell>
          <cell r="F207" t="str">
            <v xml:space="preserve">JL Raya Bekasi Km.21-22 Pulagadung Jakarta Timur </v>
          </cell>
          <cell r="G207" t="str">
            <v>Jakarta Timur</v>
          </cell>
          <cell r="H207" t="str">
            <v>DKI Jakarta</v>
          </cell>
        </row>
        <row r="208">
          <cell r="B208" t="str">
            <v>00343</v>
          </cell>
          <cell r="C208" t="str">
            <v>Universitas Islam Bandung</v>
          </cell>
          <cell r="D208" t="str">
            <v>DPPK</v>
          </cell>
          <cell r="E208" t="str">
            <v>PPMP</v>
          </cell>
          <cell r="F208" t="str">
            <v>Jl. Hariang Banga No. 1-A</v>
          </cell>
          <cell r="G208" t="str">
            <v>Bandung</v>
          </cell>
          <cell r="H208" t="str">
            <v>Jawa Barat</v>
          </cell>
        </row>
        <row r="209">
          <cell r="B209" t="str">
            <v>00345</v>
          </cell>
          <cell r="C209" t="str">
            <v>Widatra Bhakti</v>
          </cell>
          <cell r="D209" t="str">
            <v>DPPK</v>
          </cell>
          <cell r="E209" t="str">
            <v>PPMP</v>
          </cell>
          <cell r="F209" t="str">
            <v xml:space="preserve">Wisma Tugu Raden Saleh Lantai 6  Jl. Raden Saleh No. 44   </v>
          </cell>
          <cell r="G209" t="str">
            <v>Jakarta Pusat</v>
          </cell>
          <cell r="H209" t="str">
            <v>DKI Jakarta</v>
          </cell>
        </row>
        <row r="210">
          <cell r="B210" t="str">
            <v>00346</v>
          </cell>
          <cell r="C210" t="str">
            <v>Harapan Sejahtera</v>
          </cell>
          <cell r="D210" t="str">
            <v>DPPK</v>
          </cell>
          <cell r="E210" t="str">
            <v>PPIP</v>
          </cell>
          <cell r="F210" t="str">
            <v>Wisma Kospin Jasa Lantai 2  Jl. Warung Buncit Raya No. 16</v>
          </cell>
          <cell r="G210" t="str">
            <v>Jakarta Selatan</v>
          </cell>
          <cell r="H210" t="str">
            <v>DKI Jakarta</v>
          </cell>
        </row>
        <row r="211">
          <cell r="B211" t="str">
            <v>00347</v>
          </cell>
          <cell r="C211" t="str">
            <v>Lux Indonesia</v>
          </cell>
          <cell r="D211" t="str">
            <v>DPPK</v>
          </cell>
          <cell r="E211" t="str">
            <v>PPMP</v>
          </cell>
          <cell r="F211" t="str">
            <v>Gedung Lux, Jl. Agung Timur 9   Blok O-1 No. 29-30 Sunter Agung Podomoro</v>
          </cell>
          <cell r="G211" t="str">
            <v>Jakarta Utara</v>
          </cell>
          <cell r="H211" t="str">
            <v>DKI Jakarta</v>
          </cell>
        </row>
        <row r="212">
          <cell r="B212" t="str">
            <v>00351</v>
          </cell>
          <cell r="C212" t="str">
            <v>Universitas Merdeka Malang</v>
          </cell>
          <cell r="D212" t="str">
            <v>DPPK</v>
          </cell>
          <cell r="E212" t="str">
            <v>PPMP</v>
          </cell>
          <cell r="F212" t="str">
            <v>JL. Terusan Raya Dieng No. 60</v>
          </cell>
          <cell r="G212" t="str">
            <v>Malang</v>
          </cell>
          <cell r="H212" t="str">
            <v>Jawa Timur</v>
          </cell>
        </row>
        <row r="213">
          <cell r="B213" t="str">
            <v>00352</v>
          </cell>
          <cell r="C213" t="str">
            <v>Direksi Dan Karyawan PT Asuransi Parolamas</v>
          </cell>
          <cell r="D213" t="str">
            <v>DPPK</v>
          </cell>
          <cell r="E213" t="str">
            <v>PPMP</v>
          </cell>
          <cell r="F213" t="str">
            <v>Komplek Golden Plaza Blok G 39-42  Jl. RS. Fatmawati No. 15</v>
          </cell>
          <cell r="G213" t="str">
            <v>Jakarta Selatan</v>
          </cell>
          <cell r="H213" t="str">
            <v>DKI Jakarta</v>
          </cell>
        </row>
        <row r="214">
          <cell r="B214" t="str">
            <v>00354</v>
          </cell>
          <cell r="C214" t="str">
            <v>Kartika Chandra</v>
          </cell>
          <cell r="D214" t="str">
            <v>DPPK</v>
          </cell>
          <cell r="E214" t="str">
            <v>PPIP</v>
          </cell>
          <cell r="F214" t="str">
            <v>Hotel Kartika Chandra   Jl. Jend. Gatot Subroto Kav 18-19</v>
          </cell>
          <cell r="G214" t="str">
            <v>Jakarta Selatan</v>
          </cell>
          <cell r="H214" t="str">
            <v>DKI Jakarta</v>
          </cell>
        </row>
        <row r="215">
          <cell r="B215" t="str">
            <v>00355</v>
          </cell>
          <cell r="C215" t="str">
            <v>Hutama Karya</v>
          </cell>
          <cell r="D215" t="str">
            <v>DPPK</v>
          </cell>
          <cell r="E215" t="str">
            <v>PPMP</v>
          </cell>
          <cell r="F215" t="str">
            <v>Gedung HK   Jl. Letjend. Haryono MT.Kav. 8 Cawang</v>
          </cell>
          <cell r="G215" t="str">
            <v>Jakarta Timur</v>
          </cell>
          <cell r="H215" t="str">
            <v>DKI Jakarta</v>
          </cell>
        </row>
        <row r="216">
          <cell r="B216" t="str">
            <v>00357</v>
          </cell>
          <cell r="C216" t="str">
            <v>Bukit Asam</v>
          </cell>
          <cell r="D216" t="str">
            <v>DPPK</v>
          </cell>
          <cell r="E216" t="str">
            <v>PPMP</v>
          </cell>
          <cell r="F216" t="str">
            <v>PT Bukit Asam Lantai 2 Kantor Besar Lama  Jl. Perigi No.1</v>
          </cell>
          <cell r="G216" t="str">
            <v>Tanjung Enim</v>
          </cell>
          <cell r="H216" t="str">
            <v>Sumatera Selatan</v>
          </cell>
        </row>
        <row r="217">
          <cell r="B217" t="str">
            <v>00359</v>
          </cell>
          <cell r="C217" t="str">
            <v>Dok Kodja Bahari Group</v>
          </cell>
          <cell r="D217" t="str">
            <v>DPPK</v>
          </cell>
          <cell r="E217" t="str">
            <v>PPMP</v>
          </cell>
          <cell r="F217" t="str">
            <v>Jl. Sindang Laut No. 101  Cilincing, Tanjung Priok</v>
          </cell>
          <cell r="G217" t="str">
            <v>Jakarta Utara</v>
          </cell>
          <cell r="H217" t="str">
            <v>DKI Jakarta</v>
          </cell>
        </row>
        <row r="218">
          <cell r="B218" t="str">
            <v>00360</v>
          </cell>
          <cell r="C218" t="str">
            <v>Pembina Potensi Pembangunan</v>
          </cell>
          <cell r="D218" t="str">
            <v>DPPK</v>
          </cell>
          <cell r="E218" t="str">
            <v>PPMP</v>
          </cell>
          <cell r="F218" t="str">
            <v>Kampus I AKPRIND Lantai 2  Jalan Kalisahak No. 28</v>
          </cell>
          <cell r="G218" t="str">
            <v>Yogyakarta</v>
          </cell>
          <cell r="H218" t="str">
            <v>DI Yogyakarta</v>
          </cell>
        </row>
        <row r="219">
          <cell r="B219" t="str">
            <v>00361</v>
          </cell>
          <cell r="C219" t="str">
            <v>Procter &amp; Gamble Home Products Indonesia</v>
          </cell>
          <cell r="D219" t="str">
            <v>DPPK</v>
          </cell>
          <cell r="E219" t="str">
            <v>PPMP</v>
          </cell>
          <cell r="F219" t="str">
            <v>Gedung Sentral Senayan III Office Lantai 14, Jl. Asia Afrika No. 8</v>
          </cell>
          <cell r="G219" t="str">
            <v>Jakarta</v>
          </cell>
          <cell r="H219" t="str">
            <v>DKI Jakarta</v>
          </cell>
        </row>
        <row r="220">
          <cell r="B220" t="str">
            <v>00362</v>
          </cell>
          <cell r="C220" t="str">
            <v>Astra Dua</v>
          </cell>
          <cell r="D220" t="str">
            <v>DPPK</v>
          </cell>
          <cell r="E220" t="str">
            <v>PPIP</v>
          </cell>
          <cell r="F220" t="str">
            <v>Gedung Grha SERA Lantai 8  Jl. Mitra Sunter Boulevard Kav.90  Blok C2 Sunter Jaya</v>
          </cell>
          <cell r="G220" t="str">
            <v>Jakarta Utara</v>
          </cell>
          <cell r="H220" t="str">
            <v>DKI Jakarta</v>
          </cell>
        </row>
        <row r="221">
          <cell r="B221" t="str">
            <v>00363</v>
          </cell>
          <cell r="C221" t="str">
            <v>Indokemika Jayatama</v>
          </cell>
          <cell r="D221" t="str">
            <v>DPPK</v>
          </cell>
          <cell r="E221" t="str">
            <v>PPIP</v>
          </cell>
          <cell r="F221" t="str">
            <v>Wisma UIC Lantai 3  Jl. Gatot Subroto Kav. 6-7</v>
          </cell>
          <cell r="G221" t="str">
            <v>Jakarta Selatan</v>
          </cell>
          <cell r="H221" t="str">
            <v>DKI Jakarta</v>
          </cell>
        </row>
        <row r="222">
          <cell r="B222" t="str">
            <v>00364</v>
          </cell>
          <cell r="C222" t="str">
            <v>Pegawai Universitas Muhammadiyah Malang</v>
          </cell>
          <cell r="D222" t="str">
            <v>DPPK</v>
          </cell>
          <cell r="E222" t="str">
            <v>PPMP</v>
          </cell>
          <cell r="F222" t="str">
            <v>Jl. Raya Tlogomas No. 246</v>
          </cell>
          <cell r="G222" t="str">
            <v>Malang</v>
          </cell>
          <cell r="H222" t="str">
            <v>Jawa Timur</v>
          </cell>
        </row>
        <row r="223">
          <cell r="B223" t="str">
            <v>00365</v>
          </cell>
          <cell r="C223" t="str">
            <v>Triputra</v>
          </cell>
          <cell r="D223" t="str">
            <v>DPPK</v>
          </cell>
          <cell r="E223" t="str">
            <v>PPIP</v>
          </cell>
          <cell r="F223" t="str">
            <v>Menara Kadin Ind Lantai 23F  Jl. HR Rasuna Said Kav 2 - 3 Blok X5</v>
          </cell>
          <cell r="G223" t="str">
            <v>Jakarta Selatan</v>
          </cell>
          <cell r="H223" t="str">
            <v>DKI Jakarta</v>
          </cell>
        </row>
        <row r="224">
          <cell r="B224" t="str">
            <v>00367</v>
          </cell>
          <cell r="C224" t="str">
            <v>Program Iuran Pasti Krama Yudha Ratu Motor</v>
          </cell>
          <cell r="D224" t="str">
            <v>DPPK</v>
          </cell>
          <cell r="E224" t="str">
            <v>PPIP</v>
          </cell>
          <cell r="F224" t="str">
            <v>Jl. Raya Bekasi Km. 21-22   Rawa Terate, Cakung</v>
          </cell>
          <cell r="G224" t="str">
            <v>Jakarta Timur</v>
          </cell>
          <cell r="H224" t="str">
            <v>DKI Jakarta</v>
          </cell>
        </row>
        <row r="225">
          <cell r="B225" t="str">
            <v>00368</v>
          </cell>
          <cell r="C225" t="str">
            <v>Iuran Pasti Unilever Indonesia</v>
          </cell>
          <cell r="D225" t="str">
            <v>DPPK</v>
          </cell>
          <cell r="E225" t="str">
            <v>PPIP</v>
          </cell>
          <cell r="F225" t="str">
            <v>Graha Unilever Jl. Jenderal Gatot Subroto Kav. 15</v>
          </cell>
          <cell r="G225" t="str">
            <v>Jakarta Selatan</v>
          </cell>
          <cell r="H225" t="str">
            <v>DKI Jakarta</v>
          </cell>
        </row>
        <row r="226">
          <cell r="B226" t="str">
            <v>00369</v>
          </cell>
          <cell r="C226" t="str">
            <v>Universitas Muhammadiyah Sumatera Utara</v>
          </cell>
          <cell r="D226" t="str">
            <v>DPPK</v>
          </cell>
          <cell r="E226" t="str">
            <v>PPIP</v>
          </cell>
          <cell r="F226" t="str">
            <v>Jl. Kapten Muchtar Basri BA No. 3</v>
          </cell>
          <cell r="G226" t="str">
            <v>Medan</v>
          </cell>
          <cell r="H226" t="str">
            <v>Sumatera Utara</v>
          </cell>
        </row>
        <row r="227">
          <cell r="B227" t="str">
            <v>00370</v>
          </cell>
          <cell r="C227" t="str">
            <v>Pupuk Kaltim Group</v>
          </cell>
          <cell r="D227" t="str">
            <v>DPPK</v>
          </cell>
          <cell r="E227" t="str">
            <v>PPIP</v>
          </cell>
          <cell r="F227" t="str">
            <v>Plaza Pupuk Kaltim  Jl. Kebon Sirih Raya No. 6A</v>
          </cell>
          <cell r="G227" t="str">
            <v>Jakarta Pusat</v>
          </cell>
          <cell r="H227" t="str">
            <v>DKI Jakarta</v>
          </cell>
        </row>
        <row r="228">
          <cell r="B228" t="str">
            <v>00371</v>
          </cell>
          <cell r="C228" t="str">
            <v>PPIP-PUSRI</v>
          </cell>
          <cell r="D228" t="str">
            <v>DPPK</v>
          </cell>
          <cell r="E228" t="str">
            <v>PPIP</v>
          </cell>
          <cell r="F228" t="str">
            <v>Gedung Diklat PT. Pusri Palembang  Jl. Mayor Zen Sei Selayur Kalidoni</v>
          </cell>
          <cell r="G228" t="str">
            <v>Palembang</v>
          </cell>
          <cell r="H228" t="str">
            <v>Sumatera Selatan</v>
          </cell>
        </row>
        <row r="229">
          <cell r="B229" t="str">
            <v>00373</v>
          </cell>
          <cell r="C229" t="str">
            <v>Tirta Kamuning</v>
          </cell>
          <cell r="D229" t="str">
            <v>DPPK</v>
          </cell>
          <cell r="E229" t="str">
            <v>PPMP</v>
          </cell>
          <cell r="F229" t="str">
            <v>Jl. RE. Martadinata No. 527</v>
          </cell>
          <cell r="G229" t="str">
            <v>Kuningan</v>
          </cell>
          <cell r="H229" t="str">
            <v>Jawa Barat</v>
          </cell>
        </row>
        <row r="230">
          <cell r="B230" t="str">
            <v>00374</v>
          </cell>
          <cell r="C230" t="str">
            <v>RSUD Al Ihsan</v>
          </cell>
          <cell r="D230" t="str">
            <v>DPPK</v>
          </cell>
          <cell r="E230" t="str">
            <v>PPIP</v>
          </cell>
          <cell r="F230" t="str">
            <v>Jl. Kiastramanggala, Baleendah  Kabupaten Bandung</v>
          </cell>
          <cell r="G230" t="str">
            <v>Bandung</v>
          </cell>
          <cell r="H230" t="str">
            <v>Jawa Barat</v>
          </cell>
        </row>
        <row r="231">
          <cell r="B231" t="str">
            <v>00375</v>
          </cell>
          <cell r="C231" t="str">
            <v>Universitas Muhammadiyah Surakarta</v>
          </cell>
          <cell r="D231" t="str">
            <v>DPPK</v>
          </cell>
          <cell r="E231" t="str">
            <v>PPMP</v>
          </cell>
          <cell r="F231" t="str">
            <v>Jl. Ahmad Yani Tromol Pos 1 Pabelan Kartasura</v>
          </cell>
          <cell r="G231" t="str">
            <v>Surakarta</v>
          </cell>
          <cell r="H231" t="str">
            <v>Jawa Tengah</v>
          </cell>
        </row>
        <row r="232">
          <cell r="B232" t="str">
            <v>00376</v>
          </cell>
          <cell r="C232" t="str">
            <v>Karyawan Beeska NTB</v>
          </cell>
          <cell r="D232" t="str">
            <v>DPPK</v>
          </cell>
          <cell r="E232" t="str">
            <v>PPIP</v>
          </cell>
          <cell r="F232" t="str">
            <v>Jl. DR Sutomo no. 19 Kr. Baru</v>
          </cell>
          <cell r="G232" t="str">
            <v>Mataram</v>
          </cell>
          <cell r="H232" t="str">
            <v>Nusa Tenggara Barat</v>
          </cell>
        </row>
        <row r="233">
          <cell r="B233" t="str">
            <v>00377</v>
          </cell>
          <cell r="C233" t="str">
            <v>Sido Muncul</v>
          </cell>
          <cell r="D233" t="str">
            <v>DPPK</v>
          </cell>
          <cell r="E233" t="str">
            <v>PPMP</v>
          </cell>
          <cell r="F233" t="str">
            <v>Jl. Soekarno Hatta Km. 28   Kec. Bergas-Klepu</v>
          </cell>
          <cell r="G233" t="str">
            <v>Semarang</v>
          </cell>
          <cell r="H233" t="str">
            <v>Jawa Tengah</v>
          </cell>
        </row>
        <row r="234">
          <cell r="B234" t="str">
            <v>00378</v>
          </cell>
          <cell r="C234" t="str">
            <v>Pegawai PT BPR Jatim</v>
          </cell>
          <cell r="D234" t="str">
            <v>DPPK</v>
          </cell>
          <cell r="E234" t="str">
            <v>PPMP</v>
          </cell>
          <cell r="F234" t="str">
            <v>Jl. Musi No. 4</v>
          </cell>
          <cell r="G234" t="str">
            <v>Surabaya</v>
          </cell>
          <cell r="H234" t="str">
            <v>Jawa Timur</v>
          </cell>
        </row>
        <row r="235">
          <cell r="B235" t="str">
            <v>00379</v>
          </cell>
          <cell r="C235" t="str">
            <v>Pegawai Universitas Muhammadiyah Prof. DR. HAMKA</v>
          </cell>
          <cell r="D235" t="str">
            <v>DPPK</v>
          </cell>
          <cell r="E235" t="str">
            <v>PPMP</v>
          </cell>
          <cell r="F235" t="str">
            <v>Jl. Gandaria IV nomor 24  Kramat Pela, Kebayoran Baru</v>
          </cell>
          <cell r="G235" t="str">
            <v>Jakarta Selatan</v>
          </cell>
          <cell r="H235" t="str">
            <v>DKI Jakarta</v>
          </cell>
        </row>
        <row r="236">
          <cell r="B236" t="str">
            <v>00380</v>
          </cell>
          <cell r="C236" t="str">
            <v>Tirta Nusantara</v>
          </cell>
          <cell r="D236" t="str">
            <v>DPPK</v>
          </cell>
          <cell r="E236" t="str">
            <v>PPMP</v>
          </cell>
          <cell r="F236" t="str">
            <v>Jalan K Nomor:9A,RT 017/ RW 003, Cipinang Muara, Jatinegara</v>
          </cell>
          <cell r="G236" t="str">
            <v>Jakarta Timur</v>
          </cell>
          <cell r="H236" t="str">
            <v>DKI Jakarta</v>
          </cell>
        </row>
        <row r="237">
          <cell r="B237" t="str">
            <v>00381</v>
          </cell>
          <cell r="C237" t="str">
            <v>Yadika</v>
          </cell>
          <cell r="D237" t="str">
            <v>DPPK</v>
          </cell>
          <cell r="E237" t="str">
            <v>PPIP</v>
          </cell>
          <cell r="F237" t="str">
            <v>Jl. Sultan Iskandar Muda No. 11 Kebayoran Lama</v>
          </cell>
          <cell r="G237" t="str">
            <v>Jakarta Selatan</v>
          </cell>
          <cell r="H237" t="str">
            <v>DKI Jakarta</v>
          </cell>
        </row>
        <row r="238">
          <cell r="B238" t="str">
            <v>00382</v>
          </cell>
          <cell r="C238" t="str">
            <v>Dana Pensiun Pemberi Kerja Ukhuwah UMI</v>
          </cell>
          <cell r="D238" t="str">
            <v>DPPK</v>
          </cell>
          <cell r="E238" t="str">
            <v>PPMP</v>
          </cell>
          <cell r="F238" t="str">
            <v xml:space="preserve">Jl. Urip Soemoharjo Km. 5 Menara UMI Lt. 3, Makasar Sulawesi Selatan
</v>
          </cell>
          <cell r="G238" t="str">
            <v>Makassar</v>
          </cell>
          <cell r="H238" t="str">
            <v>Sulawesi Selatan</v>
          </cell>
        </row>
        <row r="239">
          <cell r="B239" t="str">
            <v>00383</v>
          </cell>
          <cell r="C239" t="str">
            <v>Pelindo Purnakarya</v>
          </cell>
          <cell r="D239" t="str">
            <v>DPPK</v>
          </cell>
          <cell r="E239" t="str">
            <v>PPIP</v>
          </cell>
          <cell r="F239" t="str">
            <v>Jl. Perak Timur No. 610, Suarabaya,</v>
          </cell>
          <cell r="G239" t="str">
            <v>Surabaya</v>
          </cell>
          <cell r="H239" t="str">
            <v>Jawa Timur</v>
          </cell>
        </row>
        <row r="240">
          <cell r="B240" t="str">
            <v>00384</v>
          </cell>
          <cell r="C240" t="str">
            <v>Wijaya Karya</v>
          </cell>
          <cell r="D240" t="str">
            <v>DPPK</v>
          </cell>
          <cell r="E240" t="str">
            <v>PPIP</v>
          </cell>
          <cell r="F240" t="str">
            <v>Gedung WIKA, Jl. D.I Panjaitan Kav. 9 13340</v>
          </cell>
          <cell r="G240" t="str">
            <v>Jakarta</v>
          </cell>
          <cell r="H240" t="str">
            <v>DKI Jakarta</v>
          </cell>
        </row>
        <row r="241">
          <cell r="B241" t="str">
            <v>00385</v>
          </cell>
          <cell r="C241" t="str">
            <v>Otoritas jasa Keuangan</v>
          </cell>
          <cell r="D241" t="str">
            <v>DPPK</v>
          </cell>
          <cell r="E241" t="str">
            <v>PPMP</v>
          </cell>
          <cell r="F241" t="str">
            <v>Gedung Sumitro Djojohadikusumo, Jl. Lapangan Banteng Timur No. 2-4</v>
          </cell>
          <cell r="G241" t="str">
            <v>Jakarta Pusat</v>
          </cell>
          <cell r="H241" t="str">
            <v>DKI Jakarta</v>
          </cell>
        </row>
        <row r="242">
          <cell r="B242" t="str">
            <v>LK.00001</v>
          </cell>
          <cell r="C242" t="str">
            <v>Jiwasraya, DPLK</v>
          </cell>
          <cell r="D242" t="str">
            <v>DPLK</v>
          </cell>
          <cell r="E242" t="str">
            <v>PPIP</v>
          </cell>
          <cell r="F242" t="str">
            <v>Jl. Cik Ditiro No. 27 Menteng</v>
          </cell>
          <cell r="G242" t="str">
            <v>Jakarta Pusat</v>
          </cell>
          <cell r="H242" t="str">
            <v>DKI Jakarta</v>
          </cell>
        </row>
        <row r="243">
          <cell r="B243" t="str">
            <v>LK.00002</v>
          </cell>
          <cell r="C243" t="str">
            <v>Asuransi Jiwa Tugu Mandiri, DPLK</v>
          </cell>
          <cell r="D243" t="str">
            <v>DPLK</v>
          </cell>
          <cell r="E243" t="str">
            <v>PPIP</v>
          </cell>
          <cell r="F243" t="str">
            <v>Wisma Tugu Raden Saleh  Jl. Raden Saleh No. 44</v>
          </cell>
          <cell r="G243" t="str">
            <v>Jakarta Pusat</v>
          </cell>
          <cell r="H243" t="str">
            <v>DKI Jakarta</v>
          </cell>
        </row>
        <row r="244">
          <cell r="B244" t="str">
            <v>LK.00003</v>
          </cell>
          <cell r="C244" t="str">
            <v>PT. Bank Negara Indonesia (Persero) Tbk, DPLK</v>
          </cell>
          <cell r="D244" t="str">
            <v>DPLK</v>
          </cell>
          <cell r="E244" t="str">
            <v>PPIP</v>
          </cell>
          <cell r="F244" t="str">
            <v>Gedung Bank BNI Lt. 4   Jl. Jend. Sudirman Kav. 1</v>
          </cell>
          <cell r="G244" t="str">
            <v>Jakarta Pusat</v>
          </cell>
          <cell r="H244" t="str">
            <v>DKI Jakarta</v>
          </cell>
        </row>
        <row r="245">
          <cell r="B245" t="str">
            <v>LK.00004</v>
          </cell>
          <cell r="C245" t="str">
            <v>Avrist, DPLK d/h. AIA Indonesia</v>
          </cell>
          <cell r="D245" t="str">
            <v>DPLK</v>
          </cell>
          <cell r="E245" t="str">
            <v>PPIP</v>
          </cell>
          <cell r="F245" t="str">
            <v>Gedung Bank Panin Senayan Lt. 3,7,8    Jl. Jend. Sudirman</v>
          </cell>
          <cell r="G245" t="str">
            <v>Jakarta Selatan</v>
          </cell>
          <cell r="H245" t="str">
            <v>DKI Jakarta</v>
          </cell>
        </row>
        <row r="246">
          <cell r="B246" t="str">
            <v>LK.00005</v>
          </cell>
          <cell r="C246" t="str">
            <v>Aviva Indonesia (d/h Winterthur Life Indonesia), DPLK</v>
          </cell>
          <cell r="D246" t="str">
            <v>DPLK</v>
          </cell>
          <cell r="E246" t="str">
            <v>PPIP</v>
          </cell>
          <cell r="F246" t="str">
            <v>Pondok Indah Office Tower 3, Lantai 1,9,10 Jl.Sultan Iskandar Muda Kav.V-TA, Pondok Indah</v>
          </cell>
          <cell r="G246" t="str">
            <v>Jakarta Selatan</v>
          </cell>
          <cell r="H246" t="str">
            <v>DKI Jakarta</v>
          </cell>
        </row>
        <row r="247">
          <cell r="B247" t="str">
            <v>LK.00007</v>
          </cell>
          <cell r="C247" t="str">
            <v>BPD Jawa Tengah, DPLK</v>
          </cell>
          <cell r="D247" t="str">
            <v>DPLK</v>
          </cell>
          <cell r="E247" t="str">
            <v>PPIP</v>
          </cell>
          <cell r="F247" t="str">
            <v>Gedung Grinatha Lt. 5  Jl. Pemuda No. 142</v>
          </cell>
          <cell r="G247" t="str">
            <v>Semarang</v>
          </cell>
          <cell r="H247" t="str">
            <v>Jawa Tengah</v>
          </cell>
        </row>
        <row r="248">
          <cell r="B248" t="str">
            <v>LK.00009</v>
          </cell>
          <cell r="C248" t="str">
            <v>Manulife Indonesia, DPLK</v>
          </cell>
          <cell r="D248" t="str">
            <v>DPLK</v>
          </cell>
          <cell r="E248" t="str">
            <v>PPIP</v>
          </cell>
          <cell r="F248" t="str">
            <v>Sampoerna Strategic Square   South Tower 1st-17th floor   Jl. Jenderal Sudirman Kav. 45</v>
          </cell>
          <cell r="G248" t="str">
            <v>Jakarta Selatan</v>
          </cell>
          <cell r="H248" t="str">
            <v>DKI Jakarta</v>
          </cell>
        </row>
        <row r="249">
          <cell r="B249" t="str">
            <v>LK.00010</v>
          </cell>
          <cell r="C249" t="str">
            <v>AXA, DPLK</v>
          </cell>
          <cell r="D249" t="str">
            <v>DPLK</v>
          </cell>
          <cell r="E249" t="str">
            <v>PPIP</v>
          </cell>
          <cell r="F249" t="str">
            <v>Axa Tower  lt 17  jalan Prof Dr satrio Kav.18 Kuningan City, Jakarta 12940</v>
          </cell>
          <cell r="G249" t="str">
            <v xml:space="preserve">Jakarta </v>
          </cell>
          <cell r="H249" t="str">
            <v>DKI Jakarta</v>
          </cell>
        </row>
        <row r="250">
          <cell r="B250" t="str">
            <v>LK.00013</v>
          </cell>
          <cell r="C250" t="str">
            <v>Kresna, DPLK d/h. Miralife, DPLK</v>
          </cell>
          <cell r="D250" t="str">
            <v>DPLK</v>
          </cell>
          <cell r="E250" t="str">
            <v>PPIP</v>
          </cell>
          <cell r="F250" t="str">
            <v>Pluit Junction Block SH-1  Jl. Pluit Raya Kav. 1</v>
          </cell>
          <cell r="G250" t="str">
            <v>Jakarta Utara</v>
          </cell>
          <cell r="H250" t="str">
            <v>DKI Jakarta</v>
          </cell>
        </row>
        <row r="251">
          <cell r="B251" t="str">
            <v>LK.00015</v>
          </cell>
          <cell r="C251" t="str">
            <v>Central Asia Raya, DPLK</v>
          </cell>
          <cell r="D251" t="str">
            <v>DPLK</v>
          </cell>
          <cell r="E251" t="str">
            <v>PPIP</v>
          </cell>
          <cell r="F251" t="str">
            <v>Komplek Duta Merlin Blok A No. 6 - 7  Jl. Gajah Mada No. 3 - 5</v>
          </cell>
          <cell r="G251" t="str">
            <v>Jakarta Pusat</v>
          </cell>
          <cell r="H251" t="str">
            <v>DKI Jakarta</v>
          </cell>
        </row>
        <row r="252">
          <cell r="B252" t="str">
            <v>LK.00016</v>
          </cell>
          <cell r="C252" t="str">
            <v>Bringin Jiwa Sejahtera, DPLK</v>
          </cell>
          <cell r="D252" t="str">
            <v>DPLK</v>
          </cell>
          <cell r="E252" t="str">
            <v>PPIP</v>
          </cell>
          <cell r="F252" t="str">
            <v>Gedung Rifa Lantai 3   Jl. Prof.Dr. Satrio Blok C-4 Kav. 6-7</v>
          </cell>
          <cell r="G252" t="str">
            <v>Jakarta Selatan</v>
          </cell>
          <cell r="H252" t="str">
            <v>DKI Jakarta</v>
          </cell>
        </row>
        <row r="253">
          <cell r="B253" t="str">
            <v>LK.00018</v>
          </cell>
          <cell r="C253" t="str">
            <v>Equity Life Indonesia, DPLK</v>
          </cell>
          <cell r="D253" t="str">
            <v>DPLK</v>
          </cell>
          <cell r="E253" t="str">
            <v>PPIP</v>
          </cell>
          <cell r="F253" t="str">
            <v>Wisma Sudirman Lantai 2-3    Jl. Jenderal Sudirman Kav 34</v>
          </cell>
          <cell r="G253" t="str">
            <v>Jakarta Pusat</v>
          </cell>
          <cell r="H253" t="str">
            <v>DKI Jakarta</v>
          </cell>
        </row>
        <row r="254">
          <cell r="B254" t="str">
            <v>LK.00021</v>
          </cell>
          <cell r="C254" t="str">
            <v>Allianz Indonesia, DPLK</v>
          </cell>
          <cell r="D254" t="str">
            <v>DPLK</v>
          </cell>
          <cell r="E254" t="str">
            <v>PPIP</v>
          </cell>
          <cell r="F254" t="str">
            <v>Allianz Tower  Jl.Rasuna Said Kawasan Kuningan Persada Super Blok 2</v>
          </cell>
          <cell r="G254" t="str">
            <v>Jakarta Selatan</v>
          </cell>
          <cell r="H254" t="str">
            <v>DKI Jakarta</v>
          </cell>
        </row>
        <row r="255">
          <cell r="B255" t="str">
            <v>LK.00022</v>
          </cell>
          <cell r="C255" t="str">
            <v>Indolife Pensiontama, DPLK</v>
          </cell>
          <cell r="D255" t="str">
            <v>DPLK</v>
          </cell>
          <cell r="E255" t="str">
            <v>PPIP</v>
          </cell>
          <cell r="F255" t="str">
            <v>Wisma Indosemen Lt. M   Jl. Jend. Sudirman Kav. 70-71</v>
          </cell>
          <cell r="G255" t="str">
            <v>Jakarta Selatan</v>
          </cell>
          <cell r="H255" t="str">
            <v>DKI Jakarta</v>
          </cell>
        </row>
        <row r="256">
          <cell r="B256" t="str">
            <v>LK.00023</v>
          </cell>
          <cell r="C256" t="str">
            <v>PT Bank Muamalat Indonesia, DPLK</v>
          </cell>
          <cell r="D256" t="str">
            <v>DPLK</v>
          </cell>
          <cell r="E256" t="str">
            <v>PPIP</v>
          </cell>
          <cell r="F256" t="str">
            <v>Gedung Arthaloka Lantai 9  Jl. Jend. Sudirman No. 2</v>
          </cell>
          <cell r="G256" t="str">
            <v>Jakarta</v>
          </cell>
          <cell r="H256" t="str">
            <v>DKI Jakarta</v>
          </cell>
        </row>
        <row r="257">
          <cell r="B257" t="str">
            <v>LK.00026</v>
          </cell>
          <cell r="C257" t="str">
            <v>Sinarmas MSIG, DPLK (d/h Eka Life, DPLK)</v>
          </cell>
          <cell r="D257" t="str">
            <v>DPLK</v>
          </cell>
          <cell r="E257" t="str">
            <v>PPIP</v>
          </cell>
          <cell r="F257" t="str">
            <v>Wisma Eka Jiwa 8th floor   Jl. Mangga Dua Raya</v>
          </cell>
          <cell r="G257" t="str">
            <v>Jakarta Pusat</v>
          </cell>
          <cell r="H257" t="str">
            <v>DKI Jakarta</v>
          </cell>
        </row>
        <row r="258">
          <cell r="B258" t="str">
            <v>LK.00027</v>
          </cell>
          <cell r="C258" t="str">
            <v>Pasaraya, DPLK</v>
          </cell>
          <cell r="D258" t="str">
            <v>DPLK</v>
          </cell>
          <cell r="E258" t="str">
            <v>PPIP</v>
          </cell>
          <cell r="F258" t="str">
            <v>Jl. Iskandarsyah II No. 2  Gedung Pasaraya Grande Lt. 6 Kebayoran Baru</v>
          </cell>
          <cell r="G258" t="str">
            <v>Jakarta Selatan</v>
          </cell>
          <cell r="H258" t="str">
            <v>DKI Jakarta</v>
          </cell>
        </row>
        <row r="259">
          <cell r="B259" t="str">
            <v>LK.00028</v>
          </cell>
          <cell r="C259" t="str">
            <v xml:space="preserve">AIA Financial, DPLK </v>
          </cell>
          <cell r="D259" t="str">
            <v>DPLK</v>
          </cell>
          <cell r="E259" t="str">
            <v>PPIP</v>
          </cell>
          <cell r="F259" t="str">
            <v>Menara Dynaplast Lt. 7   Jl. MH. Thamrin No. 1 Lippo Karawaci</v>
          </cell>
          <cell r="G259" t="str">
            <v>Tangerang</v>
          </cell>
          <cell r="H259" t="str">
            <v>Banten</v>
          </cell>
        </row>
        <row r="260">
          <cell r="B260" t="str">
            <v>LK.00032</v>
          </cell>
          <cell r="C260" t="str">
            <v>BPD Jawa Barat dan Banten, DPLK</v>
          </cell>
          <cell r="D260" t="str">
            <v>DPLK</v>
          </cell>
          <cell r="E260" t="str">
            <v>PPIP</v>
          </cell>
          <cell r="F260" t="str">
            <v>Menara Bank Jabar Lantai Dasar  Jl. Naripan 12-14</v>
          </cell>
          <cell r="G260" t="str">
            <v>Bandung</v>
          </cell>
          <cell r="H260" t="str">
            <v>Jawa Barat</v>
          </cell>
        </row>
        <row r="261">
          <cell r="B261" t="str">
            <v>LK.00033</v>
          </cell>
          <cell r="C261" t="str">
            <v>Bank Maspion, DPLK</v>
          </cell>
          <cell r="D261" t="str">
            <v>DPLK</v>
          </cell>
          <cell r="E261" t="str">
            <v>PPIP</v>
          </cell>
          <cell r="F261" t="str">
            <v>Jl. Basuki Rahmat 50-54</v>
          </cell>
          <cell r="G261" t="str">
            <v>Surabaya</v>
          </cell>
          <cell r="H261" t="str">
            <v>Jawa Timur</v>
          </cell>
        </row>
        <row r="262">
          <cell r="B262" t="str">
            <v>LK.00035</v>
          </cell>
          <cell r="C262" t="str">
            <v>Bank Rakyat Indonesia, DPLK</v>
          </cell>
          <cell r="D262" t="str">
            <v>DPLK</v>
          </cell>
          <cell r="E262" t="str">
            <v>PPIP</v>
          </cell>
          <cell r="F262" t="str">
            <v>Gedung BRI II Lt.3  Jl. Jend. Sudirman Kav. 44 - 46</v>
          </cell>
          <cell r="G262" t="str">
            <v>Jakarta Pusat</v>
          </cell>
          <cell r="H262" t="str">
            <v>DKI Jakarta</v>
          </cell>
        </row>
        <row r="263">
          <cell r="B263" t="str">
            <v>LK.00036</v>
          </cell>
          <cell r="C263" t="str">
            <v>DPLK Bumiputera</v>
          </cell>
          <cell r="D263" t="str">
            <v>DPLK</v>
          </cell>
          <cell r="E263" t="str">
            <v>PPIP</v>
          </cell>
          <cell r="F263" t="str">
            <v>Jl. Wolter Monginsidi No. 84-86  Kebayoran Baru</v>
          </cell>
          <cell r="G263" t="str">
            <v>Jakarta Selatan</v>
          </cell>
          <cell r="H263" t="str">
            <v>DKI Jakarta</v>
          </cell>
        </row>
        <row r="264">
          <cell r="B264" t="str">
            <v>LK.00037</v>
          </cell>
          <cell r="C264" t="str">
            <v>DPLK Mega Life</v>
          </cell>
          <cell r="D264" t="str">
            <v>DPLK</v>
          </cell>
          <cell r="E264" t="str">
            <v>PPIP</v>
          </cell>
          <cell r="F264" t="str">
            <v>Menara Bank Mega lantai 22   Jl. Kapten Tendean Kav. 12-14 A</v>
          </cell>
          <cell r="G264" t="str">
            <v>Jakarta Selatan</v>
          </cell>
          <cell r="H264" t="str">
            <v>DKI Jakarta</v>
          </cell>
        </row>
        <row r="265">
          <cell r="B265" t="str">
            <v>LK.00038</v>
          </cell>
          <cell r="C265" t="str">
            <v>Mandiri DPLK</v>
          </cell>
          <cell r="D265" t="str">
            <v>DPLK</v>
          </cell>
          <cell r="E265" t="str">
            <v>PPIP</v>
          </cell>
          <cell r="F265" t="str">
            <v>Plaza Mandiri Lt. 7  Jl. Gatot Subroto Kav. 36-38</v>
          </cell>
          <cell r="G265" t="str">
            <v>Jakarta</v>
          </cell>
          <cell r="H265" t="str">
            <v>DKI Jakarta</v>
          </cell>
        </row>
        <row r="266">
          <cell r="B266" t="str">
            <v>LK.00039</v>
          </cell>
          <cell r="C266" t="str">
            <v>Asuransi Jiwa Generali Indonesia, DPLK</v>
          </cell>
          <cell r="D266" t="str">
            <v>DPLK</v>
          </cell>
          <cell r="E266" t="str">
            <v>PPIP</v>
          </cell>
          <cell r="F266" t="str">
            <v>Cyber 2 Tower, 30th Floor, Jl. H. R. Rasuna Said Blok X-5 No.1</v>
          </cell>
          <cell r="G266" t="str">
            <v>Jakarta</v>
          </cell>
          <cell r="H266" t="str">
            <v>DKI Jakarta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et publikasi (Total)"/>
      <sheetName val="REKAP INVESTASI SOURCE"/>
      <sheetName val="KONSOLIDASI TOTAL (2)"/>
      <sheetName val="LAN"/>
      <sheetName val="LAN-DPLK Muamalat"/>
      <sheetName val="LAN-PPIP RSI"/>
      <sheetName val="LAN-PPIP BI"/>
      <sheetName val="LAN-PPMP Muhammadiyah"/>
      <sheetName val="LAN - PPMP UMS"/>
      <sheetName val="LAN - PPMP Aceh"/>
      <sheetName val="LPAN"/>
      <sheetName val="LPAN-DPLK Muamalat"/>
      <sheetName val="LPAN-PPIP RSI"/>
      <sheetName val="LPAN-PPIP BI"/>
      <sheetName val="LPAN-PPMP Muhammadiyah"/>
      <sheetName val="LPAN - PPMP UMS"/>
      <sheetName val="LPAN - PPMP Aceh"/>
      <sheetName val="NERACA"/>
      <sheetName val="NRC-DPLK Muamalat"/>
      <sheetName val="NRC-PPIP RSI"/>
      <sheetName val="NRC-PPIP BI"/>
      <sheetName val="NRC-PPMP Muhammadiyah"/>
      <sheetName val="NRC-PPMP UMS"/>
      <sheetName val="NRC-PPMP Aceh"/>
      <sheetName val="LPHU"/>
      <sheetName val="LPHU-DPLK Muamalat"/>
      <sheetName val="LPHU-PPIP RSI"/>
      <sheetName val="LPHU-PPIP BI"/>
      <sheetName val="LPHU-PPMP Muhammadiyah"/>
      <sheetName val="LPHU-PPMP UMS"/>
      <sheetName val="LPHU-PPMP Aceh"/>
      <sheetName val="=="/>
      <sheetName val="PIS-DPLK"/>
      <sheetName val="==="/>
      <sheetName val="DPLK Mandiri=&gt;DPLK AMFS"/>
      <sheetName val="DPLK AMFS"/>
      <sheetName val="DPLK BNI"/>
      <sheetName val="DPLK BRI"/>
      <sheetName val="DPLK Manulife"/>
      <sheetName val="DPLK Allian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9">
          <cell r="AL9">
            <v>1918854878.4299998</v>
          </cell>
          <cell r="AM9">
            <v>3739643179.7200003</v>
          </cell>
          <cell r="AN9">
            <v>3739643179.7200003</v>
          </cell>
          <cell r="AO9">
            <v>7462078710.6800003</v>
          </cell>
          <cell r="AP9">
            <v>9175424098.6800003</v>
          </cell>
          <cell r="AQ9">
            <v>12113285458.04014</v>
          </cell>
          <cell r="AR9">
            <v>12113285458.04014</v>
          </cell>
          <cell r="AS9">
            <v>14193101105.150141</v>
          </cell>
          <cell r="AT9">
            <v>22721147770.788933</v>
          </cell>
          <cell r="AU9">
            <v>24529263800.788929</v>
          </cell>
          <cell r="AV9">
            <v>26538292705.788929</v>
          </cell>
          <cell r="AW9">
            <v>28492456839.288929</v>
          </cell>
          <cell r="AX9">
            <v>28492456839.288929</v>
          </cell>
          <cell r="AY9">
            <v>28492456839.288929</v>
          </cell>
        </row>
        <row r="10">
          <cell r="AL10">
            <v>1674289083.1689761</v>
          </cell>
          <cell r="AM10">
            <v>1858066270.2907052</v>
          </cell>
          <cell r="AN10">
            <v>1858066270.2907052</v>
          </cell>
          <cell r="AO10">
            <v>-956268686.3364439</v>
          </cell>
          <cell r="AP10">
            <v>-1884999226.1141672</v>
          </cell>
          <cell r="AQ10">
            <v>-3484218722.7373095</v>
          </cell>
          <cell r="AR10">
            <v>-3484218722.7373095</v>
          </cell>
          <cell r="AS10">
            <v>-4021648276.7657757</v>
          </cell>
          <cell r="AT10">
            <v>-8095644840.6515675</v>
          </cell>
          <cell r="AU10">
            <v>-11358035972.90863</v>
          </cell>
          <cell r="AV10">
            <v>-9331810486.3467274</v>
          </cell>
          <cell r="AW10">
            <v>-8828583381.9593601</v>
          </cell>
          <cell r="AX10">
            <v>-8828583381.9593601</v>
          </cell>
          <cell r="AY10">
            <v>-8828583381.9593601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es"/>
      <sheetName val="PELAKU"/>
      <sheetName val="Metadata"/>
      <sheetName val="PROVINSI"/>
      <sheetName val="PESERTA"/>
      <sheetName val="RASIO"/>
      <sheetName val="LAN"/>
      <sheetName val="LPHU"/>
      <sheetName val="LAN-PPMP"/>
      <sheetName val="LAN-PPIP"/>
      <sheetName val="LAN-DPLK"/>
      <sheetName val="LPHU-PPMP"/>
      <sheetName val="LPHU-PPIP"/>
      <sheetName val="LPHU-DPL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30">
          <cell r="C130">
            <v>528337722086.89209</v>
          </cell>
          <cell r="D130">
            <v>535156611274.01379</v>
          </cell>
          <cell r="E130">
            <v>539815914274.01379</v>
          </cell>
          <cell r="F130">
            <v>543514396077.38666</v>
          </cell>
          <cell r="G130">
            <v>548437839537.60895</v>
          </cell>
          <cell r="H130">
            <v>553946907040.98584</v>
          </cell>
          <cell r="I130">
            <v>555287096040.98584</v>
          </cell>
          <cell r="J130">
            <v>563719976486.95728</v>
          </cell>
          <cell r="K130">
            <v>574584808923.07153</v>
          </cell>
          <cell r="L130">
            <v>580802000872.81445</v>
          </cell>
          <cell r="M130">
            <v>588131650359.37646</v>
          </cell>
          <cell r="N130">
            <v>596057479463.76379</v>
          </cell>
          <cell r="O130">
            <v>1368530263738.7637</v>
          </cell>
        </row>
        <row r="149">
          <cell r="C149">
            <v>619100758402.85828</v>
          </cell>
          <cell r="D149">
            <v>623666414307.01904</v>
          </cell>
          <cell r="E149">
            <v>624219417388.01904</v>
          </cell>
          <cell r="F149">
            <v>629282798717.83215</v>
          </cell>
          <cell r="G149">
            <v>631264019071.67114</v>
          </cell>
          <cell r="H149">
            <v>635556925151.26001</v>
          </cell>
          <cell r="I149">
            <v>637250357271.26001</v>
          </cell>
          <cell r="J149">
            <v>641566128575.31714</v>
          </cell>
          <cell r="K149">
            <v>653623595470.94592</v>
          </cell>
          <cell r="L149">
            <v>655318947743.479</v>
          </cell>
          <cell r="M149">
            <v>663424250258.87646</v>
          </cell>
          <cell r="N149">
            <v>662242736023.86682</v>
          </cell>
          <cell r="O149">
            <v>1450428347174.8667</v>
          </cell>
        </row>
      </sheetData>
      <sheetData sheetId="10" refreshError="1">
        <row r="129">
          <cell r="C129">
            <v>66793727723.860001</v>
          </cell>
          <cell r="D129">
            <v>64654976393</v>
          </cell>
          <cell r="E129">
            <v>64654976393</v>
          </cell>
          <cell r="F129">
            <v>64654976393</v>
          </cell>
          <cell r="G129">
            <v>61468785917</v>
          </cell>
          <cell r="H129">
            <v>63223343362</v>
          </cell>
          <cell r="I129">
            <v>49465931385</v>
          </cell>
          <cell r="J129">
            <v>64229289341</v>
          </cell>
          <cell r="K129">
            <v>61413028947</v>
          </cell>
          <cell r="L129">
            <v>60591723191</v>
          </cell>
          <cell r="M129">
            <v>61189024194</v>
          </cell>
          <cell r="N129">
            <v>66019084522</v>
          </cell>
          <cell r="O129">
            <v>65864246301</v>
          </cell>
        </row>
        <row r="147">
          <cell r="C147">
            <v>88062310420.428757</v>
          </cell>
          <cell r="D147">
            <v>86764664284</v>
          </cell>
          <cell r="E147">
            <v>86764664284</v>
          </cell>
          <cell r="F147">
            <v>86764664284</v>
          </cell>
          <cell r="G147">
            <v>85652734886</v>
          </cell>
          <cell r="H147">
            <v>84913614824</v>
          </cell>
          <cell r="I147">
            <v>70125459100</v>
          </cell>
          <cell r="J147">
            <v>76385614500</v>
          </cell>
          <cell r="K147">
            <v>74646969475</v>
          </cell>
          <cell r="L147">
            <v>73326129714</v>
          </cell>
          <cell r="M147">
            <v>73961809241</v>
          </cell>
          <cell r="N147">
            <v>77868264383</v>
          </cell>
          <cell r="O147">
            <v>76724528413</v>
          </cell>
        </row>
      </sheetData>
      <sheetData sheetId="11" refreshError="1">
        <row r="106">
          <cell r="C106">
            <v>1439313729512</v>
          </cell>
          <cell r="D106">
            <v>1450346159578</v>
          </cell>
          <cell r="E106">
            <v>1440333873308</v>
          </cell>
          <cell r="F106">
            <v>1454683256932</v>
          </cell>
          <cell r="G106">
            <v>1460000573813</v>
          </cell>
          <cell r="H106">
            <v>1463416002717</v>
          </cell>
          <cell r="I106">
            <v>1466982391436</v>
          </cell>
          <cell r="J106">
            <v>1464341957484</v>
          </cell>
          <cell r="K106">
            <v>1471247266529</v>
          </cell>
          <cell r="L106">
            <v>1474894293066</v>
          </cell>
          <cell r="M106">
            <v>1489871477016</v>
          </cell>
          <cell r="N106">
            <v>1496751466035</v>
          </cell>
          <cell r="O106">
            <v>1502540007728</v>
          </cell>
        </row>
        <row r="113">
          <cell r="C113">
            <v>1458064245632</v>
          </cell>
          <cell r="D113">
            <v>1460489330970</v>
          </cell>
          <cell r="E113">
            <v>1451951110473</v>
          </cell>
          <cell r="F113">
            <v>1464080404464</v>
          </cell>
          <cell r="G113">
            <v>1467765807691</v>
          </cell>
          <cell r="H113">
            <v>1472154189314</v>
          </cell>
          <cell r="I113">
            <v>1476225778673</v>
          </cell>
          <cell r="J113">
            <v>1484964396803</v>
          </cell>
          <cell r="K113">
            <v>1482946657339</v>
          </cell>
          <cell r="L113">
            <v>1488803380844</v>
          </cell>
          <cell r="M113">
            <v>1499776014416</v>
          </cell>
          <cell r="N113">
            <v>1509530057317</v>
          </cell>
          <cell r="O113">
            <v>1516670951561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a Pensiun (PdptnInv)"/>
      <sheetName val="PPMP (PdptnInv)"/>
      <sheetName val="PPIP (PdptnInv)"/>
      <sheetName val="DPLK (PdptnInv)"/>
      <sheetName val="Dana Pensiun (PortInv)"/>
      <sheetName val="PPMP (PortInv)"/>
      <sheetName val="PPIP (PortInv)"/>
      <sheetName val="DPLK (PortInv)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6">
          <cell r="BX56">
            <v>1371.4976840187637</v>
          </cell>
          <cell r="BY56">
            <v>1396.59978356441</v>
          </cell>
          <cell r="BZ56">
            <v>1407.6296096183021</v>
          </cell>
        </row>
      </sheetData>
      <sheetData sheetId="6" refreshError="1">
        <row r="56">
          <cell r="BX56">
            <v>65.864246300999994</v>
          </cell>
          <cell r="BY56">
            <v>65.864246300999994</v>
          </cell>
          <cell r="BZ56">
            <v>63.250887822999999</v>
          </cell>
        </row>
      </sheetData>
      <sheetData sheetId="7" refreshError="1">
        <row r="56">
          <cell r="BX56">
            <v>1513.1115547109998</v>
          </cell>
          <cell r="BY56">
            <v>1524.931544176</v>
          </cell>
          <cell r="BZ56">
            <v>1538.3891183369999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0:J19"/>
  <sheetViews>
    <sheetView showGridLines="0" zoomScale="70" zoomScaleNormal="70" workbookViewId="0">
      <selection activeCell="H14" sqref="H14"/>
    </sheetView>
  </sheetViews>
  <sheetFormatPr defaultColWidth="8.81640625" defaultRowHeight="14.5"/>
  <cols>
    <col min="1" max="1" width="3.36328125" style="5" customWidth="1"/>
    <col min="2" max="2" width="3.36328125" customWidth="1"/>
    <col min="3" max="3" width="10.6328125" bestFit="1" customWidth="1"/>
  </cols>
  <sheetData>
    <row r="10" spans="3:10" ht="46">
      <c r="C10" s="8" t="s">
        <v>0</v>
      </c>
      <c r="D10" s="1"/>
    </row>
    <row r="12" spans="3:10" ht="28.5">
      <c r="C12" s="2" t="s">
        <v>265</v>
      </c>
      <c r="D12" s="3"/>
      <c r="E12" s="3"/>
      <c r="F12" s="3"/>
      <c r="G12" s="3"/>
      <c r="H12" s="3"/>
      <c r="I12" s="3"/>
      <c r="J12" s="3"/>
    </row>
    <row r="13" spans="3:10" ht="28.5">
      <c r="C13" s="2">
        <v>2023</v>
      </c>
      <c r="D13" s="2"/>
      <c r="E13" s="3"/>
      <c r="F13" s="3"/>
      <c r="G13" s="3"/>
      <c r="H13" s="3"/>
      <c r="I13" s="3"/>
      <c r="J13" s="3"/>
    </row>
    <row r="19" spans="3:3">
      <c r="C19" s="4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FF0000"/>
  </sheetPr>
  <dimension ref="C2:X262"/>
  <sheetViews>
    <sheetView showGridLines="0" topLeftCell="C1" zoomScaleNormal="100" workbookViewId="0">
      <pane xSplit="2" ySplit="3" topLeftCell="E112" activePane="bottomRight" state="frozen"/>
      <selection pane="topRight" activeCell="E1" sqref="E1"/>
      <selection pane="bottomLeft" activeCell="C4" sqref="C4"/>
      <selection pane="bottomRight" activeCell="O208" sqref="O208"/>
    </sheetView>
  </sheetViews>
  <sheetFormatPr defaultColWidth="9.1796875" defaultRowHeight="12.5"/>
  <cols>
    <col min="1" max="2" width="9.1796875" style="18"/>
    <col min="3" max="3" width="16" style="18" bestFit="1" customWidth="1"/>
    <col min="4" max="4" width="14.1796875" style="18" bestFit="1" customWidth="1"/>
    <col min="5" max="5" width="8.453125" style="18" customWidth="1"/>
    <col min="6" max="9" width="9.1796875" style="18"/>
    <col min="10" max="10" width="9.1796875" style="18" customWidth="1"/>
    <col min="11" max="15" width="9.1796875" style="18"/>
    <col min="16" max="20" width="9.1796875" style="18" customWidth="1"/>
    <col min="21" max="21" width="9.1796875" style="18"/>
    <col min="22" max="24" width="19.81640625" style="18" bestFit="1" customWidth="1"/>
    <col min="25" max="16384" width="9.1796875" style="18"/>
  </cols>
  <sheetData>
    <row r="2" spans="3:20" ht="15">
      <c r="C2" s="133" t="s">
        <v>123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3:20" ht="13" thickBot="1">
      <c r="C3" s="23" t="s">
        <v>124</v>
      </c>
      <c r="D3" s="17"/>
      <c r="E3" s="17" t="e">
        <f>'Tabel 1'!#REF!</f>
        <v>#REF!</v>
      </c>
      <c r="F3" s="17" t="e">
        <f>'Tabel 1'!#REF!</f>
        <v>#REF!</v>
      </c>
      <c r="G3" s="17" t="e">
        <f>'Tabel 1'!#REF!</f>
        <v>#REF!</v>
      </c>
      <c r="H3" s="17" t="e">
        <f>'Tabel 1'!#REF!</f>
        <v>#REF!</v>
      </c>
      <c r="I3" s="17" t="e">
        <f>'Tabel 1'!#REF!</f>
        <v>#REF!</v>
      </c>
      <c r="J3" s="17" t="e">
        <f>'Tabel 1'!#REF!</f>
        <v>#REF!</v>
      </c>
      <c r="K3" s="17">
        <v>44773</v>
      </c>
      <c r="L3" s="17">
        <v>44804</v>
      </c>
      <c r="M3" s="17">
        <v>44834</v>
      </c>
      <c r="N3" s="17">
        <v>44865</v>
      </c>
      <c r="O3" s="17">
        <v>44895</v>
      </c>
      <c r="P3" s="17">
        <v>44926</v>
      </c>
      <c r="Q3" s="17">
        <v>44957</v>
      </c>
      <c r="R3" s="17">
        <v>44985</v>
      </c>
      <c r="S3" s="17">
        <v>45016</v>
      </c>
      <c r="T3" s="17">
        <v>45046</v>
      </c>
    </row>
    <row r="4" spans="3:20" ht="13" thickTop="1">
      <c r="C4" s="24" t="s">
        <v>125</v>
      </c>
      <c r="D4" s="19" t="s">
        <v>49</v>
      </c>
      <c r="E4" s="105" t="e">
        <f>E114</f>
        <v>#REF!</v>
      </c>
      <c r="F4" s="105" t="e">
        <f t="shared" ref="F4:Q4" si="0">F114</f>
        <v>#REF!</v>
      </c>
      <c r="G4" s="105" t="e">
        <f t="shared" si="0"/>
        <v>#REF!</v>
      </c>
      <c r="H4" s="105" t="e">
        <f t="shared" si="0"/>
        <v>#REF!</v>
      </c>
      <c r="I4" s="105" t="e">
        <f t="shared" si="0"/>
        <v>#REF!</v>
      </c>
      <c r="J4" s="105" t="e">
        <f t="shared" si="0"/>
        <v>#REF!</v>
      </c>
      <c r="K4" s="105" t="e">
        <f t="shared" si="0"/>
        <v>#REF!</v>
      </c>
      <c r="L4" s="105" t="e">
        <f t="shared" si="0"/>
        <v>#REF!</v>
      </c>
      <c r="M4" s="105" t="e">
        <f t="shared" si="0"/>
        <v>#REF!</v>
      </c>
      <c r="N4" s="105" t="e">
        <f t="shared" si="0"/>
        <v>#REF!</v>
      </c>
      <c r="O4" s="105" t="e">
        <f t="shared" si="0"/>
        <v>#REF!</v>
      </c>
      <c r="P4" s="105" t="e">
        <f t="shared" si="0"/>
        <v>#REF!</v>
      </c>
      <c r="Q4" s="105" t="e">
        <f t="shared" si="0"/>
        <v>#REF!</v>
      </c>
      <c r="R4" s="105" t="e">
        <f t="shared" ref="R4:S4" si="1">R114</f>
        <v>#REF!</v>
      </c>
      <c r="S4" s="105">
        <f t="shared" si="1"/>
        <v>1.5634994829248672E-2</v>
      </c>
      <c r="T4" s="105">
        <f t="shared" ref="T4" si="2">T114</f>
        <v>2.083559343835872E-2</v>
      </c>
    </row>
    <row r="5" spans="3:20" ht="14.5">
      <c r="C5" s="26"/>
      <c r="D5" s="21" t="s">
        <v>46</v>
      </c>
      <c r="E5" s="106" t="e">
        <f>E96</f>
        <v>#REF!</v>
      </c>
      <c r="F5" s="106" t="e">
        <f t="shared" ref="F5:Q5" si="3">F96</f>
        <v>#REF!</v>
      </c>
      <c r="G5" s="106" t="e">
        <f t="shared" si="3"/>
        <v>#REF!</v>
      </c>
      <c r="H5" s="106" t="e">
        <f t="shared" si="3"/>
        <v>#REF!</v>
      </c>
      <c r="I5" s="106" t="e">
        <f t="shared" si="3"/>
        <v>#REF!</v>
      </c>
      <c r="J5" s="106" t="e">
        <f t="shared" si="3"/>
        <v>#REF!</v>
      </c>
      <c r="K5" s="106" t="e">
        <f t="shared" si="3"/>
        <v>#REF!</v>
      </c>
      <c r="L5" s="106" t="e">
        <f t="shared" si="3"/>
        <v>#REF!</v>
      </c>
      <c r="M5" s="106" t="e">
        <f t="shared" si="3"/>
        <v>#REF!</v>
      </c>
      <c r="N5" s="106" t="e">
        <f t="shared" si="3"/>
        <v>#REF!</v>
      </c>
      <c r="O5" s="106" t="e">
        <f t="shared" si="3"/>
        <v>#REF!</v>
      </c>
      <c r="P5" s="106" t="e">
        <f t="shared" si="3"/>
        <v>#REF!</v>
      </c>
      <c r="Q5" s="106" t="e">
        <f t="shared" si="3"/>
        <v>#REF!</v>
      </c>
      <c r="R5" s="106" t="e">
        <f t="shared" ref="R5:S5" si="4">R96</f>
        <v>#REF!</v>
      </c>
      <c r="S5" s="106">
        <f t="shared" si="4"/>
        <v>1.6754004682736086E-2</v>
      </c>
      <c r="T5" s="106">
        <f t="shared" ref="T5" si="5">T96</f>
        <v>2.2254057669789662E-2</v>
      </c>
    </row>
    <row r="6" spans="3:20" ht="14.5">
      <c r="C6" s="26"/>
      <c r="D6" s="21" t="s">
        <v>47</v>
      </c>
      <c r="E6" s="106" t="e">
        <f>E102</f>
        <v>#REF!</v>
      </c>
      <c r="F6" s="106" t="e">
        <f t="shared" ref="F6:Q6" si="6">F102</f>
        <v>#REF!</v>
      </c>
      <c r="G6" s="106" t="e">
        <f t="shared" si="6"/>
        <v>#REF!</v>
      </c>
      <c r="H6" s="106" t="e">
        <f t="shared" si="6"/>
        <v>#REF!</v>
      </c>
      <c r="I6" s="106" t="e">
        <f t="shared" si="6"/>
        <v>#REF!</v>
      </c>
      <c r="J6" s="106" t="e">
        <f t="shared" si="6"/>
        <v>#REF!</v>
      </c>
      <c r="K6" s="106" t="e">
        <f t="shared" si="6"/>
        <v>#REF!</v>
      </c>
      <c r="L6" s="106" t="e">
        <f t="shared" si="6"/>
        <v>#REF!</v>
      </c>
      <c r="M6" s="106" t="e">
        <f t="shared" si="6"/>
        <v>#REF!</v>
      </c>
      <c r="N6" s="106" t="e">
        <f t="shared" si="6"/>
        <v>#REF!</v>
      </c>
      <c r="O6" s="106" t="e">
        <f t="shared" si="6"/>
        <v>#REF!</v>
      </c>
      <c r="P6" s="106" t="e">
        <f t="shared" si="6"/>
        <v>#REF!</v>
      </c>
      <c r="Q6" s="106" t="e">
        <f t="shared" si="6"/>
        <v>#REF!</v>
      </c>
      <c r="R6" s="106" t="e">
        <f t="shared" ref="R6:S6" si="7">R102</f>
        <v>#REF!</v>
      </c>
      <c r="S6" s="106">
        <f t="shared" si="7"/>
        <v>1.6643153453750739E-2</v>
      </c>
      <c r="T6" s="106">
        <f t="shared" ref="T6" si="8">T102</f>
        <v>2.286765001076399E-2</v>
      </c>
    </row>
    <row r="7" spans="3:20" ht="14.5">
      <c r="C7" s="26"/>
      <c r="D7" s="21" t="s">
        <v>48</v>
      </c>
      <c r="E7" s="106" t="e">
        <f>E108</f>
        <v>#REF!</v>
      </c>
      <c r="F7" s="106" t="e">
        <f t="shared" ref="F7:Q7" si="9">F108</f>
        <v>#REF!</v>
      </c>
      <c r="G7" s="106" t="e">
        <f t="shared" si="9"/>
        <v>#REF!</v>
      </c>
      <c r="H7" s="106" t="e">
        <f t="shared" si="9"/>
        <v>#REF!</v>
      </c>
      <c r="I7" s="106" t="e">
        <f t="shared" si="9"/>
        <v>#REF!</v>
      </c>
      <c r="J7" s="106" t="e">
        <f t="shared" si="9"/>
        <v>#REF!</v>
      </c>
      <c r="K7" s="106" t="e">
        <f t="shared" si="9"/>
        <v>#REF!</v>
      </c>
      <c r="L7" s="106" t="e">
        <f t="shared" si="9"/>
        <v>#REF!</v>
      </c>
      <c r="M7" s="106" t="e">
        <f t="shared" si="9"/>
        <v>#REF!</v>
      </c>
      <c r="N7" s="106" t="e">
        <f t="shared" si="9"/>
        <v>#REF!</v>
      </c>
      <c r="O7" s="106" t="e">
        <f t="shared" si="9"/>
        <v>#REF!</v>
      </c>
      <c r="P7" s="106" t="e">
        <f t="shared" si="9"/>
        <v>#REF!</v>
      </c>
      <c r="Q7" s="106" t="e">
        <f t="shared" si="9"/>
        <v>#REF!</v>
      </c>
      <c r="R7" s="106" t="e">
        <f t="shared" ref="R7:S7" si="10">R108</f>
        <v>#REF!</v>
      </c>
      <c r="S7" s="106">
        <f t="shared" si="10"/>
        <v>1.366363326284907E-2</v>
      </c>
      <c r="T7" s="106">
        <f t="shared" ref="T7" si="11">T108</f>
        <v>1.8075809897345689E-2</v>
      </c>
    </row>
    <row r="8" spans="3:20">
      <c r="C8" s="24" t="s">
        <v>126</v>
      </c>
      <c r="D8" s="19" t="s">
        <v>49</v>
      </c>
      <c r="E8" s="105">
        <f>E90</f>
        <v>4.723962762364837E-3</v>
      </c>
      <c r="F8" s="105">
        <f t="shared" ref="F8:Q8" si="12">F90</f>
        <v>8.2124260878067151E-3</v>
      </c>
      <c r="G8" s="105">
        <f t="shared" si="12"/>
        <v>1.4146507714408542E-2</v>
      </c>
      <c r="H8" s="105">
        <f t="shared" si="12"/>
        <v>1.900406866674351E-2</v>
      </c>
      <c r="I8" s="105">
        <f t="shared" si="12"/>
        <v>2.4628206067839595E-2</v>
      </c>
      <c r="J8" s="105">
        <f t="shared" si="12"/>
        <v>3.0826235168054848E-2</v>
      </c>
      <c r="K8" s="105">
        <f t="shared" si="12"/>
        <v>3.5443223463036438E-2</v>
      </c>
      <c r="L8" s="105">
        <f t="shared" si="12"/>
        <v>4.0343840635161332E-2</v>
      </c>
      <c r="M8" s="105">
        <f t="shared" si="12"/>
        <v>4.5159661092828783E-2</v>
      </c>
      <c r="N8" s="105">
        <f t="shared" si="12"/>
        <v>4.9336843601314018E-2</v>
      </c>
      <c r="O8" s="105">
        <f t="shared" si="12"/>
        <v>5.4220917082669656E-2</v>
      </c>
      <c r="P8" s="105">
        <f t="shared" si="12"/>
        <v>5.9334040469161423E-2</v>
      </c>
      <c r="Q8" s="105">
        <f t="shared" si="12"/>
        <v>5.3154706863665375E-3</v>
      </c>
      <c r="R8" s="105">
        <f t="shared" ref="R8:S8" si="13">R90</f>
        <v>9.861332394491466E-3</v>
      </c>
      <c r="S8" s="105">
        <f t="shared" si="13"/>
        <v>1.6132394820605831E-2</v>
      </c>
      <c r="T8" s="105">
        <f t="shared" ref="T8" si="14">T90</f>
        <v>2.1509064364708827E-2</v>
      </c>
    </row>
    <row r="9" spans="3:20" ht="14.5">
      <c r="C9" s="25"/>
      <c r="D9" s="21" t="s">
        <v>46</v>
      </c>
      <c r="E9" s="106">
        <f>E69</f>
        <v>4.9598899540487266E-3</v>
      </c>
      <c r="F9" s="106">
        <f t="shared" ref="F9:Q9" si="15">F69</f>
        <v>8.5600286819775689E-3</v>
      </c>
      <c r="G9" s="106">
        <f t="shared" si="15"/>
        <v>1.5666076393454634E-2</v>
      </c>
      <c r="H9" s="106">
        <f t="shared" si="15"/>
        <v>2.1548380192031848E-2</v>
      </c>
      <c r="I9" s="106">
        <f t="shared" si="15"/>
        <v>2.7323966805546145E-2</v>
      </c>
      <c r="J9" s="106">
        <f t="shared" si="15"/>
        <v>3.5512487862756542E-2</v>
      </c>
      <c r="K9" s="106">
        <f t="shared" si="15"/>
        <v>4.0962885462964033E-2</v>
      </c>
      <c r="L9" s="106">
        <f t="shared" si="15"/>
        <v>4.6557536499863328E-2</v>
      </c>
      <c r="M9" s="106">
        <f t="shared" si="15"/>
        <v>5.1410077065173955E-2</v>
      </c>
      <c r="N9" s="106">
        <f t="shared" si="15"/>
        <v>5.578914889274899E-2</v>
      </c>
      <c r="O9" s="106">
        <f t="shared" si="15"/>
        <v>6.0639815389027359E-2</v>
      </c>
      <c r="P9" s="106">
        <f t="shared" si="15"/>
        <v>6.5964557456355169E-2</v>
      </c>
      <c r="Q9" s="106">
        <f t="shared" si="15"/>
        <v>5.8602730244894418E-3</v>
      </c>
      <c r="R9" s="106">
        <f t="shared" ref="R9:S9" si="16">R69</f>
        <v>1.0393747088811111E-2</v>
      </c>
      <c r="S9" s="106">
        <f t="shared" si="16"/>
        <v>1.748988279177004E-2</v>
      </c>
      <c r="T9" s="106">
        <f t="shared" ref="T9" si="17">T69</f>
        <v>2.3254974174495461E-2</v>
      </c>
    </row>
    <row r="10" spans="3:20" ht="14.5">
      <c r="C10" s="25"/>
      <c r="D10" s="21" t="s">
        <v>47</v>
      </c>
      <c r="E10" s="106">
        <f>E76</f>
        <v>5.7242178189307038E-3</v>
      </c>
      <c r="F10" s="106">
        <f t="shared" ref="F10:Q10" si="18">F76</f>
        <v>8.5953087894549401E-3</v>
      </c>
      <c r="G10" s="106">
        <f t="shared" si="18"/>
        <v>1.3861807970788762E-2</v>
      </c>
      <c r="H10" s="106">
        <f t="shared" si="18"/>
        <v>2.0382022676847186E-2</v>
      </c>
      <c r="I10" s="106">
        <f t="shared" si="18"/>
        <v>2.649781160643996E-2</v>
      </c>
      <c r="J10" s="106">
        <f t="shared" si="18"/>
        <v>3.1358869971496027E-2</v>
      </c>
      <c r="K10" s="106">
        <f t="shared" si="18"/>
        <v>3.5816429802347532E-2</v>
      </c>
      <c r="L10" s="106">
        <f t="shared" si="18"/>
        <v>4.131303157336691E-2</v>
      </c>
      <c r="M10" s="106">
        <f t="shared" si="18"/>
        <v>4.6014810937028736E-2</v>
      </c>
      <c r="N10" s="106">
        <f t="shared" si="18"/>
        <v>5.067003086828617E-2</v>
      </c>
      <c r="O10" s="106">
        <f t="shared" si="18"/>
        <v>5.8093183418974417E-2</v>
      </c>
      <c r="P10" s="106">
        <f t="shared" si="18"/>
        <v>6.3616292863341889E-2</v>
      </c>
      <c r="Q10" s="106">
        <f t="shared" si="18"/>
        <v>5.3002953116603937E-3</v>
      </c>
      <c r="R10" s="106">
        <f t="shared" ref="R10:S10" si="19">R76</f>
        <v>9.7158957214820811E-3</v>
      </c>
      <c r="S10" s="106">
        <f t="shared" si="19"/>
        <v>1.7030056720135564E-2</v>
      </c>
      <c r="T10" s="106">
        <f t="shared" ref="T10" si="20">T76</f>
        <v>2.3409448036817108E-2</v>
      </c>
    </row>
    <row r="11" spans="3:20" ht="14.5">
      <c r="C11" s="25"/>
      <c r="D11" s="21" t="s">
        <v>48</v>
      </c>
      <c r="E11" s="106">
        <f>E83</f>
        <v>4.0216045035202036E-3</v>
      </c>
      <c r="F11" s="106">
        <f t="shared" ref="F11:Q11" si="21">F83</f>
        <v>7.5652585672588051E-3</v>
      </c>
      <c r="G11" s="106">
        <f t="shared" si="21"/>
        <v>1.201279451039796E-2</v>
      </c>
      <c r="H11" s="106">
        <f t="shared" si="21"/>
        <v>1.4778505300513438E-2</v>
      </c>
      <c r="I11" s="106">
        <f t="shared" si="21"/>
        <v>2.0008602907540713E-2</v>
      </c>
      <c r="J11" s="106">
        <f t="shared" si="21"/>
        <v>2.3780977680368586E-2</v>
      </c>
      <c r="K11" s="106">
        <f t="shared" si="21"/>
        <v>2.7252143097691438E-2</v>
      </c>
      <c r="L11" s="106">
        <f t="shared" si="21"/>
        <v>3.0924711578148023E-2</v>
      </c>
      <c r="M11" s="106">
        <f t="shared" si="21"/>
        <v>3.573251954077182E-2</v>
      </c>
      <c r="N11" s="106">
        <f t="shared" si="21"/>
        <v>3.9445146877511612E-2</v>
      </c>
      <c r="O11" s="106">
        <f t="shared" si="21"/>
        <v>4.3474054115821018E-2</v>
      </c>
      <c r="P11" s="106">
        <f t="shared" si="21"/>
        <v>4.8163761302697339E-2</v>
      </c>
      <c r="Q11" s="106">
        <f t="shared" si="21"/>
        <v>4.54902827739408E-3</v>
      </c>
      <c r="R11" s="106">
        <f t="shared" ref="R11:S11" si="22">R83</f>
        <v>9.1588252497651398E-3</v>
      </c>
      <c r="S11" s="106">
        <f t="shared" si="22"/>
        <v>1.3906541864853864E-2</v>
      </c>
      <c r="T11" s="106">
        <f t="shared" ref="T11" si="23">T83</f>
        <v>1.8394121900363655E-2</v>
      </c>
    </row>
    <row r="12" spans="3:20">
      <c r="C12" s="24" t="s">
        <v>127</v>
      </c>
      <c r="D12" s="19" t="s">
        <v>49</v>
      </c>
      <c r="E12" s="105" t="e">
        <f>E89</f>
        <v>#REF!</v>
      </c>
      <c r="F12" s="105" t="e">
        <f t="shared" ref="F12:Q12" si="24">F89</f>
        <v>#REF!</v>
      </c>
      <c r="G12" s="105" t="e">
        <f t="shared" si="24"/>
        <v>#REF!</v>
      </c>
      <c r="H12" s="105">
        <f t="shared" si="24"/>
        <v>2.5188639704949504E-2</v>
      </c>
      <c r="I12" s="105">
        <f t="shared" si="24"/>
        <v>2.6729034370234876E-2</v>
      </c>
      <c r="J12" s="105">
        <f t="shared" si="24"/>
        <v>2.3146321690839161E-2</v>
      </c>
      <c r="K12" s="105">
        <f t="shared" si="24"/>
        <v>2.9635459169914426E-2</v>
      </c>
      <c r="L12" s="105">
        <f t="shared" si="24"/>
        <v>3.9284226611236747E-2</v>
      </c>
      <c r="M12" s="105">
        <f t="shared" si="24"/>
        <v>3.9001099040231052E-2</v>
      </c>
      <c r="N12" s="105">
        <f t="shared" si="24"/>
        <v>4.428866493181579E-2</v>
      </c>
      <c r="O12" s="105">
        <f t="shared" si="24"/>
        <v>5.4057982898496088E-2</v>
      </c>
      <c r="P12" s="105">
        <f t="shared" si="24"/>
        <v>5.4911575234647479E-2</v>
      </c>
      <c r="Q12" s="105">
        <f t="shared" si="24"/>
        <v>7.704085144171138E-3</v>
      </c>
      <c r="R12" s="105">
        <f t="shared" ref="R12:S12" si="25">R89</f>
        <v>1.1458841564401483E-2</v>
      </c>
      <c r="S12" s="105">
        <f t="shared" si="25"/>
        <v>1.747320302685914E-2</v>
      </c>
      <c r="T12" s="105">
        <f t="shared" ref="T12" si="26">T89</f>
        <v>2.6223824383264177E-2</v>
      </c>
    </row>
    <row r="13" spans="3:20" ht="14.5">
      <c r="C13" s="26"/>
      <c r="D13" s="21" t="s">
        <v>46</v>
      </c>
      <c r="E13" s="106" t="e">
        <f>E68</f>
        <v>#REF!</v>
      </c>
      <c r="F13" s="106" t="e">
        <f t="shared" ref="F13:Q13" si="27">F68</f>
        <v>#REF!</v>
      </c>
      <c r="G13" s="106" t="e">
        <f t="shared" si="27"/>
        <v>#REF!</v>
      </c>
      <c r="H13" s="106">
        <f t="shared" si="27"/>
        <v>3.021769693821794E-2</v>
      </c>
      <c r="I13" s="106">
        <f t="shared" si="27"/>
        <v>3.2675220050191224E-2</v>
      </c>
      <c r="J13" s="106">
        <f t="shared" si="27"/>
        <v>2.8352412514229937E-2</v>
      </c>
      <c r="K13" s="106">
        <f t="shared" si="27"/>
        <v>3.6276533757365954E-2</v>
      </c>
      <c r="L13" s="106">
        <f t="shared" si="27"/>
        <v>4.7848544927941675E-2</v>
      </c>
      <c r="M13" s="106">
        <f t="shared" si="27"/>
        <v>4.7118557681407672E-2</v>
      </c>
      <c r="N13" s="106">
        <f t="shared" si="27"/>
        <v>5.3505764386440745E-2</v>
      </c>
      <c r="O13" s="106">
        <f t="shared" si="27"/>
        <v>6.4211790284651779E-2</v>
      </c>
      <c r="P13" s="106">
        <f t="shared" si="27"/>
        <v>6.4426157716153676E-2</v>
      </c>
      <c r="Q13" s="106">
        <f t="shared" si="27"/>
        <v>9.0315924171881362E-3</v>
      </c>
      <c r="R13" s="106">
        <f t="shared" ref="R13:S13" si="28">R68</f>
        <v>1.25594616309453E-2</v>
      </c>
      <c r="S13" s="106">
        <f t="shared" si="28"/>
        <v>1.8534372400958111E-2</v>
      </c>
      <c r="T13" s="106">
        <f t="shared" ref="T13" si="29">T68</f>
        <v>2.8432599541905541E-2</v>
      </c>
    </row>
    <row r="14" spans="3:20" ht="14.5">
      <c r="C14" s="26"/>
      <c r="D14" s="21" t="s">
        <v>47</v>
      </c>
      <c r="E14" s="106" t="e">
        <f>E75</f>
        <v>#REF!</v>
      </c>
      <c r="F14" s="106" t="e">
        <f t="shared" ref="F14:Q14" si="30">F75</f>
        <v>#REF!</v>
      </c>
      <c r="G14" s="106" t="e">
        <f t="shared" si="30"/>
        <v>#REF!</v>
      </c>
      <c r="H14" s="106">
        <f t="shared" si="30"/>
        <v>4.208373814036323E-2</v>
      </c>
      <c r="I14" s="106">
        <f t="shared" si="30"/>
        <v>4.259463102294108E-2</v>
      </c>
      <c r="J14" s="106">
        <f t="shared" si="30"/>
        <v>3.1626212613794516E-2</v>
      </c>
      <c r="K14" s="106">
        <f t="shared" si="30"/>
        <v>3.7844636103502638E-2</v>
      </c>
      <c r="L14" s="106">
        <f t="shared" si="30"/>
        <v>5.1118357957921801E-2</v>
      </c>
      <c r="M14" s="106">
        <f t="shared" si="30"/>
        <v>5.4460895598569384E-2</v>
      </c>
      <c r="N14" s="106">
        <f t="shared" si="30"/>
        <v>6.4978552720367108E-2</v>
      </c>
      <c r="O14" s="106">
        <f t="shared" si="30"/>
        <v>7.3608703982732671E-2</v>
      </c>
      <c r="P14" s="106">
        <f t="shared" si="30"/>
        <v>7.3153841886964485E-2</v>
      </c>
      <c r="Q14" s="106">
        <f t="shared" si="30"/>
        <v>5.2206720825537763E-3</v>
      </c>
      <c r="R14" s="106">
        <f t="shared" ref="R14:S14" si="31">R75</f>
        <v>1.059699458423688E-2</v>
      </c>
      <c r="S14" s="106">
        <f t="shared" si="31"/>
        <v>1.692432950190095E-2</v>
      </c>
      <c r="T14" s="106">
        <f t="shared" ref="T14" si="32">T75</f>
        <v>2.809545852785926E-2</v>
      </c>
    </row>
    <row r="15" spans="3:20" ht="14.5">
      <c r="C15" s="26"/>
      <c r="D15" s="21" t="s">
        <v>48</v>
      </c>
      <c r="E15" s="106">
        <f>E82</f>
        <v>1.3258936712437332E-3</v>
      </c>
      <c r="F15" s="106">
        <f t="shared" ref="F15:Q15" si="33">F82</f>
        <v>6.7654637626823905E-3</v>
      </c>
      <c r="G15" s="106">
        <f t="shared" si="33"/>
        <v>9.3379197503663993E-3</v>
      </c>
      <c r="H15" s="106">
        <f t="shared" si="33"/>
        <v>1.18066475529297E-2</v>
      </c>
      <c r="I15" s="106">
        <f t="shared" si="33"/>
        <v>1.2364352172744392E-2</v>
      </c>
      <c r="J15" s="106">
        <f t="shared" si="33"/>
        <v>1.2516121752630777E-2</v>
      </c>
      <c r="K15" s="106">
        <f t="shared" si="33"/>
        <v>1.7024154847737671E-2</v>
      </c>
      <c r="L15" s="106">
        <f t="shared" si="33"/>
        <v>2.2568163293645173E-2</v>
      </c>
      <c r="M15" s="106">
        <f t="shared" si="33"/>
        <v>2.1648588519068087E-2</v>
      </c>
      <c r="N15" s="106">
        <f t="shared" si="33"/>
        <v>2.345612764598462E-2</v>
      </c>
      <c r="O15" s="106">
        <f t="shared" si="33"/>
        <v>3.2260935288880015E-2</v>
      </c>
      <c r="P15" s="106">
        <f t="shared" si="33"/>
        <v>3.4565283419573753E-2</v>
      </c>
      <c r="Q15" s="106">
        <f t="shared" si="33"/>
        <v>6.6956208993859687E-3</v>
      </c>
      <c r="R15" s="106">
        <f t="shared" ref="R15:S15" si="34">R82</f>
        <v>1.0203826407751989E-2</v>
      </c>
      <c r="S15" s="106">
        <f t="shared" si="34"/>
        <v>1.6172003529013889E-2</v>
      </c>
      <c r="T15" s="106">
        <f t="shared" ref="T15" si="35">T82</f>
        <v>2.2469738724190395E-2</v>
      </c>
    </row>
    <row r="16" spans="3:20" ht="25">
      <c r="C16" s="27" t="s">
        <v>128</v>
      </c>
      <c r="D16" s="20" t="s">
        <v>49</v>
      </c>
      <c r="E16" s="107">
        <f>E88/E113</f>
        <v>0.96355450632595385</v>
      </c>
      <c r="F16" s="107">
        <f t="shared" ref="F16:Q16" si="36">F88/F113</f>
        <v>0.96431680142104359</v>
      </c>
      <c r="G16" s="107">
        <f t="shared" si="36"/>
        <v>0.96786770835100389</v>
      </c>
      <c r="H16" s="107">
        <f t="shared" si="36"/>
        <v>0.96772018561156148</v>
      </c>
      <c r="I16" s="107">
        <f t="shared" si="36"/>
        <v>0.96685245871642123</v>
      </c>
      <c r="J16" s="107">
        <f t="shared" si="36"/>
        <v>0.96735278902154653</v>
      </c>
      <c r="K16" s="107">
        <f t="shared" si="36"/>
        <v>0.96563812830051321</v>
      </c>
      <c r="L16" s="107">
        <f t="shared" si="36"/>
        <v>0.9667563448981823</v>
      </c>
      <c r="M16" s="107">
        <f t="shared" si="36"/>
        <v>0.9691946571418093</v>
      </c>
      <c r="N16" s="107">
        <f t="shared" si="36"/>
        <v>0.96855175597908727</v>
      </c>
      <c r="O16" s="107">
        <f t="shared" si="36"/>
        <v>0.97139724324103138</v>
      </c>
      <c r="P16" s="107">
        <f t="shared" si="36"/>
        <v>0.97322571351233433</v>
      </c>
      <c r="Q16" s="107">
        <f t="shared" si="36"/>
        <v>0.96918560558544231</v>
      </c>
      <c r="R16" s="107">
        <f t="shared" ref="R16:S16" si="37">R88/R113</f>
        <v>0.96959319015422718</v>
      </c>
      <c r="S16" s="107">
        <f t="shared" si="37"/>
        <v>0.96872428456839255</v>
      </c>
      <c r="T16" s="107">
        <f t="shared" ref="T16" si="38">T88/T113</f>
        <v>0.96725441882073337</v>
      </c>
    </row>
    <row r="17" spans="3:22" ht="14.5">
      <c r="C17" s="26"/>
      <c r="D17" s="21" t="s">
        <v>46</v>
      </c>
      <c r="E17" s="106">
        <f>E67/E95</f>
        <v>0.95592458675454683</v>
      </c>
      <c r="F17" s="106">
        <f t="shared" ref="F17:Q17" si="39">F67/F95</f>
        <v>0.95368204939048096</v>
      </c>
      <c r="G17" s="106">
        <f t="shared" si="39"/>
        <v>0.95599612030869952</v>
      </c>
      <c r="H17" s="106">
        <f t="shared" si="39"/>
        <v>0.95524477825783505</v>
      </c>
      <c r="I17" s="106">
        <f t="shared" si="39"/>
        <v>0.95539167078825227</v>
      </c>
      <c r="J17" s="106">
        <f t="shared" si="39"/>
        <v>0.95303984642586925</v>
      </c>
      <c r="K17" s="106">
        <f t="shared" si="39"/>
        <v>0.95104724375367411</v>
      </c>
      <c r="L17" s="106">
        <f t="shared" si="39"/>
        <v>0.95636998880970303</v>
      </c>
      <c r="M17" s="106">
        <f t="shared" si="39"/>
        <v>0.9566158323667493</v>
      </c>
      <c r="N17" s="106">
        <f t="shared" si="39"/>
        <v>0.95742028165362725</v>
      </c>
      <c r="O17" s="106">
        <f t="shared" si="39"/>
        <v>0.9603808135891887</v>
      </c>
      <c r="P17" s="106">
        <f t="shared" si="39"/>
        <v>0.96052963915419531</v>
      </c>
      <c r="Q17" s="106">
        <f t="shared" si="39"/>
        <v>0.95866437292347817</v>
      </c>
      <c r="R17" s="106">
        <f t="shared" ref="R17:S17" si="40">R67/R95</f>
        <v>0.95901098614057911</v>
      </c>
      <c r="S17" s="106">
        <f t="shared" si="40"/>
        <v>0.95610376864146329</v>
      </c>
      <c r="T17" s="106">
        <f t="shared" ref="T17" si="41">T67/T95</f>
        <v>0.95406549687169351</v>
      </c>
    </row>
    <row r="18" spans="3:22" ht="14.5">
      <c r="C18" s="26"/>
      <c r="D18" s="21" t="s">
        <v>47</v>
      </c>
      <c r="E18" s="106">
        <f>E74/E101</f>
        <v>0.97850909320814294</v>
      </c>
      <c r="F18" s="106">
        <f t="shared" ref="F18:Q18" si="42">F74/F101</f>
        <v>0.97142542722161596</v>
      </c>
      <c r="G18" s="106">
        <f t="shared" si="42"/>
        <v>0.97670930164741798</v>
      </c>
      <c r="H18" s="106">
        <f t="shared" si="42"/>
        <v>0.97583667179742295</v>
      </c>
      <c r="I18" s="106">
        <f t="shared" si="42"/>
        <v>0.97810598052588427</v>
      </c>
      <c r="J18" s="106">
        <f t="shared" si="42"/>
        <v>0.97994677717941436</v>
      </c>
      <c r="K18" s="106">
        <f t="shared" si="42"/>
        <v>0.97672662836277258</v>
      </c>
      <c r="L18" s="106">
        <f t="shared" si="42"/>
        <v>0.97734127325383457</v>
      </c>
      <c r="M18" s="106">
        <f t="shared" si="42"/>
        <v>0.97955394913739158</v>
      </c>
      <c r="N18" s="106">
        <f t="shared" si="42"/>
        <v>0.97941476439549369</v>
      </c>
      <c r="O18" s="106">
        <f t="shared" si="42"/>
        <v>0.97781720424717222</v>
      </c>
      <c r="P18" s="106">
        <f t="shared" si="42"/>
        <v>0.98200115523274834</v>
      </c>
      <c r="Q18" s="106">
        <f t="shared" si="42"/>
        <v>0.97798349809407192</v>
      </c>
      <c r="R18" s="106">
        <f t="shared" ref="R18:S18" si="43">R74/R101</f>
        <v>0.97625127960590719</v>
      </c>
      <c r="S18" s="106">
        <f t="shared" si="43"/>
        <v>0.97760952938997725</v>
      </c>
      <c r="T18" s="106">
        <f t="shared" ref="T18" si="44">T74/T101</f>
        <v>0.97557998712622296</v>
      </c>
    </row>
    <row r="19" spans="3:22" ht="14.5">
      <c r="C19" s="28"/>
      <c r="D19" s="22" t="s">
        <v>48</v>
      </c>
      <c r="E19" s="108">
        <f>E81/E107</f>
        <v>0.96971801173769423</v>
      </c>
      <c r="F19" s="108">
        <f t="shared" ref="F19:Q19" si="45">F81/F107</f>
        <v>0.97782352448271348</v>
      </c>
      <c r="G19" s="108">
        <f t="shared" si="45"/>
        <v>0.98260724602556115</v>
      </c>
      <c r="H19" s="108">
        <f t="shared" si="45"/>
        <v>0.98358666942392192</v>
      </c>
      <c r="I19" s="108">
        <f t="shared" si="45"/>
        <v>0.97999526623192001</v>
      </c>
      <c r="J19" s="108">
        <f t="shared" si="45"/>
        <v>0.98419936816449471</v>
      </c>
      <c r="K19" s="108">
        <f t="shared" si="45"/>
        <v>0.98345125978899861</v>
      </c>
      <c r="L19" s="108">
        <f t="shared" si="45"/>
        <v>0.97850287596241026</v>
      </c>
      <c r="M19" s="108">
        <f t="shared" si="45"/>
        <v>0.98425762250541826</v>
      </c>
      <c r="N19" s="108">
        <f t="shared" si="45"/>
        <v>0.98123528351969613</v>
      </c>
      <c r="O19" s="108">
        <f t="shared" si="45"/>
        <v>0.9854844718682646</v>
      </c>
      <c r="P19" s="108">
        <f t="shared" si="45"/>
        <v>0.9885338213324556</v>
      </c>
      <c r="Q19" s="108">
        <f t="shared" si="45"/>
        <v>0.98134250659376543</v>
      </c>
      <c r="R19" s="108">
        <f t="shared" ref="R19:S19" si="46">R81/R107</f>
        <v>0.98257099686279981</v>
      </c>
      <c r="S19" s="108">
        <f t="shared" si="46"/>
        <v>0.98368624058873411</v>
      </c>
      <c r="T19" s="108">
        <f t="shared" ref="T19" si="47">T81/T107</f>
        <v>0.98318144050897871</v>
      </c>
    </row>
    <row r="20" spans="3:22">
      <c r="C20" s="45"/>
    </row>
    <row r="21" spans="3:22">
      <c r="E21" s="44"/>
      <c r="Q21" s="44"/>
      <c r="R21" s="44"/>
      <c r="S21" s="44"/>
      <c r="T21" s="44"/>
    </row>
    <row r="22" spans="3:22" ht="15">
      <c r="C22" s="133" t="s">
        <v>129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</row>
    <row r="23" spans="3:22" ht="13" thickBot="1">
      <c r="C23" s="23" t="s">
        <v>124</v>
      </c>
      <c r="D23" s="17"/>
      <c r="E23" s="17" t="e">
        <f>E3</f>
        <v>#REF!</v>
      </c>
      <c r="F23" s="17" t="e">
        <f t="shared" ref="F23:Q23" si="48">F3</f>
        <v>#REF!</v>
      </c>
      <c r="G23" s="17" t="e">
        <f t="shared" si="48"/>
        <v>#REF!</v>
      </c>
      <c r="H23" s="17" t="e">
        <f t="shared" si="48"/>
        <v>#REF!</v>
      </c>
      <c r="I23" s="17" t="e">
        <f t="shared" si="48"/>
        <v>#REF!</v>
      </c>
      <c r="J23" s="17" t="e">
        <f t="shared" si="48"/>
        <v>#REF!</v>
      </c>
      <c r="K23" s="17">
        <f t="shared" si="48"/>
        <v>44773</v>
      </c>
      <c r="L23" s="17">
        <f t="shared" si="48"/>
        <v>44804</v>
      </c>
      <c r="M23" s="17">
        <f t="shared" si="48"/>
        <v>44834</v>
      </c>
      <c r="N23" s="17">
        <f t="shared" si="48"/>
        <v>44865</v>
      </c>
      <c r="O23" s="17">
        <f t="shared" si="48"/>
        <v>44895</v>
      </c>
      <c r="P23" s="17">
        <f t="shared" si="48"/>
        <v>44926</v>
      </c>
      <c r="Q23" s="17">
        <f t="shared" si="48"/>
        <v>44957</v>
      </c>
      <c r="R23" s="17">
        <f t="shared" ref="R23:S23" si="49">R3</f>
        <v>44985</v>
      </c>
      <c r="S23" s="17">
        <f t="shared" si="49"/>
        <v>45016</v>
      </c>
      <c r="T23" s="17">
        <f t="shared" ref="T23" si="50">T3</f>
        <v>45046</v>
      </c>
    </row>
    <row r="24" spans="3:22" ht="13" thickTop="1">
      <c r="C24" s="24" t="s">
        <v>125</v>
      </c>
      <c r="D24" s="19" t="s">
        <v>49</v>
      </c>
      <c r="E24" s="105">
        <v>4.5482145395214345E-3</v>
      </c>
      <c r="F24" s="105">
        <v>7.918595696382813E-3</v>
      </c>
      <c r="G24" s="105">
        <v>1.3671973892361303E-2</v>
      </c>
      <c r="H24" s="105">
        <v>1.8374786078535276E-2</v>
      </c>
      <c r="I24" s="105">
        <v>2.3820935743981204E-2</v>
      </c>
      <c r="J24" s="105">
        <v>2.9765656073879578E-2</v>
      </c>
      <c r="K24" s="105">
        <v>3.4277903301357791E-2</v>
      </c>
      <c r="L24" s="105">
        <v>3.9018782270679647E-2</v>
      </c>
      <c r="M24" s="105">
        <v>4.3671582299260436E-2</v>
      </c>
      <c r="N24" s="105">
        <v>4.7718432126459799E-2</v>
      </c>
      <c r="O24" s="105">
        <v>5.2458763594919362E-2</v>
      </c>
      <c r="P24" s="105">
        <v>5.7438495481822324E-2</v>
      </c>
      <c r="Q24" s="105">
        <f>Q168</f>
        <v>5.0374108593236617E-3</v>
      </c>
      <c r="R24" s="105">
        <f>R168</f>
        <v>9.4621162594652631E-3</v>
      </c>
      <c r="S24" s="105">
        <f>S168</f>
        <v>1.5669631084971433E-2</v>
      </c>
      <c r="T24" s="105">
        <f>T168</f>
        <v>2.0870042283819008E-2</v>
      </c>
      <c r="U24" s="118"/>
    </row>
    <row r="25" spans="3:22" ht="14.5">
      <c r="C25" s="26"/>
      <c r="D25" s="21" t="s">
        <v>46</v>
      </c>
      <c r="E25" s="106">
        <v>4.741871905580345E-3</v>
      </c>
      <c r="F25" s="109">
        <v>8.1703874057881161E-3</v>
      </c>
      <c r="G25" s="109">
        <v>1.4980524423135829E-2</v>
      </c>
      <c r="H25" s="109">
        <v>2.0593094915526754E-2</v>
      </c>
      <c r="I25" s="109">
        <v>2.6115436576776074E-2</v>
      </c>
      <c r="J25" s="109">
        <v>3.3974005502197445E-2</v>
      </c>
      <c r="K25" s="109">
        <v>3.9091775353401005E-2</v>
      </c>
      <c r="L25" s="109">
        <v>4.4444386044299809E-2</v>
      </c>
      <c r="M25" s="109">
        <v>4.9050709330269726E-2</v>
      </c>
      <c r="N25" s="109">
        <v>5.32459392363357E-2</v>
      </c>
      <c r="O25" s="109">
        <v>5.7908079337891404E-2</v>
      </c>
      <c r="P25" s="109">
        <v>6.3024698975007051E-2</v>
      </c>
      <c r="Q25" s="106">
        <f>Q150</f>
        <v>5.3981198788433582E-3</v>
      </c>
      <c r="R25" s="106">
        <f>R150</f>
        <v>9.7727806657663049E-3</v>
      </c>
      <c r="S25" s="106">
        <f>S150</f>
        <v>1.681226354897605E-2</v>
      </c>
      <c r="T25" s="106">
        <f>T150</f>
        <v>2.2309719523402338E-2</v>
      </c>
      <c r="U25" s="119"/>
    </row>
    <row r="26" spans="3:22" ht="14.5">
      <c r="C26" s="26"/>
      <c r="D26" s="21" t="s">
        <v>47</v>
      </c>
      <c r="E26" s="106">
        <v>5.5626827677979261E-3</v>
      </c>
      <c r="F26" s="109">
        <v>8.385028226490291E-3</v>
      </c>
      <c r="G26" s="109">
        <v>1.3538581386094211E-2</v>
      </c>
      <c r="H26" s="109">
        <v>1.9914094457049523E-2</v>
      </c>
      <c r="I26" s="109">
        <v>2.5914708683855266E-2</v>
      </c>
      <c r="J26" s="109">
        <v>3.0533701710514623E-2</v>
      </c>
      <c r="K26" s="109">
        <v>3.5045954529807306E-2</v>
      </c>
      <c r="L26" s="109">
        <v>4.0427124777891732E-2</v>
      </c>
      <c r="M26" s="109">
        <v>4.5040755360097162E-2</v>
      </c>
      <c r="N26" s="109">
        <v>4.9614088669747196E-2</v>
      </c>
      <c r="O26" s="109">
        <v>5.6884678116929953E-2</v>
      </c>
      <c r="P26" s="109">
        <v>6.2303834267006523E-2</v>
      </c>
      <c r="Q26" s="106">
        <f>Q156</f>
        <v>5.1874531893848575E-3</v>
      </c>
      <c r="R26" s="106">
        <f>R156</f>
        <v>9.5049724168398218E-3</v>
      </c>
      <c r="S26" s="106">
        <f>S156</f>
        <v>1.6667033665440926E-2</v>
      </c>
      <c r="T26" s="106">
        <f>T156</f>
        <v>2.2901140986945723E-2</v>
      </c>
      <c r="U26" s="119"/>
    </row>
    <row r="27" spans="3:22" ht="14.5">
      <c r="C27" s="26"/>
      <c r="D27" s="21" t="s">
        <v>48</v>
      </c>
      <c r="E27" s="106">
        <v>3.8958426725746627E-3</v>
      </c>
      <c r="F27" s="109">
        <v>7.370647846347376E-3</v>
      </c>
      <c r="G27" s="109">
        <v>1.1734413603970262E-2</v>
      </c>
      <c r="H27" s="109">
        <v>1.4453998600572246E-2</v>
      </c>
      <c r="I27" s="109">
        <v>1.9586483028183176E-2</v>
      </c>
      <c r="J27" s="109">
        <v>2.3161137721879711E-2</v>
      </c>
      <c r="K27" s="109">
        <v>2.671711158360628E-2</v>
      </c>
      <c r="L27" s="109">
        <v>3.0302770140510658E-2</v>
      </c>
      <c r="M27" s="109">
        <v>3.5042215725748553E-2</v>
      </c>
      <c r="N27" s="109">
        <v>3.867612909730371E-2</v>
      </c>
      <c r="O27" s="109">
        <v>4.2620432346823264E-2</v>
      </c>
      <c r="P27" s="109">
        <v>4.7260476362461695E-2</v>
      </c>
      <c r="Q27" s="106">
        <f>Q162</f>
        <v>4.4586972483581589E-3</v>
      </c>
      <c r="R27" s="106">
        <f>R162</f>
        <v>8.994572981069749E-3</v>
      </c>
      <c r="S27" s="106">
        <f>S162</f>
        <v>1.3657332146493279E-2</v>
      </c>
      <c r="T27" s="106">
        <f>T162</f>
        <v>1.8063874144959625E-2</v>
      </c>
      <c r="U27" s="119"/>
    </row>
    <row r="28" spans="3:22">
      <c r="C28" s="24" t="s">
        <v>126</v>
      </c>
      <c r="D28" s="19" t="s">
        <v>49</v>
      </c>
      <c r="E28" s="105">
        <v>4.7194685521788713E-3</v>
      </c>
      <c r="F28" s="105">
        <v>8.2136250858073044E-3</v>
      </c>
      <c r="G28" s="105">
        <v>1.4162126047954858E-2</v>
      </c>
      <c r="H28" s="105">
        <v>1.902137922173866E-2</v>
      </c>
      <c r="I28" s="105">
        <v>2.465421484057017E-2</v>
      </c>
      <c r="J28" s="105">
        <v>3.0862172493063025E-2</v>
      </c>
      <c r="K28" s="105">
        <v>3.5472679793975864E-2</v>
      </c>
      <c r="L28" s="105">
        <v>4.0375937044501695E-2</v>
      </c>
      <c r="M28" s="105">
        <v>4.5175452986623815E-2</v>
      </c>
      <c r="N28" s="105">
        <v>4.9351791762929705E-2</v>
      </c>
      <c r="O28" s="105">
        <v>5.4231009194865142E-2</v>
      </c>
      <c r="P28" s="105">
        <v>5.934841231457328E-2</v>
      </c>
      <c r="Q28" s="105">
        <v>5.1973666004874949E-3</v>
      </c>
      <c r="R28" s="105">
        <f>R144</f>
        <v>9.7605781776642329E-3</v>
      </c>
      <c r="S28" s="105">
        <f>S144</f>
        <v>1.6167472025613874E-2</v>
      </c>
      <c r="T28" s="105">
        <f>T144</f>
        <v>2.1543673115199308E-2</v>
      </c>
      <c r="U28" s="118"/>
    </row>
    <row r="29" spans="3:22" ht="14.5">
      <c r="C29" s="25"/>
      <c r="D29" s="21" t="s">
        <v>46</v>
      </c>
      <c r="E29" s="106">
        <v>4.9585959340755015E-3</v>
      </c>
      <c r="F29" s="109">
        <v>8.5539660958324337E-3</v>
      </c>
      <c r="G29" s="109">
        <v>1.5677460292038908E-2</v>
      </c>
      <c r="H29" s="109">
        <v>2.1550991472149963E-2</v>
      </c>
      <c r="I29" s="109">
        <v>2.7329348742698115E-2</v>
      </c>
      <c r="J29" s="109">
        <v>3.5521039370394032E-2</v>
      </c>
      <c r="K29" s="109">
        <v>4.0948652198378059E-2</v>
      </c>
      <c r="L29" s="109">
        <v>4.6543344630295802E-2</v>
      </c>
      <c r="M29" s="109">
        <v>5.1355264963679544E-2</v>
      </c>
      <c r="N29" s="109">
        <v>5.5732684419110258E-2</v>
      </c>
      <c r="O29" s="109">
        <v>6.0582224646580397E-2</v>
      </c>
      <c r="P29" s="109">
        <v>6.5907060883783494E-2</v>
      </c>
      <c r="Q29" s="106">
        <v>5.630151765776515E-3</v>
      </c>
      <c r="R29" s="106">
        <f>R123</f>
        <v>1.0191070369004195E-2</v>
      </c>
      <c r="S29" s="106">
        <f>S123</f>
        <v>1.7548341899477158E-2</v>
      </c>
      <c r="T29" s="106">
        <f>T123</f>
        <v>2.3309868696650957E-2</v>
      </c>
      <c r="U29" s="119"/>
    </row>
    <row r="30" spans="3:22" ht="14.5">
      <c r="C30" s="25"/>
      <c r="D30" s="21" t="s">
        <v>47</v>
      </c>
      <c r="E30" s="106">
        <v>5.6820751646570345E-3</v>
      </c>
      <c r="F30" s="109">
        <v>8.5961613724817084E-3</v>
      </c>
      <c r="G30" s="109">
        <v>1.3871170866869594E-2</v>
      </c>
      <c r="H30" s="109">
        <v>2.0401799363569669E-2</v>
      </c>
      <c r="I30" s="109">
        <v>2.6535577385016485E-2</v>
      </c>
      <c r="J30" s="109">
        <v>3.1399610188356415E-2</v>
      </c>
      <c r="K30" s="109">
        <v>3.5862537583795442E-2</v>
      </c>
      <c r="L30" s="109">
        <v>4.1367205098220519E-2</v>
      </c>
      <c r="M30" s="109">
        <v>4.6074756300145563E-2</v>
      </c>
      <c r="N30" s="109">
        <v>5.0742099535336586E-2</v>
      </c>
      <c r="O30" s="109">
        <v>5.8176353839278432E-2</v>
      </c>
      <c r="P30" s="109">
        <v>6.369448580958563E-2</v>
      </c>
      <c r="Q30" s="106">
        <v>5.303091597222467E-3</v>
      </c>
      <c r="R30" s="106">
        <f>R130</f>
        <v>9.725494396118842E-3</v>
      </c>
      <c r="S30" s="106">
        <f>S130</f>
        <v>1.7050863699661859E-2</v>
      </c>
      <c r="T30" s="106">
        <f>T130</f>
        <v>2.3438506550475243E-2</v>
      </c>
      <c r="U30" s="119"/>
      <c r="V30" s="119"/>
    </row>
    <row r="31" spans="3:22" ht="14.5">
      <c r="C31" s="25"/>
      <c r="D31" s="21" t="s">
        <v>48</v>
      </c>
      <c r="E31" s="106">
        <v>4.0184236462738592E-3</v>
      </c>
      <c r="F31" s="109">
        <v>7.570867336004314E-3</v>
      </c>
      <c r="G31" s="109">
        <v>1.2016522989293711E-2</v>
      </c>
      <c r="H31" s="109">
        <v>1.477531958128098E-2</v>
      </c>
      <c r="I31" s="109">
        <v>2.0015535371055413E-2</v>
      </c>
      <c r="J31" s="109">
        <v>2.3787920200917481E-2</v>
      </c>
      <c r="K31" s="109">
        <v>2.7261579626224382E-2</v>
      </c>
      <c r="L31" s="109">
        <v>3.0926712342261964E-2</v>
      </c>
      <c r="M31" s="109">
        <v>3.5746215950195205E-2</v>
      </c>
      <c r="N31" s="109">
        <v>3.9449877224688255E-2</v>
      </c>
      <c r="O31" s="109">
        <v>4.3452999541364515E-2</v>
      </c>
      <c r="P31" s="109">
        <v>4.8152471514418781E-2</v>
      </c>
      <c r="Q31" s="106">
        <v>4.5440035134098498E-3</v>
      </c>
      <c r="R31" s="106">
        <f>R137</f>
        <v>9.1609560573091085E-3</v>
      </c>
      <c r="S31" s="106">
        <f>S137</f>
        <v>1.3901720399703561E-2</v>
      </c>
      <c r="T31" s="106">
        <f>T137</f>
        <v>1.8384086846730183E-2</v>
      </c>
      <c r="U31" s="119"/>
    </row>
    <row r="32" spans="3:22">
      <c r="C32" s="24" t="s">
        <v>127</v>
      </c>
      <c r="D32" s="19" t="s">
        <v>49</v>
      </c>
      <c r="E32" s="105">
        <v>3.6635890187576033E-4</v>
      </c>
      <c r="F32" s="105">
        <v>1.1857604160637436E-2</v>
      </c>
      <c r="G32" s="105">
        <v>1.7571975207289738E-2</v>
      </c>
      <c r="H32" s="105">
        <v>2.5255807030091813E-2</v>
      </c>
      <c r="I32" s="105">
        <v>2.6786806456646883E-2</v>
      </c>
      <c r="J32" s="105">
        <v>2.3161753653305767E-2</v>
      </c>
      <c r="K32" s="105">
        <v>2.9672950489646289E-2</v>
      </c>
      <c r="L32" s="105">
        <v>3.9354643435902247E-2</v>
      </c>
      <c r="M32" s="105">
        <v>3.9053185065672638E-2</v>
      </c>
      <c r="N32" s="105">
        <v>4.4371961739578421E-2</v>
      </c>
      <c r="O32" s="105">
        <v>5.41483739980054E-2</v>
      </c>
      <c r="P32" s="105">
        <v>5.4964999473076877E-2</v>
      </c>
      <c r="Q32" s="105">
        <f>Q143</f>
        <v>7.6653712322990435E-3</v>
      </c>
      <c r="R32" s="105">
        <f>R143</f>
        <v>1.1434981191683319E-2</v>
      </c>
      <c r="S32" s="105">
        <f>S143</f>
        <v>1.7488760088981811E-2</v>
      </c>
      <c r="T32" s="105">
        <f>T143</f>
        <v>2.6251579323439474E-2</v>
      </c>
      <c r="U32" s="118"/>
    </row>
    <row r="33" spans="3:22" ht="14.5">
      <c r="C33" s="26"/>
      <c r="D33" s="21" t="s">
        <v>46</v>
      </c>
      <c r="E33" s="106">
        <v>-6.9755841057919361E-4</v>
      </c>
      <c r="F33" s="109">
        <v>1.4574186463704664E-2</v>
      </c>
      <c r="G33" s="109">
        <v>2.1015657375334958E-2</v>
      </c>
      <c r="H33" s="109">
        <v>3.0262470813412948E-2</v>
      </c>
      <c r="I33" s="109">
        <v>3.2721752080052874E-2</v>
      </c>
      <c r="J33" s="109">
        <v>2.8370688188532479E-2</v>
      </c>
      <c r="K33" s="109">
        <v>3.6313047522563674E-2</v>
      </c>
      <c r="L33" s="109">
        <v>4.7905050056576075E-2</v>
      </c>
      <c r="M33" s="109">
        <v>4.7147765476498397E-2</v>
      </c>
      <c r="N33" s="109">
        <v>5.3563023829173273E-2</v>
      </c>
      <c r="O33" s="109">
        <v>6.4267076284510449E-2</v>
      </c>
      <c r="P33" s="109">
        <v>6.4463948337808191E-2</v>
      </c>
      <c r="Q33" s="106">
        <f>Q122</f>
        <v>8.8881815095362051E-3</v>
      </c>
      <c r="R33" s="106">
        <f>R122</f>
        <v>1.2444274614688638E-2</v>
      </c>
      <c r="S33" s="106">
        <f>S122</f>
        <v>1.8545071159526551E-2</v>
      </c>
      <c r="T33" s="106">
        <f>T122</f>
        <v>2.8447310549306774E-2</v>
      </c>
      <c r="U33" s="119"/>
    </row>
    <row r="34" spans="3:22" ht="14.5">
      <c r="C34" s="26"/>
      <c r="D34" s="21" t="s">
        <v>47</v>
      </c>
      <c r="E34" s="106">
        <v>2.259152367694901E-3</v>
      </c>
      <c r="F34" s="109">
        <v>1.4863655961453089E-2</v>
      </c>
      <c r="G34" s="109">
        <v>2.6425242978206462E-2</v>
      </c>
      <c r="H34" s="109">
        <v>4.2136843334761739E-2</v>
      </c>
      <c r="I34" s="109">
        <v>4.2657725743930799E-2</v>
      </c>
      <c r="J34" s="109">
        <v>3.167333024408963E-2</v>
      </c>
      <c r="K34" s="109">
        <v>3.7894726467792329E-2</v>
      </c>
      <c r="L34" s="109">
        <v>5.1171949842442652E-2</v>
      </c>
      <c r="M34" s="109">
        <v>5.4531373899627256E-2</v>
      </c>
      <c r="N34" s="109">
        <v>6.5092249930942148E-2</v>
      </c>
      <c r="O34" s="109">
        <v>7.3714718305750715E-2</v>
      </c>
      <c r="P34" s="109">
        <v>7.3153568971553173E-2</v>
      </c>
      <c r="Q34" s="106">
        <f>Q129</f>
        <v>5.2268946552236142E-3</v>
      </c>
      <c r="R34" s="106">
        <f>R129</f>
        <v>1.0611491724946324E-2</v>
      </c>
      <c r="S34" s="106">
        <f>S129</f>
        <v>1.6948501243187097E-2</v>
      </c>
      <c r="T34" s="106">
        <f>T129</f>
        <v>2.8128741872407392E-2</v>
      </c>
      <c r="U34" s="119"/>
    </row>
    <row r="35" spans="3:22" ht="14.5">
      <c r="C35" s="26"/>
      <c r="D35" s="21" t="s">
        <v>48</v>
      </c>
      <c r="E35" s="106">
        <v>1.27247546613382E-3</v>
      </c>
      <c r="F35" s="109">
        <v>6.7440111632809272E-3</v>
      </c>
      <c r="G35" s="109">
        <v>9.2905761212752659E-3</v>
      </c>
      <c r="H35" s="109">
        <v>1.1773739450097263E-2</v>
      </c>
      <c r="I35" s="109">
        <v>1.2289767448432985E-2</v>
      </c>
      <c r="J35" s="109">
        <v>1.24092056467813E-2</v>
      </c>
      <c r="K35" s="109">
        <v>1.6933056507647409E-2</v>
      </c>
      <c r="L35" s="109">
        <v>2.2498392968683122E-2</v>
      </c>
      <c r="M35" s="109">
        <v>2.1552878232775168E-2</v>
      </c>
      <c r="N35" s="109">
        <v>2.3355606162777178E-2</v>
      </c>
      <c r="O35" s="109">
        <v>3.2177948344875189E-2</v>
      </c>
      <c r="P35" s="109">
        <v>3.4457115331186561E-2</v>
      </c>
      <c r="Q35" s="106">
        <f>Q136</f>
        <v>6.7910813518150736E-3</v>
      </c>
      <c r="R35" s="106">
        <f>R136</f>
        <v>1.0292518444615296E-2</v>
      </c>
      <c r="S35" s="106">
        <f>S136</f>
        <v>1.6186893431472976E-2</v>
      </c>
      <c r="T35" s="106">
        <f>T136</f>
        <v>2.2493155845816199E-2</v>
      </c>
      <c r="U35" s="119"/>
    </row>
    <row r="36" spans="3:22" ht="25">
      <c r="C36" s="27" t="s">
        <v>128</v>
      </c>
      <c r="D36" s="20" t="s">
        <v>49</v>
      </c>
      <c r="E36" s="107">
        <v>0.9637132845014138</v>
      </c>
      <c r="F36" s="107">
        <v>0.96444783516747445</v>
      </c>
      <c r="G36" s="107">
        <v>0.96801415209609709</v>
      </c>
      <c r="H36" s="107">
        <v>0.96786070024600213</v>
      </c>
      <c r="I36" s="107">
        <v>0.96697903125472129</v>
      </c>
      <c r="J36" s="107">
        <v>0.96747452760790598</v>
      </c>
      <c r="K36" s="107">
        <v>0.96574842397441074</v>
      </c>
      <c r="L36" s="107">
        <v>0.96686762964955941</v>
      </c>
      <c r="M36" s="107">
        <v>0.96930159553884865</v>
      </c>
      <c r="N36" s="107">
        <v>0.96864514659810852</v>
      </c>
      <c r="O36" s="107">
        <v>0.97149729391329687</v>
      </c>
      <c r="P36" s="107">
        <v>0.9733149642895087</v>
      </c>
      <c r="Q36" s="107">
        <v>0.96922369471708425</v>
      </c>
      <c r="R36" s="107">
        <f>R188</f>
        <v>0.96961973948121127</v>
      </c>
      <c r="S36" s="107">
        <f>S188</f>
        <v>0.96877849550849648</v>
      </c>
      <c r="T36" s="107">
        <f>T188</f>
        <v>0.9673070463468546</v>
      </c>
      <c r="U36" s="120"/>
    </row>
    <row r="37" spans="3:22" ht="14.5">
      <c r="C37" s="26"/>
      <c r="D37" s="21" t="s">
        <v>46</v>
      </c>
      <c r="E37" s="106">
        <v>0.95629326701015649</v>
      </c>
      <c r="F37" s="109">
        <v>0.95402367382572473</v>
      </c>
      <c r="G37" s="109">
        <v>0.95632095625044877</v>
      </c>
      <c r="H37" s="109">
        <v>0.95557227819228918</v>
      </c>
      <c r="I37" s="109">
        <v>0.95570217527076906</v>
      </c>
      <c r="J37" s="109">
        <v>0.95333647767013929</v>
      </c>
      <c r="K37" s="109">
        <v>0.95133665014535451</v>
      </c>
      <c r="L37" s="109">
        <v>0.95665226026438921</v>
      </c>
      <c r="M37" s="109">
        <v>0.95690380377092643</v>
      </c>
      <c r="N37" s="109">
        <v>0.95768446660006323</v>
      </c>
      <c r="O37" s="109">
        <v>0.96065639036471173</v>
      </c>
      <c r="P37" s="109">
        <v>0.96075497654523045</v>
      </c>
      <c r="Q37" s="106">
        <v>0.95878763191720895</v>
      </c>
      <c r="R37" s="106">
        <f>R173</f>
        <v>0.95912294298127576</v>
      </c>
      <c r="S37" s="106">
        <f>S173</f>
        <v>0.95625474538929467</v>
      </c>
      <c r="T37" s="106">
        <f>T173</f>
        <v>0.95421629055819179</v>
      </c>
      <c r="U37" s="119"/>
    </row>
    <row r="38" spans="3:22" ht="14.5">
      <c r="C38" s="26"/>
      <c r="D38" s="21" t="s">
        <v>47</v>
      </c>
      <c r="E38" s="106">
        <v>0.97898788850915963</v>
      </c>
      <c r="F38" s="109">
        <v>0.97190232117964448</v>
      </c>
      <c r="G38" s="109">
        <v>0.97719261767295995</v>
      </c>
      <c r="H38" s="109">
        <v>0.97631114309715195</v>
      </c>
      <c r="I38" s="109">
        <v>0.97863464134848677</v>
      </c>
      <c r="J38" s="109">
        <v>0.98042544429983924</v>
      </c>
      <c r="K38" s="109">
        <v>0.97718010669455146</v>
      </c>
      <c r="L38" s="109">
        <v>0.97758665790478183</v>
      </c>
      <c r="M38" s="109">
        <v>0.97982871586993625</v>
      </c>
      <c r="N38" s="109">
        <v>0.97967559597977416</v>
      </c>
      <c r="O38" s="109">
        <v>0.97807242126128524</v>
      </c>
      <c r="P38" s="109">
        <v>0.98224175887124954</v>
      </c>
      <c r="Q38" s="106">
        <v>0.97819415227559414</v>
      </c>
      <c r="R38" s="106">
        <f>R178</f>
        <v>0.97645736091879931</v>
      </c>
      <c r="S38" s="106">
        <f>S178</f>
        <v>0.97781668531009525</v>
      </c>
      <c r="T38" s="106">
        <f>T178</f>
        <v>0.97582726489661464</v>
      </c>
      <c r="U38" s="119"/>
    </row>
    <row r="39" spans="3:22" ht="14.5">
      <c r="C39" s="28"/>
      <c r="D39" s="22" t="s">
        <v>48</v>
      </c>
      <c r="E39" s="108">
        <v>0.96949525871597408</v>
      </c>
      <c r="F39" s="110">
        <v>0.97762964489712256</v>
      </c>
      <c r="G39" s="110">
        <v>0.98248891359499002</v>
      </c>
      <c r="H39" s="110">
        <v>0.98346020290139646</v>
      </c>
      <c r="I39" s="110">
        <v>0.97980972843066538</v>
      </c>
      <c r="J39" s="110">
        <v>0.98407422607639283</v>
      </c>
      <c r="K39" s="110">
        <v>0.98332098618612818</v>
      </c>
      <c r="L39" s="110">
        <v>0.9784062089953075</v>
      </c>
      <c r="M39" s="110">
        <v>0.98415781258593937</v>
      </c>
      <c r="N39" s="110">
        <v>0.98111540504271466</v>
      </c>
      <c r="O39" s="110">
        <v>0.98538406990921756</v>
      </c>
      <c r="P39" s="110">
        <v>0.98849653654226377</v>
      </c>
      <c r="Q39" s="108">
        <v>0.98122662872069888</v>
      </c>
      <c r="R39" s="108">
        <f>R183</f>
        <v>0.98244936066481925</v>
      </c>
      <c r="S39" s="108">
        <f>S183</f>
        <v>0.98358628953905114</v>
      </c>
      <c r="T39" s="108">
        <f>T183</f>
        <v>0.98306758636510105</v>
      </c>
      <c r="U39" s="119"/>
    </row>
    <row r="42" spans="3:22" ht="15">
      <c r="C42" s="133" t="s">
        <v>130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</row>
    <row r="43" spans="3:22" ht="13" thickBot="1">
      <c r="C43" s="23" t="s">
        <v>124</v>
      </c>
      <c r="D43" s="17"/>
      <c r="E43" s="17" t="e">
        <f>E3</f>
        <v>#REF!</v>
      </c>
      <c r="F43" s="17" t="e">
        <f t="shared" ref="F43:Q43" si="51">F3</f>
        <v>#REF!</v>
      </c>
      <c r="G43" s="17" t="e">
        <f t="shared" si="51"/>
        <v>#REF!</v>
      </c>
      <c r="H43" s="17" t="e">
        <f t="shared" si="51"/>
        <v>#REF!</v>
      </c>
      <c r="I43" s="17" t="e">
        <f t="shared" si="51"/>
        <v>#REF!</v>
      </c>
      <c r="J43" s="17" t="e">
        <f t="shared" si="51"/>
        <v>#REF!</v>
      </c>
      <c r="K43" s="17">
        <f t="shared" si="51"/>
        <v>44773</v>
      </c>
      <c r="L43" s="17">
        <f t="shared" si="51"/>
        <v>44804</v>
      </c>
      <c r="M43" s="17">
        <f t="shared" si="51"/>
        <v>44834</v>
      </c>
      <c r="N43" s="17">
        <f t="shared" si="51"/>
        <v>44865</v>
      </c>
      <c r="O43" s="17">
        <f t="shared" si="51"/>
        <v>44895</v>
      </c>
      <c r="P43" s="17">
        <f t="shared" si="51"/>
        <v>44926</v>
      </c>
      <c r="Q43" s="17">
        <f t="shared" si="51"/>
        <v>44957</v>
      </c>
      <c r="R43" s="17">
        <f t="shared" ref="R43:S43" si="52">R3</f>
        <v>44985</v>
      </c>
      <c r="S43" s="17">
        <f t="shared" si="52"/>
        <v>45016</v>
      </c>
      <c r="T43" s="17">
        <f t="shared" ref="T43" si="53">T3</f>
        <v>45046</v>
      </c>
    </row>
    <row r="44" spans="3:22" ht="13" thickTop="1">
      <c r="C44" s="24" t="s">
        <v>125</v>
      </c>
      <c r="D44" s="19" t="s">
        <v>49</v>
      </c>
      <c r="E44" s="105">
        <v>5.0920883202619886E-3</v>
      </c>
      <c r="F44" s="105">
        <v>7.5608139527200691E-3</v>
      </c>
      <c r="G44" s="105">
        <v>1.1047240131095879E-2</v>
      </c>
      <c r="H44" s="105">
        <v>1.5389170650590173E-2</v>
      </c>
      <c r="I44" s="105">
        <v>1.9430000185812129E-2</v>
      </c>
      <c r="J44" s="105">
        <v>2.3848010481832504E-2</v>
      </c>
      <c r="K44" s="105">
        <v>2.9182821138105362E-2</v>
      </c>
      <c r="L44" s="105">
        <v>3.3448379010288826E-2</v>
      </c>
      <c r="M44" s="105">
        <v>4.0442541912959526E-2</v>
      </c>
      <c r="N44" s="105">
        <v>4.4559566235783041E-2</v>
      </c>
      <c r="O44" s="105">
        <v>4.9945129439098519E-2</v>
      </c>
      <c r="P44" s="105">
        <v>5.4218204581193315E-2</v>
      </c>
      <c r="Q44" s="105" t="e">
        <f>Q242</f>
        <v>#REF!</v>
      </c>
      <c r="R44" s="105" t="e">
        <f>R242</f>
        <v>#REF!</v>
      </c>
      <c r="S44" s="105">
        <f>S242</f>
        <v>1.1735891381222602E-2</v>
      </c>
      <c r="T44" s="105">
        <f>T242</f>
        <v>1.6965063268128317E-2</v>
      </c>
      <c r="U44" s="44"/>
      <c r="V44" s="44"/>
    </row>
    <row r="45" spans="3:22" ht="14.5">
      <c r="C45" s="26"/>
      <c r="D45" s="21" t="s">
        <v>46</v>
      </c>
      <c r="E45" s="106">
        <v>4.5768829127910138E-3</v>
      </c>
      <c r="F45" s="109">
        <v>8.9405486293813417E-3</v>
      </c>
      <c r="G45" s="109">
        <v>1.0411964075706354E-2</v>
      </c>
      <c r="H45" s="109">
        <v>1.7833683407906694E-2</v>
      </c>
      <c r="I45" s="109">
        <v>2.2109332269374747E-2</v>
      </c>
      <c r="J45" s="109">
        <v>2.8387082894888029E-2</v>
      </c>
      <c r="K45" s="109">
        <v>3.9195888495950265E-2</v>
      </c>
      <c r="L45" s="109">
        <v>4.4100754732975256E-2</v>
      </c>
      <c r="M45" s="109">
        <v>5.9108838293294434E-2</v>
      </c>
      <c r="N45" s="109">
        <v>6.3415307788976596E-2</v>
      </c>
      <c r="O45" s="109">
        <v>6.7993934443261225E-2</v>
      </c>
      <c r="P45" s="109">
        <v>7.2744765158889224E-2</v>
      </c>
      <c r="Q45" s="106" t="e">
        <f>Q224</f>
        <v>#REF!</v>
      </c>
      <c r="R45" s="106" t="e">
        <f>R224</f>
        <v>#REF!</v>
      </c>
      <c r="S45" s="106">
        <f>S224</f>
        <v>9.6538133105225354E-3</v>
      </c>
      <c r="T45" s="106">
        <f>T224</f>
        <v>1.5503425394467141E-2</v>
      </c>
      <c r="U45" s="44"/>
      <c r="V45" s="44"/>
    </row>
    <row r="46" spans="3:22" ht="14.5">
      <c r="C46" s="26"/>
      <c r="D46" s="21" t="s">
        <v>47</v>
      </c>
      <c r="E46" s="106">
        <v>2.3301109298899194E-2</v>
      </c>
      <c r="F46" s="109">
        <v>6.075083681845595E-3</v>
      </c>
      <c r="G46" s="109">
        <v>6.0901332555189959E-3</v>
      </c>
      <c r="H46" s="109">
        <v>6.0976720172398703E-3</v>
      </c>
      <c r="I46" s="109">
        <v>2.0448477609225995E-3</v>
      </c>
      <c r="J46" s="109">
        <v>4.175954986221731E-3</v>
      </c>
      <c r="K46" s="109">
        <v>4.1935300260767068E-3</v>
      </c>
      <c r="L46" s="109">
        <v>4.4650948154562999E-3</v>
      </c>
      <c r="M46" s="109">
        <v>5.0878923116094649E-3</v>
      </c>
      <c r="N46" s="109">
        <v>2.3948502501224176E-3</v>
      </c>
      <c r="O46" s="109">
        <v>2.2801397999173546E-3</v>
      </c>
      <c r="P46" s="109">
        <v>9.2513280407371147E-3</v>
      </c>
      <c r="Q46" s="106" t="e">
        <f>Q230</f>
        <v>#REF!</v>
      </c>
      <c r="R46" s="106" t="e">
        <f>R230</f>
        <v>#REF!</v>
      </c>
      <c r="S46" s="106">
        <f>S230</f>
        <v>2.9979333826837423E-3</v>
      </c>
      <c r="T46" s="106">
        <f>T230</f>
        <v>3.6101100572277682E-3</v>
      </c>
      <c r="U46" s="44"/>
      <c r="V46" s="44"/>
    </row>
    <row r="47" spans="3:22" ht="14.5">
      <c r="C47" s="26"/>
      <c r="D47" s="21" t="s">
        <v>48</v>
      </c>
      <c r="E47" s="106">
        <v>4.21108159972649E-3</v>
      </c>
      <c r="F47" s="109">
        <v>7.0623272537211302E-3</v>
      </c>
      <c r="G47" s="109">
        <v>1.1615373425316072E-2</v>
      </c>
      <c r="H47" s="109">
        <v>1.4898159399367089E-2</v>
      </c>
      <c r="I47" s="109">
        <v>1.9315883359310199E-2</v>
      </c>
      <c r="J47" s="109">
        <v>2.3065038055231264E-2</v>
      </c>
      <c r="K47" s="109">
        <v>2.632181477989928E-2</v>
      </c>
      <c r="L47" s="109">
        <v>3.0517067513162577E-2</v>
      </c>
      <c r="M47" s="109">
        <v>3.4382608254509457E-2</v>
      </c>
      <c r="N47" s="109">
        <v>3.8753429987704945E-2</v>
      </c>
      <c r="O47" s="109">
        <v>4.4748987133335485E-2</v>
      </c>
      <c r="P47" s="109">
        <v>4.8647865201311175E-2</v>
      </c>
      <c r="Q47" s="106" t="e">
        <f>Q236</f>
        <v>#REF!</v>
      </c>
      <c r="R47" s="106" t="e">
        <f>R236</f>
        <v>#REF!</v>
      </c>
      <c r="S47" s="106">
        <f>S236</f>
        <v>1.4171440282270766E-2</v>
      </c>
      <c r="T47" s="106">
        <f>T236</f>
        <v>1.9038324513739522E-2</v>
      </c>
      <c r="U47" s="44"/>
      <c r="V47" s="44"/>
    </row>
    <row r="48" spans="3:22">
      <c r="C48" s="24" t="s">
        <v>126</v>
      </c>
      <c r="D48" s="19" t="s">
        <v>49</v>
      </c>
      <c r="E48" s="105">
        <v>5.4194277784964922E-3</v>
      </c>
      <c r="F48" s="105">
        <v>8.0264890167855586E-3</v>
      </c>
      <c r="G48" s="105">
        <v>1.1713564048418662E-2</v>
      </c>
      <c r="H48" s="105">
        <v>1.6304035156130148E-2</v>
      </c>
      <c r="I48" s="105">
        <v>2.0569522409617683E-2</v>
      </c>
      <c r="J48" s="105">
        <v>2.5227531318646072E-2</v>
      </c>
      <c r="K48" s="105">
        <v>3.0854865730196412E-2</v>
      </c>
      <c r="L48" s="105">
        <v>3.5346294666420149E-2</v>
      </c>
      <c r="M48" s="105">
        <v>4.2703955085560769E-2</v>
      </c>
      <c r="N48" s="105">
        <v>4.7014900415913913E-2</v>
      </c>
      <c r="O48" s="105">
        <v>5.2654802665213996E-2</v>
      </c>
      <c r="P48" s="105">
        <v>5.7104347445432767E-2</v>
      </c>
      <c r="Q48" s="105">
        <f>Q218</f>
        <v>1.8716033500831588E-2</v>
      </c>
      <c r="R48" s="105">
        <f>R218</f>
        <v>2.1286333597225707E-2</v>
      </c>
      <c r="S48" s="105">
        <f>S218</f>
        <v>1.2165176212131E-2</v>
      </c>
      <c r="T48" s="105">
        <f>T218</f>
        <v>1.7600867240384229E-2</v>
      </c>
      <c r="U48" s="44"/>
      <c r="V48" s="44"/>
    </row>
    <row r="49" spans="3:22" ht="14.5">
      <c r="C49" s="25"/>
      <c r="D49" s="21" t="s">
        <v>46</v>
      </c>
      <c r="E49" s="106">
        <v>5.3631447537716885E-3</v>
      </c>
      <c r="F49" s="109">
        <v>1.0447797802371341E-2</v>
      </c>
      <c r="G49" s="109">
        <v>1.2124679030482491E-2</v>
      </c>
      <c r="H49" s="109">
        <v>2.0737335165869151E-2</v>
      </c>
      <c r="I49" s="109">
        <v>2.5656763265599018E-2</v>
      </c>
      <c r="J49" s="109">
        <v>3.2879384975849531E-2</v>
      </c>
      <c r="K49" s="109">
        <v>4.5338851715263494E-2</v>
      </c>
      <c r="L49" s="109">
        <v>5.0908995157025398E-2</v>
      </c>
      <c r="M49" s="109">
        <v>6.8122817609471684E-2</v>
      </c>
      <c r="N49" s="109">
        <v>7.2931093862262056E-2</v>
      </c>
      <c r="O49" s="109">
        <v>7.8059361041023928E-2</v>
      </c>
      <c r="P49" s="109">
        <v>8.328582386517995E-2</v>
      </c>
      <c r="Q49" s="106">
        <f>Q197</f>
        <v>3.4562550407229518E-2</v>
      </c>
      <c r="R49" s="106">
        <f>R197</f>
        <v>3.567611979742101E-2</v>
      </c>
      <c r="S49" s="106">
        <f>S197</f>
        <v>1.0245482346629427E-2</v>
      </c>
      <c r="T49" s="106">
        <f>T197</f>
        <v>1.648086850548117E-2</v>
      </c>
      <c r="U49" s="44"/>
      <c r="V49" s="44"/>
    </row>
    <row r="50" spans="3:22" ht="14.5">
      <c r="C50" s="25"/>
      <c r="D50" s="21" t="s">
        <v>47</v>
      </c>
      <c r="E50" s="106">
        <v>3.0720691749728534E-2</v>
      </c>
      <c r="F50" s="109">
        <v>8.0807175702723531E-3</v>
      </c>
      <c r="G50" s="109">
        <v>8.1246666037156114E-3</v>
      </c>
      <c r="H50" s="109">
        <v>8.1467306748414566E-3</v>
      </c>
      <c r="I50" s="109">
        <v>2.7550769847398703E-3</v>
      </c>
      <c r="J50" s="109">
        <v>5.6234100480789424E-3</v>
      </c>
      <c r="K50" s="109">
        <v>5.6887005043257215E-3</v>
      </c>
      <c r="L50" s="109">
        <v>5.9582626233377041E-3</v>
      </c>
      <c r="M50" s="109">
        <v>6.7192797559237289E-3</v>
      </c>
      <c r="N50" s="109">
        <v>3.1352288128653929E-3</v>
      </c>
      <c r="O50" s="109">
        <v>2.9634781183118576E-3</v>
      </c>
      <c r="P50" s="109">
        <v>1.1927018568831004E-2</v>
      </c>
      <c r="Q50" s="106">
        <f>Q204</f>
        <v>3.4922592744602277E-3</v>
      </c>
      <c r="R50" s="106">
        <f>R204</f>
        <v>3.4922592744602277E-3</v>
      </c>
      <c r="S50" s="106">
        <f>S204</f>
        <v>3.4922592744602281E-3</v>
      </c>
      <c r="T50" s="106">
        <f>T204</f>
        <v>4.2401378101764595E-3</v>
      </c>
      <c r="U50" s="44"/>
      <c r="V50" s="44"/>
    </row>
    <row r="51" spans="3:22" ht="14.5">
      <c r="C51" s="25"/>
      <c r="D51" s="21" t="s">
        <v>48</v>
      </c>
      <c r="E51" s="106">
        <v>4.2659410454465542E-3</v>
      </c>
      <c r="F51" s="109">
        <v>7.1329929351602022E-3</v>
      </c>
      <c r="G51" s="109">
        <v>1.1724079466336457E-2</v>
      </c>
      <c r="H51" s="109">
        <v>1.5026779758362705E-2</v>
      </c>
      <c r="I51" s="109">
        <v>1.9469821318073344E-2</v>
      </c>
      <c r="J51" s="109">
        <v>2.3241166309098931E-2</v>
      </c>
      <c r="K51" s="109">
        <v>2.6517788725685752E-2</v>
      </c>
      <c r="L51" s="109">
        <v>3.0769524369778412E-2</v>
      </c>
      <c r="M51" s="109">
        <v>3.4665818311938837E-2</v>
      </c>
      <c r="N51" s="109">
        <v>3.9077265526112785E-2</v>
      </c>
      <c r="O51" s="109">
        <v>4.5115968132790202E-2</v>
      </c>
      <c r="P51" s="109">
        <v>4.9048185081914407E-2</v>
      </c>
      <c r="Q51" s="106">
        <f>Q211</f>
        <v>4.9501867083371872E-3</v>
      </c>
      <c r="R51" s="106">
        <f>R211</f>
        <v>8.9889787866360982E-3</v>
      </c>
      <c r="S51" s="106">
        <f>S211</f>
        <v>1.4291535273220007E-2</v>
      </c>
      <c r="T51" s="106">
        <f>T211</f>
        <v>1.9195872862841599E-2</v>
      </c>
      <c r="U51" s="44"/>
      <c r="V51" s="44"/>
    </row>
    <row r="52" spans="3:22">
      <c r="C52" s="24" t="s">
        <v>127</v>
      </c>
      <c r="D52" s="19" t="s">
        <v>49</v>
      </c>
      <c r="E52" s="105">
        <v>3.659280227328227E-3</v>
      </c>
      <c r="F52" s="105">
        <v>9.0148206754627931E-3</v>
      </c>
      <c r="G52" s="105">
        <v>1.1122126555416259E-2</v>
      </c>
      <c r="H52" s="105">
        <v>1.4938020813645423E-2</v>
      </c>
      <c r="I52" s="105">
        <v>1.4746230929579347E-2</v>
      </c>
      <c r="J52" s="105">
        <v>1.5844699179636521E-2</v>
      </c>
      <c r="K52" s="105">
        <v>1.971805254228335E-2</v>
      </c>
      <c r="L52" s="105">
        <v>2.65266911980051E-2</v>
      </c>
      <c r="M52" s="105">
        <v>2.7892268266210093E-2</v>
      </c>
      <c r="N52" s="105">
        <v>2.8548392822955036E-2</v>
      </c>
      <c r="O52" s="105">
        <v>3.9447472979915688E-2</v>
      </c>
      <c r="P52" s="105">
        <v>4.4170793824332658E-2</v>
      </c>
      <c r="Q52" s="105">
        <f>Q217</f>
        <v>1.209672070774467E-2</v>
      </c>
      <c r="R52" s="105">
        <f>R217</f>
        <v>1.4164484716879099E-2</v>
      </c>
      <c r="S52" s="105">
        <f>S217</f>
        <v>1.5713774529745071E-2</v>
      </c>
      <c r="T52" s="105">
        <f>T217</f>
        <v>2.3089670790510521E-2</v>
      </c>
      <c r="U52" s="44"/>
      <c r="V52" s="44"/>
    </row>
    <row r="53" spans="3:22" ht="14.5">
      <c r="C53" s="26"/>
      <c r="D53" s="21" t="s">
        <v>46</v>
      </c>
      <c r="E53" s="106">
        <v>8.1536214158308591E-3</v>
      </c>
      <c r="F53" s="109">
        <v>1.3984841437937042E-2</v>
      </c>
      <c r="G53" s="109">
        <v>1.4183053786727962E-2</v>
      </c>
      <c r="H53" s="109">
        <v>1.6309850184915296E-2</v>
      </c>
      <c r="I53" s="109">
        <v>1.825746285989974E-2</v>
      </c>
      <c r="J53" s="109">
        <v>2.2721281501953024E-2</v>
      </c>
      <c r="K53" s="109">
        <v>2.506585342343106E-2</v>
      </c>
      <c r="L53" s="109">
        <v>3.0552854446567614E-2</v>
      </c>
      <c r="M53" s="109">
        <v>3.8228302085534266E-2</v>
      </c>
      <c r="N53" s="109">
        <v>3.6153669444729399E-2</v>
      </c>
      <c r="O53" s="109">
        <v>4.7530300857641698E-2</v>
      </c>
      <c r="P53" s="109">
        <v>5.3086152582855539E-2</v>
      </c>
      <c r="Q53" s="106">
        <f>Q196</f>
        <v>2.6918769265421909E-2</v>
      </c>
      <c r="R53" s="106">
        <f>R196</f>
        <v>2.6928162138038628E-2</v>
      </c>
      <c r="S53" s="106">
        <f>S196</f>
        <v>1.7209197853403538E-2</v>
      </c>
      <c r="T53" s="106">
        <f>T196</f>
        <v>2.661848440425723E-2</v>
      </c>
      <c r="U53" s="44"/>
      <c r="V53" s="44"/>
    </row>
    <row r="54" spans="3:22" ht="14.5">
      <c r="C54" s="26"/>
      <c r="D54" s="21" t="s">
        <v>47</v>
      </c>
      <c r="E54" s="106">
        <v>-1.554470739546856E-2</v>
      </c>
      <c r="F54" s="109">
        <v>9.1497358344845136E-3</v>
      </c>
      <c r="G54" s="109">
        <v>9.199498995081299E-3</v>
      </c>
      <c r="H54" s="109">
        <v>9.2244819771592091E-3</v>
      </c>
      <c r="I54" s="109">
        <v>2.9266298375615648E-3</v>
      </c>
      <c r="J54" s="109">
        <v>1.8587210715884531E-3</v>
      </c>
      <c r="K54" s="109">
        <v>5.1094196139274111E-3</v>
      </c>
      <c r="L54" s="109">
        <v>1.6186916943520091E-2</v>
      </c>
      <c r="M54" s="109">
        <v>8.2621841940076386E-3</v>
      </c>
      <c r="N54" s="109">
        <v>-1.0067883279627401E-2</v>
      </c>
      <c r="O54" s="109">
        <v>3.3353532692079451E-3</v>
      </c>
      <c r="P54" s="109">
        <v>7.3566898767386285E-2</v>
      </c>
      <c r="Q54" s="106">
        <f>Q203</f>
        <v>1.1972505179764388E-3</v>
      </c>
      <c r="R54" s="106">
        <f>R203</f>
        <v>1.1972505179764388E-3</v>
      </c>
      <c r="S54" s="106">
        <f>S203</f>
        <v>1.197250517976439E-3</v>
      </c>
      <c r="T54" s="106">
        <f>T203</f>
        <v>6.1395092165080793E-3</v>
      </c>
      <c r="U54" s="44"/>
      <c r="V54" s="44"/>
    </row>
    <row r="55" spans="3:22" ht="14.5">
      <c r="C55" s="26"/>
      <c r="D55" s="21" t="s">
        <v>48</v>
      </c>
      <c r="E55" s="106">
        <v>2.9007075527692945E-3</v>
      </c>
      <c r="F55" s="109">
        <v>7.1796636507743452E-3</v>
      </c>
      <c r="G55" s="109">
        <v>1.0076034618612468E-2</v>
      </c>
      <c r="H55" s="109">
        <v>1.4686721420890142E-2</v>
      </c>
      <c r="I55" s="109">
        <v>1.3966068400518528E-2</v>
      </c>
      <c r="J55" s="109">
        <v>1.3898617101676178E-2</v>
      </c>
      <c r="K55" s="109">
        <v>1.8344824481353866E-2</v>
      </c>
      <c r="L55" s="109">
        <v>2.5463135208455428E-2</v>
      </c>
      <c r="M55" s="109">
        <v>2.4838873558803772E-2</v>
      </c>
      <c r="N55" s="109">
        <v>2.7315064469413699E-2</v>
      </c>
      <c r="O55" s="109">
        <v>3.7913229984362605E-2</v>
      </c>
      <c r="P55" s="109">
        <v>3.9530966076793815E-2</v>
      </c>
      <c r="Q55" s="106">
        <f>Q210</f>
        <v>-9.2558587445687468E-4</v>
      </c>
      <c r="R55" s="106">
        <f>R210</f>
        <v>3.1337680988817009E-3</v>
      </c>
      <c r="S55" s="106">
        <f>S210</f>
        <v>1.4983236851693709E-2</v>
      </c>
      <c r="T55" s="106">
        <f>T210</f>
        <v>2.0599021316559371E-2</v>
      </c>
      <c r="U55" s="44"/>
      <c r="V55" s="44"/>
    </row>
    <row r="56" spans="3:22" ht="25">
      <c r="C56" s="27" t="s">
        <v>128</v>
      </c>
      <c r="D56" s="20" t="s">
        <v>49</v>
      </c>
      <c r="E56" s="107">
        <v>0.93959888910535183</v>
      </c>
      <c r="F56" s="107">
        <v>0.94437259800766971</v>
      </c>
      <c r="G56" s="107">
        <v>0.94538420355865904</v>
      </c>
      <c r="H56" s="107">
        <v>0.94620717444442126</v>
      </c>
      <c r="I56" s="107">
        <v>0.94746359750569575</v>
      </c>
      <c r="J56" s="107">
        <v>0.94890211960457482</v>
      </c>
      <c r="K56" s="107">
        <v>0.94876987796850976</v>
      </c>
      <c r="L56" s="107">
        <v>0.94978251120695378</v>
      </c>
      <c r="M56" s="107">
        <v>0.9529796906255843</v>
      </c>
      <c r="N56" s="107">
        <v>0.95437980044453818</v>
      </c>
      <c r="O56" s="107">
        <v>0.95620794600052572</v>
      </c>
      <c r="P56" s="107">
        <v>0.95963221448536973</v>
      </c>
      <c r="Q56" s="107">
        <f t="shared" ref="Q56:R56" si="54">Q262</f>
        <v>0.96488321419008483</v>
      </c>
      <c r="R56" s="107">
        <f t="shared" si="54"/>
        <v>0.96659386263410085</v>
      </c>
      <c r="S56" s="107">
        <f>S262</f>
        <v>0.96266292781501561</v>
      </c>
      <c r="T56" s="107">
        <f>T262</f>
        <v>0.96137457843550334</v>
      </c>
      <c r="U56" s="44"/>
      <c r="V56" s="44"/>
    </row>
    <row r="57" spans="3:22" ht="14.5">
      <c r="C57" s="26"/>
      <c r="D57" s="21" t="s">
        <v>46</v>
      </c>
      <c r="E57" s="106">
        <v>0.8533953721037032</v>
      </c>
      <c r="F57" s="109">
        <v>0.85808149837385095</v>
      </c>
      <c r="G57" s="109">
        <v>0.86478552130405861</v>
      </c>
      <c r="H57" s="109">
        <v>0.86370451756317002</v>
      </c>
      <c r="I57" s="109">
        <v>0.86879312453786717</v>
      </c>
      <c r="J57" s="109">
        <v>0.87159290555940161</v>
      </c>
      <c r="K57" s="109">
        <v>0.87137981125464536</v>
      </c>
      <c r="L57" s="109">
        <v>0.87866230989901606</v>
      </c>
      <c r="M57" s="109">
        <v>0.87907598946007182</v>
      </c>
      <c r="N57" s="109">
        <v>0.88628903966952932</v>
      </c>
      <c r="O57" s="109">
        <v>0.88650912312879748</v>
      </c>
      <c r="P57" s="109">
        <v>0.90005891652737169</v>
      </c>
      <c r="Q57" s="106">
        <f t="shared" ref="Q57:R57" si="55">Q247</f>
        <v>0.94353524350539375</v>
      </c>
      <c r="R57" s="106">
        <f t="shared" si="55"/>
        <v>0.94524557105438467</v>
      </c>
      <c r="S57" s="106">
        <f>S247</f>
        <v>0.93798670327756595</v>
      </c>
      <c r="T57" s="106">
        <f>T247</f>
        <v>0.93603226156121355</v>
      </c>
    </row>
    <row r="58" spans="3:22" ht="14.5">
      <c r="C58" s="26"/>
      <c r="D58" s="21" t="s">
        <v>47</v>
      </c>
      <c r="E58" s="106">
        <v>0.75848257222609894</v>
      </c>
      <c r="F58" s="109">
        <v>0.74517635637210455</v>
      </c>
      <c r="G58" s="109">
        <v>0.74517635637210455</v>
      </c>
      <c r="H58" s="109">
        <v>0.74517635637210455</v>
      </c>
      <c r="I58" s="109">
        <v>0.71765117598185546</v>
      </c>
      <c r="J58" s="109">
        <v>0.74456073378860022</v>
      </c>
      <c r="K58" s="109">
        <v>0.70539190787272865</v>
      </c>
      <c r="L58" s="109">
        <v>0.84085583079258985</v>
      </c>
      <c r="M58" s="109">
        <v>0.82271295645254328</v>
      </c>
      <c r="N58" s="109">
        <v>0.82633194234212193</v>
      </c>
      <c r="O58" s="109">
        <v>0.82730567061467264</v>
      </c>
      <c r="P58" s="109">
        <v>0.84783043573799133</v>
      </c>
      <c r="Q58" s="106">
        <f t="shared" ref="Q58:R58" si="56">Q252</f>
        <v>0.85845097602242337</v>
      </c>
      <c r="R58" s="106">
        <f t="shared" si="56"/>
        <v>0.85845097602242326</v>
      </c>
      <c r="S58" s="106">
        <f>S252</f>
        <v>0.85845097602242326</v>
      </c>
      <c r="T58" s="106">
        <f>T252</f>
        <v>0.8306448630897193</v>
      </c>
    </row>
    <row r="59" spans="3:22" ht="14.5">
      <c r="C59" s="28"/>
      <c r="D59" s="22" t="s">
        <v>48</v>
      </c>
      <c r="E59" s="108">
        <v>0.98714013036382187</v>
      </c>
      <c r="F59" s="110">
        <v>0.99305495002468569</v>
      </c>
      <c r="G59" s="110">
        <v>0.99199887855644431</v>
      </c>
      <c r="H59" s="110">
        <v>0.99358153588877496</v>
      </c>
      <c r="I59" s="110">
        <v>0.99470948714208307</v>
      </c>
      <c r="J59" s="110">
        <v>0.99406435367950696</v>
      </c>
      <c r="K59" s="110">
        <v>0.99373850032255295</v>
      </c>
      <c r="L59" s="110">
        <v>0.98611250251965754</v>
      </c>
      <c r="M59" s="110">
        <v>0.99211071365777015</v>
      </c>
      <c r="N59" s="110">
        <v>0.9906575388281863</v>
      </c>
      <c r="O59" s="110">
        <v>0.99339598893114933</v>
      </c>
      <c r="P59" s="110">
        <v>0.99153472220042282</v>
      </c>
      <c r="Q59" s="108">
        <f t="shared" ref="Q59:R59" si="57">Q257</f>
        <v>0.9906829204987041</v>
      </c>
      <c r="R59" s="108">
        <f t="shared" si="57"/>
        <v>0.99235001962041869</v>
      </c>
      <c r="S59" s="108">
        <f>S257</f>
        <v>0.99175810437917544</v>
      </c>
      <c r="T59" s="108">
        <f>T257</f>
        <v>0.9923802783582748</v>
      </c>
    </row>
    <row r="60" spans="3:22">
      <c r="C60" s="45" t="s">
        <v>131</v>
      </c>
    </row>
    <row r="61" spans="3:22">
      <c r="C61" s="46" t="s">
        <v>132</v>
      </c>
    </row>
    <row r="62" spans="3:22">
      <c r="C62" s="46"/>
    </row>
    <row r="63" spans="3:22">
      <c r="C63" s="82" t="s">
        <v>133</v>
      </c>
    </row>
    <row r="64" spans="3:22" ht="13" thickBot="1">
      <c r="C64" s="18" t="s">
        <v>134</v>
      </c>
      <c r="E64" s="91" t="e">
        <f>E3</f>
        <v>#REF!</v>
      </c>
      <c r="F64" s="91" t="e">
        <f t="shared" ref="F64:R64" si="58">F3</f>
        <v>#REF!</v>
      </c>
      <c r="G64" s="91" t="e">
        <f t="shared" si="58"/>
        <v>#REF!</v>
      </c>
      <c r="H64" s="91" t="e">
        <f t="shared" si="58"/>
        <v>#REF!</v>
      </c>
      <c r="I64" s="91" t="e">
        <f t="shared" si="58"/>
        <v>#REF!</v>
      </c>
      <c r="J64" s="91" t="e">
        <f t="shared" si="58"/>
        <v>#REF!</v>
      </c>
      <c r="K64" s="91">
        <f t="shared" si="58"/>
        <v>44773</v>
      </c>
      <c r="L64" s="91">
        <f t="shared" si="58"/>
        <v>44804</v>
      </c>
      <c r="M64" s="91">
        <f t="shared" si="58"/>
        <v>44834</v>
      </c>
      <c r="N64" s="91">
        <f t="shared" si="58"/>
        <v>44865</v>
      </c>
      <c r="O64" s="91">
        <f t="shared" si="58"/>
        <v>44895</v>
      </c>
      <c r="P64" s="91">
        <f t="shared" si="58"/>
        <v>44926</v>
      </c>
      <c r="Q64" s="91">
        <f t="shared" si="58"/>
        <v>44957</v>
      </c>
      <c r="R64" s="91">
        <f t="shared" si="58"/>
        <v>44985</v>
      </c>
      <c r="S64" s="91">
        <f t="shared" ref="S64:T64" si="59">S3</f>
        <v>45016</v>
      </c>
      <c r="T64" s="91">
        <f t="shared" si="59"/>
        <v>45046</v>
      </c>
    </row>
    <row r="65" spans="3:20" ht="13" thickTop="1">
      <c r="C65" s="18" t="s">
        <v>135</v>
      </c>
      <c r="E65" s="18">
        <f t="shared" ref="E65:S65" si="60">E119+E193</f>
        <v>819244659410.62</v>
      </c>
      <c r="F65" s="18">
        <f t="shared" si="60"/>
        <v>1421851724420.894</v>
      </c>
      <c r="G65" s="18">
        <f t="shared" si="60"/>
        <v>2612878158180.5625</v>
      </c>
      <c r="H65" s="18">
        <f t="shared" si="60"/>
        <v>3603810362864.5366</v>
      </c>
      <c r="I65" s="18">
        <f t="shared" si="60"/>
        <v>4578250095007.6152</v>
      </c>
      <c r="J65" s="18">
        <f t="shared" si="60"/>
        <v>5946497953438.6924</v>
      </c>
      <c r="K65" s="18">
        <f t="shared" si="60"/>
        <v>6859110322469.0908</v>
      </c>
      <c r="L65" s="18">
        <f t="shared" si="60"/>
        <v>7807957930861.1709</v>
      </c>
      <c r="M65" s="18">
        <f t="shared" si="60"/>
        <v>8629045494080.2393</v>
      </c>
      <c r="N65" s="18">
        <f t="shared" si="60"/>
        <v>9373559855991.1738</v>
      </c>
      <c r="O65" s="18">
        <f t="shared" si="60"/>
        <v>10207198438526.582</v>
      </c>
      <c r="P65" s="18">
        <f t="shared" si="60"/>
        <v>11119917140304.871</v>
      </c>
      <c r="Q65" s="18">
        <f t="shared" si="60"/>
        <v>1008323653735.0098</v>
      </c>
      <c r="R65" s="18">
        <f t="shared" si="60"/>
        <v>1790517207674.158</v>
      </c>
      <c r="S65" s="18">
        <f t="shared" si="60"/>
        <v>3012857242216.4072</v>
      </c>
      <c r="T65" s="18">
        <f t="shared" ref="T65" si="61">T119+T193</f>
        <v>4010331592142.6519</v>
      </c>
    </row>
    <row r="66" spans="3:20">
      <c r="C66" s="18" t="s">
        <v>136</v>
      </c>
      <c r="E66" s="18" t="e">
        <f t="shared" ref="E66:S66" si="62">E120+E194</f>
        <v>#REF!</v>
      </c>
      <c r="F66" s="18" t="e">
        <f t="shared" si="62"/>
        <v>#REF!</v>
      </c>
      <c r="G66" s="18" t="e">
        <f t="shared" si="62"/>
        <v>#REF!</v>
      </c>
      <c r="H66" s="18">
        <f t="shared" si="62"/>
        <v>1449880373858.1416</v>
      </c>
      <c r="I66" s="18">
        <f t="shared" si="62"/>
        <v>896625876105.70959</v>
      </c>
      <c r="J66" s="18">
        <f t="shared" si="62"/>
        <v>-1198940878798.1023</v>
      </c>
      <c r="K66" s="18">
        <f t="shared" si="62"/>
        <v>-784715309854.11401</v>
      </c>
      <c r="L66" s="18">
        <f t="shared" si="62"/>
        <v>216509296939.55209</v>
      </c>
      <c r="M66" s="18">
        <f t="shared" si="62"/>
        <v>-720320180697.26599</v>
      </c>
      <c r="N66" s="18">
        <f t="shared" si="62"/>
        <v>-383648823631.81244</v>
      </c>
      <c r="O66" s="18">
        <f t="shared" si="62"/>
        <v>601252763438.83789</v>
      </c>
      <c r="P66" s="18">
        <f t="shared" si="62"/>
        <v>-259334380451.58908</v>
      </c>
      <c r="Q66" s="18">
        <f t="shared" si="62"/>
        <v>545659962231.06555</v>
      </c>
      <c r="R66" s="18">
        <f t="shared" si="62"/>
        <v>373084809690.61005</v>
      </c>
      <c r="S66" s="18">
        <f t="shared" si="62"/>
        <v>179926768002.29041</v>
      </c>
      <c r="T66" s="18">
        <f t="shared" ref="T66" si="63">T120+T194</f>
        <v>892884009562.84253</v>
      </c>
    </row>
    <row r="67" spans="3:20">
      <c r="C67" s="18" t="s">
        <v>137</v>
      </c>
      <c r="E67" s="18">
        <f t="shared" ref="E67:S67" si="64">E121+E195</f>
        <v>165173958898397.69</v>
      </c>
      <c r="F67" s="18">
        <f t="shared" si="64"/>
        <v>167038507249225.59</v>
      </c>
      <c r="G67" s="18">
        <f t="shared" si="64"/>
        <v>168158404151621.97</v>
      </c>
      <c r="H67" s="18">
        <f t="shared" si="64"/>
        <v>168621304830327.38</v>
      </c>
      <c r="I67" s="18">
        <f t="shared" si="64"/>
        <v>168806676301874.19</v>
      </c>
      <c r="J67" s="18">
        <f t="shared" si="64"/>
        <v>166917638785845.88</v>
      </c>
      <c r="K67" s="18">
        <f t="shared" si="64"/>
        <v>167440177714088.75</v>
      </c>
      <c r="L67" s="18">
        <f t="shared" si="64"/>
        <v>169527067364365.59</v>
      </c>
      <c r="M67" s="18">
        <f t="shared" si="64"/>
        <v>168986011621834.56</v>
      </c>
      <c r="N67" s="18">
        <f t="shared" si="64"/>
        <v>169557762119208.13</v>
      </c>
      <c r="O67" s="18">
        <f t="shared" si="64"/>
        <v>171430208208157.09</v>
      </c>
      <c r="P67" s="18">
        <f t="shared" si="64"/>
        <v>171338599441776.75</v>
      </c>
      <c r="Q67" s="18">
        <f t="shared" si="64"/>
        <v>172060866366009.78</v>
      </c>
      <c r="R67" s="18">
        <f t="shared" si="64"/>
        <v>172476767060582.94</v>
      </c>
      <c r="S67" s="18">
        <f t="shared" si="64"/>
        <v>172251200150499</v>
      </c>
      <c r="T67" s="18">
        <f t="shared" ref="T67" si="65">T121+T195</f>
        <v>173014588011106.44</v>
      </c>
    </row>
    <row r="68" spans="3:20">
      <c r="C68" s="18" t="s">
        <v>138</v>
      </c>
      <c r="E68" s="44" t="e">
        <f>SUM(E65:E66)/GEOMEAN(E67:$E$67)</f>
        <v>#REF!</v>
      </c>
      <c r="F68" s="44" t="e">
        <f>SUM(F65:F66)/GEOMEAN($E67:F$67)</f>
        <v>#REF!</v>
      </c>
      <c r="G68" s="44" t="e">
        <f>SUM(G65:G66)/GEOMEAN($E67:G$67)</f>
        <v>#REF!</v>
      </c>
      <c r="H68" s="44">
        <f>SUM(H65:H66)/GEOMEAN($E67:H$67)</f>
        <v>3.021769693821794E-2</v>
      </c>
      <c r="I68" s="44">
        <f>SUM(I65:I66)/GEOMEAN($E67:I$67)</f>
        <v>3.2675220050191224E-2</v>
      </c>
      <c r="J68" s="44">
        <f>SUM(J65:J66)/GEOMEAN($E67:J$67)</f>
        <v>2.8352412514229937E-2</v>
      </c>
      <c r="K68" s="44">
        <f>SUM(K65:K66)/GEOMEAN($E67:K$67)</f>
        <v>3.6276533757365954E-2</v>
      </c>
      <c r="L68" s="44">
        <f>SUM(L65:L66)/GEOMEAN($E67:L$67)</f>
        <v>4.7848544927941675E-2</v>
      </c>
      <c r="M68" s="44">
        <f>SUM(M65:M66)/GEOMEAN($E67:M$67)</f>
        <v>4.7118557681407672E-2</v>
      </c>
      <c r="N68" s="44">
        <f>SUM(N65:N66)/GEOMEAN($E67:N$67)</f>
        <v>5.3505764386440745E-2</v>
      </c>
      <c r="O68" s="44">
        <f>SUM(O65:O66)/GEOMEAN($E67:O$67)</f>
        <v>6.4211790284651779E-2</v>
      </c>
      <c r="P68" s="44">
        <f>SUM(P65:P66)/GEOMEAN($E67:P$67)</f>
        <v>6.4426157716153676E-2</v>
      </c>
      <c r="Q68" s="44">
        <f>SUM(Q65:Q66)/GEOMEAN($Q67:Q$67)</f>
        <v>9.0315924171881362E-3</v>
      </c>
      <c r="R68" s="44">
        <f>SUM(R65:R66)/GEOMEAN($Q67:R$67)</f>
        <v>1.25594616309453E-2</v>
      </c>
      <c r="S68" s="44">
        <f>SUM(S65:S66)/GEOMEAN($Q67:S$67)</f>
        <v>1.8534372400958111E-2</v>
      </c>
      <c r="T68" s="44">
        <f>SUM(T65:T66)/GEOMEAN($Q67:T$67)</f>
        <v>2.8432599541905541E-2</v>
      </c>
    </row>
    <row r="69" spans="3:20">
      <c r="C69" s="18" t="s">
        <v>139</v>
      </c>
      <c r="E69" s="44">
        <f>SUM(E65)/GEOMEAN(E67:$E$67)</f>
        <v>4.9598899540487266E-3</v>
      </c>
      <c r="F69" s="44">
        <f>SUM(F65)/GEOMEAN($E67:F$67)</f>
        <v>8.5600286819775689E-3</v>
      </c>
      <c r="G69" s="44">
        <f>SUM(G65)/GEOMEAN($E67:G$67)</f>
        <v>1.5666076393454634E-2</v>
      </c>
      <c r="H69" s="44">
        <f>SUM(H65)/GEOMEAN($E67:H$67)</f>
        <v>2.1548380192031848E-2</v>
      </c>
      <c r="I69" s="44">
        <f>SUM(I65)/GEOMEAN($E67:I$67)</f>
        <v>2.7323966805546145E-2</v>
      </c>
      <c r="J69" s="44">
        <f>SUM(J65)/GEOMEAN($E67:J$67)</f>
        <v>3.5512487862756542E-2</v>
      </c>
      <c r="K69" s="44">
        <f>SUM(K65)/GEOMEAN($E67:K$67)</f>
        <v>4.0962885462964033E-2</v>
      </c>
      <c r="L69" s="44">
        <f>SUM(L65)/GEOMEAN($E67:L$67)</f>
        <v>4.6557536499863328E-2</v>
      </c>
      <c r="M69" s="44">
        <f>SUM(M65)/GEOMEAN($E67:M$67)</f>
        <v>5.1410077065173955E-2</v>
      </c>
      <c r="N69" s="44">
        <f>SUM(N65)/GEOMEAN($E67:N$67)</f>
        <v>5.578914889274899E-2</v>
      </c>
      <c r="O69" s="44">
        <f>SUM(O65)/GEOMEAN($E67:O$67)</f>
        <v>6.0639815389027359E-2</v>
      </c>
      <c r="P69" s="44">
        <f>SUM(P65)/GEOMEAN($E67:P$67)</f>
        <v>6.5964557456355169E-2</v>
      </c>
      <c r="Q69" s="44">
        <f>SUM(Q65)/GEOMEAN($Q67:Q$67)</f>
        <v>5.8602730244894418E-3</v>
      </c>
      <c r="R69" s="44">
        <f>SUM(R65)/GEOMEAN($Q67:R$67)</f>
        <v>1.0393747088811111E-2</v>
      </c>
      <c r="S69" s="44">
        <f>SUM(S65)/GEOMEAN($Q67:S$67)</f>
        <v>1.748988279177004E-2</v>
      </c>
      <c r="T69" s="44">
        <f>SUM(T65)/GEOMEAN($Q67:T$67)</f>
        <v>2.3254974174495461E-2</v>
      </c>
    </row>
    <row r="71" spans="3:20" ht="13" thickBot="1">
      <c r="C71" s="18" t="s">
        <v>140</v>
      </c>
      <c r="E71" s="91" t="e">
        <f>E3</f>
        <v>#REF!</v>
      </c>
      <c r="F71" s="91" t="e">
        <f t="shared" ref="F71:R71" si="66">F3</f>
        <v>#REF!</v>
      </c>
      <c r="G71" s="91" t="e">
        <f t="shared" si="66"/>
        <v>#REF!</v>
      </c>
      <c r="H71" s="91" t="e">
        <f t="shared" si="66"/>
        <v>#REF!</v>
      </c>
      <c r="I71" s="91" t="e">
        <f t="shared" si="66"/>
        <v>#REF!</v>
      </c>
      <c r="J71" s="91" t="e">
        <f t="shared" si="66"/>
        <v>#REF!</v>
      </c>
      <c r="K71" s="91">
        <f t="shared" si="66"/>
        <v>44773</v>
      </c>
      <c r="L71" s="91">
        <f t="shared" si="66"/>
        <v>44804</v>
      </c>
      <c r="M71" s="91">
        <f t="shared" si="66"/>
        <v>44834</v>
      </c>
      <c r="N71" s="91">
        <f t="shared" si="66"/>
        <v>44865</v>
      </c>
      <c r="O71" s="91">
        <f t="shared" si="66"/>
        <v>44895</v>
      </c>
      <c r="P71" s="91">
        <f t="shared" si="66"/>
        <v>44926</v>
      </c>
      <c r="Q71" s="91">
        <f t="shared" si="66"/>
        <v>44957</v>
      </c>
      <c r="R71" s="91">
        <f t="shared" si="66"/>
        <v>44985</v>
      </c>
      <c r="S71" s="91">
        <f t="shared" ref="S71:T71" si="67">S3</f>
        <v>45016</v>
      </c>
      <c r="T71" s="91">
        <f t="shared" si="67"/>
        <v>45046</v>
      </c>
    </row>
    <row r="72" spans="3:20" ht="13" thickTop="1">
      <c r="C72" s="18" t="s">
        <v>141</v>
      </c>
      <c r="E72" s="18">
        <f t="shared" ref="E72:S72" si="68">E126+E200</f>
        <v>227164402958.92001</v>
      </c>
      <c r="F72" s="18">
        <f t="shared" si="68"/>
        <v>342759455938.34998</v>
      </c>
      <c r="G72" s="18">
        <f t="shared" si="68"/>
        <v>556463906400.63</v>
      </c>
      <c r="H72" s="18">
        <f t="shared" si="68"/>
        <v>823766202590.63</v>
      </c>
      <c r="I72" s="18">
        <f t="shared" si="68"/>
        <v>1075890226835.9301</v>
      </c>
      <c r="J72" s="18">
        <f t="shared" si="68"/>
        <v>1275342692035.3501</v>
      </c>
      <c r="K72" s="18">
        <f t="shared" si="68"/>
        <v>1458573299129.8701</v>
      </c>
      <c r="L72" s="18">
        <f t="shared" si="68"/>
        <v>1686890502704.3301</v>
      </c>
      <c r="M72" s="18">
        <f t="shared" si="68"/>
        <v>1883829115573.3</v>
      </c>
      <c r="N72" s="18">
        <f t="shared" si="68"/>
        <v>2080816337975.6201</v>
      </c>
      <c r="O72" s="18">
        <f t="shared" si="68"/>
        <v>2394249715269.1099</v>
      </c>
      <c r="P72" s="18">
        <f t="shared" si="68"/>
        <v>2629719643859.46</v>
      </c>
      <c r="Q72" s="18">
        <f t="shared" si="68"/>
        <v>226071862097.29999</v>
      </c>
      <c r="R72" s="18">
        <f t="shared" si="68"/>
        <v>415563538593.55005</v>
      </c>
      <c r="S72" s="18">
        <f t="shared" si="68"/>
        <v>730936727010.75</v>
      </c>
      <c r="T72" s="18">
        <f t="shared" ref="T72" si="69">T126+T200</f>
        <v>1008787512224.614</v>
      </c>
    </row>
    <row r="73" spans="3:20">
      <c r="C73" s="18" t="s">
        <v>136</v>
      </c>
      <c r="E73" s="18" t="e">
        <f t="shared" ref="E73:S73" si="70">E127+E201</f>
        <v>#REF!</v>
      </c>
      <c r="F73" s="18" t="e">
        <f t="shared" si="70"/>
        <v>#REF!</v>
      </c>
      <c r="G73" s="18" t="e">
        <f t="shared" si="70"/>
        <v>#REF!</v>
      </c>
      <c r="H73" s="18">
        <f t="shared" si="70"/>
        <v>877103318965.02002</v>
      </c>
      <c r="I73" s="18">
        <f t="shared" si="70"/>
        <v>653578904951.81006</v>
      </c>
      <c r="J73" s="18">
        <f t="shared" si="70"/>
        <v>10872633020.089996</v>
      </c>
      <c r="K73" s="18">
        <f t="shared" si="70"/>
        <v>82595824662.509995</v>
      </c>
      <c r="L73" s="18">
        <f t="shared" si="70"/>
        <v>400370326845.84998</v>
      </c>
      <c r="M73" s="18">
        <f t="shared" si="70"/>
        <v>345779540847.87</v>
      </c>
      <c r="N73" s="18">
        <f t="shared" si="70"/>
        <v>587593998501.51001</v>
      </c>
      <c r="O73" s="18">
        <f t="shared" si="70"/>
        <v>639455931070.51001</v>
      </c>
      <c r="P73" s="18">
        <f t="shared" si="70"/>
        <v>394255604858.51001</v>
      </c>
      <c r="Q73" s="18">
        <f t="shared" si="70"/>
        <v>-3396145047</v>
      </c>
      <c r="R73" s="18">
        <f t="shared" si="70"/>
        <v>37685929507</v>
      </c>
      <c r="S73" s="18">
        <f t="shared" si="70"/>
        <v>-4537853756</v>
      </c>
      <c r="T73" s="18">
        <f t="shared" ref="T73" si="71">T127+T201</f>
        <v>201935084419</v>
      </c>
    </row>
    <row r="74" spans="3:20">
      <c r="C74" s="18" t="s">
        <v>142</v>
      </c>
      <c r="E74" s="18">
        <f t="shared" ref="E74:S74" si="72">E128+E202</f>
        <v>39684793651223.219</v>
      </c>
      <c r="F74" s="18">
        <f t="shared" si="72"/>
        <v>40071149057426.688</v>
      </c>
      <c r="G74" s="18">
        <f t="shared" si="72"/>
        <v>40681358133128.945</v>
      </c>
      <c r="H74" s="18">
        <f t="shared" si="72"/>
        <v>41245387814853.016</v>
      </c>
      <c r="I74" s="18">
        <f t="shared" si="72"/>
        <v>41358331978620.625</v>
      </c>
      <c r="J74" s="18">
        <f t="shared" si="72"/>
        <v>41002391609041.367</v>
      </c>
      <c r="K74" s="18">
        <f t="shared" si="72"/>
        <v>41050911124688.609</v>
      </c>
      <c r="L74" s="18">
        <f t="shared" si="72"/>
        <v>41598422681748.453</v>
      </c>
      <c r="M74" s="18">
        <f t="shared" si="72"/>
        <v>41811537751948.227</v>
      </c>
      <c r="N74" s="18">
        <f t="shared" si="72"/>
        <v>42221245135585.727</v>
      </c>
      <c r="O74" s="18">
        <f t="shared" si="72"/>
        <v>42722942044799.578</v>
      </c>
      <c r="P74" s="18">
        <f t="shared" si="72"/>
        <v>42717532556504.375</v>
      </c>
      <c r="Q74" s="18">
        <f t="shared" si="72"/>
        <v>42652691747184.883</v>
      </c>
      <c r="R74" s="117">
        <f t="shared" si="72"/>
        <v>42890660811972.438</v>
      </c>
      <c r="S74" s="117">
        <f t="shared" si="72"/>
        <v>43219713922707.836</v>
      </c>
      <c r="T74" s="117">
        <f t="shared" ref="T74" si="73">T128+T202</f>
        <v>43615717934630.813</v>
      </c>
    </row>
    <row r="75" spans="3:20">
      <c r="C75" s="18" t="s">
        <v>138</v>
      </c>
      <c r="E75" s="44" t="e">
        <f>SUM(E72:E73)/GEOMEAN(E$74:$E74)</f>
        <v>#REF!</v>
      </c>
      <c r="F75" s="44" t="e">
        <f>SUM(F72:F73)/GEOMEAN($E$74:F74)</f>
        <v>#REF!</v>
      </c>
      <c r="G75" s="44" t="e">
        <f>SUM(G72:G73)/GEOMEAN($E$74:G74)</f>
        <v>#REF!</v>
      </c>
      <c r="H75" s="44">
        <f>SUM(H72:H73)/GEOMEAN($E$74:H74)</f>
        <v>4.208373814036323E-2</v>
      </c>
      <c r="I75" s="44">
        <f>SUM(I72:I73)/GEOMEAN($E$74:I74)</f>
        <v>4.259463102294108E-2</v>
      </c>
      <c r="J75" s="44">
        <f>SUM(J72:J73)/GEOMEAN($E$74:J74)</f>
        <v>3.1626212613794516E-2</v>
      </c>
      <c r="K75" s="44">
        <f>SUM(K72:K73)/GEOMEAN($E$74:K74)</f>
        <v>3.7844636103502638E-2</v>
      </c>
      <c r="L75" s="44">
        <f>SUM(L72:L73)/GEOMEAN($E$74:L74)</f>
        <v>5.1118357957921801E-2</v>
      </c>
      <c r="M75" s="44">
        <f>SUM(M72:M73)/GEOMEAN($E$74:M74)</f>
        <v>5.4460895598569384E-2</v>
      </c>
      <c r="N75" s="44">
        <f>SUM(N72:N73)/GEOMEAN($E$74:N74)</f>
        <v>6.4978552720367108E-2</v>
      </c>
      <c r="O75" s="44">
        <f>SUM(O72:O73)/GEOMEAN($E$74:O74)</f>
        <v>7.3608703982732671E-2</v>
      </c>
      <c r="P75" s="44">
        <f>SUM(P72:P73)/GEOMEAN($E$74:P74)</f>
        <v>7.3153841886964485E-2</v>
      </c>
      <c r="Q75" s="44">
        <f>SUM(Q72:Q73)/GEOMEAN($Q$74:Q74)</f>
        <v>5.2206720825537763E-3</v>
      </c>
      <c r="R75" s="44">
        <f>SUM(R72:R73)/GEOMEAN($Q$74:R74)</f>
        <v>1.059699458423688E-2</v>
      </c>
      <c r="S75" s="44">
        <f>SUM(S72:S73)/GEOMEAN($Q$74:S74)</f>
        <v>1.692432950190095E-2</v>
      </c>
      <c r="T75" s="44">
        <f>SUM(T72:T73)/GEOMEAN($Q$74:T74)</f>
        <v>2.809545852785926E-2</v>
      </c>
    </row>
    <row r="76" spans="3:20">
      <c r="C76" s="18" t="s">
        <v>139</v>
      </c>
      <c r="E76" s="44">
        <f>SUM(E72)/GEOMEAN(E$74:$E74)</f>
        <v>5.7242178189307038E-3</v>
      </c>
      <c r="F76" s="44">
        <f>SUM(F72)/GEOMEAN($E$74:F74)</f>
        <v>8.5953087894549401E-3</v>
      </c>
      <c r="G76" s="44">
        <f>SUM(G72)/GEOMEAN($E$74:G74)</f>
        <v>1.3861807970788762E-2</v>
      </c>
      <c r="H76" s="44">
        <f>SUM(H72)/GEOMEAN($E$74:H74)</f>
        <v>2.0382022676847186E-2</v>
      </c>
      <c r="I76" s="44">
        <f>SUM(I72)/GEOMEAN($E$74:I74)</f>
        <v>2.649781160643996E-2</v>
      </c>
      <c r="J76" s="44">
        <f>SUM(J72)/GEOMEAN($E$74:J74)</f>
        <v>3.1358869971496027E-2</v>
      </c>
      <c r="K76" s="44">
        <f>SUM(K72)/GEOMEAN($E$74:K74)</f>
        <v>3.5816429802347532E-2</v>
      </c>
      <c r="L76" s="44">
        <f>SUM(L72)/GEOMEAN($E$74:L74)</f>
        <v>4.131303157336691E-2</v>
      </c>
      <c r="M76" s="44">
        <f>SUM(M72)/GEOMEAN($E$74:M74)</f>
        <v>4.6014810937028736E-2</v>
      </c>
      <c r="N76" s="44">
        <f>SUM(N72)/GEOMEAN($E$74:N74)</f>
        <v>5.067003086828617E-2</v>
      </c>
      <c r="O76" s="44">
        <f>SUM(O72)/GEOMEAN($E$74:O74)</f>
        <v>5.8093183418974417E-2</v>
      </c>
      <c r="P76" s="44">
        <f>SUM(P72)/GEOMEAN($E$74:P74)</f>
        <v>6.3616292863341889E-2</v>
      </c>
      <c r="Q76" s="44">
        <f>SUM(Q72)/GEOMEAN($Q$74:Q74)</f>
        <v>5.3002953116603937E-3</v>
      </c>
      <c r="R76" s="44">
        <f>SUM(R72)/GEOMEAN($Q$74:R74)</f>
        <v>9.7158957214820811E-3</v>
      </c>
      <c r="S76" s="44">
        <f>SUM(S72)/GEOMEAN($Q$74:S74)</f>
        <v>1.7030056720135564E-2</v>
      </c>
      <c r="T76" s="44">
        <f>SUM(T72)/GEOMEAN($Q$74:T74)</f>
        <v>2.3409448036817108E-2</v>
      </c>
    </row>
    <row r="78" spans="3:20" ht="13" thickBot="1">
      <c r="C78" s="18" t="s">
        <v>143</v>
      </c>
      <c r="E78" s="91" t="e">
        <f>E3</f>
        <v>#REF!</v>
      </c>
      <c r="F78" s="91" t="e">
        <f t="shared" ref="F78:R78" si="74">F3</f>
        <v>#REF!</v>
      </c>
      <c r="G78" s="91" t="e">
        <f t="shared" si="74"/>
        <v>#REF!</v>
      </c>
      <c r="H78" s="91" t="e">
        <f t="shared" si="74"/>
        <v>#REF!</v>
      </c>
      <c r="I78" s="91" t="e">
        <f t="shared" si="74"/>
        <v>#REF!</v>
      </c>
      <c r="J78" s="91" t="e">
        <f t="shared" si="74"/>
        <v>#REF!</v>
      </c>
      <c r="K78" s="91">
        <f t="shared" si="74"/>
        <v>44773</v>
      </c>
      <c r="L78" s="91">
        <f t="shared" si="74"/>
        <v>44804</v>
      </c>
      <c r="M78" s="91">
        <f t="shared" si="74"/>
        <v>44834</v>
      </c>
      <c r="N78" s="91">
        <f t="shared" si="74"/>
        <v>44865</v>
      </c>
      <c r="O78" s="91">
        <f t="shared" si="74"/>
        <v>44895</v>
      </c>
      <c r="P78" s="91">
        <f t="shared" si="74"/>
        <v>44926</v>
      </c>
      <c r="Q78" s="91">
        <f t="shared" si="74"/>
        <v>44957</v>
      </c>
      <c r="R78" s="91">
        <f t="shared" si="74"/>
        <v>44985</v>
      </c>
      <c r="S78" s="91">
        <f t="shared" ref="S78:T78" si="75">S3</f>
        <v>45016</v>
      </c>
      <c r="T78" s="91">
        <f t="shared" si="75"/>
        <v>45046</v>
      </c>
    </row>
    <row r="79" spans="3:20" ht="13" thickTop="1">
      <c r="C79" s="18" t="s">
        <v>135</v>
      </c>
      <c r="E79" s="18">
        <f t="shared" ref="E79:S79" si="76">E133+E207</f>
        <v>450418666811.42639</v>
      </c>
      <c r="F79" s="18">
        <f t="shared" si="76"/>
        <v>853419501255.27087</v>
      </c>
      <c r="G79" s="18">
        <f t="shared" si="76"/>
        <v>1362507604801.606</v>
      </c>
      <c r="H79" s="18">
        <f t="shared" si="76"/>
        <v>1682912752697.2527</v>
      </c>
      <c r="I79" s="18">
        <f t="shared" si="76"/>
        <v>2285004984944.0645</v>
      </c>
      <c r="J79" s="18">
        <f t="shared" si="76"/>
        <v>2721587891141.4541</v>
      </c>
      <c r="K79" s="18">
        <f t="shared" si="76"/>
        <v>3125229984863.6411</v>
      </c>
      <c r="L79" s="18">
        <f t="shared" si="76"/>
        <v>3550851536857.6733</v>
      </c>
      <c r="M79" s="18">
        <f t="shared" si="76"/>
        <v>4108735651533.8994</v>
      </c>
      <c r="N79" s="18">
        <f t="shared" si="76"/>
        <v>4540724584446.2666</v>
      </c>
      <c r="O79" s="18">
        <f t="shared" si="76"/>
        <v>5015564422533.623</v>
      </c>
      <c r="P79" s="18">
        <f t="shared" si="76"/>
        <v>5581002959691.4824</v>
      </c>
      <c r="Q79" s="18">
        <f t="shared" si="76"/>
        <v>552523768068.47998</v>
      </c>
      <c r="R79" s="18">
        <f t="shared" si="76"/>
        <v>1114657831939.6204</v>
      </c>
      <c r="S79" s="18">
        <f t="shared" si="76"/>
        <v>1701496768525.6321</v>
      </c>
      <c r="T79" s="18">
        <f t="shared" ref="T79" si="77">T133+T207</f>
        <v>2261127656389.7427</v>
      </c>
    </row>
    <row r="80" spans="3:20">
      <c r="C80" s="18" t="s">
        <v>136</v>
      </c>
      <c r="E80" s="18">
        <f t="shared" ref="E80:S80" si="78">E134+E208</f>
        <v>-301918917715.62134</v>
      </c>
      <c r="F80" s="18">
        <f t="shared" si="78"/>
        <v>-90223021085.118073</v>
      </c>
      <c r="G80" s="18">
        <f t="shared" si="78"/>
        <v>-303387958503.76508</v>
      </c>
      <c r="H80" s="18">
        <f t="shared" si="78"/>
        <v>-338422404763.56207</v>
      </c>
      <c r="I80" s="18">
        <f t="shared" si="78"/>
        <v>-872982042568.75</v>
      </c>
      <c r="J80" s="18">
        <f t="shared" si="78"/>
        <v>-1289194073534.3677</v>
      </c>
      <c r="K80" s="18">
        <f t="shared" si="78"/>
        <v>-1172928508741.6221</v>
      </c>
      <c r="L80" s="18">
        <f t="shared" si="78"/>
        <v>-959519452392.23181</v>
      </c>
      <c r="M80" s="18">
        <f t="shared" si="78"/>
        <v>-1619453378779.8069</v>
      </c>
      <c r="N80" s="18">
        <f t="shared" si="78"/>
        <v>-1840574530783.9209</v>
      </c>
      <c r="O80" s="18">
        <f t="shared" si="78"/>
        <v>-1293647923982.7881</v>
      </c>
      <c r="P80" s="18">
        <f t="shared" si="78"/>
        <v>-1575731281368.2102</v>
      </c>
      <c r="Q80" s="18">
        <f t="shared" si="78"/>
        <v>260724570542.87292</v>
      </c>
      <c r="R80" s="18">
        <f t="shared" si="78"/>
        <v>127179926832.41612</v>
      </c>
      <c r="S80" s="18">
        <f t="shared" si="78"/>
        <v>277184345198.63928</v>
      </c>
      <c r="T80" s="18">
        <f t="shared" ref="T80" si="79">T134+T208</f>
        <v>501001894361.68628</v>
      </c>
    </row>
    <row r="81" spans="3:20">
      <c r="C81" s="18" t="s">
        <v>142</v>
      </c>
      <c r="E81" s="18">
        <f t="shared" ref="E81:S81" si="80">E135+E209</f>
        <v>111999741997793.28</v>
      </c>
      <c r="F81" s="18">
        <f t="shared" si="80"/>
        <v>113621508487486.72</v>
      </c>
      <c r="G81" s="18">
        <f t="shared" si="80"/>
        <v>114658719517194.95</v>
      </c>
      <c r="H81" s="18">
        <f t="shared" si="80"/>
        <v>115249672099576.17</v>
      </c>
      <c r="I81" s="18">
        <f t="shared" si="80"/>
        <v>115512125197573.59</v>
      </c>
      <c r="J81" s="18">
        <f t="shared" si="80"/>
        <v>115665547860324.42</v>
      </c>
      <c r="K81" s="18">
        <f t="shared" si="80"/>
        <v>116094942337836.06</v>
      </c>
      <c r="L81" s="18">
        <f t="shared" si="80"/>
        <v>115836546591875.3</v>
      </c>
      <c r="M81" s="18">
        <f t="shared" si="80"/>
        <v>116301734357103.8</v>
      </c>
      <c r="N81" s="18">
        <f t="shared" si="80"/>
        <v>116282614311898.14</v>
      </c>
      <c r="O81" s="18">
        <f t="shared" si="80"/>
        <v>117942560941025.09</v>
      </c>
      <c r="P81" s="18">
        <f t="shared" si="80"/>
        <v>121595052173206.59</v>
      </c>
      <c r="Q81" s="18">
        <f t="shared" si="80"/>
        <v>121459734777686.27</v>
      </c>
      <c r="R81" s="18">
        <f t="shared" si="80"/>
        <v>121947041831081.66</v>
      </c>
      <c r="S81" s="18">
        <f t="shared" si="80"/>
        <v>123660883502155.5</v>
      </c>
      <c r="T81" s="18">
        <f t="shared" ref="T81" si="81">T135+T209</f>
        <v>124666034024253.63</v>
      </c>
    </row>
    <row r="82" spans="3:20">
      <c r="C82" s="18" t="s">
        <v>138</v>
      </c>
      <c r="E82" s="44">
        <f>SUM(E79:E80)/GEOMEAN(E$81:$E81)</f>
        <v>1.3258936712437332E-3</v>
      </c>
      <c r="F82" s="44">
        <f>SUM(F79:F80)/GEOMEAN($E$81:F81)</f>
        <v>6.7654637626823905E-3</v>
      </c>
      <c r="G82" s="44">
        <f>SUM(G79:G80)/GEOMEAN($E$81:G81)</f>
        <v>9.3379197503663993E-3</v>
      </c>
      <c r="H82" s="44">
        <f>SUM(H79:H80)/GEOMEAN($E$81:H81)</f>
        <v>1.18066475529297E-2</v>
      </c>
      <c r="I82" s="44">
        <f>SUM(I79:I80)/GEOMEAN($E$81:I81)</f>
        <v>1.2364352172744392E-2</v>
      </c>
      <c r="J82" s="44">
        <f>SUM(J79:J80)/GEOMEAN($E$81:J81)</f>
        <v>1.2516121752630777E-2</v>
      </c>
      <c r="K82" s="44">
        <f>SUM(K79:K80)/GEOMEAN($E$81:K81)</f>
        <v>1.7024154847737671E-2</v>
      </c>
      <c r="L82" s="44">
        <f>SUM(L79:L80)/GEOMEAN($E$81:L81)</f>
        <v>2.2568163293645173E-2</v>
      </c>
      <c r="M82" s="44">
        <f>SUM(M79:M80)/GEOMEAN($E$81:M81)</f>
        <v>2.1648588519068087E-2</v>
      </c>
      <c r="N82" s="44">
        <f>SUM(N79:N80)/GEOMEAN($E$81:N81)</f>
        <v>2.345612764598462E-2</v>
      </c>
      <c r="O82" s="44">
        <f>SUM(O79:O80)/GEOMEAN($E$81:O81)</f>
        <v>3.2260935288880015E-2</v>
      </c>
      <c r="P82" s="44">
        <f>SUM(P79:P80)/GEOMEAN($E$81:P81)</f>
        <v>3.4565283419573753E-2</v>
      </c>
      <c r="Q82" s="44">
        <f>SUM(Q79:Q80)/GEOMEAN($Q$81:Q81)</f>
        <v>6.6956208993859687E-3</v>
      </c>
      <c r="R82" s="44">
        <f>SUM(R79:R80)/GEOMEAN($Q$81:R81)</f>
        <v>1.0203826407751989E-2</v>
      </c>
      <c r="S82" s="44">
        <f>SUM(S79:S80)/GEOMEAN($Q$81:S81)</f>
        <v>1.6172003529013889E-2</v>
      </c>
      <c r="T82" s="44">
        <f>SUM(T79:T80)/GEOMEAN($Q$81:T81)</f>
        <v>2.2469738724190395E-2</v>
      </c>
    </row>
    <row r="83" spans="3:20">
      <c r="C83" s="18" t="s">
        <v>139</v>
      </c>
      <c r="E83" s="44">
        <f>SUM(E79)/GEOMEAN(E$81:$E81)</f>
        <v>4.0216045035202036E-3</v>
      </c>
      <c r="F83" s="44">
        <f>SUM(F79)/GEOMEAN($E$81:F81)</f>
        <v>7.5652585672588051E-3</v>
      </c>
      <c r="G83" s="44">
        <f>SUM(G79)/GEOMEAN($E$81:G81)</f>
        <v>1.201279451039796E-2</v>
      </c>
      <c r="H83" s="44">
        <f>SUM(H79)/GEOMEAN($E$81:H81)</f>
        <v>1.4778505300513438E-2</v>
      </c>
      <c r="I83" s="44">
        <f>SUM(I79)/GEOMEAN($E$81:I81)</f>
        <v>2.0008602907540713E-2</v>
      </c>
      <c r="J83" s="44">
        <f>SUM(J79)/GEOMEAN($E$81:J81)</f>
        <v>2.3780977680368586E-2</v>
      </c>
      <c r="K83" s="44">
        <f>SUM(K79)/GEOMEAN($E$81:K81)</f>
        <v>2.7252143097691438E-2</v>
      </c>
      <c r="L83" s="44">
        <f>SUM(L79)/GEOMEAN($E$81:L81)</f>
        <v>3.0924711578148023E-2</v>
      </c>
      <c r="M83" s="44">
        <f>SUM(M79)/GEOMEAN($E$81:M81)</f>
        <v>3.573251954077182E-2</v>
      </c>
      <c r="N83" s="44">
        <f>SUM(N79)/GEOMEAN($E$81:N81)</f>
        <v>3.9445146877511612E-2</v>
      </c>
      <c r="O83" s="44">
        <f>SUM(O79)/GEOMEAN($E$81:O81)</f>
        <v>4.3474054115821018E-2</v>
      </c>
      <c r="P83" s="44">
        <f>SUM(P79)/GEOMEAN($E$81:P81)</f>
        <v>4.8163761302697339E-2</v>
      </c>
      <c r="Q83" s="44">
        <f>SUM(Q79)/GEOMEAN($Q$81:Q81)</f>
        <v>4.54902827739408E-3</v>
      </c>
      <c r="R83" s="44">
        <f>SUM(R79)/GEOMEAN($Q$81:R81)</f>
        <v>9.1588252497651398E-3</v>
      </c>
      <c r="S83" s="44">
        <f>SUM(S79)/GEOMEAN($Q$81:S81)</f>
        <v>1.3906541864853864E-2</v>
      </c>
      <c r="T83" s="44">
        <f>SUM(T79)/GEOMEAN($Q$81:T81)</f>
        <v>1.8394121900363655E-2</v>
      </c>
    </row>
    <row r="85" spans="3:20" ht="13" thickBot="1">
      <c r="C85" s="18" t="s">
        <v>144</v>
      </c>
      <c r="E85" s="91" t="e">
        <f>E3</f>
        <v>#REF!</v>
      </c>
      <c r="F85" s="91" t="e">
        <f t="shared" ref="F85:R85" si="82">F3</f>
        <v>#REF!</v>
      </c>
      <c r="G85" s="91" t="e">
        <f t="shared" si="82"/>
        <v>#REF!</v>
      </c>
      <c r="H85" s="91" t="e">
        <f t="shared" si="82"/>
        <v>#REF!</v>
      </c>
      <c r="I85" s="91" t="e">
        <f t="shared" si="82"/>
        <v>#REF!</v>
      </c>
      <c r="J85" s="91" t="e">
        <f t="shared" si="82"/>
        <v>#REF!</v>
      </c>
      <c r="K85" s="91">
        <f t="shared" si="82"/>
        <v>44773</v>
      </c>
      <c r="L85" s="91">
        <f t="shared" si="82"/>
        <v>44804</v>
      </c>
      <c r="M85" s="91">
        <f t="shared" si="82"/>
        <v>44834</v>
      </c>
      <c r="N85" s="91">
        <f t="shared" si="82"/>
        <v>44865</v>
      </c>
      <c r="O85" s="91">
        <f t="shared" si="82"/>
        <v>44895</v>
      </c>
      <c r="P85" s="91">
        <f t="shared" si="82"/>
        <v>44926</v>
      </c>
      <c r="Q85" s="91">
        <f t="shared" si="82"/>
        <v>44957</v>
      </c>
      <c r="R85" s="91">
        <f t="shared" si="82"/>
        <v>44985</v>
      </c>
      <c r="S85" s="91">
        <f t="shared" ref="S85:T85" si="83">S3</f>
        <v>45016</v>
      </c>
      <c r="T85" s="91">
        <f t="shared" si="83"/>
        <v>45046</v>
      </c>
    </row>
    <row r="86" spans="3:20" ht="13" thickTop="1">
      <c r="C86" s="18" t="s">
        <v>135</v>
      </c>
      <c r="E86" s="18">
        <f>E65+E72+E79</f>
        <v>1496827729180.9663</v>
      </c>
      <c r="F86" s="18">
        <f t="shared" ref="F86:Q86" si="84">F65+F72+F79</f>
        <v>2618030681614.5151</v>
      </c>
      <c r="G86" s="18">
        <f t="shared" si="84"/>
        <v>4531849669382.7988</v>
      </c>
      <c r="H86" s="18">
        <f t="shared" si="84"/>
        <v>6110489318152.4199</v>
      </c>
      <c r="I86" s="18">
        <f t="shared" si="84"/>
        <v>7939145306787.6094</v>
      </c>
      <c r="J86" s="18">
        <f t="shared" si="84"/>
        <v>9943428536615.4961</v>
      </c>
      <c r="K86" s="18">
        <f t="shared" si="84"/>
        <v>11442913606462.602</v>
      </c>
      <c r="L86" s="18">
        <f t="shared" si="84"/>
        <v>13045699970423.174</v>
      </c>
      <c r="M86" s="18">
        <f t="shared" si="84"/>
        <v>14621610261187.438</v>
      </c>
      <c r="N86" s="18">
        <f t="shared" si="84"/>
        <v>15995100778413.059</v>
      </c>
      <c r="O86" s="18">
        <f t="shared" si="84"/>
        <v>17617012576329.313</v>
      </c>
      <c r="P86" s="18">
        <f t="shared" si="84"/>
        <v>19330639743855.813</v>
      </c>
      <c r="Q86" s="18">
        <f t="shared" si="84"/>
        <v>1786919283900.7898</v>
      </c>
      <c r="R86" s="18">
        <f t="shared" ref="R86:S86" si="85">R65+R72+R79</f>
        <v>3320738578207.3281</v>
      </c>
      <c r="S86" s="18">
        <f t="shared" si="85"/>
        <v>5445290737752.7891</v>
      </c>
      <c r="T86" s="18">
        <f t="shared" ref="T86" si="86">T65+T72+T79</f>
        <v>7280246760757.0078</v>
      </c>
    </row>
    <row r="87" spans="3:20">
      <c r="C87" s="18" t="s">
        <v>136</v>
      </c>
      <c r="E87" s="18" t="e">
        <f>E66+E73+E80</f>
        <v>#REF!</v>
      </c>
      <c r="F87" s="18" t="e">
        <f t="shared" ref="F87:Q87" si="87">F66+F73+F80</f>
        <v>#REF!</v>
      </c>
      <c r="G87" s="18" t="e">
        <f t="shared" si="87"/>
        <v>#REF!</v>
      </c>
      <c r="H87" s="18">
        <f t="shared" si="87"/>
        <v>1988561288059.5996</v>
      </c>
      <c r="I87" s="18">
        <f t="shared" si="87"/>
        <v>677222738488.76953</v>
      </c>
      <c r="J87" s="18">
        <f t="shared" si="87"/>
        <v>-2477262319312.3799</v>
      </c>
      <c r="K87" s="18">
        <f t="shared" si="87"/>
        <v>-1875047993933.2261</v>
      </c>
      <c r="L87" s="18">
        <f t="shared" si="87"/>
        <v>-342639828606.82971</v>
      </c>
      <c r="M87" s="18">
        <f t="shared" si="87"/>
        <v>-1993994018629.2029</v>
      </c>
      <c r="N87" s="18">
        <f t="shared" si="87"/>
        <v>-1636629355914.2234</v>
      </c>
      <c r="O87" s="18">
        <f t="shared" si="87"/>
        <v>-52939229473.440186</v>
      </c>
      <c r="P87" s="18">
        <f t="shared" si="87"/>
        <v>-1440810056961.2893</v>
      </c>
      <c r="Q87" s="18">
        <f t="shared" si="87"/>
        <v>802988387726.93848</v>
      </c>
      <c r="R87" s="18">
        <f t="shared" ref="R87:S87" si="88">R66+R73+R80</f>
        <v>537950666030.02618</v>
      </c>
      <c r="S87" s="18">
        <f t="shared" si="88"/>
        <v>452573259444.92969</v>
      </c>
      <c r="T87" s="18">
        <f t="shared" ref="T87" si="89">T66+T73+T80</f>
        <v>1595820988343.5288</v>
      </c>
    </row>
    <row r="88" spans="3:20">
      <c r="C88" s="18" t="s">
        <v>142</v>
      </c>
      <c r="E88" s="18">
        <f>E67+E74+E81</f>
        <v>316858494547414.19</v>
      </c>
      <c r="F88" s="18">
        <f t="shared" ref="F88:Q88" si="90">F67+F74+F81</f>
        <v>320731164794139</v>
      </c>
      <c r="G88" s="18">
        <f t="shared" si="90"/>
        <v>323498481801945.88</v>
      </c>
      <c r="H88" s="18">
        <f t="shared" si="90"/>
        <v>325116364744756.56</v>
      </c>
      <c r="I88" s="18">
        <f t="shared" si="90"/>
        <v>325677133478068.38</v>
      </c>
      <c r="J88" s="18">
        <f t="shared" si="90"/>
        <v>323585578255211.69</v>
      </c>
      <c r="K88" s="18">
        <f t="shared" si="90"/>
        <v>324586031176613.44</v>
      </c>
      <c r="L88" s="18">
        <f t="shared" si="90"/>
        <v>326962036637989.38</v>
      </c>
      <c r="M88" s="18">
        <f t="shared" si="90"/>
        <v>327099283730886.56</v>
      </c>
      <c r="N88" s="18">
        <f t="shared" si="90"/>
        <v>328061621566692</v>
      </c>
      <c r="O88" s="18">
        <f t="shared" si="90"/>
        <v>332095711193981.75</v>
      </c>
      <c r="P88" s="18">
        <f t="shared" si="90"/>
        <v>335651184171487.75</v>
      </c>
      <c r="Q88" s="18">
        <f t="shared" si="90"/>
        <v>336173292890880.94</v>
      </c>
      <c r="R88" s="18">
        <f t="shared" ref="R88:S88" si="91">R67+R74+R81</f>
        <v>337314469703637</v>
      </c>
      <c r="S88" s="18">
        <f t="shared" si="91"/>
        <v>339131797575362.38</v>
      </c>
      <c r="T88" s="18">
        <f t="shared" ref="T88" si="92">T67+T74+T81</f>
        <v>341296339969990.88</v>
      </c>
    </row>
    <row r="89" spans="3:20">
      <c r="C89" s="18" t="s">
        <v>138</v>
      </c>
      <c r="E89" s="44" t="e">
        <f>SUM(E86:E87)/GEOMEAN(E88:$E$88)</f>
        <v>#REF!</v>
      </c>
      <c r="F89" s="44" t="e">
        <f>SUM(F86:F87)/GEOMEAN($E88:F$88)</f>
        <v>#REF!</v>
      </c>
      <c r="G89" s="44" t="e">
        <f>SUM(G86:G87)/GEOMEAN($E88:G$88)</f>
        <v>#REF!</v>
      </c>
      <c r="H89" s="44">
        <f>SUM(H86:H87)/GEOMEAN($E88:H$88)</f>
        <v>2.5188639704949504E-2</v>
      </c>
      <c r="I89" s="44">
        <f>SUM(I86:I87)/GEOMEAN($E88:I$88)</f>
        <v>2.6729034370234876E-2</v>
      </c>
      <c r="J89" s="44">
        <f>SUM(J86:J87)/GEOMEAN($E88:J$88)</f>
        <v>2.3146321690839161E-2</v>
      </c>
      <c r="K89" s="44">
        <f>SUM(K86:K87)/GEOMEAN($E88:K$88)</f>
        <v>2.9635459169914426E-2</v>
      </c>
      <c r="L89" s="44">
        <f>SUM(L86:L87)/GEOMEAN($E88:L$88)</f>
        <v>3.9284226611236747E-2</v>
      </c>
      <c r="M89" s="44">
        <f>SUM(M86:M87)/GEOMEAN($E88:M$88)</f>
        <v>3.9001099040231052E-2</v>
      </c>
      <c r="N89" s="44">
        <f>SUM(N86:N87)/GEOMEAN($E88:N$88)</f>
        <v>4.428866493181579E-2</v>
      </c>
      <c r="O89" s="44">
        <f>SUM(O86:O87)/GEOMEAN($E88:O$88)</f>
        <v>5.4057982898496088E-2</v>
      </c>
      <c r="P89" s="44">
        <f>SUM(P86:P87)/GEOMEAN($E88:P$88)</f>
        <v>5.4911575234647479E-2</v>
      </c>
      <c r="Q89" s="44">
        <f>SUM(Q86:Q87)/GEOMEAN($Q88:Q$88)</f>
        <v>7.704085144171138E-3</v>
      </c>
      <c r="R89" s="44">
        <f>SUM(R86:R87)/GEOMEAN($Q88:R$88)</f>
        <v>1.1458841564401483E-2</v>
      </c>
      <c r="S89" s="44">
        <f>SUM(S86:S87)/GEOMEAN($Q88:S$88)</f>
        <v>1.747320302685914E-2</v>
      </c>
      <c r="T89" s="44">
        <f>SUM(T86:T87)/GEOMEAN($Q88:T$88)</f>
        <v>2.6223824383264177E-2</v>
      </c>
    </row>
    <row r="90" spans="3:20">
      <c r="C90" s="18" t="s">
        <v>139</v>
      </c>
      <c r="E90" s="44">
        <f>SUM(E86)/GEOMEAN(E88:$E$88)</f>
        <v>4.723962762364837E-3</v>
      </c>
      <c r="F90" s="44">
        <f>SUM(F86)/GEOMEAN($E88:F$88)</f>
        <v>8.2124260878067151E-3</v>
      </c>
      <c r="G90" s="44">
        <f>SUM(G86)/GEOMEAN($E88:G$88)</f>
        <v>1.4146507714408542E-2</v>
      </c>
      <c r="H90" s="44">
        <f>SUM(H86)/GEOMEAN($E88:H$88)</f>
        <v>1.900406866674351E-2</v>
      </c>
      <c r="I90" s="44">
        <f>SUM(I86)/GEOMEAN($E88:I$88)</f>
        <v>2.4628206067839595E-2</v>
      </c>
      <c r="J90" s="44">
        <f>SUM(J86)/GEOMEAN($E88:J$88)</f>
        <v>3.0826235168054848E-2</v>
      </c>
      <c r="K90" s="44">
        <f>SUM(K86)/GEOMEAN($E88:K$88)</f>
        <v>3.5443223463036438E-2</v>
      </c>
      <c r="L90" s="44">
        <f>SUM(L86)/GEOMEAN($E88:L$88)</f>
        <v>4.0343840635161332E-2</v>
      </c>
      <c r="M90" s="44">
        <f>SUM(M86)/GEOMEAN($E88:M$88)</f>
        <v>4.5159661092828783E-2</v>
      </c>
      <c r="N90" s="44">
        <f>SUM(N86)/GEOMEAN($E88:N$88)</f>
        <v>4.9336843601314018E-2</v>
      </c>
      <c r="O90" s="44">
        <f>SUM(O86)/GEOMEAN($E88:O$88)</f>
        <v>5.4220917082669656E-2</v>
      </c>
      <c r="P90" s="44">
        <f>SUM(P86)/GEOMEAN($E88:P$88)</f>
        <v>5.9334040469161423E-2</v>
      </c>
      <c r="Q90" s="44">
        <f>SUM(Q86)/GEOMEAN($Q88:Q$88)</f>
        <v>5.3154706863665375E-3</v>
      </c>
      <c r="R90" s="44">
        <f>SUM(R86)/GEOMEAN($Q88:R$88)</f>
        <v>9.861332394491466E-3</v>
      </c>
      <c r="S90" s="44">
        <f>SUM(S86)/GEOMEAN($Q88:S$88)</f>
        <v>1.6132394820605831E-2</v>
      </c>
      <c r="T90" s="44">
        <f>SUM(T86)/GEOMEAN($Q88:T$88)</f>
        <v>2.1509064364708827E-2</v>
      </c>
    </row>
    <row r="92" spans="3:20" ht="13" thickBot="1">
      <c r="C92" s="18" t="s">
        <v>145</v>
      </c>
      <c r="E92" s="91" t="e">
        <f>E3</f>
        <v>#REF!</v>
      </c>
      <c r="F92" s="91" t="e">
        <f t="shared" ref="F92:R92" si="93">F3</f>
        <v>#REF!</v>
      </c>
      <c r="G92" s="91" t="e">
        <f t="shared" si="93"/>
        <v>#REF!</v>
      </c>
      <c r="H92" s="91" t="e">
        <f t="shared" si="93"/>
        <v>#REF!</v>
      </c>
      <c r="I92" s="91" t="e">
        <f t="shared" si="93"/>
        <v>#REF!</v>
      </c>
      <c r="J92" s="91" t="e">
        <f t="shared" si="93"/>
        <v>#REF!</v>
      </c>
      <c r="K92" s="91">
        <f t="shared" si="93"/>
        <v>44773</v>
      </c>
      <c r="L92" s="91">
        <f t="shared" si="93"/>
        <v>44804</v>
      </c>
      <c r="M92" s="91">
        <f t="shared" si="93"/>
        <v>44834</v>
      </c>
      <c r="N92" s="91">
        <f t="shared" si="93"/>
        <v>44865</v>
      </c>
      <c r="O92" s="91">
        <f t="shared" si="93"/>
        <v>44895</v>
      </c>
      <c r="P92" s="91">
        <f t="shared" si="93"/>
        <v>44926</v>
      </c>
      <c r="Q92" s="91">
        <f t="shared" si="93"/>
        <v>44957</v>
      </c>
      <c r="R92" s="91">
        <f t="shared" si="93"/>
        <v>44985</v>
      </c>
      <c r="S92" s="91">
        <f t="shared" ref="S92:T92" si="94">S3</f>
        <v>45016</v>
      </c>
      <c r="T92" s="91">
        <f t="shared" si="94"/>
        <v>45046</v>
      </c>
    </row>
    <row r="93" spans="3:20" ht="13" thickTop="1">
      <c r="C93" s="18" t="s">
        <v>146</v>
      </c>
      <c r="E93" s="18" t="e">
        <f t="shared" ref="E93:S93" si="95">E147+E221</f>
        <v>#REF!</v>
      </c>
      <c r="F93" s="18" t="e">
        <f t="shared" si="95"/>
        <v>#REF!</v>
      </c>
      <c r="G93" s="18" t="e">
        <f t="shared" si="95"/>
        <v>#REF!</v>
      </c>
      <c r="H93" s="18" t="e">
        <f t="shared" si="95"/>
        <v>#REF!</v>
      </c>
      <c r="I93" s="18" t="e">
        <f t="shared" si="95"/>
        <v>#REF!</v>
      </c>
      <c r="J93" s="18" t="e">
        <f t="shared" si="95"/>
        <v>#REF!</v>
      </c>
      <c r="K93" s="18" t="e">
        <f t="shared" si="95"/>
        <v>#REF!</v>
      </c>
      <c r="L93" s="18" t="e">
        <f t="shared" si="95"/>
        <v>#REF!</v>
      </c>
      <c r="M93" s="18" t="e">
        <f t="shared" si="95"/>
        <v>#REF!</v>
      </c>
      <c r="N93" s="18" t="e">
        <f t="shared" si="95"/>
        <v>#REF!</v>
      </c>
      <c r="O93" s="18" t="e">
        <f t="shared" si="95"/>
        <v>#REF!</v>
      </c>
      <c r="P93" s="18" t="e">
        <f t="shared" si="95"/>
        <v>#REF!</v>
      </c>
      <c r="Q93" s="18" t="e">
        <f t="shared" si="95"/>
        <v>#REF!</v>
      </c>
      <c r="R93" s="18" t="e">
        <f t="shared" si="95"/>
        <v>#REF!</v>
      </c>
      <c r="S93" s="18">
        <f t="shared" si="95"/>
        <v>3105742181388.4443</v>
      </c>
      <c r="T93" s="18">
        <f t="shared" ref="T93" si="96">T147+T221</f>
        <v>4133837247116.1318</v>
      </c>
    </row>
    <row r="94" spans="3:20">
      <c r="C94" s="18" t="s">
        <v>147</v>
      </c>
      <c r="E94" s="18" t="e">
        <f t="shared" ref="E94:S94" si="97">E148+E222</f>
        <v>#REF!</v>
      </c>
      <c r="F94" s="18" t="e">
        <f t="shared" si="97"/>
        <v>#REF!</v>
      </c>
      <c r="G94" s="18" t="e">
        <f t="shared" si="97"/>
        <v>#REF!</v>
      </c>
      <c r="H94" s="18" t="e">
        <f t="shared" si="97"/>
        <v>#REF!</v>
      </c>
      <c r="I94" s="18" t="e">
        <f t="shared" si="97"/>
        <v>#REF!</v>
      </c>
      <c r="J94" s="18" t="e">
        <f t="shared" si="97"/>
        <v>#REF!</v>
      </c>
      <c r="K94" s="18" t="e">
        <f t="shared" si="97"/>
        <v>#REF!</v>
      </c>
      <c r="L94" s="18" t="e">
        <f t="shared" si="97"/>
        <v>#REF!</v>
      </c>
      <c r="M94" s="18" t="e">
        <f t="shared" si="97"/>
        <v>#REF!</v>
      </c>
      <c r="N94" s="18" t="e">
        <f t="shared" si="97"/>
        <v>#REF!</v>
      </c>
      <c r="O94" s="18" t="e">
        <f t="shared" si="97"/>
        <v>#REF!</v>
      </c>
      <c r="P94" s="18" t="e">
        <f t="shared" si="97"/>
        <v>#REF!</v>
      </c>
      <c r="Q94" s="18" t="e">
        <f t="shared" si="97"/>
        <v>#REF!</v>
      </c>
      <c r="R94" s="18" t="e">
        <f t="shared" si="97"/>
        <v>#REF!</v>
      </c>
      <c r="S94" s="18">
        <f t="shared" si="97"/>
        <v>92884939172.037003</v>
      </c>
      <c r="T94" s="18">
        <f t="shared" ref="T94" si="98">T148+T222</f>
        <v>123505654973.48009</v>
      </c>
    </row>
    <row r="95" spans="3:20">
      <c r="C95" s="18" t="s">
        <v>148</v>
      </c>
      <c r="E95" s="18">
        <f t="shared" ref="E95:S95" si="99">E149+E223</f>
        <v>172789738005566.63</v>
      </c>
      <c r="F95" s="18">
        <f t="shared" si="99"/>
        <v>175151149542956.75</v>
      </c>
      <c r="G95" s="18">
        <f t="shared" si="99"/>
        <v>175898626133882.38</v>
      </c>
      <c r="H95" s="18">
        <f t="shared" si="99"/>
        <v>176521566689803.91</v>
      </c>
      <c r="I95" s="18">
        <f t="shared" si="99"/>
        <v>176688452980335.41</v>
      </c>
      <c r="J95" s="18">
        <f t="shared" si="99"/>
        <v>175142350460820.22</v>
      </c>
      <c r="K95" s="18">
        <f t="shared" si="99"/>
        <v>176058738210755.56</v>
      </c>
      <c r="L95" s="18">
        <f t="shared" si="99"/>
        <v>177260965262365.44</v>
      </c>
      <c r="M95" s="18">
        <f t="shared" si="99"/>
        <v>176649816890181.22</v>
      </c>
      <c r="N95" s="18">
        <f t="shared" si="99"/>
        <v>177098569320417.06</v>
      </c>
      <c r="O95" s="18">
        <f t="shared" si="99"/>
        <v>178502325101100.84</v>
      </c>
      <c r="P95" s="18">
        <f t="shared" si="99"/>
        <v>178379294565705.22</v>
      </c>
      <c r="Q95" s="18">
        <f>Q149+Q223</f>
        <v>179479775431003.63</v>
      </c>
      <c r="R95" s="18">
        <f t="shared" si="99"/>
        <v>179848583126971.59</v>
      </c>
      <c r="S95" s="18">
        <f t="shared" si="99"/>
        <v>180159524311103.09</v>
      </c>
      <c r="T95" s="18">
        <f t="shared" ref="T95" si="100">T149+T223</f>
        <v>181344560282714.13</v>
      </c>
    </row>
    <row r="96" spans="3:20">
      <c r="C96" s="18" t="s">
        <v>149</v>
      </c>
      <c r="E96" s="44" t="e">
        <f>(E93-E94)/GEOMEAN(E95:$E$95)</f>
        <v>#REF!</v>
      </c>
      <c r="F96" s="44" t="e">
        <f>(F93-F94)/GEOMEAN($E95:F$95)</f>
        <v>#REF!</v>
      </c>
      <c r="G96" s="44" t="e">
        <f>(G93-G94)/GEOMEAN($E95:G$95)</f>
        <v>#REF!</v>
      </c>
      <c r="H96" s="44" t="e">
        <f>(H93-H94)/GEOMEAN($E95:H$95)</f>
        <v>#REF!</v>
      </c>
      <c r="I96" s="44" t="e">
        <f>(I93-I94)/GEOMEAN($E95:I$95)</f>
        <v>#REF!</v>
      </c>
      <c r="J96" s="44" t="e">
        <f>(J93-J94)/GEOMEAN($E95:J$95)</f>
        <v>#REF!</v>
      </c>
      <c r="K96" s="44" t="e">
        <f>(K93-K94)/GEOMEAN($E95:K$95)</f>
        <v>#REF!</v>
      </c>
      <c r="L96" s="44" t="e">
        <f>(L93-L94)/GEOMEAN($E95:L$95)</f>
        <v>#REF!</v>
      </c>
      <c r="M96" s="44" t="e">
        <f>(M93-M94)/GEOMEAN($E95:M$95)</f>
        <v>#REF!</v>
      </c>
      <c r="N96" s="44" t="e">
        <f>(N93-N94)/GEOMEAN($E95:N$95)</f>
        <v>#REF!</v>
      </c>
      <c r="O96" s="44" t="e">
        <f>(O93-O94)/GEOMEAN($E95:O$95)</f>
        <v>#REF!</v>
      </c>
      <c r="P96" s="44" t="e">
        <f>(P93-P94)/GEOMEAN($E95:P$95)</f>
        <v>#REF!</v>
      </c>
      <c r="Q96" s="44" t="e">
        <f>(Q93-Q94)/GEOMEAN($Q95:Q$95)</f>
        <v>#REF!</v>
      </c>
      <c r="R96" s="44" t="e">
        <f>(R93-R94)/GEOMEAN($Q95:R$95)</f>
        <v>#REF!</v>
      </c>
      <c r="S96" s="44">
        <f>(S93-S94)/GEOMEAN($Q95:S$95)</f>
        <v>1.6754004682736086E-2</v>
      </c>
      <c r="T96" s="44">
        <f>(T93-T94)/GEOMEAN($Q95:T$95)</f>
        <v>2.2254057669789662E-2</v>
      </c>
    </row>
    <row r="98" spans="3:20" ht="13" thickBot="1">
      <c r="C98" s="18" t="s">
        <v>150</v>
      </c>
      <c r="E98" s="91" t="e">
        <f>E3</f>
        <v>#REF!</v>
      </c>
      <c r="F98" s="91" t="e">
        <f t="shared" ref="F98:R98" si="101">F3</f>
        <v>#REF!</v>
      </c>
      <c r="G98" s="91" t="e">
        <f t="shared" si="101"/>
        <v>#REF!</v>
      </c>
      <c r="H98" s="91" t="e">
        <f t="shared" si="101"/>
        <v>#REF!</v>
      </c>
      <c r="I98" s="91" t="e">
        <f t="shared" si="101"/>
        <v>#REF!</v>
      </c>
      <c r="J98" s="91" t="e">
        <f t="shared" si="101"/>
        <v>#REF!</v>
      </c>
      <c r="K98" s="91">
        <f t="shared" si="101"/>
        <v>44773</v>
      </c>
      <c r="L98" s="91">
        <f t="shared" si="101"/>
        <v>44804</v>
      </c>
      <c r="M98" s="91">
        <f t="shared" si="101"/>
        <v>44834</v>
      </c>
      <c r="N98" s="91">
        <f t="shared" si="101"/>
        <v>44865</v>
      </c>
      <c r="O98" s="91">
        <f t="shared" si="101"/>
        <v>44895</v>
      </c>
      <c r="P98" s="91">
        <f t="shared" si="101"/>
        <v>44926</v>
      </c>
      <c r="Q98" s="91">
        <f t="shared" si="101"/>
        <v>44957</v>
      </c>
      <c r="R98" s="91">
        <f t="shared" si="101"/>
        <v>44985</v>
      </c>
      <c r="S98" s="91">
        <f t="shared" ref="S98:T98" si="102">S3</f>
        <v>45016</v>
      </c>
      <c r="T98" s="91">
        <f t="shared" si="102"/>
        <v>45046</v>
      </c>
    </row>
    <row r="99" spans="3:20" ht="13" thickTop="1">
      <c r="C99" s="18" t="s">
        <v>146</v>
      </c>
      <c r="E99" s="18" t="e">
        <f>SUM(E153,E227)</f>
        <v>#REF!</v>
      </c>
      <c r="F99" s="18" t="e">
        <f t="shared" ref="F99:Q99" si="103">SUM(F153,F227)</f>
        <v>#REF!</v>
      </c>
      <c r="G99" s="18" t="e">
        <f t="shared" si="103"/>
        <v>#REF!</v>
      </c>
      <c r="H99" s="18" t="e">
        <f t="shared" si="103"/>
        <v>#REF!</v>
      </c>
      <c r="I99" s="18" t="e">
        <f t="shared" si="103"/>
        <v>#REF!</v>
      </c>
      <c r="J99" s="18" t="e">
        <f t="shared" si="103"/>
        <v>#REF!</v>
      </c>
      <c r="K99" s="18" t="e">
        <f t="shared" si="103"/>
        <v>#REF!</v>
      </c>
      <c r="L99" s="18" t="e">
        <f t="shared" si="103"/>
        <v>#REF!</v>
      </c>
      <c r="M99" s="18" t="e">
        <f t="shared" si="103"/>
        <v>#REF!</v>
      </c>
      <c r="N99" s="18" t="e">
        <f t="shared" si="103"/>
        <v>#REF!</v>
      </c>
      <c r="O99" s="18" t="e">
        <f t="shared" si="103"/>
        <v>#REF!</v>
      </c>
      <c r="P99" s="18" t="e">
        <f t="shared" si="103"/>
        <v>#REF!</v>
      </c>
      <c r="Q99" s="18" t="e">
        <f t="shared" si="103"/>
        <v>#REF!</v>
      </c>
      <c r="R99" s="18" t="e">
        <f t="shared" ref="R99:S99" si="104">SUM(R153,R227)</f>
        <v>#REF!</v>
      </c>
      <c r="S99" s="18">
        <f t="shared" si="104"/>
        <v>755579178739.58997</v>
      </c>
      <c r="T99" s="18">
        <f t="shared" ref="T99" si="105">SUM(T153,T227)</f>
        <v>1043705271152.2839</v>
      </c>
    </row>
    <row r="100" spans="3:20">
      <c r="C100" s="18" t="s">
        <v>147</v>
      </c>
      <c r="E100" s="18" t="e">
        <f>SUM(E154,E228)</f>
        <v>#REF!</v>
      </c>
      <c r="F100" s="18" t="e">
        <f t="shared" ref="F100:Q100" si="106">SUM(F154,F228)</f>
        <v>#REF!</v>
      </c>
      <c r="G100" s="18" t="e">
        <f t="shared" si="106"/>
        <v>#REF!</v>
      </c>
      <c r="H100" s="18" t="e">
        <f t="shared" si="106"/>
        <v>#REF!</v>
      </c>
      <c r="I100" s="18" t="e">
        <f t="shared" si="106"/>
        <v>#REF!</v>
      </c>
      <c r="J100" s="18" t="e">
        <f t="shared" si="106"/>
        <v>#REF!</v>
      </c>
      <c r="K100" s="18" t="e">
        <f t="shared" si="106"/>
        <v>#REF!</v>
      </c>
      <c r="L100" s="18" t="e">
        <f t="shared" si="106"/>
        <v>#REF!</v>
      </c>
      <c r="M100" s="18" t="e">
        <f t="shared" si="106"/>
        <v>#REF!</v>
      </c>
      <c r="N100" s="18" t="e">
        <f t="shared" si="106"/>
        <v>#REF!</v>
      </c>
      <c r="O100" s="18" t="e">
        <f t="shared" si="106"/>
        <v>#REF!</v>
      </c>
      <c r="P100" s="18" t="e">
        <f t="shared" si="106"/>
        <v>#REF!</v>
      </c>
      <c r="Q100" s="18" t="e">
        <f t="shared" si="106"/>
        <v>#REF!</v>
      </c>
      <c r="R100" s="18" t="e">
        <f t="shared" ref="R100:S100" si="107">SUM(R154,R228)</f>
        <v>#REF!</v>
      </c>
      <c r="S100" s="18">
        <f t="shared" si="107"/>
        <v>24642451728.84</v>
      </c>
      <c r="T100" s="18">
        <f t="shared" ref="T100" si="108">SUM(T154,T228)</f>
        <v>34917758927.669998</v>
      </c>
    </row>
    <row r="101" spans="3:20">
      <c r="C101" s="18" t="s">
        <v>148</v>
      </c>
      <c r="E101" s="18">
        <f>SUM(E155,E229)</f>
        <v>40556387188097.078</v>
      </c>
      <c r="F101" s="18">
        <f t="shared" ref="F101:Q101" si="109">SUM(F155,F229)</f>
        <v>41249845777698.656</v>
      </c>
      <c r="G101" s="18">
        <f t="shared" si="109"/>
        <v>41651449478889.57</v>
      </c>
      <c r="H101" s="18">
        <f t="shared" si="109"/>
        <v>42266691759884.258</v>
      </c>
      <c r="I101" s="18">
        <f t="shared" si="109"/>
        <v>42284100907331.211</v>
      </c>
      <c r="J101" s="18">
        <f t="shared" si="109"/>
        <v>41841447478462.813</v>
      </c>
      <c r="K101" s="18">
        <f t="shared" si="109"/>
        <v>42029069273456.539</v>
      </c>
      <c r="L101" s="18">
        <f t="shared" si="109"/>
        <v>42562842499484.344</v>
      </c>
      <c r="M101" s="18">
        <f t="shared" si="109"/>
        <v>42684262351009.898</v>
      </c>
      <c r="N101" s="18">
        <f t="shared" si="109"/>
        <v>43108646786272.594</v>
      </c>
      <c r="O101" s="18">
        <f t="shared" si="109"/>
        <v>43692156222279.039</v>
      </c>
      <c r="P101" s="18">
        <f t="shared" si="109"/>
        <v>43500491143902.688</v>
      </c>
      <c r="Q101" s="18">
        <f t="shared" si="109"/>
        <v>43612895136071.234</v>
      </c>
      <c r="R101" s="18">
        <f t="shared" ref="R101:S101" si="110">SUM(R155,R229)</f>
        <v>43934037996125.883</v>
      </c>
      <c r="S101" s="18">
        <f t="shared" si="110"/>
        <v>44209587389841.313</v>
      </c>
      <c r="T101" s="18">
        <f t="shared" ref="T101" si="111">SUM(T155,T229)</f>
        <v>44707475050928.555</v>
      </c>
    </row>
    <row r="102" spans="3:20">
      <c r="C102" s="18" t="s">
        <v>149</v>
      </c>
      <c r="E102" s="44" t="e">
        <f>(E99-E100)/GEOMEAN(E$101:$E101)</f>
        <v>#REF!</v>
      </c>
      <c r="F102" s="44" t="e">
        <f>(F99-F100)/GEOMEAN($E$101:F101)</f>
        <v>#REF!</v>
      </c>
      <c r="G102" s="44" t="e">
        <f>(G99-G100)/GEOMEAN($E$101:G101)</f>
        <v>#REF!</v>
      </c>
      <c r="H102" s="44" t="e">
        <f>(H99-H100)/GEOMEAN($E$101:H101)</f>
        <v>#REF!</v>
      </c>
      <c r="I102" s="44" t="e">
        <f>(I99-I100)/GEOMEAN($E$101:I101)</f>
        <v>#REF!</v>
      </c>
      <c r="J102" s="44" t="e">
        <f>(J99-J100)/GEOMEAN($E$101:J101)</f>
        <v>#REF!</v>
      </c>
      <c r="K102" s="44" t="e">
        <f>(K99-K100)/GEOMEAN($E$101:K101)</f>
        <v>#REF!</v>
      </c>
      <c r="L102" s="44" t="e">
        <f>(L99-L100)/GEOMEAN($E$101:L101)</f>
        <v>#REF!</v>
      </c>
      <c r="M102" s="44" t="e">
        <f>(M99-M100)/GEOMEAN($E$101:M101)</f>
        <v>#REF!</v>
      </c>
      <c r="N102" s="44" t="e">
        <f>(N99-N100)/GEOMEAN($E$101:N101)</f>
        <v>#REF!</v>
      </c>
      <c r="O102" s="44" t="e">
        <f>(O99-O100)/GEOMEAN($E$101:O101)</f>
        <v>#REF!</v>
      </c>
      <c r="P102" s="44" t="e">
        <f>(P99-P100)/GEOMEAN($E$101:P101)</f>
        <v>#REF!</v>
      </c>
      <c r="Q102" s="44" t="e">
        <f>(Q99-Q100)/GEOMEAN($Q$101:Q101)</f>
        <v>#REF!</v>
      </c>
      <c r="R102" s="44" t="e">
        <f>(R99-R100)/GEOMEAN($Q$101:R101)</f>
        <v>#REF!</v>
      </c>
      <c r="S102" s="44">
        <f>(S99-S100)/GEOMEAN($Q$101:S101)</f>
        <v>1.6643153453750739E-2</v>
      </c>
      <c r="T102" s="44">
        <f>(T99-T100)/GEOMEAN($Q$101:T101)</f>
        <v>2.286765001076399E-2</v>
      </c>
    </row>
    <row r="104" spans="3:20" ht="13" thickBot="1">
      <c r="C104" s="18" t="s">
        <v>151</v>
      </c>
      <c r="E104" s="91" t="e">
        <f>E3</f>
        <v>#REF!</v>
      </c>
      <c r="F104" s="91" t="e">
        <f t="shared" ref="F104:R104" si="112">F3</f>
        <v>#REF!</v>
      </c>
      <c r="G104" s="91" t="e">
        <f t="shared" si="112"/>
        <v>#REF!</v>
      </c>
      <c r="H104" s="91" t="e">
        <f t="shared" si="112"/>
        <v>#REF!</v>
      </c>
      <c r="I104" s="91" t="e">
        <f t="shared" si="112"/>
        <v>#REF!</v>
      </c>
      <c r="J104" s="91" t="e">
        <f t="shared" si="112"/>
        <v>#REF!</v>
      </c>
      <c r="K104" s="91">
        <f t="shared" si="112"/>
        <v>44773</v>
      </c>
      <c r="L104" s="91">
        <f t="shared" si="112"/>
        <v>44804</v>
      </c>
      <c r="M104" s="91">
        <f t="shared" si="112"/>
        <v>44834</v>
      </c>
      <c r="N104" s="91">
        <f t="shared" si="112"/>
        <v>44865</v>
      </c>
      <c r="O104" s="91">
        <f t="shared" si="112"/>
        <v>44895</v>
      </c>
      <c r="P104" s="91">
        <f t="shared" si="112"/>
        <v>44926</v>
      </c>
      <c r="Q104" s="91">
        <f t="shared" si="112"/>
        <v>44957</v>
      </c>
      <c r="R104" s="91">
        <f t="shared" si="112"/>
        <v>44985</v>
      </c>
      <c r="S104" s="91">
        <f t="shared" ref="S104:T104" si="113">S3</f>
        <v>45016</v>
      </c>
      <c r="T104" s="91">
        <f t="shared" si="113"/>
        <v>45046</v>
      </c>
    </row>
    <row r="105" spans="3:20" ht="13" thickTop="1">
      <c r="C105" s="18" t="s">
        <v>146</v>
      </c>
      <c r="E105" s="18">
        <f>SUM(E159,E233)</f>
        <v>458510433733.633</v>
      </c>
      <c r="F105" s="18">
        <f t="shared" ref="F105:Q105" si="114">SUM(F159,F233)</f>
        <v>869607636726.04688</v>
      </c>
      <c r="G105" s="18">
        <f t="shared" si="114"/>
        <v>1385258073883.864</v>
      </c>
      <c r="H105" s="18">
        <f t="shared" si="114"/>
        <v>1717314790529.8457</v>
      </c>
      <c r="I105" s="18">
        <f t="shared" si="114"/>
        <v>2325303852679.7378</v>
      </c>
      <c r="J105" s="18">
        <f t="shared" si="114"/>
        <v>2771043004493.9912</v>
      </c>
      <c r="K105" s="18">
        <f t="shared" si="114"/>
        <v>3182063722969.6343</v>
      </c>
      <c r="L105" s="18">
        <f t="shared" si="114"/>
        <v>3615592591379.6055</v>
      </c>
      <c r="M105" s="18">
        <f t="shared" si="114"/>
        <v>4187125258951.1143</v>
      </c>
      <c r="N105" s="18">
        <f t="shared" si="114"/>
        <v>4626111161869.1787</v>
      </c>
      <c r="O105" s="18">
        <f t="shared" si="114"/>
        <v>5105200598451.1729</v>
      </c>
      <c r="P105" s="18">
        <f t="shared" si="114"/>
        <v>5679157233801.5566</v>
      </c>
      <c r="Q105" s="18">
        <f t="shared" si="114"/>
        <v>585443092072.95007</v>
      </c>
      <c r="R105" s="18">
        <f t="shared" ref="R105:S105" si="115">SUM(R159,R233)</f>
        <v>1152130114711.3792</v>
      </c>
      <c r="S105" s="18">
        <f t="shared" si="115"/>
        <v>1735802251076.978</v>
      </c>
      <c r="T105" s="18">
        <f t="shared" ref="T105" si="116">SUM(T159,T233)</f>
        <v>2307168410616.5391</v>
      </c>
    </row>
    <row r="106" spans="3:20">
      <c r="C106" s="18" t="s">
        <v>147</v>
      </c>
      <c r="E106" s="18" t="e">
        <f>SUM(E160,E234)</f>
        <v>#REF!</v>
      </c>
      <c r="F106" s="18" t="e">
        <f t="shared" ref="F106:Q106" si="117">SUM(F160,F234)</f>
        <v>#REF!</v>
      </c>
      <c r="G106" s="18" t="e">
        <f t="shared" si="117"/>
        <v>#REF!</v>
      </c>
      <c r="H106" s="18" t="e">
        <f t="shared" si="117"/>
        <v>#REF!</v>
      </c>
      <c r="I106" s="18" t="e">
        <f t="shared" si="117"/>
        <v>#REF!</v>
      </c>
      <c r="J106" s="18" t="e">
        <f t="shared" si="117"/>
        <v>#REF!</v>
      </c>
      <c r="K106" s="18" t="e">
        <f t="shared" si="117"/>
        <v>#REF!</v>
      </c>
      <c r="L106" s="18" t="e">
        <f t="shared" si="117"/>
        <v>#REF!</v>
      </c>
      <c r="M106" s="18" t="e">
        <f t="shared" si="117"/>
        <v>#REF!</v>
      </c>
      <c r="N106" s="18" t="e">
        <f t="shared" si="117"/>
        <v>#REF!</v>
      </c>
      <c r="O106" s="18" t="e">
        <f t="shared" si="117"/>
        <v>#REF!</v>
      </c>
      <c r="P106" s="18" t="e">
        <f t="shared" si="117"/>
        <v>#REF!</v>
      </c>
      <c r="Q106" s="18" t="e">
        <f t="shared" si="117"/>
        <v>#REF!</v>
      </c>
      <c r="R106" s="18" t="e">
        <f t="shared" ref="R106:S106" si="118">SUM(R160,R234)</f>
        <v>#REF!</v>
      </c>
      <c r="S106" s="18">
        <f t="shared" si="118"/>
        <v>34305482551.346294</v>
      </c>
      <c r="T106" s="18">
        <f t="shared" ref="T106" si="119">SUM(T160,T234)</f>
        <v>46040754226.796295</v>
      </c>
    </row>
    <row r="107" spans="3:20">
      <c r="C107" s="18" t="s">
        <v>148</v>
      </c>
      <c r="E107" s="18">
        <f>SUM(E161,E235)</f>
        <v>115497227691062.91</v>
      </c>
      <c r="F107" s="18">
        <f t="shared" ref="F107:Q107" si="120">SUM(F161,F235)</f>
        <v>116198378994404.52</v>
      </c>
      <c r="G107" s="18">
        <f t="shared" si="120"/>
        <v>116688249533030.89</v>
      </c>
      <c r="H107" s="18">
        <f t="shared" si="120"/>
        <v>117172869135240.41</v>
      </c>
      <c r="I107" s="18">
        <f t="shared" si="120"/>
        <v>117870084864509.09</v>
      </c>
      <c r="J107" s="18">
        <f t="shared" si="120"/>
        <v>117522477255840.5</v>
      </c>
      <c r="K107" s="18">
        <f t="shared" si="120"/>
        <v>118048496234317.16</v>
      </c>
      <c r="L107" s="18">
        <f t="shared" si="120"/>
        <v>118381406368319.38</v>
      </c>
      <c r="M107" s="18">
        <f t="shared" si="120"/>
        <v>118161883329954.67</v>
      </c>
      <c r="N107" s="18">
        <f t="shared" si="120"/>
        <v>118506352416101.25</v>
      </c>
      <c r="O107" s="18">
        <f t="shared" si="120"/>
        <v>119679776097772.09</v>
      </c>
      <c r="P107" s="18">
        <f t="shared" si="120"/>
        <v>123005454693808.34</v>
      </c>
      <c r="Q107" s="18">
        <f t="shared" si="120"/>
        <v>123768953206024.22</v>
      </c>
      <c r="R107" s="18">
        <f t="shared" ref="R107:S107" si="121">SUM(R161,R235)</f>
        <v>124110158167135.06</v>
      </c>
      <c r="S107" s="18">
        <f t="shared" si="121"/>
        <v>125711714162175.05</v>
      </c>
      <c r="T107" s="18">
        <f t="shared" ref="T107" si="122">SUM(T161,T235)</f>
        <v>126798603887107.39</v>
      </c>
    </row>
    <row r="108" spans="3:20">
      <c r="C108" s="18" t="s">
        <v>149</v>
      </c>
      <c r="E108" s="44" t="e">
        <f>(E105-E106)/GEOMEAN(E$107:$E107)</f>
        <v>#REF!</v>
      </c>
      <c r="F108" s="44" t="e">
        <f>(F105-F106)/GEOMEAN($E$107:F107)</f>
        <v>#REF!</v>
      </c>
      <c r="G108" s="44" t="e">
        <f>(G105-G106)/GEOMEAN($E$107:G107)</f>
        <v>#REF!</v>
      </c>
      <c r="H108" s="44" t="e">
        <f>(H105-H106)/GEOMEAN($E$107:H107)</f>
        <v>#REF!</v>
      </c>
      <c r="I108" s="44" t="e">
        <f>(I105-I106)/GEOMEAN($E$107:I107)</f>
        <v>#REF!</v>
      </c>
      <c r="J108" s="44" t="e">
        <f>(J105-J106)/GEOMEAN($E$107:J107)</f>
        <v>#REF!</v>
      </c>
      <c r="K108" s="44" t="e">
        <f>(K105-K106)/GEOMEAN($E$107:K107)</f>
        <v>#REF!</v>
      </c>
      <c r="L108" s="44" t="e">
        <f>(L105-L106)/GEOMEAN($E$107:L107)</f>
        <v>#REF!</v>
      </c>
      <c r="M108" s="44" t="e">
        <f>(M105-M106)/GEOMEAN($E$107:M107)</f>
        <v>#REF!</v>
      </c>
      <c r="N108" s="44" t="e">
        <f>(N105-N106)/GEOMEAN($E$107:N107)</f>
        <v>#REF!</v>
      </c>
      <c r="O108" s="44" t="e">
        <f>(O105-O106)/GEOMEAN($E$107:O107)</f>
        <v>#REF!</v>
      </c>
      <c r="P108" s="44" t="e">
        <f>(P105-P106)/GEOMEAN($E$107:P107)</f>
        <v>#REF!</v>
      </c>
      <c r="Q108" s="44" t="e">
        <f>(Q105-Q106)/GEOMEAN($Q$107:Q107)</f>
        <v>#REF!</v>
      </c>
      <c r="R108" s="44" t="e">
        <f>(R105-R106)/GEOMEAN($Q$107:R107)</f>
        <v>#REF!</v>
      </c>
      <c r="S108" s="44">
        <f>(S105-S106)/GEOMEAN($Q$107:S107)</f>
        <v>1.366363326284907E-2</v>
      </c>
      <c r="T108" s="44">
        <f>(T105-T106)/GEOMEAN($Q$107:T107)</f>
        <v>1.8075809897345689E-2</v>
      </c>
    </row>
    <row r="110" spans="3:20" ht="13" thickBot="1">
      <c r="C110" s="18" t="s">
        <v>152</v>
      </c>
      <c r="E110" s="91" t="e">
        <f>E3</f>
        <v>#REF!</v>
      </c>
      <c r="F110" s="91" t="e">
        <f t="shared" ref="F110:R110" si="123">F3</f>
        <v>#REF!</v>
      </c>
      <c r="G110" s="91" t="e">
        <f t="shared" si="123"/>
        <v>#REF!</v>
      </c>
      <c r="H110" s="91" t="e">
        <f t="shared" si="123"/>
        <v>#REF!</v>
      </c>
      <c r="I110" s="91" t="e">
        <f t="shared" si="123"/>
        <v>#REF!</v>
      </c>
      <c r="J110" s="91" t="e">
        <f t="shared" si="123"/>
        <v>#REF!</v>
      </c>
      <c r="K110" s="91">
        <f t="shared" si="123"/>
        <v>44773</v>
      </c>
      <c r="L110" s="91">
        <f t="shared" si="123"/>
        <v>44804</v>
      </c>
      <c r="M110" s="91">
        <f t="shared" si="123"/>
        <v>44834</v>
      </c>
      <c r="N110" s="91">
        <f t="shared" si="123"/>
        <v>44865</v>
      </c>
      <c r="O110" s="91">
        <f t="shared" si="123"/>
        <v>44895</v>
      </c>
      <c r="P110" s="91">
        <f t="shared" si="123"/>
        <v>44926</v>
      </c>
      <c r="Q110" s="91">
        <f t="shared" si="123"/>
        <v>44957</v>
      </c>
      <c r="R110" s="91">
        <f t="shared" si="123"/>
        <v>44985</v>
      </c>
      <c r="S110" s="91">
        <f t="shared" ref="S110:T110" si="124">S3</f>
        <v>45016</v>
      </c>
      <c r="T110" s="91">
        <f t="shared" si="124"/>
        <v>45046</v>
      </c>
    </row>
    <row r="111" spans="3:20" ht="13" thickTop="1">
      <c r="C111" s="18" t="s">
        <v>146</v>
      </c>
      <c r="E111" s="18" t="e">
        <f>E93+E99+E105</f>
        <v>#REF!</v>
      </c>
      <c r="F111" s="18" t="e">
        <f t="shared" ref="F111:Q111" si="125">F93+F99+F105</f>
        <v>#REF!</v>
      </c>
      <c r="G111" s="18" t="e">
        <f t="shared" si="125"/>
        <v>#REF!</v>
      </c>
      <c r="H111" s="18" t="e">
        <f t="shared" si="125"/>
        <v>#REF!</v>
      </c>
      <c r="I111" s="18" t="e">
        <f t="shared" si="125"/>
        <v>#REF!</v>
      </c>
      <c r="J111" s="18" t="e">
        <f t="shared" si="125"/>
        <v>#REF!</v>
      </c>
      <c r="K111" s="18" t="e">
        <f t="shared" si="125"/>
        <v>#REF!</v>
      </c>
      <c r="L111" s="18" t="e">
        <f t="shared" si="125"/>
        <v>#REF!</v>
      </c>
      <c r="M111" s="18" t="e">
        <f t="shared" si="125"/>
        <v>#REF!</v>
      </c>
      <c r="N111" s="18" t="e">
        <f t="shared" si="125"/>
        <v>#REF!</v>
      </c>
      <c r="O111" s="18" t="e">
        <f t="shared" si="125"/>
        <v>#REF!</v>
      </c>
      <c r="P111" s="18" t="e">
        <f t="shared" si="125"/>
        <v>#REF!</v>
      </c>
      <c r="Q111" s="18" t="e">
        <f t="shared" si="125"/>
        <v>#REF!</v>
      </c>
      <c r="R111" s="18" t="e">
        <f t="shared" ref="R111:S111" si="126">R93+R99+R105</f>
        <v>#REF!</v>
      </c>
      <c r="S111" s="18">
        <f t="shared" si="126"/>
        <v>5597123611205.0117</v>
      </c>
      <c r="T111" s="18">
        <f t="shared" ref="T111" si="127">T93+T99+T105</f>
        <v>7484710928884.9551</v>
      </c>
    </row>
    <row r="112" spans="3:20">
      <c r="C112" s="18" t="s">
        <v>147</v>
      </c>
      <c r="E112" s="18" t="e">
        <f>E94+E100+E106</f>
        <v>#REF!</v>
      </c>
      <c r="F112" s="18" t="e">
        <f t="shared" ref="F112:Q112" si="128">F94+F100+F106</f>
        <v>#REF!</v>
      </c>
      <c r="G112" s="18" t="e">
        <f t="shared" si="128"/>
        <v>#REF!</v>
      </c>
      <c r="H112" s="18" t="e">
        <f t="shared" si="128"/>
        <v>#REF!</v>
      </c>
      <c r="I112" s="18" t="e">
        <f t="shared" si="128"/>
        <v>#REF!</v>
      </c>
      <c r="J112" s="18" t="e">
        <f t="shared" si="128"/>
        <v>#REF!</v>
      </c>
      <c r="K112" s="18" t="e">
        <f t="shared" si="128"/>
        <v>#REF!</v>
      </c>
      <c r="L112" s="18" t="e">
        <f t="shared" si="128"/>
        <v>#REF!</v>
      </c>
      <c r="M112" s="18" t="e">
        <f t="shared" si="128"/>
        <v>#REF!</v>
      </c>
      <c r="N112" s="18" t="e">
        <f t="shared" si="128"/>
        <v>#REF!</v>
      </c>
      <c r="O112" s="18" t="e">
        <f t="shared" si="128"/>
        <v>#REF!</v>
      </c>
      <c r="P112" s="18" t="e">
        <f t="shared" si="128"/>
        <v>#REF!</v>
      </c>
      <c r="Q112" s="18" t="e">
        <f t="shared" si="128"/>
        <v>#REF!</v>
      </c>
      <c r="R112" s="18" t="e">
        <f t="shared" ref="R112:S112" si="129">R94+R100+R106</f>
        <v>#REF!</v>
      </c>
      <c r="S112" s="18">
        <f t="shared" si="129"/>
        <v>151832873452.2233</v>
      </c>
      <c r="T112" s="18">
        <f t="shared" ref="T112" si="130">T94+T100+T106</f>
        <v>204464168127.94638</v>
      </c>
    </row>
    <row r="113" spans="3:21">
      <c r="C113" s="18" t="s">
        <v>148</v>
      </c>
      <c r="E113" s="18">
        <f>E95+E101+E107</f>
        <v>328843352884726.63</v>
      </c>
      <c r="F113" s="18">
        <f t="shared" ref="F113:Q113" si="131">F95+F101+F107</f>
        <v>332599374315059.94</v>
      </c>
      <c r="G113" s="18">
        <f t="shared" si="131"/>
        <v>334238325145802.81</v>
      </c>
      <c r="H113" s="18">
        <f t="shared" si="131"/>
        <v>335961127584928.56</v>
      </c>
      <c r="I113" s="18">
        <f t="shared" si="131"/>
        <v>336842638752175.75</v>
      </c>
      <c r="J113" s="18">
        <f t="shared" si="131"/>
        <v>334506275195123.5</v>
      </c>
      <c r="K113" s="18">
        <f t="shared" si="131"/>
        <v>336136303718529.25</v>
      </c>
      <c r="L113" s="18">
        <f t="shared" si="131"/>
        <v>338205214130169.13</v>
      </c>
      <c r="M113" s="18">
        <f t="shared" si="131"/>
        <v>337495962571145.81</v>
      </c>
      <c r="N113" s="18">
        <f t="shared" si="131"/>
        <v>338713568522790.88</v>
      </c>
      <c r="O113" s="18">
        <f t="shared" si="131"/>
        <v>341874257421152</v>
      </c>
      <c r="P113" s="18">
        <f t="shared" si="131"/>
        <v>344885240403416.25</v>
      </c>
      <c r="Q113" s="18">
        <f t="shared" si="131"/>
        <v>346861623773099.13</v>
      </c>
      <c r="R113" s="18">
        <f t="shared" ref="R113:S113" si="132">R95+R101+R107</f>
        <v>347892779290232.5</v>
      </c>
      <c r="S113" s="18">
        <f t="shared" si="132"/>
        <v>350080825863119.44</v>
      </c>
      <c r="T113" s="18">
        <f t="shared" ref="T113" si="133">T95+T101+T107</f>
        <v>352850639220750.06</v>
      </c>
    </row>
    <row r="114" spans="3:21">
      <c r="C114" s="18" t="s">
        <v>149</v>
      </c>
      <c r="E114" s="44" t="e">
        <f>(E111-E112)/GEOMEAN(E113:$E$113)</f>
        <v>#REF!</v>
      </c>
      <c r="F114" s="44" t="e">
        <f>(F111-F112)/GEOMEAN($E113:F$113)</f>
        <v>#REF!</v>
      </c>
      <c r="G114" s="44" t="e">
        <f>(G111-G112)/GEOMEAN($E113:G$113)</f>
        <v>#REF!</v>
      </c>
      <c r="H114" s="44" t="e">
        <f>(H111-H112)/GEOMEAN($E113:H$113)</f>
        <v>#REF!</v>
      </c>
      <c r="I114" s="44" t="e">
        <f>(I111-I112)/GEOMEAN($E113:I$113)</f>
        <v>#REF!</v>
      </c>
      <c r="J114" s="44" t="e">
        <f>(J111-J112)/GEOMEAN($E113:J$113)</f>
        <v>#REF!</v>
      </c>
      <c r="K114" s="44" t="e">
        <f>(K111-K112)/GEOMEAN($E113:K$113)</f>
        <v>#REF!</v>
      </c>
      <c r="L114" s="44" t="e">
        <f>(L111-L112)/GEOMEAN($E113:L$113)</f>
        <v>#REF!</v>
      </c>
      <c r="M114" s="44" t="e">
        <f>(M111-M112)/GEOMEAN($E113:M$113)</f>
        <v>#REF!</v>
      </c>
      <c r="N114" s="44" t="e">
        <f>(N111-N112)/GEOMEAN($E113:N$113)</f>
        <v>#REF!</v>
      </c>
      <c r="O114" s="44" t="e">
        <f>(O111-O112)/GEOMEAN($E113:O$113)</f>
        <v>#REF!</v>
      </c>
      <c r="P114" s="44" t="e">
        <f>(P111-P112)/GEOMEAN($E113:P$113)</f>
        <v>#REF!</v>
      </c>
      <c r="Q114" s="44" t="e">
        <f>(Q111-Q112)/GEOMEAN($Q113:Q$113)</f>
        <v>#REF!</v>
      </c>
      <c r="R114" s="44" t="e">
        <f>(R111-R112)/GEOMEAN($Q113:R$113)</f>
        <v>#REF!</v>
      </c>
      <c r="S114" s="44">
        <f>(S111-S112)/GEOMEAN($Q113:S$113)</f>
        <v>1.5634994829248672E-2</v>
      </c>
      <c r="T114" s="44">
        <f>(T111-T112)/GEOMEAN($Q113:T$113)</f>
        <v>2.083559343835872E-2</v>
      </c>
    </row>
    <row r="117" spans="3:21">
      <c r="C117" s="82" t="s">
        <v>153</v>
      </c>
    </row>
    <row r="118" spans="3:21" ht="13" thickBot="1">
      <c r="C118" s="18" t="s">
        <v>134</v>
      </c>
      <c r="E118" s="92" t="e">
        <f>E3</f>
        <v>#REF!</v>
      </c>
      <c r="F118" s="92" t="e">
        <f t="shared" ref="F118:R118" si="134">F3</f>
        <v>#REF!</v>
      </c>
      <c r="G118" s="92" t="e">
        <f t="shared" si="134"/>
        <v>#REF!</v>
      </c>
      <c r="H118" s="92" t="e">
        <f t="shared" si="134"/>
        <v>#REF!</v>
      </c>
      <c r="I118" s="92" t="e">
        <f t="shared" si="134"/>
        <v>#REF!</v>
      </c>
      <c r="J118" s="92" t="e">
        <f t="shared" si="134"/>
        <v>#REF!</v>
      </c>
      <c r="K118" s="92">
        <f t="shared" si="134"/>
        <v>44773</v>
      </c>
      <c r="L118" s="92">
        <f t="shared" si="134"/>
        <v>44804</v>
      </c>
      <c r="M118" s="92">
        <f t="shared" si="134"/>
        <v>44834</v>
      </c>
      <c r="N118" s="92">
        <f t="shared" si="134"/>
        <v>44865</v>
      </c>
      <c r="O118" s="92">
        <f t="shared" si="134"/>
        <v>44895</v>
      </c>
      <c r="P118" s="92">
        <f t="shared" si="134"/>
        <v>44926</v>
      </c>
      <c r="Q118" s="92">
        <f t="shared" si="134"/>
        <v>44957</v>
      </c>
      <c r="R118" s="92">
        <f t="shared" si="134"/>
        <v>44985</v>
      </c>
      <c r="S118" s="92">
        <f t="shared" ref="S118:T118" si="135">S3</f>
        <v>45016</v>
      </c>
      <c r="T118" s="92">
        <f t="shared" si="135"/>
        <v>45046</v>
      </c>
    </row>
    <row r="119" spans="3:21" ht="13" thickTop="1">
      <c r="C119" s="18" t="s">
        <v>135</v>
      </c>
      <c r="E119" s="18">
        <v>816411107728.18994</v>
      </c>
      <c r="F119" s="18">
        <v>1416296251740.1741</v>
      </c>
      <c r="G119" s="18">
        <v>2606398536497.8423</v>
      </c>
      <c r="H119" s="18">
        <v>3592681129232.8564</v>
      </c>
      <c r="I119" s="18">
        <v>4564420890493.9355</v>
      </c>
      <c r="J119" s="18">
        <v>5928694763751.6523</v>
      </c>
      <c r="K119" s="18">
        <v>6834472177845.0508</v>
      </c>
      <c r="L119" s="18">
        <v>7780165742073.0205</v>
      </c>
      <c r="M119" s="18">
        <v>8591643877432.4492</v>
      </c>
      <c r="N119" s="18">
        <v>9333292461192.3828</v>
      </c>
      <c r="O119" s="18">
        <v>10163851365815.791</v>
      </c>
      <c r="P119" s="18">
        <v>11073394040007.58</v>
      </c>
      <c r="Q119" s="18">
        <v>961023757510.7196</v>
      </c>
      <c r="R119" s="18">
        <v>1741640453680.8679</v>
      </c>
      <c r="S119" s="18">
        <v>2998730579996.1377</v>
      </c>
      <c r="T119" s="18">
        <v>3987489674756.7256</v>
      </c>
      <c r="U119" s="18" t="s">
        <v>154</v>
      </c>
    </row>
    <row r="120" spans="3:21">
      <c r="C120" s="18" t="s">
        <v>136</v>
      </c>
      <c r="E120" s="18">
        <v>-931261045544.76135</v>
      </c>
      <c r="F120" s="18">
        <v>996779206995.15442</v>
      </c>
      <c r="G120" s="18">
        <v>887482334910.15173</v>
      </c>
      <c r="H120" s="18">
        <v>1452256499544.478</v>
      </c>
      <c r="I120" s="18">
        <v>900614159331.82373</v>
      </c>
      <c r="J120" s="18">
        <v>-1193440573876.365</v>
      </c>
      <c r="K120" s="18">
        <v>-773698509803.37671</v>
      </c>
      <c r="L120" s="18">
        <v>227622101344.31787</v>
      </c>
      <c r="M120" s="18">
        <v>-703907130727.61438</v>
      </c>
      <c r="N120" s="18">
        <v>-363342929529.90381</v>
      </c>
      <c r="O120" s="18">
        <v>618205828054.18457</v>
      </c>
      <c r="P120" s="18">
        <v>-242464974941.62973</v>
      </c>
      <c r="Q120" s="18">
        <v>556120708053.0249</v>
      </c>
      <c r="R120" s="18">
        <v>385069626898.5694</v>
      </c>
      <c r="S120" s="18">
        <v>170325067132.18787</v>
      </c>
      <c r="T120" s="18">
        <v>878833622304.84802</v>
      </c>
      <c r="U120" s="18" t="s">
        <v>154</v>
      </c>
    </row>
    <row r="121" spans="3:21">
      <c r="C121" s="18" t="s">
        <v>137</v>
      </c>
      <c r="E121" s="18">
        <v>164645621176310.78</v>
      </c>
      <c r="F121" s="18">
        <v>166503350637951.59</v>
      </c>
      <c r="G121" s="18">
        <v>167618588237347.97</v>
      </c>
      <c r="H121" s="18">
        <v>168077790434250</v>
      </c>
      <c r="I121" s="18">
        <v>168258238462336.59</v>
      </c>
      <c r="J121" s="18">
        <v>166363691878804.88</v>
      </c>
      <c r="K121" s="18">
        <v>166884890618047.75</v>
      </c>
      <c r="L121" s="18">
        <v>168963347387878.63</v>
      </c>
      <c r="M121" s="18">
        <v>168411426812911.5</v>
      </c>
      <c r="N121" s="18">
        <v>168976960118335.31</v>
      </c>
      <c r="O121" s="18">
        <v>170842076557797.72</v>
      </c>
      <c r="P121" s="18">
        <v>170742541962313</v>
      </c>
      <c r="Q121" s="18">
        <v>170692336102271.03</v>
      </c>
      <c r="R121" s="18">
        <v>171105269376564.19</v>
      </c>
      <c r="S121" s="18">
        <v>170854600366934.59</v>
      </c>
      <c r="T121" s="18">
        <v>171606958401488.13</v>
      </c>
      <c r="U121" s="18" t="s">
        <v>154</v>
      </c>
    </row>
    <row r="122" spans="3:21">
      <c r="C122" s="18" t="s">
        <v>134</v>
      </c>
      <c r="Q122" s="44">
        <f>SUM(Q$119:Q$120)/GEOMEAN($Q$121:Q$121)</f>
        <v>8.8881815095362051E-3</v>
      </c>
      <c r="R122" s="44">
        <f>SUM(R$119:R$120)/GEOMEAN($Q$121:R$121)</f>
        <v>1.2444274614688638E-2</v>
      </c>
      <c r="S122" s="44">
        <f>SUM(S$119:S$120)/GEOMEAN($Q$121:S$121)</f>
        <v>1.8545071159526551E-2</v>
      </c>
      <c r="T122" s="44">
        <f>SUM(T$119:T$120)/GEOMEAN($Q$121:T$121)</f>
        <v>2.8447310549306774E-2</v>
      </c>
    </row>
    <row r="123" spans="3:21">
      <c r="C123" s="18" t="s">
        <v>155</v>
      </c>
      <c r="Q123" s="44">
        <f>Q$119/GEOMEAN($Q$121:Q$121)</f>
        <v>5.630151765776515E-3</v>
      </c>
      <c r="R123" s="44">
        <f>R$119/GEOMEAN($Q$121:R$121)</f>
        <v>1.0191070369004195E-2</v>
      </c>
      <c r="S123" s="44">
        <f>S$119/GEOMEAN($Q$121:S$121)</f>
        <v>1.7548341899477158E-2</v>
      </c>
      <c r="T123" s="44">
        <f>T$119/GEOMEAN($Q$121:T$121)</f>
        <v>2.3309868696650957E-2</v>
      </c>
    </row>
    <row r="125" spans="3:21" ht="13" thickBot="1">
      <c r="C125" s="18" t="s">
        <v>140</v>
      </c>
      <c r="E125" s="92" t="e">
        <f>E3</f>
        <v>#REF!</v>
      </c>
      <c r="F125" s="92" t="e">
        <f t="shared" ref="F125:R125" si="136">F3</f>
        <v>#REF!</v>
      </c>
      <c r="G125" s="92" t="e">
        <f t="shared" si="136"/>
        <v>#REF!</v>
      </c>
      <c r="H125" s="92" t="e">
        <f t="shared" si="136"/>
        <v>#REF!</v>
      </c>
      <c r="I125" s="92" t="e">
        <f t="shared" si="136"/>
        <v>#REF!</v>
      </c>
      <c r="J125" s="92" t="e">
        <f t="shared" si="136"/>
        <v>#REF!</v>
      </c>
      <c r="K125" s="92">
        <f t="shared" si="136"/>
        <v>44773</v>
      </c>
      <c r="L125" s="92">
        <f t="shared" si="136"/>
        <v>44804</v>
      </c>
      <c r="M125" s="92">
        <f t="shared" si="136"/>
        <v>44834</v>
      </c>
      <c r="N125" s="92">
        <f t="shared" si="136"/>
        <v>44865</v>
      </c>
      <c r="O125" s="92">
        <f t="shared" si="136"/>
        <v>44895</v>
      </c>
      <c r="P125" s="92">
        <f t="shared" si="136"/>
        <v>44926</v>
      </c>
      <c r="Q125" s="92">
        <f t="shared" si="136"/>
        <v>44957</v>
      </c>
      <c r="R125" s="92">
        <f t="shared" si="136"/>
        <v>44985</v>
      </c>
      <c r="S125" s="92">
        <f t="shared" ref="S125:T125" si="137">S3</f>
        <v>45016</v>
      </c>
      <c r="T125" s="92">
        <f t="shared" si="137"/>
        <v>45046</v>
      </c>
    </row>
    <row r="126" spans="3:21" ht="13" thickTop="1">
      <c r="C126" s="18" t="s">
        <v>141</v>
      </c>
      <c r="E126" s="18">
        <v>225112453438.70001</v>
      </c>
      <c r="F126" s="18">
        <v>342228426316.34998</v>
      </c>
      <c r="G126" s="18">
        <v>555932876778.63</v>
      </c>
      <c r="H126" s="18">
        <v>823235172968.63</v>
      </c>
      <c r="I126" s="18">
        <v>1075712737208.9301</v>
      </c>
      <c r="J126" s="18">
        <v>1274981549457.3501</v>
      </c>
      <c r="K126" s="18">
        <v>1458221337026.8701</v>
      </c>
      <c r="L126" s="18">
        <v>1686520134444.3301</v>
      </c>
      <c r="M126" s="18">
        <v>1883412003165.3</v>
      </c>
      <c r="N126" s="18">
        <v>2080622183270.6201</v>
      </c>
      <c r="O126" s="18">
        <v>2394066396384.1099</v>
      </c>
      <c r="P126" s="18">
        <v>2628977833810.46</v>
      </c>
      <c r="Q126" s="18">
        <v>225841847072.29999</v>
      </c>
      <c r="R126" s="18">
        <v>415333523568.55005</v>
      </c>
      <c r="S126" s="18">
        <v>730706711985.75</v>
      </c>
      <c r="T126" s="18">
        <v>1008511051193.614</v>
      </c>
      <c r="U126" s="18" t="s">
        <v>154</v>
      </c>
    </row>
    <row r="127" spans="3:21">
      <c r="C127" s="18" t="s">
        <v>136</v>
      </c>
      <c r="E127" s="18">
        <v>-135609355108.19002</v>
      </c>
      <c r="F127" s="18">
        <v>249520072645.01575</v>
      </c>
      <c r="G127" s="18">
        <v>503145804426.02002</v>
      </c>
      <c r="H127" s="18">
        <v>877033067733.02002</v>
      </c>
      <c r="I127" s="18">
        <v>653567853045.81006</v>
      </c>
      <c r="J127" s="18">
        <v>11114406156.089996</v>
      </c>
      <c r="K127" s="18">
        <v>82631664995.509995</v>
      </c>
      <c r="L127" s="18">
        <v>399734509134.84998</v>
      </c>
      <c r="M127" s="18">
        <v>345683762042.87</v>
      </c>
      <c r="N127" s="18">
        <v>588411625056.51001</v>
      </c>
      <c r="O127" s="18">
        <v>639432927108.51001</v>
      </c>
      <c r="P127" s="18">
        <v>390421865329.51001</v>
      </c>
      <c r="Q127" s="18">
        <v>-3244986025</v>
      </c>
      <c r="R127" s="18">
        <v>37837088529</v>
      </c>
      <c r="S127" s="18">
        <v>-4386694734</v>
      </c>
      <c r="T127" s="18">
        <v>201811243591</v>
      </c>
      <c r="U127" s="18" t="s">
        <v>154</v>
      </c>
    </row>
    <row r="128" spans="3:21">
      <c r="C128" s="18" t="s">
        <v>142</v>
      </c>
      <c r="E128" s="18">
        <v>39617999923499.359</v>
      </c>
      <c r="F128" s="18">
        <v>40006494081033.688</v>
      </c>
      <c r="G128" s="18">
        <v>40616703156735.945</v>
      </c>
      <c r="H128" s="18">
        <v>41180732838460.016</v>
      </c>
      <c r="I128" s="18">
        <v>41296863192703.625</v>
      </c>
      <c r="J128" s="18">
        <v>40939168265679.367</v>
      </c>
      <c r="K128" s="18">
        <v>41001445193303.609</v>
      </c>
      <c r="L128" s="18">
        <v>41534193392407.453</v>
      </c>
      <c r="M128" s="18">
        <v>41750124723001.227</v>
      </c>
      <c r="N128" s="18">
        <v>42160653412394.727</v>
      </c>
      <c r="O128" s="18">
        <v>42661753020605.578</v>
      </c>
      <c r="P128" s="18">
        <v>42651513471982.375</v>
      </c>
      <c r="Q128" s="18">
        <v>42586827500883.883</v>
      </c>
      <c r="R128" s="18">
        <v>42824796565671.438</v>
      </c>
      <c r="S128" s="18">
        <v>43153849676406.836</v>
      </c>
      <c r="T128" s="18">
        <v>43552467046807.813</v>
      </c>
      <c r="U128" s="18" t="s">
        <v>154</v>
      </c>
    </row>
    <row r="129" spans="3:21">
      <c r="C129" s="18" t="s">
        <v>140</v>
      </c>
      <c r="Q129" s="44">
        <f>SUM(Q$126:Q$127)/GEOMEAN($Q$128:Q$128)</f>
        <v>5.2268946552236142E-3</v>
      </c>
      <c r="R129" s="44">
        <f>SUM(R$126:R$127)/GEOMEAN($Q$128:R$128)</f>
        <v>1.0611491724946324E-2</v>
      </c>
      <c r="S129" s="44">
        <f>SUM(S$126:S$127)/GEOMEAN($Q$128:S$128)</f>
        <v>1.6948501243187097E-2</v>
      </c>
      <c r="T129" s="44">
        <f>SUM(T$126:T$127)/GEOMEAN($Q$128:T$128)</f>
        <v>2.8128741872407392E-2</v>
      </c>
    </row>
    <row r="130" spans="3:21">
      <c r="C130" s="18" t="s">
        <v>156</v>
      </c>
      <c r="Q130" s="44">
        <f>Q$126/GEOMEAN($Q$128:Q$128)</f>
        <v>5.303091597222467E-3</v>
      </c>
      <c r="R130" s="44">
        <f>R$126/GEOMEAN($Q$128:R$128)</f>
        <v>9.725494396118842E-3</v>
      </c>
      <c r="S130" s="44">
        <f>S$126/GEOMEAN($Q$128:S$128)</f>
        <v>1.7050863699661859E-2</v>
      </c>
      <c r="T130" s="44">
        <f>T$126/GEOMEAN($Q$128:T$128)</f>
        <v>2.3438506550475243E-2</v>
      </c>
    </row>
    <row r="132" spans="3:21" ht="13" thickBot="1">
      <c r="C132" s="18" t="s">
        <v>143</v>
      </c>
      <c r="E132" s="92" t="e">
        <f>E3</f>
        <v>#REF!</v>
      </c>
      <c r="F132" s="92" t="e">
        <f t="shared" ref="F132:R132" si="138">F3</f>
        <v>#REF!</v>
      </c>
      <c r="G132" s="92" t="e">
        <f t="shared" si="138"/>
        <v>#REF!</v>
      </c>
      <c r="H132" s="92" t="e">
        <f t="shared" si="138"/>
        <v>#REF!</v>
      </c>
      <c r="I132" s="92" t="e">
        <f t="shared" si="138"/>
        <v>#REF!</v>
      </c>
      <c r="J132" s="92" t="e">
        <f t="shared" si="138"/>
        <v>#REF!</v>
      </c>
      <c r="K132" s="92">
        <f t="shared" si="138"/>
        <v>44773</v>
      </c>
      <c r="L132" s="92">
        <f t="shared" si="138"/>
        <v>44804</v>
      </c>
      <c r="M132" s="92">
        <f t="shared" si="138"/>
        <v>44834</v>
      </c>
      <c r="N132" s="92">
        <f t="shared" si="138"/>
        <v>44865</v>
      </c>
      <c r="O132" s="92">
        <f t="shared" si="138"/>
        <v>44895</v>
      </c>
      <c r="P132" s="92">
        <f t="shared" si="138"/>
        <v>44926</v>
      </c>
      <c r="Q132" s="92">
        <f t="shared" si="138"/>
        <v>44957</v>
      </c>
      <c r="R132" s="92">
        <f t="shared" si="138"/>
        <v>44985</v>
      </c>
      <c r="S132" s="92">
        <f t="shared" ref="S132:T132" si="139">S3</f>
        <v>45016</v>
      </c>
      <c r="T132" s="92">
        <f t="shared" si="139"/>
        <v>45046</v>
      </c>
    </row>
    <row r="133" spans="3:21" ht="13" thickTop="1">
      <c r="C133" s="18" t="s">
        <v>135</v>
      </c>
      <c r="E133" s="18">
        <v>444278639295.42639</v>
      </c>
      <c r="F133" s="18">
        <v>843113614580.27087</v>
      </c>
      <c r="G133" s="18">
        <v>1345585974958.606</v>
      </c>
      <c r="H133" s="18">
        <v>1661181707794.2527</v>
      </c>
      <c r="I133" s="18">
        <v>2256794904697.0645</v>
      </c>
      <c r="J133" s="18">
        <v>2687857515212.4541</v>
      </c>
      <c r="K133" s="18">
        <v>3086685120880.6411</v>
      </c>
      <c r="L133" s="18">
        <v>3506085189910.6733</v>
      </c>
      <c r="M133" s="18">
        <v>4058237933682.8994</v>
      </c>
      <c r="N133" s="18">
        <v>4483730009273.2666</v>
      </c>
      <c r="O133" s="18">
        <v>4949634952265.623</v>
      </c>
      <c r="P133" s="18">
        <v>5509184027139.4824</v>
      </c>
      <c r="Q133" s="18">
        <v>545085914493.48004</v>
      </c>
      <c r="R133" s="18">
        <v>1101104101259.6204</v>
      </c>
      <c r="S133" s="18">
        <v>1679866528815.6321</v>
      </c>
      <c r="T133" s="18">
        <v>2231955989223.7427</v>
      </c>
      <c r="U133" s="18" t="s">
        <v>154</v>
      </c>
    </row>
    <row r="134" spans="3:21">
      <c r="C134" s="18" t="s">
        <v>136</v>
      </c>
      <c r="E134" s="18">
        <v>-303593206798.79034</v>
      </c>
      <c r="F134" s="18">
        <v>-92081087355.408783</v>
      </c>
      <c r="G134" s="18">
        <v>-305246024774.05579</v>
      </c>
      <c r="H134" s="18">
        <v>-337466136077.22565</v>
      </c>
      <c r="I134" s="18">
        <v>-871097043342.63586</v>
      </c>
      <c r="J134" s="18">
        <v>-1285709854811.6304</v>
      </c>
      <c r="K134" s="18">
        <v>-1169444290018.8848</v>
      </c>
      <c r="L134" s="18">
        <v>-955497804115.46606</v>
      </c>
      <c r="M134" s="18">
        <v>-1611357733939.1553</v>
      </c>
      <c r="N134" s="18">
        <v>-1829216494811.0122</v>
      </c>
      <c r="O134" s="18">
        <v>-1284316113496.4414</v>
      </c>
      <c r="P134" s="18">
        <v>-1566902697986.2507</v>
      </c>
      <c r="Q134" s="18">
        <v>269553153924.83228</v>
      </c>
      <c r="R134" s="18">
        <v>136008510214.37549</v>
      </c>
      <c r="S134" s="18">
        <v>276137454807.63928</v>
      </c>
      <c r="T134" s="18">
        <v>498869551645.68628</v>
      </c>
      <c r="U134" s="18" t="s">
        <v>154</v>
      </c>
    </row>
    <row r="135" spans="3:21">
      <c r="C135" s="18" t="s">
        <v>142</v>
      </c>
      <c r="E135" s="18">
        <v>110560428268281.28</v>
      </c>
      <c r="F135" s="18">
        <v>112171162327908.72</v>
      </c>
      <c r="G135" s="18">
        <v>113218385643886.95</v>
      </c>
      <c r="H135" s="18">
        <v>113794988842644.17</v>
      </c>
      <c r="I135" s="18">
        <v>114052124623760.59</v>
      </c>
      <c r="J135" s="18">
        <v>114202131857607.42</v>
      </c>
      <c r="K135" s="18">
        <v>114627959946400.06</v>
      </c>
      <c r="L135" s="18">
        <v>114372204634391.3</v>
      </c>
      <c r="M135" s="18">
        <v>114830487090574.8</v>
      </c>
      <c r="N135" s="18">
        <v>114807720018832.14</v>
      </c>
      <c r="O135" s="18">
        <v>116452689464009.09</v>
      </c>
      <c r="P135" s="18">
        <v>120098300707171.59</v>
      </c>
      <c r="Q135" s="18">
        <v>119957194769958.27</v>
      </c>
      <c r="R135" s="18">
        <v>120433930276370.66</v>
      </c>
      <c r="S135" s="18">
        <v>122135951957979.5</v>
      </c>
      <c r="T135" s="18">
        <v>123127644905916.63</v>
      </c>
      <c r="U135" s="18" t="s">
        <v>154</v>
      </c>
    </row>
    <row r="136" spans="3:21">
      <c r="C136" s="18" t="s">
        <v>143</v>
      </c>
      <c r="Q136" s="44">
        <f>SUM(Q$133:Q$134)/GEOMEAN($Q$135:Q$135)</f>
        <v>6.7910813518150736E-3</v>
      </c>
      <c r="R136" s="44">
        <f>SUM(R$133:R$134)/GEOMEAN($Q$135:R$135)</f>
        <v>1.0292518444615296E-2</v>
      </c>
      <c r="S136" s="44">
        <f>SUM(S$133:S$134)/GEOMEAN($Q$135:S$135)</f>
        <v>1.6186893431472976E-2</v>
      </c>
      <c r="T136" s="44">
        <f>SUM(T$133:T$134)/GEOMEAN($Q$135:T$135)</f>
        <v>2.2493155845816199E-2</v>
      </c>
    </row>
    <row r="137" spans="3:21">
      <c r="C137" s="18" t="s">
        <v>157</v>
      </c>
      <c r="Q137" s="44">
        <f>Q$133/GEOMEAN($Q$135:Q$135)</f>
        <v>4.5440035134098498E-3</v>
      </c>
      <c r="R137" s="44">
        <f>R$133/GEOMEAN($Q$135:R$135)</f>
        <v>9.1609560573091085E-3</v>
      </c>
      <c r="S137" s="44">
        <f>S$133/GEOMEAN($Q$135:S$135)</f>
        <v>1.3901720399703561E-2</v>
      </c>
      <c r="T137" s="44">
        <f>T$133/GEOMEAN($Q$135:T$135)</f>
        <v>1.8384086846730183E-2</v>
      </c>
    </row>
    <row r="139" spans="3:21" ht="13" thickBot="1">
      <c r="C139" s="18" t="s">
        <v>144</v>
      </c>
      <c r="E139" s="92" t="e">
        <f>E3</f>
        <v>#REF!</v>
      </c>
      <c r="F139" s="92" t="e">
        <f t="shared" ref="F139:R139" si="140">F3</f>
        <v>#REF!</v>
      </c>
      <c r="G139" s="92" t="e">
        <f t="shared" si="140"/>
        <v>#REF!</v>
      </c>
      <c r="H139" s="92" t="e">
        <f t="shared" si="140"/>
        <v>#REF!</v>
      </c>
      <c r="I139" s="92" t="e">
        <f t="shared" si="140"/>
        <v>#REF!</v>
      </c>
      <c r="J139" s="92" t="e">
        <f t="shared" si="140"/>
        <v>#REF!</v>
      </c>
      <c r="K139" s="92">
        <f t="shared" si="140"/>
        <v>44773</v>
      </c>
      <c r="L139" s="92">
        <f t="shared" si="140"/>
        <v>44804</v>
      </c>
      <c r="M139" s="92">
        <f t="shared" si="140"/>
        <v>44834</v>
      </c>
      <c r="N139" s="92">
        <f t="shared" si="140"/>
        <v>44865</v>
      </c>
      <c r="O139" s="92">
        <f t="shared" si="140"/>
        <v>44895</v>
      </c>
      <c r="P139" s="92">
        <f t="shared" si="140"/>
        <v>44926</v>
      </c>
      <c r="Q139" s="92">
        <f t="shared" si="140"/>
        <v>44957</v>
      </c>
      <c r="R139" s="92">
        <f t="shared" si="140"/>
        <v>44985</v>
      </c>
      <c r="S139" s="92">
        <f t="shared" ref="S139:T139" si="141">S3</f>
        <v>45016</v>
      </c>
      <c r="T139" s="92">
        <f t="shared" si="141"/>
        <v>45046</v>
      </c>
    </row>
    <row r="140" spans="3:21" ht="13" thickTop="1">
      <c r="C140" s="18" t="s">
        <v>135</v>
      </c>
      <c r="E140" s="18">
        <f t="shared" ref="E140:Q140" si="142">E119+E126+E133</f>
        <v>1485802200462.3164</v>
      </c>
      <c r="F140" s="18">
        <f t="shared" si="142"/>
        <v>2601638292636.7949</v>
      </c>
      <c r="G140" s="18">
        <f t="shared" si="142"/>
        <v>4507917388235.0781</v>
      </c>
      <c r="H140" s="18">
        <f t="shared" si="142"/>
        <v>6077098009995.7393</v>
      </c>
      <c r="I140" s="18">
        <f t="shared" si="142"/>
        <v>7896928532399.9297</v>
      </c>
      <c r="J140" s="18">
        <f t="shared" si="142"/>
        <v>9891533828421.457</v>
      </c>
      <c r="K140" s="18">
        <f t="shared" si="142"/>
        <v>11379378635752.563</v>
      </c>
      <c r="L140" s="18">
        <f t="shared" si="142"/>
        <v>12972771066428.025</v>
      </c>
      <c r="M140" s="18">
        <f t="shared" si="142"/>
        <v>14533293814280.648</v>
      </c>
      <c r="N140" s="18">
        <f t="shared" si="142"/>
        <v>15897644653736.27</v>
      </c>
      <c r="O140" s="18">
        <f t="shared" si="142"/>
        <v>17507552714465.523</v>
      </c>
      <c r="P140" s="18">
        <f t="shared" si="142"/>
        <v>19211555900957.523</v>
      </c>
      <c r="Q140" s="18">
        <f t="shared" si="142"/>
        <v>1731951519076.4995</v>
      </c>
      <c r="R140" s="18">
        <f t="shared" ref="R140:S140" si="143">R119+R126+R133</f>
        <v>3258078078509.0381</v>
      </c>
      <c r="S140" s="18">
        <f t="shared" si="143"/>
        <v>5409303820797.5195</v>
      </c>
      <c r="T140" s="18">
        <f t="shared" ref="T140" si="144">T119+T126+T133</f>
        <v>7227956715174.082</v>
      </c>
      <c r="U140" s="18" t="s">
        <v>154</v>
      </c>
    </row>
    <row r="141" spans="3:21">
      <c r="C141" s="18" t="s">
        <v>136</v>
      </c>
      <c r="E141" s="18">
        <f t="shared" ref="E141:Q141" si="145">E120+E127+E134</f>
        <v>-1370463607451.7417</v>
      </c>
      <c r="F141" s="18">
        <f t="shared" si="145"/>
        <v>1154218192284.7615</v>
      </c>
      <c r="G141" s="18">
        <f t="shared" si="145"/>
        <v>1085382114562.1161</v>
      </c>
      <c r="H141" s="18">
        <f t="shared" si="145"/>
        <v>1991823431200.2725</v>
      </c>
      <c r="I141" s="18">
        <f t="shared" si="145"/>
        <v>683084969034.99792</v>
      </c>
      <c r="J141" s="18">
        <f t="shared" si="145"/>
        <v>-2468036022531.9053</v>
      </c>
      <c r="K141" s="18">
        <f t="shared" si="145"/>
        <v>-1860511134826.7515</v>
      </c>
      <c r="L141" s="18">
        <f t="shared" si="145"/>
        <v>-328141193636.29822</v>
      </c>
      <c r="M141" s="18">
        <f t="shared" si="145"/>
        <v>-1969581102623.8997</v>
      </c>
      <c r="N141" s="18">
        <f t="shared" si="145"/>
        <v>-1604147799284.406</v>
      </c>
      <c r="O141" s="18">
        <f t="shared" si="145"/>
        <v>-26677358333.746826</v>
      </c>
      <c r="P141" s="18">
        <f t="shared" si="145"/>
        <v>-1418945807598.3704</v>
      </c>
      <c r="Q141" s="18">
        <f t="shared" si="145"/>
        <v>822428875952.85718</v>
      </c>
      <c r="R141" s="18">
        <f t="shared" ref="R141:S141" si="146">R120+R127+R134</f>
        <v>558915225641.94482</v>
      </c>
      <c r="S141" s="18">
        <f t="shared" si="146"/>
        <v>442075827205.82715</v>
      </c>
      <c r="T141" s="18">
        <f t="shared" ref="T141" si="147">T120+T127+T134</f>
        <v>1579514417541.5342</v>
      </c>
      <c r="U141" s="18" t="s">
        <v>154</v>
      </c>
    </row>
    <row r="142" spans="3:21">
      <c r="C142" s="18" t="s">
        <v>142</v>
      </c>
      <c r="E142" s="18">
        <f t="shared" ref="E142:Q142" si="148">E121+E128+E135</f>
        <v>314824049368091.38</v>
      </c>
      <c r="F142" s="18">
        <f t="shared" si="148"/>
        <v>318681007046894</v>
      </c>
      <c r="G142" s="18">
        <f t="shared" si="148"/>
        <v>321453677037970.88</v>
      </c>
      <c r="H142" s="18">
        <f t="shared" si="148"/>
        <v>323053512115354.19</v>
      </c>
      <c r="I142" s="18">
        <f t="shared" si="148"/>
        <v>323607226278800.81</v>
      </c>
      <c r="J142" s="18">
        <f t="shared" si="148"/>
        <v>321504992002091.69</v>
      </c>
      <c r="K142" s="18">
        <f t="shared" si="148"/>
        <v>322514295757751.44</v>
      </c>
      <c r="L142" s="18">
        <f t="shared" si="148"/>
        <v>324869745414677.38</v>
      </c>
      <c r="M142" s="18">
        <f t="shared" si="148"/>
        <v>324992038626487.5</v>
      </c>
      <c r="N142" s="18">
        <f t="shared" si="148"/>
        <v>325945333549562.19</v>
      </c>
      <c r="O142" s="18">
        <f t="shared" si="148"/>
        <v>329956519042412.38</v>
      </c>
      <c r="P142" s="18">
        <f t="shared" si="148"/>
        <v>333492356141467</v>
      </c>
      <c r="Q142" s="18">
        <f t="shared" si="148"/>
        <v>333236358373113.19</v>
      </c>
      <c r="R142" s="18">
        <f t="shared" ref="R142" si="149">R121+R128+R135</f>
        <v>334363996218606.25</v>
      </c>
      <c r="S142" s="18">
        <f>S121+S128+S135</f>
        <v>336144402001320.94</v>
      </c>
      <c r="T142" s="18">
        <f>T121+T128+T135</f>
        <v>338287070354212.56</v>
      </c>
      <c r="U142" s="18" t="s">
        <v>154</v>
      </c>
    </row>
    <row r="143" spans="3:21">
      <c r="C143" s="18" t="s">
        <v>158</v>
      </c>
      <c r="Q143" s="44">
        <f>SUM(Q$140:Q$141)/GEOMEAN($Q$142:Q$142)</f>
        <v>7.6653712322990435E-3</v>
      </c>
      <c r="R143" s="44">
        <f>SUM(R$140:R$141)/GEOMEAN($Q$142:R$142)</f>
        <v>1.1434981191683319E-2</v>
      </c>
      <c r="S143" s="44">
        <f>SUM(S$140:S$141)/GEOMEAN($Q$142:S$142)</f>
        <v>1.7488760088981811E-2</v>
      </c>
      <c r="T143" s="44">
        <f>SUM(T$140:T$141)/GEOMEAN($Q$142:T$142)</f>
        <v>2.6251579323439474E-2</v>
      </c>
    </row>
    <row r="144" spans="3:21">
      <c r="C144" s="18" t="s">
        <v>159</v>
      </c>
      <c r="Q144" s="44">
        <f>Q$140/GEOMEAN($Q$142:Q$142)</f>
        <v>5.1973666004874941E-3</v>
      </c>
      <c r="R144" s="44">
        <f>R$140/GEOMEAN($Q$142:R$142)</f>
        <v>9.7605781776642329E-3</v>
      </c>
      <c r="S144" s="44">
        <f>S$140/GEOMEAN($Q$142:S$142)</f>
        <v>1.6167472025613874E-2</v>
      </c>
      <c r="T144" s="44">
        <f>T$140/GEOMEAN($Q$142:T$142)</f>
        <v>2.1543673115199308E-2</v>
      </c>
    </row>
    <row r="146" spans="3:21" ht="13" thickBot="1">
      <c r="C146" s="18" t="s">
        <v>145</v>
      </c>
      <c r="E146" s="92" t="e">
        <f>E3</f>
        <v>#REF!</v>
      </c>
      <c r="F146" s="92" t="e">
        <f t="shared" ref="F146:R146" si="150">F3</f>
        <v>#REF!</v>
      </c>
      <c r="G146" s="92" t="e">
        <f t="shared" si="150"/>
        <v>#REF!</v>
      </c>
      <c r="H146" s="92" t="e">
        <f t="shared" si="150"/>
        <v>#REF!</v>
      </c>
      <c r="I146" s="92" t="e">
        <f t="shared" si="150"/>
        <v>#REF!</v>
      </c>
      <c r="J146" s="92" t="e">
        <f t="shared" si="150"/>
        <v>#REF!</v>
      </c>
      <c r="K146" s="92">
        <f t="shared" si="150"/>
        <v>44773</v>
      </c>
      <c r="L146" s="92">
        <f t="shared" si="150"/>
        <v>44804</v>
      </c>
      <c r="M146" s="92">
        <f t="shared" si="150"/>
        <v>44834</v>
      </c>
      <c r="N146" s="92">
        <f t="shared" si="150"/>
        <v>44865</v>
      </c>
      <c r="O146" s="92">
        <f t="shared" si="150"/>
        <v>44895</v>
      </c>
      <c r="P146" s="92">
        <f t="shared" si="150"/>
        <v>44926</v>
      </c>
      <c r="Q146" s="92">
        <f t="shared" si="150"/>
        <v>44957</v>
      </c>
      <c r="R146" s="92">
        <f t="shared" si="150"/>
        <v>44985</v>
      </c>
      <c r="S146" s="92">
        <f t="shared" ref="S146:T146" si="151">S3</f>
        <v>45016</v>
      </c>
      <c r="T146" s="92">
        <f t="shared" si="151"/>
        <v>45046</v>
      </c>
    </row>
    <row r="147" spans="3:21" ht="13" thickTop="1">
      <c r="C147" s="18" t="s">
        <v>146</v>
      </c>
      <c r="E147" s="18">
        <v>843265126427.20313</v>
      </c>
      <c r="F147" s="18">
        <v>1558593979436.1477</v>
      </c>
      <c r="G147" s="18">
        <v>2713044849757.3418</v>
      </c>
      <c r="H147" s="18">
        <v>3741747273312.3237</v>
      </c>
      <c r="I147" s="18">
        <v>4747002503789.9033</v>
      </c>
      <c r="J147" s="18">
        <v>6146849270894.7402</v>
      </c>
      <c r="K147" s="18">
        <v>7092602077845.9023</v>
      </c>
      <c r="L147" s="18">
        <v>8090711463714.251</v>
      </c>
      <c r="M147" s="18">
        <v>8945718023868.7715</v>
      </c>
      <c r="N147" s="18">
        <v>9725644642679.5078</v>
      </c>
      <c r="O147" s="18">
        <v>10615378749274.582</v>
      </c>
      <c r="P147" s="18">
        <v>11582604131892.279</v>
      </c>
      <c r="Q147" s="18">
        <v>989527654249.43054</v>
      </c>
      <c r="R147" s="18">
        <v>1801323813463.2214</v>
      </c>
      <c r="S147" s="18">
        <v>3091491172212.4849</v>
      </c>
      <c r="T147" s="18">
        <v>4110828271756.2554</v>
      </c>
      <c r="U147" s="18" t="s">
        <v>154</v>
      </c>
    </row>
    <row r="148" spans="3:21">
      <c r="C148" s="18" t="s">
        <v>147</v>
      </c>
      <c r="E148" s="18">
        <v>26854018699.012226</v>
      </c>
      <c r="F148" s="18">
        <v>142297727695.97311</v>
      </c>
      <c r="G148" s="18">
        <v>106646313259.49979</v>
      </c>
      <c r="H148" s="18">
        <v>149066144079.46692</v>
      </c>
      <c r="I148" s="18">
        <v>182581613295.96832</v>
      </c>
      <c r="J148" s="18">
        <v>218154507143.08972</v>
      </c>
      <c r="K148" s="18">
        <v>258129900000.84781</v>
      </c>
      <c r="L148" s="18">
        <v>310545721641.23578</v>
      </c>
      <c r="M148" s="18">
        <v>354074146436.32397</v>
      </c>
      <c r="N148" s="18">
        <v>392352181487.12195</v>
      </c>
      <c r="O148" s="18">
        <v>451527383458.79004</v>
      </c>
      <c r="P148" s="18">
        <v>509210091884.70807</v>
      </c>
      <c r="Q148" s="18">
        <v>28503896738.710648</v>
      </c>
      <c r="R148" s="18">
        <v>59683359782.353806</v>
      </c>
      <c r="S148" s="18">
        <v>92760592216.347</v>
      </c>
      <c r="T148" s="18">
        <v>123338596999.53009</v>
      </c>
      <c r="U148" s="18" t="s">
        <v>154</v>
      </c>
    </row>
    <row r="149" spans="3:21">
      <c r="C149" s="18" t="s">
        <v>148</v>
      </c>
      <c r="E149" s="18">
        <v>172170637247163.78</v>
      </c>
      <c r="F149" s="18">
        <v>174527483128649.72</v>
      </c>
      <c r="G149" s="18">
        <v>175274406716494.34</v>
      </c>
      <c r="H149" s="18">
        <v>175892283891086.06</v>
      </c>
      <c r="I149" s="18">
        <v>176057188961263.75</v>
      </c>
      <c r="J149" s="18">
        <v>174506793535668.97</v>
      </c>
      <c r="K149" s="18">
        <v>175421487853484.31</v>
      </c>
      <c r="L149" s="18">
        <v>176619399133790.13</v>
      </c>
      <c r="M149" s="18">
        <v>175996193294710.28</v>
      </c>
      <c r="N149" s="18">
        <v>176443250372673.59</v>
      </c>
      <c r="O149" s="18">
        <v>177838900850841.97</v>
      </c>
      <c r="P149" s="18">
        <v>177717051829681.34</v>
      </c>
      <c r="Q149" s="18">
        <v>178029347083828.75</v>
      </c>
      <c r="R149" s="18">
        <v>178397639873686.72</v>
      </c>
      <c r="S149" s="18">
        <v>178670590855346.91</v>
      </c>
      <c r="T149" s="18">
        <v>179840734327751.31</v>
      </c>
      <c r="U149" s="18" t="s">
        <v>154</v>
      </c>
    </row>
    <row r="150" spans="3:21">
      <c r="Q150" s="44">
        <f>(Q$147-Q$148)/GEOMEAN($Q$149:Q$149)</f>
        <v>5.3981198788433582E-3</v>
      </c>
      <c r="R150" s="44">
        <f>(R$147-R$148)/GEOMEAN($Q$149:R$149)</f>
        <v>9.7727806657663049E-3</v>
      </c>
      <c r="S150" s="44">
        <f>(S$147-S$148)/GEOMEAN($Q$149:S$149)</f>
        <v>1.681226354897605E-2</v>
      </c>
      <c r="T150" s="44">
        <f>(T$147-T$148)/GEOMEAN($Q$149:T$149)</f>
        <v>2.2309719523402338E-2</v>
      </c>
    </row>
    <row r="152" spans="3:21" ht="13" thickBot="1">
      <c r="C152" s="18" t="s">
        <v>150</v>
      </c>
      <c r="E152" s="92" t="e">
        <f t="shared" ref="E152:S152" si="152">E3</f>
        <v>#REF!</v>
      </c>
      <c r="F152" s="92" t="e">
        <f t="shared" si="152"/>
        <v>#REF!</v>
      </c>
      <c r="G152" s="92" t="e">
        <f t="shared" si="152"/>
        <v>#REF!</v>
      </c>
      <c r="H152" s="92" t="e">
        <f t="shared" si="152"/>
        <v>#REF!</v>
      </c>
      <c r="I152" s="92" t="e">
        <f t="shared" si="152"/>
        <v>#REF!</v>
      </c>
      <c r="J152" s="92" t="e">
        <f t="shared" si="152"/>
        <v>#REF!</v>
      </c>
      <c r="K152" s="92">
        <f t="shared" si="152"/>
        <v>44773</v>
      </c>
      <c r="L152" s="92">
        <f t="shared" si="152"/>
        <v>44804</v>
      </c>
      <c r="M152" s="92">
        <f t="shared" si="152"/>
        <v>44834</v>
      </c>
      <c r="N152" s="92">
        <f t="shared" si="152"/>
        <v>44865</v>
      </c>
      <c r="O152" s="92">
        <f t="shared" si="152"/>
        <v>44895</v>
      </c>
      <c r="P152" s="92">
        <f t="shared" si="152"/>
        <v>44926</v>
      </c>
      <c r="Q152" s="92">
        <f t="shared" si="152"/>
        <v>44957</v>
      </c>
      <c r="R152" s="92">
        <f t="shared" si="152"/>
        <v>44985</v>
      </c>
      <c r="S152" s="92">
        <f t="shared" si="152"/>
        <v>45016</v>
      </c>
      <c r="T152" s="92">
        <f t="shared" ref="T152" si="153">T3</f>
        <v>45046</v>
      </c>
    </row>
    <row r="153" spans="3:21" ht="13" thickTop="1">
      <c r="C153" s="18" t="s">
        <v>146</v>
      </c>
      <c r="E153" s="18">
        <v>235763580666.70001</v>
      </c>
      <c r="F153" s="18">
        <v>361495959152.34998</v>
      </c>
      <c r="G153" s="18">
        <v>584374296874.63</v>
      </c>
      <c r="H153" s="18">
        <v>862519609763.63</v>
      </c>
      <c r="I153" s="18">
        <v>1125173151606.6001</v>
      </c>
      <c r="J153" s="18">
        <v>1333665993312.3101</v>
      </c>
      <c r="K153" s="18">
        <v>1526075362346.53</v>
      </c>
      <c r="L153" s="18">
        <v>1763723052321.76</v>
      </c>
      <c r="M153" s="18">
        <v>1969663937129.7297</v>
      </c>
      <c r="N153" s="18">
        <v>2176275481710.05</v>
      </c>
      <c r="O153" s="18">
        <v>2501966938510.54</v>
      </c>
      <c r="P153" s="18">
        <v>2746653977683.8901</v>
      </c>
      <c r="Q153" s="18">
        <v>234371586581.29999</v>
      </c>
      <c r="R153" s="18">
        <v>431186666735.05005</v>
      </c>
      <c r="S153" s="18">
        <v>755344800328.58997</v>
      </c>
      <c r="T153" s="18">
        <v>1043424502235.2839</v>
      </c>
      <c r="U153" s="18" t="s">
        <v>154</v>
      </c>
    </row>
    <row r="154" spans="3:21">
      <c r="C154" s="18" t="s">
        <v>147</v>
      </c>
      <c r="E154" s="18">
        <v>10651127228</v>
      </c>
      <c r="F154" s="18">
        <v>19267532836</v>
      </c>
      <c r="G154" s="18">
        <v>28441420096</v>
      </c>
      <c r="H154" s="18">
        <v>39284436795</v>
      </c>
      <c r="I154" s="18">
        <v>49460414397.669998</v>
      </c>
      <c r="J154" s="18">
        <v>58684443854.959999</v>
      </c>
      <c r="K154" s="18">
        <v>67854025319.660004</v>
      </c>
      <c r="L154" s="18">
        <v>77202917877.429993</v>
      </c>
      <c r="M154" s="18">
        <v>86251933964.429993</v>
      </c>
      <c r="N154" s="18">
        <v>95653298439.429993</v>
      </c>
      <c r="O154" s="18">
        <v>107900542126.42999</v>
      </c>
      <c r="P154" s="18">
        <v>117676143873.42999</v>
      </c>
      <c r="Q154" s="18">
        <v>8529739509</v>
      </c>
      <c r="R154" s="18">
        <v>15853143166.5</v>
      </c>
      <c r="S154" s="18">
        <v>24638088342.84</v>
      </c>
      <c r="T154" s="18">
        <v>34913451041.669998</v>
      </c>
      <c r="U154" s="18" t="s">
        <v>154</v>
      </c>
    </row>
    <row r="155" spans="3:21">
      <c r="C155" s="18" t="s">
        <v>148</v>
      </c>
      <c r="E155" s="18">
        <v>40468324877676.648</v>
      </c>
      <c r="F155" s="18">
        <v>41163081113414.656</v>
      </c>
      <c r="G155" s="18">
        <v>41564684814605.57</v>
      </c>
      <c r="H155" s="18">
        <v>42179927095600.258</v>
      </c>
      <c r="I155" s="18">
        <v>42198448172445.211</v>
      </c>
      <c r="J155" s="18">
        <v>41756533863638.813</v>
      </c>
      <c r="K155" s="18">
        <v>41958943814356.539</v>
      </c>
      <c r="L155" s="18">
        <v>42486456884984.344</v>
      </c>
      <c r="M155" s="18">
        <v>42609615381534.898</v>
      </c>
      <c r="N155" s="18">
        <v>43035320656558.594</v>
      </c>
      <c r="O155" s="18">
        <v>43618194413038.039</v>
      </c>
      <c r="P155" s="18">
        <v>43422622879519.688</v>
      </c>
      <c r="Q155" s="18">
        <v>43536170607658.234</v>
      </c>
      <c r="R155" s="18">
        <v>43857313467712.883</v>
      </c>
      <c r="S155" s="18">
        <v>44132862861428.313</v>
      </c>
      <c r="T155" s="18">
        <v>44631328323688.555</v>
      </c>
      <c r="U155" s="18" t="s">
        <v>154</v>
      </c>
    </row>
    <row r="156" spans="3:21">
      <c r="Q156" s="44">
        <f>(Q$153-Q$154)/GEOMEAN($Q$155:Q$155)</f>
        <v>5.1874531893848575E-3</v>
      </c>
      <c r="R156" s="44">
        <f>(R$153-R$154)/GEOMEAN($Q$155:R$155)</f>
        <v>9.5049724168398218E-3</v>
      </c>
      <c r="S156" s="44">
        <f>(S$153-S$154)/GEOMEAN($Q$155:S$155)</f>
        <v>1.6667033665440926E-2</v>
      </c>
      <c r="T156" s="44">
        <f>(T$153-T$154)/GEOMEAN($Q$155:T$155)</f>
        <v>2.2901140986945723E-2</v>
      </c>
    </row>
    <row r="158" spans="3:21" ht="13" thickBot="1">
      <c r="C158" s="18" t="s">
        <v>151</v>
      </c>
      <c r="E158" s="92" t="e">
        <f t="shared" ref="E158:S158" si="154">E3</f>
        <v>#REF!</v>
      </c>
      <c r="F158" s="92" t="e">
        <f t="shared" si="154"/>
        <v>#REF!</v>
      </c>
      <c r="G158" s="92" t="e">
        <f t="shared" si="154"/>
        <v>#REF!</v>
      </c>
      <c r="H158" s="92" t="e">
        <f t="shared" si="154"/>
        <v>#REF!</v>
      </c>
      <c r="I158" s="92" t="e">
        <f t="shared" si="154"/>
        <v>#REF!</v>
      </c>
      <c r="J158" s="92" t="e">
        <f t="shared" si="154"/>
        <v>#REF!</v>
      </c>
      <c r="K158" s="92">
        <f t="shared" si="154"/>
        <v>44773</v>
      </c>
      <c r="L158" s="92">
        <f t="shared" si="154"/>
        <v>44804</v>
      </c>
      <c r="M158" s="92">
        <f t="shared" si="154"/>
        <v>44834</v>
      </c>
      <c r="N158" s="92">
        <f t="shared" si="154"/>
        <v>44865</v>
      </c>
      <c r="O158" s="92">
        <f t="shared" si="154"/>
        <v>44895</v>
      </c>
      <c r="P158" s="92">
        <f t="shared" si="154"/>
        <v>44926</v>
      </c>
      <c r="Q158" s="92">
        <f t="shared" si="154"/>
        <v>44957</v>
      </c>
      <c r="R158" s="92">
        <f t="shared" si="154"/>
        <v>44985</v>
      </c>
      <c r="S158" s="92">
        <f t="shared" si="154"/>
        <v>45016</v>
      </c>
      <c r="T158" s="92">
        <f t="shared" ref="T158" si="155">T3</f>
        <v>45046</v>
      </c>
    </row>
    <row r="159" spans="3:21" ht="13" thickTop="1">
      <c r="C159" s="18" t="s">
        <v>146</v>
      </c>
      <c r="E159" s="18">
        <v>456591578855.203</v>
      </c>
      <c r="F159" s="18">
        <v>865867993546.3269</v>
      </c>
      <c r="G159" s="18">
        <v>1381518430704.144</v>
      </c>
      <c r="H159" s="18">
        <v>1709852711819.1658</v>
      </c>
      <c r="I159" s="18">
        <v>2316128428581.0576</v>
      </c>
      <c r="J159" s="18">
        <v>2758929719035.9512</v>
      </c>
      <c r="K159" s="18">
        <v>3169950437511.5942</v>
      </c>
      <c r="L159" s="18">
        <v>3601399490274.4556</v>
      </c>
      <c r="M159" s="18">
        <v>4164404111180.3252</v>
      </c>
      <c r="N159" s="18">
        <v>4601581898068.3896</v>
      </c>
      <c r="O159" s="18">
        <v>5078662305745.3838</v>
      </c>
      <c r="P159" s="18">
        <v>5650664776962.2676</v>
      </c>
      <c r="Q159" s="18">
        <v>556950635233.66113</v>
      </c>
      <c r="R159" s="18">
        <v>1123637657872.0903</v>
      </c>
      <c r="S159" s="18">
        <v>1714104031606.978</v>
      </c>
      <c r="T159" s="18">
        <v>2277904829197.5391</v>
      </c>
      <c r="U159" s="18" t="s">
        <v>154</v>
      </c>
    </row>
    <row r="160" spans="3:21">
      <c r="C160" s="18" t="s">
        <v>147</v>
      </c>
      <c r="E160" s="18">
        <v>12312939559.77667</v>
      </c>
      <c r="F160" s="18">
        <v>22754378966.055672</v>
      </c>
      <c r="G160" s="18">
        <v>35932455745.538506</v>
      </c>
      <c r="H160" s="18">
        <v>48671004024.912704</v>
      </c>
      <c r="I160" s="18">
        <v>59333523883.993301</v>
      </c>
      <c r="J160" s="18">
        <v>71072203823.497299</v>
      </c>
      <c r="K160" s="18">
        <v>83265316630.953903</v>
      </c>
      <c r="L160" s="18">
        <v>95314300363.781189</v>
      </c>
      <c r="M160" s="18">
        <v>106166177497.42639</v>
      </c>
      <c r="N160" s="18">
        <v>117851888795.12308</v>
      </c>
      <c r="O160" s="18">
        <v>129027353479.75975</v>
      </c>
      <c r="P160" s="18">
        <v>141480749822.78696</v>
      </c>
      <c r="Q160" s="18">
        <v>11864720740.18095</v>
      </c>
      <c r="R160" s="18">
        <v>22533556612.470509</v>
      </c>
      <c r="S160" s="18">
        <v>34237502791.346294</v>
      </c>
      <c r="T160" s="18">
        <v>45948839973.796295</v>
      </c>
      <c r="U160" s="18" t="s">
        <v>154</v>
      </c>
    </row>
    <row r="161" spans="3:21">
      <c r="C161" s="18" t="s">
        <v>148</v>
      </c>
      <c r="E161" s="18">
        <v>114039163445430.91</v>
      </c>
      <c r="F161" s="18">
        <v>114737889663434.52</v>
      </c>
      <c r="G161" s="18">
        <v>115236298422557.89</v>
      </c>
      <c r="H161" s="18">
        <v>115708788730776.41</v>
      </c>
      <c r="I161" s="18">
        <v>116402319056818.09</v>
      </c>
      <c r="J161" s="18">
        <v>116050323066526.5</v>
      </c>
      <c r="K161" s="18">
        <v>116572270455644.16</v>
      </c>
      <c r="L161" s="18">
        <v>116896441971516.38</v>
      </c>
      <c r="M161" s="18">
        <v>116678936672615.67</v>
      </c>
      <c r="N161" s="18">
        <v>117017549035257.25</v>
      </c>
      <c r="O161" s="18">
        <v>118180000083356.09</v>
      </c>
      <c r="P161" s="18">
        <v>121495924636491.34</v>
      </c>
      <c r="Q161" s="18">
        <v>122252282254463.22</v>
      </c>
      <c r="R161" s="18">
        <v>122585382105469.06</v>
      </c>
      <c r="S161" s="18">
        <v>124174109843700.05</v>
      </c>
      <c r="T161" s="18">
        <v>125248402666984.39</v>
      </c>
      <c r="U161" s="18" t="s">
        <v>154</v>
      </c>
    </row>
    <row r="162" spans="3:21">
      <c r="Q162" s="44">
        <f>(Q$159-Q$160)/GEOMEAN($Q$161:Q$161)</f>
        <v>4.4586972483581589E-3</v>
      </c>
      <c r="R162" s="44">
        <f>(R$159-R$160)/GEOMEAN($Q$161:R$161)</f>
        <v>8.994572981069749E-3</v>
      </c>
      <c r="S162" s="44">
        <f>(S$159-S$160)/GEOMEAN($Q$161:S$161)</f>
        <v>1.3657332146493279E-2</v>
      </c>
      <c r="T162" s="44">
        <f>(T$159-T$160)/GEOMEAN($Q$161:T$161)</f>
        <v>1.8063874144959625E-2</v>
      </c>
    </row>
    <row r="164" spans="3:21" ht="13" thickBot="1">
      <c r="C164" s="18" t="s">
        <v>152</v>
      </c>
      <c r="E164" s="92" t="e">
        <f t="shared" ref="E164:S164" si="156">E3</f>
        <v>#REF!</v>
      </c>
      <c r="F164" s="92" t="e">
        <f t="shared" si="156"/>
        <v>#REF!</v>
      </c>
      <c r="G164" s="92" t="e">
        <f t="shared" si="156"/>
        <v>#REF!</v>
      </c>
      <c r="H164" s="92" t="e">
        <f t="shared" si="156"/>
        <v>#REF!</v>
      </c>
      <c r="I164" s="92" t="e">
        <f t="shared" si="156"/>
        <v>#REF!</v>
      </c>
      <c r="J164" s="92" t="e">
        <f t="shared" si="156"/>
        <v>#REF!</v>
      </c>
      <c r="K164" s="92">
        <f t="shared" si="156"/>
        <v>44773</v>
      </c>
      <c r="L164" s="92">
        <f t="shared" si="156"/>
        <v>44804</v>
      </c>
      <c r="M164" s="92">
        <f t="shared" si="156"/>
        <v>44834</v>
      </c>
      <c r="N164" s="92">
        <f t="shared" si="156"/>
        <v>44865</v>
      </c>
      <c r="O164" s="92">
        <f t="shared" si="156"/>
        <v>44895</v>
      </c>
      <c r="P164" s="92">
        <f t="shared" si="156"/>
        <v>44926</v>
      </c>
      <c r="Q164" s="92">
        <f t="shared" si="156"/>
        <v>44957</v>
      </c>
      <c r="R164" s="92">
        <f t="shared" si="156"/>
        <v>44985</v>
      </c>
      <c r="S164" s="92">
        <f t="shared" si="156"/>
        <v>45016</v>
      </c>
      <c r="T164" s="92">
        <f t="shared" ref="T164" si="157">T3</f>
        <v>45046</v>
      </c>
    </row>
    <row r="165" spans="3:21" ht="13" thickTop="1">
      <c r="C165" s="18" t="s">
        <v>146</v>
      </c>
      <c r="E165" s="18">
        <f t="shared" ref="E165:S165" si="158">E147+E153+E159</f>
        <v>1535620285949.106</v>
      </c>
      <c r="F165" s="18">
        <f t="shared" si="158"/>
        <v>2785957932134.8242</v>
      </c>
      <c r="G165" s="18">
        <f t="shared" si="158"/>
        <v>4678937577336.1152</v>
      </c>
      <c r="H165" s="18">
        <f t="shared" si="158"/>
        <v>6314119594895.1201</v>
      </c>
      <c r="I165" s="18">
        <f t="shared" si="158"/>
        <v>8188304083977.5615</v>
      </c>
      <c r="J165" s="18">
        <f t="shared" si="158"/>
        <v>10239444983243.002</v>
      </c>
      <c r="K165" s="18">
        <f t="shared" si="158"/>
        <v>11788627877704.027</v>
      </c>
      <c r="L165" s="18">
        <f t="shared" si="158"/>
        <v>13455834006310.467</v>
      </c>
      <c r="M165" s="18">
        <f t="shared" si="158"/>
        <v>15079786072178.828</v>
      </c>
      <c r="N165" s="18">
        <f t="shared" si="158"/>
        <v>16503502022457.949</v>
      </c>
      <c r="O165" s="18">
        <f t="shared" si="158"/>
        <v>18196007993530.504</v>
      </c>
      <c r="P165" s="18">
        <f t="shared" si="158"/>
        <v>19979922886538.438</v>
      </c>
      <c r="Q165" s="18">
        <f t="shared" si="158"/>
        <v>1780849876064.3916</v>
      </c>
      <c r="R165" s="18">
        <f t="shared" si="158"/>
        <v>3356148138070.3618</v>
      </c>
      <c r="S165" s="18">
        <f t="shared" si="158"/>
        <v>5560940004148.0527</v>
      </c>
      <c r="T165" s="18">
        <f t="shared" ref="T165" si="159">T147+T153+T159</f>
        <v>7432157603189.0781</v>
      </c>
      <c r="U165" s="18" t="s">
        <v>154</v>
      </c>
    </row>
    <row r="166" spans="3:21">
      <c r="C166" s="18" t="s">
        <v>147</v>
      </c>
      <c r="E166" s="18">
        <f t="shared" ref="E166:S166" si="160">E148+E154+E160</f>
        <v>49818085486.788895</v>
      </c>
      <c r="F166" s="18">
        <f t="shared" si="160"/>
        <v>184319639498.02878</v>
      </c>
      <c r="G166" s="18">
        <f t="shared" si="160"/>
        <v>171020189101.0383</v>
      </c>
      <c r="H166" s="18">
        <f t="shared" si="160"/>
        <v>237021584899.37964</v>
      </c>
      <c r="I166" s="18">
        <f t="shared" si="160"/>
        <v>291375551577.63159</v>
      </c>
      <c r="J166" s="18">
        <f t="shared" si="160"/>
        <v>347911154821.54706</v>
      </c>
      <c r="K166" s="18">
        <f t="shared" si="160"/>
        <v>409249241951.46173</v>
      </c>
      <c r="L166" s="18">
        <f t="shared" si="160"/>
        <v>483062939882.44696</v>
      </c>
      <c r="M166" s="18">
        <f t="shared" si="160"/>
        <v>546492257898.18036</v>
      </c>
      <c r="N166" s="18">
        <f t="shared" si="160"/>
        <v>605857368721.67505</v>
      </c>
      <c r="O166" s="18">
        <f t="shared" si="160"/>
        <v>688455279064.97974</v>
      </c>
      <c r="P166" s="18">
        <f t="shared" si="160"/>
        <v>768366985580.92505</v>
      </c>
      <c r="Q166" s="18">
        <f t="shared" si="160"/>
        <v>48898356987.891602</v>
      </c>
      <c r="R166" s="18">
        <f t="shared" si="160"/>
        <v>98070059561.32431</v>
      </c>
      <c r="S166" s="18">
        <f t="shared" si="160"/>
        <v>151636183350.53329</v>
      </c>
      <c r="T166" s="18">
        <f t="shared" ref="T166" si="161">T148+T154+T160</f>
        <v>204200888014.99637</v>
      </c>
      <c r="U166" s="18" t="s">
        <v>154</v>
      </c>
    </row>
    <row r="167" spans="3:21">
      <c r="C167" s="18" t="s">
        <v>148</v>
      </c>
      <c r="E167" s="18">
        <f t="shared" ref="E167:S167" si="162">E149+E155+E161</f>
        <v>326678125570271.38</v>
      </c>
      <c r="F167" s="18">
        <f t="shared" si="162"/>
        <v>330428453905498.88</v>
      </c>
      <c r="G167" s="18">
        <f t="shared" si="162"/>
        <v>332075389953657.81</v>
      </c>
      <c r="H167" s="18">
        <f t="shared" si="162"/>
        <v>333780999717462.75</v>
      </c>
      <c r="I167" s="18">
        <f t="shared" si="162"/>
        <v>334657956190527.06</v>
      </c>
      <c r="J167" s="18">
        <f t="shared" si="162"/>
        <v>332313650465834.25</v>
      </c>
      <c r="K167" s="18">
        <f t="shared" si="162"/>
        <v>333952702123485</v>
      </c>
      <c r="L167" s="18">
        <f t="shared" si="162"/>
        <v>336002297990290.88</v>
      </c>
      <c r="M167" s="18">
        <f t="shared" si="162"/>
        <v>335284745348860.88</v>
      </c>
      <c r="N167" s="18">
        <f t="shared" si="162"/>
        <v>336496120064489.44</v>
      </c>
      <c r="O167" s="18">
        <f t="shared" si="162"/>
        <v>339637095347236.13</v>
      </c>
      <c r="P167" s="18">
        <f t="shared" si="162"/>
        <v>342635599345692.38</v>
      </c>
      <c r="Q167" s="18">
        <f t="shared" si="162"/>
        <v>343817799945950.25</v>
      </c>
      <c r="R167" s="18">
        <f t="shared" si="162"/>
        <v>344840335446868.63</v>
      </c>
      <c r="S167" s="18">
        <f t="shared" si="162"/>
        <v>346977563560475.25</v>
      </c>
      <c r="T167" s="18">
        <f t="shared" ref="T167" si="163">T149+T155+T161</f>
        <v>349720465318424.25</v>
      </c>
      <c r="U167" s="18" t="s">
        <v>154</v>
      </c>
    </row>
    <row r="168" spans="3:21">
      <c r="C168" s="46"/>
      <c r="Q168" s="44">
        <f>(Q$165-Q$166)/GEOMEAN($Q$167:Q$167)</f>
        <v>5.0374108593236617E-3</v>
      </c>
      <c r="R168" s="44">
        <f>(R$165-R$166)/GEOMEAN($Q$167:R$167)</f>
        <v>9.4621162594652631E-3</v>
      </c>
      <c r="S168" s="44">
        <f>(S$165-S$166)/GEOMEAN($Q$167:S$167)</f>
        <v>1.5669631084971433E-2</v>
      </c>
      <c r="T168" s="44">
        <f>(T$165-T$166)/GEOMEAN($Q$167:T$167)</f>
        <v>2.0870042283819008E-2</v>
      </c>
    </row>
    <row r="169" spans="3:21">
      <c r="C169" s="46"/>
      <c r="Q169" s="44"/>
      <c r="R169" s="44"/>
      <c r="S169" s="44"/>
      <c r="T169" s="44"/>
    </row>
    <row r="170" spans="3:21" ht="13" thickBot="1">
      <c r="C170" s="18" t="s">
        <v>160</v>
      </c>
      <c r="E170" s="92" t="e">
        <f>E3</f>
        <v>#REF!</v>
      </c>
      <c r="F170" s="92" t="e">
        <f t="shared" ref="F170:S170" si="164">F3</f>
        <v>#REF!</v>
      </c>
      <c r="G170" s="92" t="e">
        <f t="shared" si="164"/>
        <v>#REF!</v>
      </c>
      <c r="H170" s="92" t="e">
        <f t="shared" si="164"/>
        <v>#REF!</v>
      </c>
      <c r="I170" s="92" t="e">
        <f t="shared" si="164"/>
        <v>#REF!</v>
      </c>
      <c r="J170" s="92" t="e">
        <f t="shared" si="164"/>
        <v>#REF!</v>
      </c>
      <c r="K170" s="92">
        <f t="shared" si="164"/>
        <v>44773</v>
      </c>
      <c r="L170" s="92">
        <f t="shared" si="164"/>
        <v>44804</v>
      </c>
      <c r="M170" s="92">
        <f t="shared" si="164"/>
        <v>44834</v>
      </c>
      <c r="N170" s="92">
        <f t="shared" si="164"/>
        <v>44865</v>
      </c>
      <c r="O170" s="92">
        <f t="shared" si="164"/>
        <v>44895</v>
      </c>
      <c r="P170" s="92">
        <f t="shared" si="164"/>
        <v>44926</v>
      </c>
      <c r="Q170" s="92">
        <f t="shared" si="164"/>
        <v>44957</v>
      </c>
      <c r="R170" s="92">
        <f t="shared" si="164"/>
        <v>44985</v>
      </c>
      <c r="S170" s="92">
        <f t="shared" si="164"/>
        <v>45016</v>
      </c>
      <c r="T170" s="92">
        <f t="shared" ref="T170" si="165">T3</f>
        <v>45046</v>
      </c>
    </row>
    <row r="171" spans="3:21" ht="13" thickTop="1">
      <c r="C171" s="18" t="s">
        <v>142</v>
      </c>
      <c r="E171" s="18">
        <f>E121</f>
        <v>164645621176310.78</v>
      </c>
      <c r="F171" s="18">
        <f t="shared" ref="F171:S171" si="166">F121</f>
        <v>166503350637951.59</v>
      </c>
      <c r="G171" s="18">
        <f t="shared" si="166"/>
        <v>167618588237347.97</v>
      </c>
      <c r="H171" s="18">
        <f t="shared" si="166"/>
        <v>168077790434250</v>
      </c>
      <c r="I171" s="18">
        <f t="shared" si="166"/>
        <v>168258238462336.59</v>
      </c>
      <c r="J171" s="18">
        <f t="shared" si="166"/>
        <v>166363691878804.88</v>
      </c>
      <c r="K171" s="18">
        <f t="shared" si="166"/>
        <v>166884890618047.75</v>
      </c>
      <c r="L171" s="18">
        <f t="shared" si="166"/>
        <v>168963347387878.63</v>
      </c>
      <c r="M171" s="18">
        <f t="shared" si="166"/>
        <v>168411426812911.5</v>
      </c>
      <c r="N171" s="18">
        <f t="shared" si="166"/>
        <v>168976960118335.31</v>
      </c>
      <c r="O171" s="18">
        <f t="shared" si="166"/>
        <v>170842076557797.72</v>
      </c>
      <c r="P171" s="18">
        <f t="shared" si="166"/>
        <v>170742541962313</v>
      </c>
      <c r="Q171" s="18">
        <f t="shared" si="166"/>
        <v>170692336102271.03</v>
      </c>
      <c r="R171" s="18">
        <f t="shared" si="166"/>
        <v>171105269376564.19</v>
      </c>
      <c r="S171" s="18">
        <f t="shared" si="166"/>
        <v>170854600366934.59</v>
      </c>
      <c r="T171" s="18">
        <f t="shared" ref="T171" si="167">T121</f>
        <v>171606958401488.13</v>
      </c>
    </row>
    <row r="172" spans="3:21">
      <c r="C172" s="18" t="s">
        <v>148</v>
      </c>
      <c r="E172" s="18">
        <f>E149</f>
        <v>172170637247163.78</v>
      </c>
      <c r="F172" s="18">
        <f t="shared" ref="F172:S172" si="168">F149</f>
        <v>174527483128649.72</v>
      </c>
      <c r="G172" s="18">
        <f t="shared" si="168"/>
        <v>175274406716494.34</v>
      </c>
      <c r="H172" s="18">
        <f t="shared" si="168"/>
        <v>175892283891086.06</v>
      </c>
      <c r="I172" s="18">
        <f t="shared" si="168"/>
        <v>176057188961263.75</v>
      </c>
      <c r="J172" s="18">
        <f t="shared" si="168"/>
        <v>174506793535668.97</v>
      </c>
      <c r="K172" s="18">
        <f t="shared" si="168"/>
        <v>175421487853484.31</v>
      </c>
      <c r="L172" s="18">
        <f t="shared" si="168"/>
        <v>176619399133790.13</v>
      </c>
      <c r="M172" s="18">
        <f t="shared" si="168"/>
        <v>175996193294710.28</v>
      </c>
      <c r="N172" s="18">
        <f t="shared" si="168"/>
        <v>176443250372673.59</v>
      </c>
      <c r="O172" s="18">
        <f t="shared" si="168"/>
        <v>177838900850841.97</v>
      </c>
      <c r="P172" s="18">
        <f t="shared" si="168"/>
        <v>177717051829681.34</v>
      </c>
      <c r="Q172" s="18">
        <f t="shared" si="168"/>
        <v>178029347083828.75</v>
      </c>
      <c r="R172" s="18">
        <f t="shared" si="168"/>
        <v>178397639873686.72</v>
      </c>
      <c r="S172" s="18">
        <f t="shared" si="168"/>
        <v>178670590855346.91</v>
      </c>
      <c r="T172" s="18">
        <f t="shared" ref="T172" si="169">T149</f>
        <v>179840734327751.31</v>
      </c>
    </row>
    <row r="173" spans="3:21">
      <c r="C173" s="46"/>
      <c r="E173" s="44">
        <f>E171/E172</f>
        <v>0.95629326701015649</v>
      </c>
      <c r="F173" s="44">
        <f t="shared" ref="F173:S173" si="170">F171/F172</f>
        <v>0.95402367382572473</v>
      </c>
      <c r="G173" s="44">
        <f t="shared" si="170"/>
        <v>0.95632095625044888</v>
      </c>
      <c r="H173" s="44">
        <f t="shared" si="170"/>
        <v>0.95557227819228918</v>
      </c>
      <c r="I173" s="44">
        <f t="shared" si="170"/>
        <v>0.95570217527076906</v>
      </c>
      <c r="J173" s="44">
        <f t="shared" si="170"/>
        <v>0.95333647767013918</v>
      </c>
      <c r="K173" s="44">
        <f t="shared" si="170"/>
        <v>0.9513366501453544</v>
      </c>
      <c r="L173" s="44">
        <f t="shared" si="170"/>
        <v>0.95665226026438921</v>
      </c>
      <c r="M173" s="44">
        <f t="shared" si="170"/>
        <v>0.95690380377092654</v>
      </c>
      <c r="N173" s="44">
        <f t="shared" si="170"/>
        <v>0.95768446660006323</v>
      </c>
      <c r="O173" s="44">
        <f t="shared" si="170"/>
        <v>0.96065639036471184</v>
      </c>
      <c r="P173" s="44">
        <f t="shared" si="170"/>
        <v>0.96075497654523045</v>
      </c>
      <c r="Q173" s="44">
        <f t="shared" si="170"/>
        <v>0.95878763191720895</v>
      </c>
      <c r="R173" s="44">
        <f t="shared" si="170"/>
        <v>0.95912294298127576</v>
      </c>
      <c r="S173" s="44">
        <f t="shared" si="170"/>
        <v>0.95625474538929467</v>
      </c>
      <c r="T173" s="44">
        <f t="shared" ref="T173" si="171">T171/T172</f>
        <v>0.95421629055819179</v>
      </c>
    </row>
    <row r="174" spans="3:21">
      <c r="C174" s="46"/>
    </row>
    <row r="175" spans="3:21" ht="13" thickBot="1">
      <c r="C175" s="18" t="s">
        <v>161</v>
      </c>
      <c r="E175" s="92" t="e">
        <f>E3</f>
        <v>#REF!</v>
      </c>
      <c r="F175" s="92" t="e">
        <f t="shared" ref="F175:S175" si="172">F3</f>
        <v>#REF!</v>
      </c>
      <c r="G175" s="92" t="e">
        <f t="shared" si="172"/>
        <v>#REF!</v>
      </c>
      <c r="H175" s="92" t="e">
        <f t="shared" si="172"/>
        <v>#REF!</v>
      </c>
      <c r="I175" s="92" t="e">
        <f t="shared" si="172"/>
        <v>#REF!</v>
      </c>
      <c r="J175" s="92" t="e">
        <f t="shared" si="172"/>
        <v>#REF!</v>
      </c>
      <c r="K175" s="92">
        <f t="shared" si="172"/>
        <v>44773</v>
      </c>
      <c r="L175" s="92">
        <f t="shared" si="172"/>
        <v>44804</v>
      </c>
      <c r="M175" s="92">
        <f t="shared" si="172"/>
        <v>44834</v>
      </c>
      <c r="N175" s="92">
        <f t="shared" si="172"/>
        <v>44865</v>
      </c>
      <c r="O175" s="92">
        <f t="shared" si="172"/>
        <v>44895</v>
      </c>
      <c r="P175" s="92">
        <f t="shared" si="172"/>
        <v>44926</v>
      </c>
      <c r="Q175" s="92">
        <f t="shared" si="172"/>
        <v>44957</v>
      </c>
      <c r="R175" s="92">
        <f t="shared" si="172"/>
        <v>44985</v>
      </c>
      <c r="S175" s="92">
        <f t="shared" si="172"/>
        <v>45016</v>
      </c>
      <c r="T175" s="92">
        <f t="shared" ref="T175" si="173">T3</f>
        <v>45046</v>
      </c>
    </row>
    <row r="176" spans="3:21" ht="13" thickTop="1">
      <c r="C176" s="18" t="s">
        <v>142</v>
      </c>
      <c r="E176" s="18">
        <f>E128</f>
        <v>39617999923499.359</v>
      </c>
      <c r="F176" s="18">
        <f t="shared" ref="F176:S176" si="174">F128</f>
        <v>40006494081033.688</v>
      </c>
      <c r="G176" s="18">
        <f t="shared" si="174"/>
        <v>40616703156735.945</v>
      </c>
      <c r="H176" s="18">
        <f t="shared" si="174"/>
        <v>41180732838460.016</v>
      </c>
      <c r="I176" s="18">
        <f t="shared" si="174"/>
        <v>41296863192703.625</v>
      </c>
      <c r="J176" s="18">
        <f t="shared" si="174"/>
        <v>40939168265679.367</v>
      </c>
      <c r="K176" s="18">
        <f t="shared" si="174"/>
        <v>41001445193303.609</v>
      </c>
      <c r="L176" s="18">
        <f t="shared" si="174"/>
        <v>41534193392407.453</v>
      </c>
      <c r="M176" s="18">
        <f t="shared" si="174"/>
        <v>41750124723001.227</v>
      </c>
      <c r="N176" s="18">
        <f t="shared" si="174"/>
        <v>42160653412394.727</v>
      </c>
      <c r="O176" s="18">
        <f t="shared" si="174"/>
        <v>42661753020605.578</v>
      </c>
      <c r="P176" s="18">
        <f t="shared" si="174"/>
        <v>42651513471982.375</v>
      </c>
      <c r="Q176" s="18">
        <f t="shared" si="174"/>
        <v>42586827500883.883</v>
      </c>
      <c r="R176" s="18">
        <f t="shared" si="174"/>
        <v>42824796565671.438</v>
      </c>
      <c r="S176" s="18">
        <f t="shared" si="174"/>
        <v>43153849676406.836</v>
      </c>
      <c r="T176" s="18">
        <f t="shared" ref="T176" si="175">T128</f>
        <v>43552467046807.813</v>
      </c>
    </row>
    <row r="177" spans="3:20">
      <c r="C177" s="18" t="s">
        <v>148</v>
      </c>
      <c r="E177" s="18">
        <f>E155</f>
        <v>40468324877676.648</v>
      </c>
      <c r="F177" s="18">
        <f t="shared" ref="F177:S177" si="176">F155</f>
        <v>41163081113414.656</v>
      </c>
      <c r="G177" s="18">
        <f t="shared" si="176"/>
        <v>41564684814605.57</v>
      </c>
      <c r="H177" s="18">
        <f t="shared" si="176"/>
        <v>42179927095600.258</v>
      </c>
      <c r="I177" s="18">
        <f t="shared" si="176"/>
        <v>42198448172445.211</v>
      </c>
      <c r="J177" s="18">
        <f t="shared" si="176"/>
        <v>41756533863638.813</v>
      </c>
      <c r="K177" s="18">
        <f t="shared" si="176"/>
        <v>41958943814356.539</v>
      </c>
      <c r="L177" s="18">
        <f t="shared" si="176"/>
        <v>42486456884984.344</v>
      </c>
      <c r="M177" s="18">
        <f t="shared" si="176"/>
        <v>42609615381534.898</v>
      </c>
      <c r="N177" s="18">
        <f t="shared" si="176"/>
        <v>43035320656558.594</v>
      </c>
      <c r="O177" s="18">
        <f t="shared" si="176"/>
        <v>43618194413038.039</v>
      </c>
      <c r="P177" s="18">
        <f t="shared" si="176"/>
        <v>43422622879519.688</v>
      </c>
      <c r="Q177" s="18">
        <f t="shared" si="176"/>
        <v>43536170607658.234</v>
      </c>
      <c r="R177" s="18">
        <f t="shared" si="176"/>
        <v>43857313467712.883</v>
      </c>
      <c r="S177" s="18">
        <f t="shared" si="176"/>
        <v>44132862861428.313</v>
      </c>
      <c r="T177" s="18">
        <f t="shared" ref="T177" si="177">T155</f>
        <v>44631328323688.555</v>
      </c>
    </row>
    <row r="178" spans="3:20">
      <c r="E178" s="44">
        <f>E176/E177</f>
        <v>0.97898788850915963</v>
      </c>
      <c r="F178" s="44">
        <f t="shared" ref="F178:S178" si="178">F176/F177</f>
        <v>0.97190232117964448</v>
      </c>
      <c r="G178" s="44">
        <f t="shared" si="178"/>
        <v>0.97719261767295995</v>
      </c>
      <c r="H178" s="44">
        <f t="shared" si="178"/>
        <v>0.97631114309715183</v>
      </c>
      <c r="I178" s="44">
        <f t="shared" si="178"/>
        <v>0.97863464134848677</v>
      </c>
      <c r="J178" s="44">
        <f t="shared" si="178"/>
        <v>0.98042544429983924</v>
      </c>
      <c r="K178" s="44">
        <f t="shared" si="178"/>
        <v>0.97718010669455135</v>
      </c>
      <c r="L178" s="44">
        <f t="shared" si="178"/>
        <v>0.97758665790478183</v>
      </c>
      <c r="M178" s="44">
        <f t="shared" si="178"/>
        <v>0.97982871586993636</v>
      </c>
      <c r="N178" s="44">
        <f t="shared" si="178"/>
        <v>0.97967559597977416</v>
      </c>
      <c r="O178" s="44">
        <f t="shared" si="178"/>
        <v>0.97807242126128524</v>
      </c>
      <c r="P178" s="44">
        <f t="shared" si="178"/>
        <v>0.98224175887124943</v>
      </c>
      <c r="Q178" s="44">
        <f t="shared" si="178"/>
        <v>0.97819415227559414</v>
      </c>
      <c r="R178" s="44">
        <f t="shared" si="178"/>
        <v>0.97645736091879931</v>
      </c>
      <c r="S178" s="44">
        <f t="shared" si="178"/>
        <v>0.97781668531009525</v>
      </c>
      <c r="T178" s="44">
        <f t="shared" ref="T178" si="179">T176/T177</f>
        <v>0.97582726489661464</v>
      </c>
    </row>
    <row r="180" spans="3:20" ht="13" thickBot="1">
      <c r="C180" s="18" t="s">
        <v>162</v>
      </c>
      <c r="E180" s="92" t="e">
        <f>E3</f>
        <v>#REF!</v>
      </c>
      <c r="F180" s="92" t="e">
        <f t="shared" ref="F180:S180" si="180">F3</f>
        <v>#REF!</v>
      </c>
      <c r="G180" s="92" t="e">
        <f t="shared" si="180"/>
        <v>#REF!</v>
      </c>
      <c r="H180" s="92" t="e">
        <f t="shared" si="180"/>
        <v>#REF!</v>
      </c>
      <c r="I180" s="92" t="e">
        <f t="shared" si="180"/>
        <v>#REF!</v>
      </c>
      <c r="J180" s="92" t="e">
        <f t="shared" si="180"/>
        <v>#REF!</v>
      </c>
      <c r="K180" s="92">
        <f t="shared" si="180"/>
        <v>44773</v>
      </c>
      <c r="L180" s="92">
        <f t="shared" si="180"/>
        <v>44804</v>
      </c>
      <c r="M180" s="92">
        <f t="shared" si="180"/>
        <v>44834</v>
      </c>
      <c r="N180" s="92">
        <f t="shared" si="180"/>
        <v>44865</v>
      </c>
      <c r="O180" s="92">
        <f t="shared" si="180"/>
        <v>44895</v>
      </c>
      <c r="P180" s="92">
        <f t="shared" si="180"/>
        <v>44926</v>
      </c>
      <c r="Q180" s="92">
        <f t="shared" si="180"/>
        <v>44957</v>
      </c>
      <c r="R180" s="92">
        <f t="shared" si="180"/>
        <v>44985</v>
      </c>
      <c r="S180" s="92">
        <f t="shared" si="180"/>
        <v>45016</v>
      </c>
      <c r="T180" s="92">
        <f t="shared" ref="T180" si="181">T3</f>
        <v>45046</v>
      </c>
    </row>
    <row r="181" spans="3:20" ht="13" thickTop="1">
      <c r="C181" s="18" t="s">
        <v>142</v>
      </c>
      <c r="E181" s="18">
        <f>E135</f>
        <v>110560428268281.28</v>
      </c>
      <c r="F181" s="18">
        <f t="shared" ref="F181:S181" si="182">F135</f>
        <v>112171162327908.72</v>
      </c>
      <c r="G181" s="18">
        <f t="shared" si="182"/>
        <v>113218385643886.95</v>
      </c>
      <c r="H181" s="18">
        <f t="shared" si="182"/>
        <v>113794988842644.17</v>
      </c>
      <c r="I181" s="18">
        <f t="shared" si="182"/>
        <v>114052124623760.59</v>
      </c>
      <c r="J181" s="18">
        <f t="shared" si="182"/>
        <v>114202131857607.42</v>
      </c>
      <c r="K181" s="18">
        <f t="shared" si="182"/>
        <v>114627959946400.06</v>
      </c>
      <c r="L181" s="18">
        <f t="shared" si="182"/>
        <v>114372204634391.3</v>
      </c>
      <c r="M181" s="18">
        <f t="shared" si="182"/>
        <v>114830487090574.8</v>
      </c>
      <c r="N181" s="18">
        <f t="shared" si="182"/>
        <v>114807720018832.14</v>
      </c>
      <c r="O181" s="18">
        <f t="shared" si="182"/>
        <v>116452689464009.09</v>
      </c>
      <c r="P181" s="18">
        <f t="shared" si="182"/>
        <v>120098300707171.59</v>
      </c>
      <c r="Q181" s="18">
        <f t="shared" si="182"/>
        <v>119957194769958.27</v>
      </c>
      <c r="R181" s="18">
        <f t="shared" si="182"/>
        <v>120433930276370.66</v>
      </c>
      <c r="S181" s="18">
        <f t="shared" si="182"/>
        <v>122135951957979.5</v>
      </c>
      <c r="T181" s="18">
        <f t="shared" ref="T181" si="183">T135</f>
        <v>123127644905916.63</v>
      </c>
    </row>
    <row r="182" spans="3:20">
      <c r="C182" s="18" t="s">
        <v>148</v>
      </c>
      <c r="E182" s="18">
        <f>E161</f>
        <v>114039163445430.91</v>
      </c>
      <c r="F182" s="18">
        <f t="shared" ref="F182:S182" si="184">F161</f>
        <v>114737889663434.52</v>
      </c>
      <c r="G182" s="18">
        <f t="shared" si="184"/>
        <v>115236298422557.89</v>
      </c>
      <c r="H182" s="18">
        <f t="shared" si="184"/>
        <v>115708788730776.41</v>
      </c>
      <c r="I182" s="18">
        <f t="shared" si="184"/>
        <v>116402319056818.09</v>
      </c>
      <c r="J182" s="18">
        <f t="shared" si="184"/>
        <v>116050323066526.5</v>
      </c>
      <c r="K182" s="18">
        <f t="shared" si="184"/>
        <v>116572270455644.16</v>
      </c>
      <c r="L182" s="18">
        <f t="shared" si="184"/>
        <v>116896441971516.38</v>
      </c>
      <c r="M182" s="18">
        <f t="shared" si="184"/>
        <v>116678936672615.67</v>
      </c>
      <c r="N182" s="18">
        <f t="shared" si="184"/>
        <v>117017549035257.25</v>
      </c>
      <c r="O182" s="18">
        <f t="shared" si="184"/>
        <v>118180000083356.09</v>
      </c>
      <c r="P182" s="18">
        <f t="shared" si="184"/>
        <v>121495924636491.34</v>
      </c>
      <c r="Q182" s="18">
        <f t="shared" si="184"/>
        <v>122252282254463.22</v>
      </c>
      <c r="R182" s="18">
        <f t="shared" si="184"/>
        <v>122585382105469.06</v>
      </c>
      <c r="S182" s="18">
        <f t="shared" si="184"/>
        <v>124174109843700.05</v>
      </c>
      <c r="T182" s="18">
        <f t="shared" ref="T182" si="185">T161</f>
        <v>125248402666984.39</v>
      </c>
    </row>
    <row r="183" spans="3:20">
      <c r="E183" s="44">
        <f>E181/E182</f>
        <v>0.96949525871597397</v>
      </c>
      <c r="F183" s="44">
        <f t="shared" ref="F183:S183" si="186">F181/F182</f>
        <v>0.97762964489712256</v>
      </c>
      <c r="G183" s="44">
        <f t="shared" si="186"/>
        <v>0.98248891359498991</v>
      </c>
      <c r="H183" s="44">
        <f t="shared" si="186"/>
        <v>0.98346020290139635</v>
      </c>
      <c r="I183" s="44">
        <f t="shared" si="186"/>
        <v>0.97980972843066527</v>
      </c>
      <c r="J183" s="44">
        <f t="shared" si="186"/>
        <v>0.98407422607639283</v>
      </c>
      <c r="K183" s="44">
        <f t="shared" si="186"/>
        <v>0.98332098618612818</v>
      </c>
      <c r="L183" s="44">
        <f t="shared" si="186"/>
        <v>0.97840620899530761</v>
      </c>
      <c r="M183" s="44">
        <f t="shared" si="186"/>
        <v>0.98415781258593948</v>
      </c>
      <c r="N183" s="44">
        <f t="shared" si="186"/>
        <v>0.98111540504271466</v>
      </c>
      <c r="O183" s="44">
        <f t="shared" si="186"/>
        <v>0.98538406990921756</v>
      </c>
      <c r="P183" s="44">
        <f t="shared" si="186"/>
        <v>0.98849653654226377</v>
      </c>
      <c r="Q183" s="44">
        <f t="shared" si="186"/>
        <v>0.98122662872069888</v>
      </c>
      <c r="R183" s="44">
        <f t="shared" si="186"/>
        <v>0.98244936066481925</v>
      </c>
      <c r="S183" s="44">
        <f t="shared" si="186"/>
        <v>0.98358628953905114</v>
      </c>
      <c r="T183" s="44">
        <f t="shared" ref="T183" si="187">T181/T182</f>
        <v>0.98306758636510105</v>
      </c>
    </row>
    <row r="185" spans="3:20" ht="13" thickBot="1">
      <c r="C185" s="18" t="s">
        <v>163</v>
      </c>
      <c r="E185" s="92" t="e">
        <f>E3</f>
        <v>#REF!</v>
      </c>
      <c r="F185" s="92" t="e">
        <f t="shared" ref="F185:S185" si="188">F3</f>
        <v>#REF!</v>
      </c>
      <c r="G185" s="92" t="e">
        <f t="shared" si="188"/>
        <v>#REF!</v>
      </c>
      <c r="H185" s="92" t="e">
        <f t="shared" si="188"/>
        <v>#REF!</v>
      </c>
      <c r="I185" s="92" t="e">
        <f t="shared" si="188"/>
        <v>#REF!</v>
      </c>
      <c r="J185" s="92" t="e">
        <f t="shared" si="188"/>
        <v>#REF!</v>
      </c>
      <c r="K185" s="92">
        <f t="shared" si="188"/>
        <v>44773</v>
      </c>
      <c r="L185" s="92">
        <f t="shared" si="188"/>
        <v>44804</v>
      </c>
      <c r="M185" s="92">
        <f t="shared" si="188"/>
        <v>44834</v>
      </c>
      <c r="N185" s="92">
        <f t="shared" si="188"/>
        <v>44865</v>
      </c>
      <c r="O185" s="92">
        <f t="shared" si="188"/>
        <v>44895</v>
      </c>
      <c r="P185" s="92">
        <f t="shared" si="188"/>
        <v>44926</v>
      </c>
      <c r="Q185" s="92">
        <f t="shared" si="188"/>
        <v>44957</v>
      </c>
      <c r="R185" s="92">
        <f t="shared" si="188"/>
        <v>44985</v>
      </c>
      <c r="S185" s="92">
        <f t="shared" si="188"/>
        <v>45016</v>
      </c>
      <c r="T185" s="92">
        <f t="shared" ref="T185" si="189">T3</f>
        <v>45046</v>
      </c>
    </row>
    <row r="186" spans="3:20" ht="13" thickTop="1">
      <c r="C186" s="18" t="s">
        <v>142</v>
      </c>
      <c r="E186" s="18">
        <f>E142</f>
        <v>314824049368091.38</v>
      </c>
      <c r="F186" s="18">
        <f t="shared" ref="F186:S186" si="190">F142</f>
        <v>318681007046894</v>
      </c>
      <c r="G186" s="18">
        <f t="shared" si="190"/>
        <v>321453677037970.88</v>
      </c>
      <c r="H186" s="18">
        <f t="shared" si="190"/>
        <v>323053512115354.19</v>
      </c>
      <c r="I186" s="18">
        <f t="shared" si="190"/>
        <v>323607226278800.81</v>
      </c>
      <c r="J186" s="18">
        <f t="shared" si="190"/>
        <v>321504992002091.69</v>
      </c>
      <c r="K186" s="18">
        <f t="shared" si="190"/>
        <v>322514295757751.44</v>
      </c>
      <c r="L186" s="18">
        <f t="shared" si="190"/>
        <v>324869745414677.38</v>
      </c>
      <c r="M186" s="18">
        <f t="shared" si="190"/>
        <v>324992038626487.5</v>
      </c>
      <c r="N186" s="18">
        <f t="shared" si="190"/>
        <v>325945333549562.19</v>
      </c>
      <c r="O186" s="18">
        <f t="shared" si="190"/>
        <v>329956519042412.38</v>
      </c>
      <c r="P186" s="18">
        <f t="shared" si="190"/>
        <v>333492356141467</v>
      </c>
      <c r="Q186" s="18">
        <f t="shared" si="190"/>
        <v>333236358373113.19</v>
      </c>
      <c r="R186" s="18">
        <f t="shared" si="190"/>
        <v>334363996218606.25</v>
      </c>
      <c r="S186" s="18">
        <f t="shared" si="190"/>
        <v>336144402001320.94</v>
      </c>
      <c r="T186" s="18">
        <f t="shared" ref="T186" si="191">T142</f>
        <v>338287070354212.56</v>
      </c>
    </row>
    <row r="187" spans="3:20">
      <c r="C187" s="18" t="s">
        <v>148</v>
      </c>
      <c r="E187" s="18">
        <f>E167</f>
        <v>326678125570271.38</v>
      </c>
      <c r="F187" s="18">
        <f t="shared" ref="F187:S187" si="192">F167</f>
        <v>330428453905498.88</v>
      </c>
      <c r="G187" s="18">
        <f t="shared" si="192"/>
        <v>332075389953657.81</v>
      </c>
      <c r="H187" s="18">
        <f t="shared" si="192"/>
        <v>333780999717462.75</v>
      </c>
      <c r="I187" s="18">
        <f t="shared" si="192"/>
        <v>334657956190527.06</v>
      </c>
      <c r="J187" s="18">
        <f t="shared" si="192"/>
        <v>332313650465834.25</v>
      </c>
      <c r="K187" s="18">
        <f t="shared" si="192"/>
        <v>333952702123485</v>
      </c>
      <c r="L187" s="18">
        <f t="shared" si="192"/>
        <v>336002297990290.88</v>
      </c>
      <c r="M187" s="18">
        <f t="shared" si="192"/>
        <v>335284745348860.88</v>
      </c>
      <c r="N187" s="18">
        <f t="shared" si="192"/>
        <v>336496120064489.44</v>
      </c>
      <c r="O187" s="18">
        <f t="shared" si="192"/>
        <v>339637095347236.13</v>
      </c>
      <c r="P187" s="18">
        <f t="shared" si="192"/>
        <v>342635599345692.38</v>
      </c>
      <c r="Q187" s="18">
        <f t="shared" si="192"/>
        <v>343817799945950.25</v>
      </c>
      <c r="R187" s="18">
        <f t="shared" si="192"/>
        <v>344840335446868.63</v>
      </c>
      <c r="S187" s="18">
        <f t="shared" si="192"/>
        <v>346977563560475.25</v>
      </c>
      <c r="T187" s="18">
        <f t="shared" ref="T187" si="193">T167</f>
        <v>349720465318424.25</v>
      </c>
    </row>
    <row r="188" spans="3:20">
      <c r="E188" s="44">
        <f>E186/E187</f>
        <v>0.96371328450141336</v>
      </c>
      <c r="F188" s="44">
        <f t="shared" ref="F188:S188" si="194">F186/F187</f>
        <v>0.96444783516747445</v>
      </c>
      <c r="G188" s="44">
        <f t="shared" si="194"/>
        <v>0.96801415209609709</v>
      </c>
      <c r="H188" s="44">
        <f t="shared" si="194"/>
        <v>0.96786070024600224</v>
      </c>
      <c r="I188" s="44">
        <f t="shared" si="194"/>
        <v>0.96697903125472129</v>
      </c>
      <c r="J188" s="44">
        <f t="shared" si="194"/>
        <v>0.96747452760790575</v>
      </c>
      <c r="K188" s="44">
        <f t="shared" si="194"/>
        <v>0.96574842397441063</v>
      </c>
      <c r="L188" s="44">
        <f t="shared" si="194"/>
        <v>0.96686762964955919</v>
      </c>
      <c r="M188" s="44">
        <f t="shared" si="194"/>
        <v>0.96930159553884887</v>
      </c>
      <c r="N188" s="44">
        <f t="shared" si="194"/>
        <v>0.96864514659810874</v>
      </c>
      <c r="O188" s="44">
        <f t="shared" si="194"/>
        <v>0.97149729391329709</v>
      </c>
      <c r="P188" s="44">
        <f t="shared" si="194"/>
        <v>0.9733149642895087</v>
      </c>
      <c r="Q188" s="44">
        <f t="shared" si="194"/>
        <v>0.96922369471708414</v>
      </c>
      <c r="R188" s="44">
        <f t="shared" si="194"/>
        <v>0.96961973948121127</v>
      </c>
      <c r="S188" s="44">
        <f t="shared" si="194"/>
        <v>0.96877849550849648</v>
      </c>
      <c r="T188" s="44">
        <f t="shared" ref="T188" si="195">T186/T187</f>
        <v>0.9673070463468546</v>
      </c>
    </row>
    <row r="190" spans="3:20">
      <c r="C190" s="46"/>
    </row>
    <row r="191" spans="3:20">
      <c r="C191" s="82" t="s">
        <v>164</v>
      </c>
    </row>
    <row r="192" spans="3:20" ht="13" thickBot="1">
      <c r="C192" s="18" t="s">
        <v>134</v>
      </c>
      <c r="E192" s="81" t="e">
        <f t="shared" ref="E192:S192" si="196">E3</f>
        <v>#REF!</v>
      </c>
      <c r="F192" s="81" t="e">
        <f t="shared" si="196"/>
        <v>#REF!</v>
      </c>
      <c r="G192" s="81" t="e">
        <f t="shared" si="196"/>
        <v>#REF!</v>
      </c>
      <c r="H192" s="81" t="e">
        <f t="shared" si="196"/>
        <v>#REF!</v>
      </c>
      <c r="I192" s="81" t="e">
        <f t="shared" si="196"/>
        <v>#REF!</v>
      </c>
      <c r="J192" s="81" t="e">
        <f t="shared" si="196"/>
        <v>#REF!</v>
      </c>
      <c r="K192" s="81">
        <f t="shared" si="196"/>
        <v>44773</v>
      </c>
      <c r="L192" s="81">
        <f t="shared" si="196"/>
        <v>44804</v>
      </c>
      <c r="M192" s="81">
        <f t="shared" si="196"/>
        <v>44834</v>
      </c>
      <c r="N192" s="81">
        <f t="shared" si="196"/>
        <v>44865</v>
      </c>
      <c r="O192" s="81">
        <f t="shared" si="196"/>
        <v>44895</v>
      </c>
      <c r="P192" s="81">
        <f t="shared" si="196"/>
        <v>44926</v>
      </c>
      <c r="Q192" s="81">
        <f t="shared" si="196"/>
        <v>44957</v>
      </c>
      <c r="R192" s="81">
        <f t="shared" si="196"/>
        <v>44985</v>
      </c>
      <c r="S192" s="81">
        <f t="shared" si="196"/>
        <v>45016</v>
      </c>
      <c r="T192" s="81">
        <f t="shared" ref="T192" si="197">T3</f>
        <v>45046</v>
      </c>
    </row>
    <row r="193" spans="3:24" ht="13" thickTop="1">
      <c r="C193" s="18" t="s">
        <v>135</v>
      </c>
      <c r="E193" s="18">
        <v>2833551682.4299998</v>
      </c>
      <c r="F193" s="18">
        <v>5555472680.7200003</v>
      </c>
      <c r="G193" s="18">
        <v>6479621682.7200003</v>
      </c>
      <c r="H193" s="18">
        <v>11129233631.68</v>
      </c>
      <c r="I193" s="18">
        <v>13829204513.68</v>
      </c>
      <c r="J193" s="18">
        <v>17803189687.040138</v>
      </c>
      <c r="K193" s="18">
        <v>24638144624.040138</v>
      </c>
      <c r="L193" s="18">
        <v>27792188788.150139</v>
      </c>
      <c r="M193" s="18">
        <v>37401616647.790138</v>
      </c>
      <c r="N193" s="18">
        <v>40267394798.790131</v>
      </c>
      <c r="O193" s="18">
        <v>43347072710.790131</v>
      </c>
      <c r="P193" s="18">
        <v>46523100297.290131</v>
      </c>
      <c r="Q193" s="18">
        <v>47299896224.290131</v>
      </c>
      <c r="R193" s="18">
        <v>48876753993.290131</v>
      </c>
      <c r="S193" s="18">
        <v>14126662220.26968</v>
      </c>
      <c r="T193" s="18">
        <v>22841917385.926338</v>
      </c>
      <c r="U193" s="18" t="s">
        <v>154</v>
      </c>
      <c r="V193" s="121" t="s">
        <v>165</v>
      </c>
      <c r="W193" s="121"/>
      <c r="X193" s="121"/>
    </row>
    <row r="194" spans="3:24">
      <c r="C194" s="18" t="s">
        <v>136</v>
      </c>
      <c r="E194" s="18" t="e">
        <f>'[3]LPHU-PPIP RSI'!AL10+'[3]LPAN-PPIP RSI'!R10</f>
        <v>#REF!</v>
      </c>
      <c r="F194" s="18" t="e">
        <f>'[3]LPHU-PPIP RSI'!AM10+'[3]LPAN-PPIP RSI'!S10</f>
        <v>#REF!</v>
      </c>
      <c r="G194" s="18" t="e">
        <f>'[3]LPHU-PPIP RSI'!AN10+'[3]LPAN-PPIP RSI'!T10</f>
        <v>#REF!</v>
      </c>
      <c r="H194" s="18">
        <v>-2376125686.3364439</v>
      </c>
      <c r="I194" s="18">
        <v>-3988283226.1141672</v>
      </c>
      <c r="J194" s="18">
        <v>-5500304921.7373095</v>
      </c>
      <c r="K194" s="18">
        <v>-11016800050.737309</v>
      </c>
      <c r="L194" s="18">
        <v>-11112804404.765776</v>
      </c>
      <c r="M194" s="18">
        <v>-16413049969.651567</v>
      </c>
      <c r="N194" s="18">
        <v>-20305894101.90863</v>
      </c>
      <c r="O194" s="18">
        <v>-16953064615.346727</v>
      </c>
      <c r="P194" s="18">
        <v>-16869405509.95936</v>
      </c>
      <c r="Q194" s="18">
        <v>-10460745821.95936</v>
      </c>
      <c r="R194" s="18">
        <v>-11984817207.95936</v>
      </c>
      <c r="S194" s="18">
        <v>9601700870.1025391</v>
      </c>
      <c r="T194" s="18">
        <v>14050387257.994539</v>
      </c>
      <c r="U194" s="18" t="s">
        <v>154</v>
      </c>
    </row>
    <row r="195" spans="3:24">
      <c r="C195" s="18" t="s">
        <v>137</v>
      </c>
      <c r="E195" s="18">
        <f>'[4]LAN-PPMP'!C130</f>
        <v>528337722086.89209</v>
      </c>
      <c r="F195" s="18">
        <f>'[4]LAN-PPMP'!D130</f>
        <v>535156611274.01379</v>
      </c>
      <c r="G195" s="18">
        <f>'[4]LAN-PPMP'!E130</f>
        <v>539815914274.01379</v>
      </c>
      <c r="H195" s="18">
        <f>'[4]LAN-PPMP'!F130</f>
        <v>543514396077.38666</v>
      </c>
      <c r="I195" s="18">
        <f>'[4]LAN-PPMP'!G130</f>
        <v>548437839537.60895</v>
      </c>
      <c r="J195" s="18">
        <f>'[4]LAN-PPMP'!H130</f>
        <v>553946907040.98584</v>
      </c>
      <c r="K195" s="18">
        <f>'[4]LAN-PPMP'!I130</f>
        <v>555287096040.98584</v>
      </c>
      <c r="L195" s="18">
        <f>'[4]LAN-PPMP'!J130</f>
        <v>563719976486.95728</v>
      </c>
      <c r="M195" s="18">
        <f>'[4]LAN-PPMP'!K130</f>
        <v>574584808923.07153</v>
      </c>
      <c r="N195" s="18">
        <f>'[4]LAN-PPMP'!L130</f>
        <v>580802000872.81445</v>
      </c>
      <c r="O195" s="18">
        <f>'[4]LAN-PPMP'!M130</f>
        <v>588131650359.37646</v>
      </c>
      <c r="P195" s="18">
        <f>'[4]LAN-PPMP'!N130</f>
        <v>596057479463.76379</v>
      </c>
      <c r="Q195" s="18">
        <f>'[4]LAN-PPMP'!O130</f>
        <v>1368530263738.7637</v>
      </c>
      <c r="R195" s="18">
        <f>('[5]PPMP (PortInv)'!BX$56)*1000000000</f>
        <v>1371497684018.7637</v>
      </c>
      <c r="S195" s="18">
        <f>('[5]PPMP (PortInv)'!BY$56)*1000000000</f>
        <v>1396599783564.4099</v>
      </c>
      <c r="T195" s="18">
        <f>('[5]PPMP (PortInv)'!BZ$56)*1000000000</f>
        <v>1407629609618.302</v>
      </c>
      <c r="U195" s="18" t="s">
        <v>154</v>
      </c>
    </row>
    <row r="196" spans="3:24">
      <c r="C196" s="18" t="s">
        <v>138</v>
      </c>
      <c r="E196" s="18" t="e">
        <f>SUM(E193:E194)/GEOMEAN(E$195:$E195)</f>
        <v>#REF!</v>
      </c>
      <c r="F196" s="18" t="e">
        <f>SUM(F193:F194)/GEOMEAN($E$195:F195)</f>
        <v>#REF!</v>
      </c>
      <c r="G196" s="18" t="e">
        <f>SUM(G193:G194)/GEOMEAN($E$195:G195)</f>
        <v>#REF!</v>
      </c>
      <c r="H196" s="18">
        <f>SUM(H193:H194)/GEOMEAN($E$195:H195)</f>
        <v>1.6309850184915296E-2</v>
      </c>
      <c r="I196" s="18">
        <f>SUM(I193:I194)/GEOMEAN($E$195:I195)</f>
        <v>1.825746285989974E-2</v>
      </c>
      <c r="J196" s="18">
        <f>SUM(J193:J194)/GEOMEAN($E$195:J195)</f>
        <v>2.2721281501953024E-2</v>
      </c>
      <c r="K196" s="18">
        <f>SUM(K193:K194)/GEOMEAN($E$195:K195)</f>
        <v>2.506585342343106E-2</v>
      </c>
      <c r="L196" s="18">
        <f>SUM(L193:L194)/GEOMEAN($E$195:L195)</f>
        <v>3.0552854446567614E-2</v>
      </c>
      <c r="M196" s="18">
        <f>SUM(M193:M194)/GEOMEAN($E$195:M195)</f>
        <v>3.8228302085534266E-2</v>
      </c>
      <c r="N196" s="18">
        <f>SUM(N193:N194)/GEOMEAN($E$195:N195)</f>
        <v>3.6153669444729399E-2</v>
      </c>
      <c r="O196" s="18">
        <f>SUM(O193:O194)/GEOMEAN($E$195:O195)</f>
        <v>4.7530300857641698E-2</v>
      </c>
      <c r="P196" s="18">
        <f>SUM(P193:P194)/GEOMEAN($E$195:P195)</f>
        <v>5.3086152582855539E-2</v>
      </c>
      <c r="Q196" s="18">
        <f>SUM(Q193:Q194)/GEOMEAN($Q$195:Q195)</f>
        <v>2.6918769265421909E-2</v>
      </c>
      <c r="R196" s="18">
        <f>SUM(R193:R194)/GEOMEAN($Q$195:R195)</f>
        <v>2.6928162138038628E-2</v>
      </c>
      <c r="S196" s="18">
        <f>SUM(S193:S194)/GEOMEAN($Q$195:S195)</f>
        <v>1.7209197853403538E-2</v>
      </c>
      <c r="T196" s="18">
        <f>SUM(T193:T194)/GEOMEAN($Q$195:T195)</f>
        <v>2.661848440425723E-2</v>
      </c>
    </row>
    <row r="197" spans="3:24">
      <c r="C197" s="18" t="s">
        <v>139</v>
      </c>
      <c r="E197" s="18">
        <f>SUM(E193)/GEOMEAN(E$195:$E195)</f>
        <v>5.3631447537716885E-3</v>
      </c>
      <c r="F197" s="18">
        <f>SUM(F193)/GEOMEAN($E$195:F195)</f>
        <v>1.0447797802371341E-2</v>
      </c>
      <c r="G197" s="18">
        <f>SUM(G193)/GEOMEAN($E$195:G195)</f>
        <v>1.2124679030482491E-2</v>
      </c>
      <c r="H197" s="18">
        <f>SUM(H193)/GEOMEAN($E$195:H195)</f>
        <v>2.0737335165869151E-2</v>
      </c>
      <c r="I197" s="18">
        <f>SUM(I193)/GEOMEAN($E$195:I195)</f>
        <v>2.5656763265599018E-2</v>
      </c>
      <c r="J197" s="18">
        <f>SUM(J193)/GEOMEAN($E$195:J195)</f>
        <v>3.2879384975849531E-2</v>
      </c>
      <c r="K197" s="18">
        <f>SUM(K193)/GEOMEAN($E$195:K195)</f>
        <v>4.5338851715263494E-2</v>
      </c>
      <c r="L197" s="18">
        <f>SUM(L193)/GEOMEAN($E$195:L195)</f>
        <v>5.0908995157025398E-2</v>
      </c>
      <c r="M197" s="18">
        <f>SUM(M193)/GEOMEAN($E$195:M195)</f>
        <v>6.8122817609471684E-2</v>
      </c>
      <c r="N197" s="18">
        <f>SUM(N193)/GEOMEAN($E$195:N195)</f>
        <v>7.2931093862262056E-2</v>
      </c>
      <c r="O197" s="18">
        <f>SUM(O193)/GEOMEAN($E$195:O195)</f>
        <v>7.8059361041023928E-2</v>
      </c>
      <c r="P197" s="18">
        <f>SUM(P193)/GEOMEAN($E$195:P195)</f>
        <v>8.328582386517995E-2</v>
      </c>
      <c r="Q197" s="18">
        <f>SUM(Q193)/GEOMEAN($Q$195:Q195)</f>
        <v>3.4562550407229518E-2</v>
      </c>
      <c r="R197" s="18">
        <f>SUM(R193)/GEOMEAN($Q$195:R195)</f>
        <v>3.567611979742101E-2</v>
      </c>
      <c r="S197" s="18">
        <f>SUM(S193)/GEOMEAN($Q$195:S195)</f>
        <v>1.0245482346629427E-2</v>
      </c>
      <c r="T197" s="18">
        <f>SUM(T193)/GEOMEAN($Q$195:T195)</f>
        <v>1.648086850548117E-2</v>
      </c>
    </row>
    <row r="199" spans="3:24" ht="13" thickBot="1">
      <c r="C199" s="18" t="s">
        <v>140</v>
      </c>
      <c r="E199" s="81" t="e">
        <f t="shared" ref="E199:S199" si="198">E3</f>
        <v>#REF!</v>
      </c>
      <c r="F199" s="81" t="e">
        <f t="shared" si="198"/>
        <v>#REF!</v>
      </c>
      <c r="G199" s="81" t="e">
        <f t="shared" si="198"/>
        <v>#REF!</v>
      </c>
      <c r="H199" s="81" t="e">
        <f t="shared" si="198"/>
        <v>#REF!</v>
      </c>
      <c r="I199" s="81" t="e">
        <f t="shared" si="198"/>
        <v>#REF!</v>
      </c>
      <c r="J199" s="81" t="e">
        <f t="shared" si="198"/>
        <v>#REF!</v>
      </c>
      <c r="K199" s="81">
        <f t="shared" si="198"/>
        <v>44773</v>
      </c>
      <c r="L199" s="81">
        <f t="shared" si="198"/>
        <v>44804</v>
      </c>
      <c r="M199" s="81">
        <f t="shared" si="198"/>
        <v>44834</v>
      </c>
      <c r="N199" s="81">
        <f t="shared" si="198"/>
        <v>44865</v>
      </c>
      <c r="O199" s="81">
        <f t="shared" si="198"/>
        <v>44895</v>
      </c>
      <c r="P199" s="81">
        <f t="shared" si="198"/>
        <v>44926</v>
      </c>
      <c r="Q199" s="81">
        <f t="shared" si="198"/>
        <v>44957</v>
      </c>
      <c r="R199" s="81">
        <f t="shared" si="198"/>
        <v>44985</v>
      </c>
      <c r="S199" s="81">
        <f t="shared" si="198"/>
        <v>45016</v>
      </c>
      <c r="T199" s="81">
        <f t="shared" ref="T199" si="199">T3</f>
        <v>45046</v>
      </c>
    </row>
    <row r="200" spans="3:24" ht="13" thickTop="1">
      <c r="C200" s="18" t="s">
        <v>141</v>
      </c>
      <c r="E200" s="18">
        <v>2051949520.22</v>
      </c>
      <c r="F200" s="18">
        <v>531029622</v>
      </c>
      <c r="G200" s="18">
        <v>531029622</v>
      </c>
      <c r="H200" s="18">
        <v>531029622</v>
      </c>
      <c r="I200" s="18">
        <v>177489627</v>
      </c>
      <c r="J200" s="18">
        <v>361142578</v>
      </c>
      <c r="K200" s="18">
        <v>351962103</v>
      </c>
      <c r="L200" s="18">
        <v>370368260</v>
      </c>
      <c r="M200" s="18">
        <v>417112408</v>
      </c>
      <c r="N200" s="18">
        <v>194154705</v>
      </c>
      <c r="O200" s="18">
        <v>183318885</v>
      </c>
      <c r="P200" s="18">
        <v>741810049</v>
      </c>
      <c r="Q200" s="18">
        <v>230015025</v>
      </c>
      <c r="R200" s="18">
        <v>230015025</v>
      </c>
      <c r="S200" s="18">
        <v>230015025</v>
      </c>
      <c r="T200" s="18">
        <v>276461031</v>
      </c>
      <c r="U200" s="18" t="s">
        <v>154</v>
      </c>
      <c r="W200" s="121"/>
    </row>
    <row r="201" spans="3:24">
      <c r="C201" s="18" t="s">
        <v>136</v>
      </c>
      <c r="E201" s="18" t="e">
        <f>'[3]LPAN - PPMP UMS'!AL10</f>
        <v>#REF!</v>
      </c>
      <c r="F201" s="18" t="e">
        <f>'[3]LPAN - PPMP UMS'!AM10</f>
        <v>#REF!</v>
      </c>
      <c r="G201" s="18" t="e">
        <f>'[3]LPAN - PPMP UMS'!AN10</f>
        <v>#REF!</v>
      </c>
      <c r="H201" s="18">
        <v>70251232</v>
      </c>
      <c r="I201" s="18">
        <v>11051906</v>
      </c>
      <c r="J201" s="18">
        <v>-241773136</v>
      </c>
      <c r="K201" s="18">
        <v>-35840333</v>
      </c>
      <c r="L201" s="18">
        <v>635817711</v>
      </c>
      <c r="M201" s="18">
        <v>95778805</v>
      </c>
      <c r="N201" s="18">
        <v>-817626555</v>
      </c>
      <c r="O201" s="18">
        <v>23003962</v>
      </c>
      <c r="P201" s="18">
        <v>3833739529</v>
      </c>
      <c r="Q201" s="18">
        <v>-151159022</v>
      </c>
      <c r="R201" s="18">
        <v>-151159022</v>
      </c>
      <c r="S201" s="18">
        <v>-151159022</v>
      </c>
      <c r="T201" s="18">
        <v>123840828</v>
      </c>
      <c r="U201" s="18" t="s">
        <v>154</v>
      </c>
      <c r="W201" s="121"/>
    </row>
    <row r="202" spans="3:24">
      <c r="C202" s="18" t="s">
        <v>142</v>
      </c>
      <c r="E202" s="18">
        <f>'[4]LAN-PPIP'!C129</f>
        <v>66793727723.860001</v>
      </c>
      <c r="F202" s="18">
        <f>'[4]LAN-PPIP'!D129</f>
        <v>64654976393</v>
      </c>
      <c r="G202" s="18">
        <f>'[4]LAN-PPIP'!E129</f>
        <v>64654976393</v>
      </c>
      <c r="H202" s="18">
        <f>'[4]LAN-PPIP'!F129</f>
        <v>64654976393</v>
      </c>
      <c r="I202" s="18">
        <f>'[4]LAN-PPIP'!G129</f>
        <v>61468785917</v>
      </c>
      <c r="J202" s="18">
        <f>'[4]LAN-PPIP'!H129</f>
        <v>63223343362</v>
      </c>
      <c r="K202" s="18">
        <f>'[4]LAN-PPIP'!I129</f>
        <v>49465931385</v>
      </c>
      <c r="L202" s="18">
        <f>'[4]LAN-PPIP'!J129</f>
        <v>64229289341</v>
      </c>
      <c r="M202" s="18">
        <f>'[4]LAN-PPIP'!K129</f>
        <v>61413028947</v>
      </c>
      <c r="N202" s="18">
        <f>'[4]LAN-PPIP'!L129</f>
        <v>60591723191</v>
      </c>
      <c r="O202" s="18">
        <f>'[4]LAN-PPIP'!M129</f>
        <v>61189024194</v>
      </c>
      <c r="P202" s="18">
        <f>'[4]LAN-PPIP'!N129</f>
        <v>66019084522</v>
      </c>
      <c r="Q202" s="18">
        <f>'[4]LAN-PPIP'!O129</f>
        <v>65864246301</v>
      </c>
      <c r="R202" s="18">
        <f>('[5]PPIP (PortInv)'!BX$56)*1000000000</f>
        <v>65864246300.999992</v>
      </c>
      <c r="S202" s="18">
        <f>('[5]PPIP (PortInv)'!BY$56)*1000000000</f>
        <v>65864246300.999992</v>
      </c>
      <c r="T202" s="18">
        <f>('[5]PPIP (PortInv)'!BZ$56)*1000000000</f>
        <v>63250887823</v>
      </c>
      <c r="U202" s="18" t="s">
        <v>154</v>
      </c>
      <c r="W202" s="121"/>
    </row>
    <row r="203" spans="3:24">
      <c r="C203" s="18" t="s">
        <v>138</v>
      </c>
      <c r="E203" s="18" t="e">
        <f>SUM(E200:E201)/GEOMEAN(E$202:$E202)</f>
        <v>#REF!</v>
      </c>
      <c r="F203" s="18" t="e">
        <f>SUM(F200:F201)/GEOMEAN($E$202:F202)</f>
        <v>#REF!</v>
      </c>
      <c r="G203" s="18" t="e">
        <f>SUM(G200:G201)/GEOMEAN($E$202:G202)</f>
        <v>#REF!</v>
      </c>
      <c r="H203" s="18">
        <f>SUM(H200:H201)/GEOMEAN($E$202:H202)</f>
        <v>9.2244819771592091E-3</v>
      </c>
      <c r="I203" s="18">
        <f>SUM(I200:I201)/GEOMEAN($E$202:I202)</f>
        <v>2.9266298375615648E-3</v>
      </c>
      <c r="J203" s="18">
        <f>SUM(J200:J201)/GEOMEAN($E$202:J202)</f>
        <v>1.8587210715884531E-3</v>
      </c>
      <c r="K203" s="18">
        <f>SUM(K200:K201)/GEOMEAN($E$202:K202)</f>
        <v>5.1094196139274111E-3</v>
      </c>
      <c r="L203" s="18">
        <f>SUM(L200:L201)/GEOMEAN($E$202:L202)</f>
        <v>1.6186916943520091E-2</v>
      </c>
      <c r="M203" s="18">
        <f>SUM(M200:M201)/GEOMEAN($E$202:M202)</f>
        <v>8.2621841940076386E-3</v>
      </c>
      <c r="N203" s="18">
        <f>SUM(N200:N201)/GEOMEAN($E$202:N202)</f>
        <v>-1.0067883279627401E-2</v>
      </c>
      <c r="O203" s="18">
        <f>SUM(O200:O201)/GEOMEAN($E$202:O202)</f>
        <v>3.3353532692079451E-3</v>
      </c>
      <c r="P203" s="18">
        <f>SUM(P200:P201)/GEOMEAN($E$202:P202)</f>
        <v>7.3566898767386285E-2</v>
      </c>
      <c r="Q203" s="18">
        <f>SUM(Q200:Q201)/GEOMEAN($Q$202:Q202)</f>
        <v>1.1972505179764388E-3</v>
      </c>
      <c r="R203" s="18">
        <f>SUM(R200:R201)/GEOMEAN($Q$202:R202)</f>
        <v>1.1972505179764388E-3</v>
      </c>
      <c r="S203" s="18">
        <f>SUM(S200:S201)/GEOMEAN($Q$202:S202)</f>
        <v>1.197250517976439E-3</v>
      </c>
      <c r="T203" s="18">
        <f>SUM(T200:T201)/GEOMEAN($Q$202:T202)</f>
        <v>6.1395092165080793E-3</v>
      </c>
      <c r="W203" s="121"/>
    </row>
    <row r="204" spans="3:24">
      <c r="C204" s="18" t="s">
        <v>139</v>
      </c>
      <c r="E204" s="18">
        <f>SUM(E200)/GEOMEAN(E$202:$E202)</f>
        <v>3.0720691749728534E-2</v>
      </c>
      <c r="F204" s="18">
        <f>SUM(F200)/GEOMEAN($E$202:F202)</f>
        <v>8.0807175702723531E-3</v>
      </c>
      <c r="G204" s="18">
        <f>SUM(G200)/GEOMEAN($E$202:G202)</f>
        <v>8.1246666037156114E-3</v>
      </c>
      <c r="H204" s="18">
        <f>SUM(H200)/GEOMEAN($E$202:H202)</f>
        <v>8.1467306748414566E-3</v>
      </c>
      <c r="I204" s="18">
        <f>SUM(I200)/GEOMEAN($E$202:I202)</f>
        <v>2.7550769847398703E-3</v>
      </c>
      <c r="J204" s="18">
        <f>SUM(J200)/GEOMEAN($E$202:J202)</f>
        <v>5.6234100480789424E-3</v>
      </c>
      <c r="K204" s="18">
        <f>SUM(K200)/GEOMEAN($E$202:K202)</f>
        <v>5.6887005043257215E-3</v>
      </c>
      <c r="L204" s="18">
        <f>SUM(L200)/GEOMEAN($E$202:L202)</f>
        <v>5.9582626233377041E-3</v>
      </c>
      <c r="M204" s="18">
        <f>SUM(M200)/GEOMEAN($E$202:M202)</f>
        <v>6.7192797559237289E-3</v>
      </c>
      <c r="N204" s="18">
        <f>SUM(N200)/GEOMEAN($E$202:N202)</f>
        <v>3.1352288128653929E-3</v>
      </c>
      <c r="O204" s="18">
        <f>SUM(O200)/GEOMEAN($E$202:O202)</f>
        <v>2.9634781183118576E-3</v>
      </c>
      <c r="P204" s="18">
        <f>SUM(P200)/GEOMEAN($E$202:P202)</f>
        <v>1.1927018568831004E-2</v>
      </c>
      <c r="Q204" s="18">
        <f>SUM(Q200)/GEOMEAN($Q$202:Q202)</f>
        <v>3.4922592744602277E-3</v>
      </c>
      <c r="R204" s="18">
        <f>SUM(R200)/GEOMEAN($Q$202:R202)</f>
        <v>3.4922592744602277E-3</v>
      </c>
      <c r="S204" s="18">
        <f>SUM(S200)/GEOMEAN($Q$202:S202)</f>
        <v>3.4922592744602281E-3</v>
      </c>
      <c r="T204" s="18">
        <f>SUM(T200)/GEOMEAN($Q$202:T202)</f>
        <v>4.2401378101764595E-3</v>
      </c>
    </row>
    <row r="206" spans="3:24" ht="13" thickBot="1">
      <c r="C206" s="18" t="s">
        <v>143</v>
      </c>
      <c r="E206" s="81" t="e">
        <f t="shared" ref="E206:S206" si="200">E3</f>
        <v>#REF!</v>
      </c>
      <c r="F206" s="81" t="e">
        <f t="shared" si="200"/>
        <v>#REF!</v>
      </c>
      <c r="G206" s="81" t="e">
        <f t="shared" si="200"/>
        <v>#REF!</v>
      </c>
      <c r="H206" s="81" t="e">
        <f t="shared" si="200"/>
        <v>#REF!</v>
      </c>
      <c r="I206" s="81" t="e">
        <f t="shared" si="200"/>
        <v>#REF!</v>
      </c>
      <c r="J206" s="81" t="e">
        <f t="shared" si="200"/>
        <v>#REF!</v>
      </c>
      <c r="K206" s="81">
        <f t="shared" si="200"/>
        <v>44773</v>
      </c>
      <c r="L206" s="81">
        <f t="shared" si="200"/>
        <v>44804</v>
      </c>
      <c r="M206" s="81">
        <f t="shared" si="200"/>
        <v>44834</v>
      </c>
      <c r="N206" s="81">
        <f t="shared" si="200"/>
        <v>44865</v>
      </c>
      <c r="O206" s="81">
        <f t="shared" si="200"/>
        <v>44895</v>
      </c>
      <c r="P206" s="81">
        <f t="shared" si="200"/>
        <v>44926</v>
      </c>
      <c r="Q206" s="81">
        <f t="shared" si="200"/>
        <v>44957</v>
      </c>
      <c r="R206" s="81">
        <f t="shared" si="200"/>
        <v>44985</v>
      </c>
      <c r="S206" s="81">
        <f t="shared" si="200"/>
        <v>45016</v>
      </c>
      <c r="T206" s="81">
        <f t="shared" ref="T206" si="201">T3</f>
        <v>45046</v>
      </c>
    </row>
    <row r="207" spans="3:24" ht="13" thickTop="1">
      <c r="C207" s="18" t="s">
        <v>135</v>
      </c>
      <c r="E207" s="18">
        <v>6140027516</v>
      </c>
      <c r="F207" s="18">
        <v>10305886675</v>
      </c>
      <c r="G207" s="18">
        <v>16921629843</v>
      </c>
      <c r="H207" s="18">
        <v>21731044903</v>
      </c>
      <c r="I207" s="18">
        <v>28210080247</v>
      </c>
      <c r="J207" s="18">
        <v>33730375929</v>
      </c>
      <c r="K207" s="18">
        <v>38544863983</v>
      </c>
      <c r="L207" s="18">
        <v>44766346947</v>
      </c>
      <c r="M207" s="18">
        <v>50497717851</v>
      </c>
      <c r="N207" s="18">
        <v>56994575173</v>
      </c>
      <c r="O207" s="18">
        <v>65929470268</v>
      </c>
      <c r="P207" s="18">
        <v>71818932552</v>
      </c>
      <c r="Q207" s="18">
        <v>7437853575</v>
      </c>
      <c r="R207" s="18">
        <v>13553730680</v>
      </c>
      <c r="S207" s="18">
        <v>21630239710</v>
      </c>
      <c r="T207" s="18">
        <v>29171667166</v>
      </c>
      <c r="U207" s="18" t="s">
        <v>154</v>
      </c>
    </row>
    <row r="208" spans="3:24">
      <c r="C208" s="18" t="s">
        <v>136</v>
      </c>
      <c r="E208" s="18">
        <f>'[3]LPAN-PPMP Muhammadiyah'!AL10</f>
        <v>1674289083.1689761</v>
      </c>
      <c r="F208" s="18">
        <f>'[3]LPAN-PPMP Muhammadiyah'!AM10</f>
        <v>1858066270.2907052</v>
      </c>
      <c r="G208" s="18">
        <f>'[3]LPAN-PPMP Muhammadiyah'!AN10</f>
        <v>1858066270.2907052</v>
      </c>
      <c r="H208" s="18">
        <f>'[3]LPAN-PPMP Muhammadiyah'!AO10</f>
        <v>-956268686.3364439</v>
      </c>
      <c r="I208" s="18">
        <f>'[3]LPAN-PPMP Muhammadiyah'!AP10</f>
        <v>-1884999226.1141672</v>
      </c>
      <c r="J208" s="18">
        <f>'[3]LPAN-PPMP Muhammadiyah'!AQ10</f>
        <v>-3484218722.7373095</v>
      </c>
      <c r="K208" s="18">
        <f>'[3]LPAN-PPMP Muhammadiyah'!AR10</f>
        <v>-3484218722.7373095</v>
      </c>
      <c r="L208" s="18">
        <f>'[3]LPAN-PPMP Muhammadiyah'!AS10</f>
        <v>-4021648276.7657757</v>
      </c>
      <c r="M208" s="18">
        <f>'[3]LPAN-PPMP Muhammadiyah'!AT10</f>
        <v>-8095644840.6515675</v>
      </c>
      <c r="N208" s="18">
        <f>'[3]LPAN-PPMP Muhammadiyah'!AU10</f>
        <v>-11358035972.90863</v>
      </c>
      <c r="O208" s="18">
        <f>'[3]LPAN-PPMP Muhammadiyah'!AV10</f>
        <v>-9331810486.3467274</v>
      </c>
      <c r="P208" s="18">
        <f>'[3]LPAN-PPMP Muhammadiyah'!AW10</f>
        <v>-8828583381.9593601</v>
      </c>
      <c r="Q208" s="18">
        <f>'[3]LPAN-PPMP Muhammadiyah'!AX10</f>
        <v>-8828583381.9593601</v>
      </c>
      <c r="R208" s="18">
        <f>'[3]LPAN-PPMP Muhammadiyah'!AY10</f>
        <v>-8828583381.9593601</v>
      </c>
      <c r="S208" s="18">
        <v>1046890391</v>
      </c>
      <c r="T208" s="18">
        <v>2132342716</v>
      </c>
      <c r="U208" s="18" t="s">
        <v>154</v>
      </c>
    </row>
    <row r="209" spans="3:21">
      <c r="C209" s="18" t="s">
        <v>142</v>
      </c>
      <c r="E209" s="18">
        <f>'[4]LAN-DPLK'!C106</f>
        <v>1439313729512</v>
      </c>
      <c r="F209" s="18">
        <f>'[4]LAN-DPLK'!D106</f>
        <v>1450346159578</v>
      </c>
      <c r="G209" s="18">
        <f>'[4]LAN-DPLK'!E106</f>
        <v>1440333873308</v>
      </c>
      <c r="H209" s="18">
        <f>'[4]LAN-DPLK'!F106</f>
        <v>1454683256932</v>
      </c>
      <c r="I209" s="18">
        <f>'[4]LAN-DPLK'!G106</f>
        <v>1460000573813</v>
      </c>
      <c r="J209" s="18">
        <f>'[4]LAN-DPLK'!H106</f>
        <v>1463416002717</v>
      </c>
      <c r="K209" s="18">
        <f>'[4]LAN-DPLK'!I106</f>
        <v>1466982391436</v>
      </c>
      <c r="L209" s="18">
        <f>'[4]LAN-DPLK'!J106</f>
        <v>1464341957484</v>
      </c>
      <c r="M209" s="18">
        <f>'[4]LAN-DPLK'!K106</f>
        <v>1471247266529</v>
      </c>
      <c r="N209" s="18">
        <f>'[4]LAN-DPLK'!L106</f>
        <v>1474894293066</v>
      </c>
      <c r="O209" s="18">
        <f>'[4]LAN-DPLK'!M106</f>
        <v>1489871477016</v>
      </c>
      <c r="P209" s="18">
        <f>'[4]LAN-DPLK'!N106</f>
        <v>1496751466035</v>
      </c>
      <c r="Q209" s="18">
        <f>'[4]LAN-DPLK'!O106</f>
        <v>1502540007728</v>
      </c>
      <c r="R209" s="18">
        <f>('[5]DPLK (PortInv)'!BX$56)*1000000000</f>
        <v>1513111554710.9998</v>
      </c>
      <c r="S209" s="18">
        <f>('[5]DPLK (PortInv)'!BY$56)*1000000000</f>
        <v>1524931544176</v>
      </c>
      <c r="T209" s="18">
        <f>('[5]DPLK (PortInv)'!BZ$56)*1000000000</f>
        <v>1538389118337</v>
      </c>
      <c r="U209" s="18" t="s">
        <v>154</v>
      </c>
    </row>
    <row r="210" spans="3:21">
      <c r="C210" s="18" t="s">
        <v>138</v>
      </c>
      <c r="E210" s="18">
        <f>SUM(E207:E208)/GEOMEAN(E$209:$E209)</f>
        <v>5.4291961779718611E-3</v>
      </c>
      <c r="F210" s="18">
        <f>SUM(F207:F208)/GEOMEAN($E$209:F209)</f>
        <v>8.4190126632049077E-3</v>
      </c>
      <c r="G210" s="18">
        <f>SUM(G207:G208)/GEOMEAN($E$209:G209)</f>
        <v>1.3011432801016515E-2</v>
      </c>
      <c r="H210" s="18">
        <f>SUM(H207:H208)/GEOMEAN($E$209:H209)</f>
        <v>1.4365530425735684E-2</v>
      </c>
      <c r="I210" s="18">
        <f>SUM(I207:I208)/GEOMEAN($E$209:I209)</f>
        <v>1.8168846709146019E-2</v>
      </c>
      <c r="J210" s="18">
        <f>SUM(J207:J208)/GEOMEAN($E$209:J209)</f>
        <v>2.0840442790248579E-2</v>
      </c>
      <c r="K210" s="18">
        <f>SUM(K207:K208)/GEOMEAN($E$209:K209)</f>
        <v>2.4120743661410093E-2</v>
      </c>
      <c r="L210" s="18">
        <f>SUM(L207:L208)/GEOMEAN($E$209:L209)</f>
        <v>2.8005300503016941E-2</v>
      </c>
      <c r="M210" s="18">
        <f>SUM(M207:M208)/GEOMEAN($E$209:M209)</f>
        <v>2.9108296801915692E-2</v>
      </c>
      <c r="N210" s="18">
        <f>SUM(N207:N208)/GEOMEAN($E$209:N209)</f>
        <v>3.1289840385715355E-2</v>
      </c>
      <c r="O210" s="18">
        <f>SUM(O207:O208)/GEOMEAN($E$209:O209)</f>
        <v>3.8730149123296316E-2</v>
      </c>
      <c r="P210" s="18">
        <f>SUM(P207:P208)/GEOMEAN($E$209:P209)</f>
        <v>4.3018772274700558E-2</v>
      </c>
      <c r="Q210" s="18">
        <f>SUM(Q207:Q208)/GEOMEAN($Q$209:Q209)</f>
        <v>-9.2558587445687468E-4</v>
      </c>
      <c r="R210" s="18">
        <f>SUM(R207:R208)/GEOMEAN($Q$209:R209)</f>
        <v>3.1337680988817009E-3</v>
      </c>
      <c r="S210" s="18">
        <f>SUM(S207:S208)/GEOMEAN($Q$209:S209)</f>
        <v>1.4983236851693709E-2</v>
      </c>
      <c r="T210" s="18">
        <f>SUM(T207:T208)/GEOMEAN($Q$209:T209)</f>
        <v>2.0599021316559371E-2</v>
      </c>
    </row>
    <row r="211" spans="3:21">
      <c r="C211" s="18" t="s">
        <v>139</v>
      </c>
      <c r="E211" s="18">
        <f>SUM(E207)/GEOMEAN(E$209:$E209)</f>
        <v>4.2659410454465542E-3</v>
      </c>
      <c r="F211" s="18">
        <f>SUM(F207)/GEOMEAN($E$209:F209)</f>
        <v>7.1329929351602022E-3</v>
      </c>
      <c r="G211" s="18">
        <f>SUM(G207)/GEOMEAN($E$209:G209)</f>
        <v>1.1724079466336457E-2</v>
      </c>
      <c r="H211" s="18">
        <f>SUM(H207)/GEOMEAN($E$209:H209)</f>
        <v>1.5026779758362705E-2</v>
      </c>
      <c r="I211" s="18">
        <f>SUM(I207)/GEOMEAN($E$209:I209)</f>
        <v>1.9469821318073344E-2</v>
      </c>
      <c r="J211" s="18">
        <f>SUM(J207)/GEOMEAN($E$209:J209)</f>
        <v>2.3241166309098931E-2</v>
      </c>
      <c r="K211" s="18">
        <f>SUM(K207)/GEOMEAN($E$209:K209)</f>
        <v>2.6517788725685752E-2</v>
      </c>
      <c r="L211" s="18">
        <f>SUM(L207)/GEOMEAN($E$209:L209)</f>
        <v>3.0769524369778412E-2</v>
      </c>
      <c r="M211" s="18">
        <f>SUM(M207)/GEOMEAN($E$209:M209)</f>
        <v>3.4665818311938837E-2</v>
      </c>
      <c r="N211" s="18">
        <f>SUM(N207)/GEOMEAN($E$209:N209)</f>
        <v>3.9077265526112785E-2</v>
      </c>
      <c r="O211" s="18">
        <f>SUM(O207)/GEOMEAN($E$209:O209)</f>
        <v>4.5115968132790202E-2</v>
      </c>
      <c r="P211" s="18">
        <f>SUM(P207)/GEOMEAN($E$209:P209)</f>
        <v>4.9048185081914407E-2</v>
      </c>
      <c r="Q211" s="18">
        <f>SUM(Q207)/GEOMEAN($Q$209:Q209)</f>
        <v>4.9501867083371872E-3</v>
      </c>
      <c r="R211" s="18">
        <f>SUM(R207)/GEOMEAN($Q$209:R209)</f>
        <v>8.9889787866360982E-3</v>
      </c>
      <c r="S211" s="18">
        <f>SUM(S207)/GEOMEAN($Q$209:S209)</f>
        <v>1.4291535273220007E-2</v>
      </c>
      <c r="T211" s="18">
        <f>SUM(T207)/GEOMEAN($Q$209:T209)</f>
        <v>1.9195872862841599E-2</v>
      </c>
    </row>
    <row r="213" spans="3:21" ht="13" thickBot="1">
      <c r="C213" s="18" t="s">
        <v>144</v>
      </c>
      <c r="E213" s="81" t="e">
        <f t="shared" ref="E213:S213" si="202">E3</f>
        <v>#REF!</v>
      </c>
      <c r="F213" s="81" t="e">
        <f t="shared" si="202"/>
        <v>#REF!</v>
      </c>
      <c r="G213" s="81" t="e">
        <f t="shared" si="202"/>
        <v>#REF!</v>
      </c>
      <c r="H213" s="81" t="e">
        <f t="shared" si="202"/>
        <v>#REF!</v>
      </c>
      <c r="I213" s="81" t="e">
        <f t="shared" si="202"/>
        <v>#REF!</v>
      </c>
      <c r="J213" s="81" t="e">
        <f t="shared" si="202"/>
        <v>#REF!</v>
      </c>
      <c r="K213" s="81">
        <f t="shared" si="202"/>
        <v>44773</v>
      </c>
      <c r="L213" s="81">
        <f t="shared" si="202"/>
        <v>44804</v>
      </c>
      <c r="M213" s="81">
        <f t="shared" si="202"/>
        <v>44834</v>
      </c>
      <c r="N213" s="81">
        <f t="shared" si="202"/>
        <v>44865</v>
      </c>
      <c r="O213" s="81">
        <f t="shared" si="202"/>
        <v>44895</v>
      </c>
      <c r="P213" s="81">
        <f t="shared" si="202"/>
        <v>44926</v>
      </c>
      <c r="Q213" s="81">
        <f t="shared" si="202"/>
        <v>44957</v>
      </c>
      <c r="R213" s="81">
        <f t="shared" si="202"/>
        <v>44985</v>
      </c>
      <c r="S213" s="81">
        <f t="shared" si="202"/>
        <v>45016</v>
      </c>
      <c r="T213" s="81">
        <f t="shared" ref="T213" si="203">T3</f>
        <v>45046</v>
      </c>
    </row>
    <row r="214" spans="3:21" ht="13" thickTop="1">
      <c r="C214" s="18" t="s">
        <v>135</v>
      </c>
      <c r="E214" s="18">
        <f>E193+E200+E207</f>
        <v>11025528718.65</v>
      </c>
      <c r="F214" s="18">
        <f t="shared" ref="F214:Q216" si="204">F193+F200+F207</f>
        <v>16392388977.720001</v>
      </c>
      <c r="G214" s="18">
        <f t="shared" si="204"/>
        <v>23932281147.720001</v>
      </c>
      <c r="H214" s="18">
        <f t="shared" si="204"/>
        <v>33391308156.68</v>
      </c>
      <c r="I214" s="18">
        <f t="shared" si="204"/>
        <v>42216774387.68</v>
      </c>
      <c r="J214" s="18">
        <f t="shared" si="204"/>
        <v>51894708194.040138</v>
      </c>
      <c r="K214" s="18">
        <f t="shared" si="204"/>
        <v>63534970710.040138</v>
      </c>
      <c r="L214" s="18">
        <f t="shared" si="204"/>
        <v>72928903995.150146</v>
      </c>
      <c r="M214" s="18">
        <f t="shared" si="204"/>
        <v>88316446906.790131</v>
      </c>
      <c r="N214" s="18">
        <f t="shared" si="204"/>
        <v>97456124676.790131</v>
      </c>
      <c r="O214" s="18">
        <f t="shared" si="204"/>
        <v>109459861863.79013</v>
      </c>
      <c r="P214" s="18">
        <f t="shared" si="204"/>
        <v>119083842898.29013</v>
      </c>
      <c r="Q214" s="18">
        <f>Q193+Q200+Q207</f>
        <v>54967764824.290131</v>
      </c>
      <c r="R214" s="18">
        <f t="shared" ref="R214:S214" si="205">R193+R200+R207</f>
        <v>62660499698.290131</v>
      </c>
      <c r="S214" s="18">
        <f t="shared" si="205"/>
        <v>35986916955.269684</v>
      </c>
      <c r="T214" s="18">
        <f t="shared" ref="T214" si="206">T193+T200+T207</f>
        <v>52290045582.926338</v>
      </c>
      <c r="U214" s="18" t="s">
        <v>154</v>
      </c>
    </row>
    <row r="215" spans="3:21">
      <c r="C215" s="18" t="s">
        <v>136</v>
      </c>
      <c r="E215" s="18" t="e">
        <f>E194+E201+E208</f>
        <v>#REF!</v>
      </c>
      <c r="F215" s="18" t="e">
        <f t="shared" si="204"/>
        <v>#REF!</v>
      </c>
      <c r="G215" s="18" t="e">
        <f t="shared" si="204"/>
        <v>#REF!</v>
      </c>
      <c r="H215" s="18">
        <f t="shared" si="204"/>
        <v>-3262143140.6728878</v>
      </c>
      <c r="I215" s="18">
        <f t="shared" si="204"/>
        <v>-5862230546.2283344</v>
      </c>
      <c r="J215" s="18">
        <f t="shared" si="204"/>
        <v>-9226296780.4746189</v>
      </c>
      <c r="K215" s="18">
        <f t="shared" si="204"/>
        <v>-14536859106.474617</v>
      </c>
      <c r="L215" s="18">
        <f t="shared" si="204"/>
        <v>-14498634970.531551</v>
      </c>
      <c r="M215" s="18">
        <f t="shared" si="204"/>
        <v>-24412916005.303135</v>
      </c>
      <c r="N215" s="18">
        <f t="shared" si="204"/>
        <v>-32481556629.817261</v>
      </c>
      <c r="O215" s="18">
        <f t="shared" si="204"/>
        <v>-26261871139.693455</v>
      </c>
      <c r="P215" s="18">
        <f t="shared" si="204"/>
        <v>-21864249362.91872</v>
      </c>
      <c r="Q215" s="18">
        <f t="shared" si="204"/>
        <v>-19440488225.91872</v>
      </c>
      <c r="R215" s="18">
        <f t="shared" ref="R215:S215" si="207">R194+R201+R208</f>
        <v>-20964559611.91872</v>
      </c>
      <c r="S215" s="18">
        <f t="shared" si="207"/>
        <v>10497432239.102539</v>
      </c>
      <c r="T215" s="18">
        <f t="shared" ref="T215" si="208">T194+T201+T208</f>
        <v>16306570801.994539</v>
      </c>
      <c r="U215" s="18" t="s">
        <v>154</v>
      </c>
    </row>
    <row r="216" spans="3:21">
      <c r="C216" s="18" t="s">
        <v>142</v>
      </c>
      <c r="E216" s="18">
        <f>E195+E202+E209</f>
        <v>2034445179322.752</v>
      </c>
      <c r="F216" s="18">
        <f t="shared" si="204"/>
        <v>2050157747245.0137</v>
      </c>
      <c r="G216" s="18">
        <f t="shared" si="204"/>
        <v>2044804763975.0137</v>
      </c>
      <c r="H216" s="18">
        <f t="shared" si="204"/>
        <v>2062852629402.3867</v>
      </c>
      <c r="I216" s="18">
        <f t="shared" si="204"/>
        <v>2069907199267.6089</v>
      </c>
      <c r="J216" s="18">
        <f t="shared" si="204"/>
        <v>2080586253119.9858</v>
      </c>
      <c r="K216" s="18">
        <f t="shared" si="204"/>
        <v>2071735418861.9858</v>
      </c>
      <c r="L216" s="18">
        <f t="shared" si="204"/>
        <v>2092291223311.9573</v>
      </c>
      <c r="M216" s="18">
        <f t="shared" si="204"/>
        <v>2107245104399.0715</v>
      </c>
      <c r="N216" s="18">
        <f t="shared" si="204"/>
        <v>2116288017129.8145</v>
      </c>
      <c r="O216" s="18">
        <f t="shared" si="204"/>
        <v>2139192151569.3765</v>
      </c>
      <c r="P216" s="18">
        <f t="shared" si="204"/>
        <v>2158828030020.7637</v>
      </c>
      <c r="Q216" s="18">
        <f t="shared" si="204"/>
        <v>2936934517767.7637</v>
      </c>
      <c r="R216" s="18">
        <f t="shared" ref="R216:S216" si="209">R195+R202+R209</f>
        <v>2950473485030.7637</v>
      </c>
      <c r="S216" s="18">
        <f t="shared" si="209"/>
        <v>2987395574041.4102</v>
      </c>
      <c r="T216" s="18">
        <f t="shared" ref="T216" si="210">T195+T202+T209</f>
        <v>3009269615778.3018</v>
      </c>
      <c r="U216" s="18" t="s">
        <v>154</v>
      </c>
    </row>
    <row r="217" spans="3:21">
      <c r="C217" s="18" t="s">
        <v>138</v>
      </c>
      <c r="E217" s="18" t="e">
        <f>SUM(E214:E215)/GEOMEAN(E$216:$E216)</f>
        <v>#REF!</v>
      </c>
      <c r="F217" s="18" t="e">
        <f>SUM(F214:F215)/GEOMEAN($E$216:F216)</f>
        <v>#REF!</v>
      </c>
      <c r="G217" s="18" t="e">
        <f>SUM(G214:G215)/GEOMEAN($E$216:G216)</f>
        <v>#REF!</v>
      </c>
      <c r="H217" s="18">
        <f>SUM(H214:H215)/GEOMEAN($E$216:H216)</f>
        <v>1.4711222553512196E-2</v>
      </c>
      <c r="I217" s="18">
        <f>SUM(I214:I215)/GEOMEAN($E$216:I216)</f>
        <v>1.7713234018570487E-2</v>
      </c>
      <c r="J217" s="18">
        <f>SUM(J214:J215)/GEOMEAN($E$216:J216)</f>
        <v>2.0742359340912942E-2</v>
      </c>
      <c r="K217" s="18">
        <f>SUM(K214:K215)/GEOMEAN($E$216:K216)</f>
        <v>2.3795244377476127E-2</v>
      </c>
      <c r="L217" s="18">
        <f>SUM(L214:L215)/GEOMEAN($E$216:L216)</f>
        <v>2.8319272513950229E-2</v>
      </c>
      <c r="M217" s="18">
        <f>SUM(M214:M215)/GEOMEAN($E$216:M216)</f>
        <v>3.0899493910867853E-2</v>
      </c>
      <c r="N217" s="18">
        <f>SUM(N214:N215)/GEOMEAN($E$216:N216)</f>
        <v>3.1345108954686021E-2</v>
      </c>
      <c r="O217" s="18">
        <f>SUM(O214:O215)/GEOMEAN($E$216:O216)</f>
        <v>4.0021736818661169E-2</v>
      </c>
      <c r="P217" s="18">
        <f>SUM(P214:P215)/GEOMEAN($E$216:P216)</f>
        <v>4.6619770681143445E-2</v>
      </c>
      <c r="Q217" s="18">
        <f>SUM(Q214:Q215)/GEOMEAN($Q$216:Q216)</f>
        <v>1.209672070774467E-2</v>
      </c>
      <c r="R217" s="18">
        <f>SUM(R214:R215)/GEOMEAN($Q$216:R216)</f>
        <v>1.4164484716879099E-2</v>
      </c>
      <c r="S217" s="18">
        <f>SUM(S214:S215)/GEOMEAN($Q$216:S216)</f>
        <v>1.5713774529745071E-2</v>
      </c>
      <c r="T217" s="18">
        <f>SUM(T214:T215)/GEOMEAN($Q$216:T216)</f>
        <v>2.3089670790510521E-2</v>
      </c>
    </row>
    <row r="218" spans="3:21">
      <c r="C218" s="18" t="s">
        <v>139</v>
      </c>
      <c r="E218" s="18">
        <f>SUM(E214)/GEOMEAN(E$216:$E216)</f>
        <v>5.4194277784964922E-3</v>
      </c>
      <c r="F218" s="18">
        <f>SUM(F214)/GEOMEAN($E$216:F216)</f>
        <v>8.0264890167855586E-3</v>
      </c>
      <c r="G218" s="18">
        <f>SUM(G214)/GEOMEAN($E$216:G216)</f>
        <v>1.1713564048418662E-2</v>
      </c>
      <c r="H218" s="18">
        <f>SUM(H214)/GEOMEAN($E$216:H216)</f>
        <v>1.6304035156130148E-2</v>
      </c>
      <c r="I218" s="18">
        <f>SUM(I214)/GEOMEAN($E$216:I216)</f>
        <v>2.0569522409617683E-2</v>
      </c>
      <c r="J218" s="18">
        <f>SUM(J214)/GEOMEAN($E$216:J216)</f>
        <v>2.5227531318646072E-2</v>
      </c>
      <c r="K218" s="18">
        <f>SUM(K214)/GEOMEAN($E$216:K216)</f>
        <v>3.0854865730196412E-2</v>
      </c>
      <c r="L218" s="18">
        <f>SUM(L214)/GEOMEAN($E$216:L216)</f>
        <v>3.5346294666420149E-2</v>
      </c>
      <c r="M218" s="18">
        <f>SUM(M214)/GEOMEAN($E$216:M216)</f>
        <v>4.2703955085560769E-2</v>
      </c>
      <c r="N218" s="18">
        <f>SUM(N214)/GEOMEAN($E$216:N216)</f>
        <v>4.7014900415913913E-2</v>
      </c>
      <c r="O218" s="18">
        <f>SUM(O214)/GEOMEAN($E$216:O216)</f>
        <v>5.2654802665213996E-2</v>
      </c>
      <c r="P218" s="18">
        <f>SUM(P214)/GEOMEAN($E$216:P216)</f>
        <v>5.7104347445432767E-2</v>
      </c>
      <c r="Q218" s="18">
        <f>SUM(Q214)/GEOMEAN($Q$216:Q216)</f>
        <v>1.8716033500831588E-2</v>
      </c>
      <c r="R218" s="18">
        <f>SUM(R214)/GEOMEAN($Q$216:R216)</f>
        <v>2.1286333597225707E-2</v>
      </c>
      <c r="S218" s="18">
        <f>SUM(S214)/GEOMEAN($Q$216:S216)</f>
        <v>1.2165176212131E-2</v>
      </c>
      <c r="T218" s="18">
        <f>SUM(T214)/GEOMEAN($Q$216:T216)</f>
        <v>1.7600867240384229E-2</v>
      </c>
    </row>
    <row r="220" spans="3:21" ht="13" thickBot="1">
      <c r="C220" s="18" t="s">
        <v>145</v>
      </c>
      <c r="E220" s="81" t="e">
        <f t="shared" ref="E220:S220" si="211">E3</f>
        <v>#REF!</v>
      </c>
      <c r="F220" s="81" t="e">
        <f t="shared" si="211"/>
        <v>#REF!</v>
      </c>
      <c r="G220" s="81" t="e">
        <f t="shared" si="211"/>
        <v>#REF!</v>
      </c>
      <c r="H220" s="81" t="e">
        <f t="shared" si="211"/>
        <v>#REF!</v>
      </c>
      <c r="I220" s="81" t="e">
        <f t="shared" si="211"/>
        <v>#REF!</v>
      </c>
      <c r="J220" s="81" t="e">
        <f t="shared" si="211"/>
        <v>#REF!</v>
      </c>
      <c r="K220" s="81">
        <f t="shared" si="211"/>
        <v>44773</v>
      </c>
      <c r="L220" s="81">
        <f t="shared" si="211"/>
        <v>44804</v>
      </c>
      <c r="M220" s="81">
        <f t="shared" si="211"/>
        <v>44834</v>
      </c>
      <c r="N220" s="81">
        <f t="shared" si="211"/>
        <v>44865</v>
      </c>
      <c r="O220" s="81">
        <f t="shared" si="211"/>
        <v>44895</v>
      </c>
      <c r="P220" s="81">
        <f t="shared" si="211"/>
        <v>44926</v>
      </c>
      <c r="Q220" s="81">
        <f t="shared" si="211"/>
        <v>44957</v>
      </c>
      <c r="R220" s="81">
        <f t="shared" si="211"/>
        <v>44985</v>
      </c>
      <c r="S220" s="81">
        <f t="shared" si="211"/>
        <v>45016</v>
      </c>
      <c r="T220" s="81">
        <f t="shared" ref="T220" si="212">T3</f>
        <v>45046</v>
      </c>
    </row>
    <row r="221" spans="3:21" ht="13" thickTop="1">
      <c r="C221" s="18" t="s">
        <v>146</v>
      </c>
      <c r="E221" s="18" t="e">
        <f>'[3]LPHU-PPIP RSI'!AL9+'[3]LPAN-PPIP RSI'!R9</f>
        <v>#REF!</v>
      </c>
      <c r="F221" s="18" t="e">
        <f>'[3]LPHU-PPIP RSI'!AM9+'[3]LPAN-PPIP RSI'!S9</f>
        <v>#REF!</v>
      </c>
      <c r="G221" s="18" t="e">
        <f>'[3]LPHU-PPIP RSI'!AN9+'[3]LPAN-PPIP RSI'!T9</f>
        <v>#REF!</v>
      </c>
      <c r="H221" s="18" t="e">
        <f>'[3]LPHU-PPIP RSI'!AO9+'[3]LPAN-PPIP RSI'!U9</f>
        <v>#REF!</v>
      </c>
      <c r="I221" s="18" t="e">
        <f>'[3]LPHU-PPIP RSI'!AP9+'[3]LPAN-PPIP RSI'!V9</f>
        <v>#REF!</v>
      </c>
      <c r="J221" s="18" t="e">
        <f>'[3]LPHU-PPIP RSI'!AQ9+'[3]LPAN-PPIP RSI'!W9</f>
        <v>#REF!</v>
      </c>
      <c r="K221" s="18" t="e">
        <f>'[3]LPHU-PPIP RSI'!AR9+'[3]LPAN-PPIP RSI'!X9</f>
        <v>#REF!</v>
      </c>
      <c r="L221" s="18" t="e">
        <f>'[3]LPHU-PPIP RSI'!AS9+'[3]LPAN-PPIP RSI'!Y9</f>
        <v>#REF!</v>
      </c>
      <c r="M221" s="18" t="e">
        <f>'[3]LPHU-PPIP RSI'!AT9+'[3]LPAN-PPIP RSI'!Z9</f>
        <v>#REF!</v>
      </c>
      <c r="N221" s="18" t="e">
        <f>'[3]LPHU-PPIP RSI'!AU9+'[3]LPAN-PPIP RSI'!AA9</f>
        <v>#REF!</v>
      </c>
      <c r="O221" s="18" t="e">
        <f>'[3]LPHU-PPIP RSI'!AV9+'[3]LPAN-PPIP RSI'!AB9</f>
        <v>#REF!</v>
      </c>
      <c r="P221" s="18" t="e">
        <f>'[3]LPHU-PPIP RSI'!AW9+'[3]LPAN-PPIP RSI'!AC9</f>
        <v>#REF!</v>
      </c>
      <c r="Q221" s="18" t="e">
        <f>'[3]LPHU-PPIP RSI'!AX9+'[3]LPAN-PPIP RSI'!AD9+'[3]LPHU-DPLK Muamalat'!B9</f>
        <v>#REF!</v>
      </c>
      <c r="R221" s="18" t="e">
        <f>'[3]LPHU-PPIP RSI'!AY9+'[3]LPAN-PPIP RSI'!AE9+'[3]LPHU-DPLK Muamalat'!C9</f>
        <v>#REF!</v>
      </c>
      <c r="S221" s="18">
        <v>14251009175.959679</v>
      </c>
      <c r="T221" s="18">
        <v>23008975359.876343</v>
      </c>
      <c r="U221" s="18" t="s">
        <v>154</v>
      </c>
    </row>
    <row r="222" spans="3:21">
      <c r="C222" s="18" t="s">
        <v>147</v>
      </c>
      <c r="E222" s="18" t="e">
        <f>'[3]LPHU-PPIP RSI'!AL20+'[3]LPAN-PPIP RSI'!R20</f>
        <v>#REF!</v>
      </c>
      <c r="F222" s="18" t="e">
        <f>'[3]LPHU-PPIP RSI'!AM20+'[3]LPAN-PPIP RSI'!S20</f>
        <v>#REF!</v>
      </c>
      <c r="G222" s="18" t="e">
        <f>'[3]LPHU-PPIP RSI'!AN20+'[3]LPAN-PPIP RSI'!T20</f>
        <v>#REF!</v>
      </c>
      <c r="H222" s="18" t="e">
        <f>'[3]LPHU-PPIP RSI'!AO20+'[3]LPAN-PPIP RSI'!U20</f>
        <v>#REF!</v>
      </c>
      <c r="I222" s="18" t="e">
        <f>'[3]LPHU-PPIP RSI'!AP20+'[3]LPAN-PPIP RSI'!V20</f>
        <v>#REF!</v>
      </c>
      <c r="J222" s="18" t="e">
        <f>'[3]LPHU-PPIP RSI'!AQ20+'[3]LPAN-PPIP RSI'!W20</f>
        <v>#REF!</v>
      </c>
      <c r="K222" s="18" t="e">
        <f>'[3]LPHU-PPIP RSI'!AR20+'[3]LPAN-PPIP RSI'!X20</f>
        <v>#REF!</v>
      </c>
      <c r="L222" s="18" t="e">
        <f>'[3]LPHU-PPIP RSI'!AS20+'[3]LPAN-PPIP RSI'!Y20</f>
        <v>#REF!</v>
      </c>
      <c r="M222" s="18" t="e">
        <f>'[3]LPHU-PPIP RSI'!AT20+'[3]LPAN-PPIP RSI'!Z20</f>
        <v>#REF!</v>
      </c>
      <c r="N222" s="18" t="e">
        <f>'[3]LPHU-PPIP RSI'!AU20+'[3]LPAN-PPIP RSI'!AA20</f>
        <v>#REF!</v>
      </c>
      <c r="O222" s="18" t="e">
        <f>'[3]LPHU-PPIP RSI'!AV20+'[3]LPAN-PPIP RSI'!AB20</f>
        <v>#REF!</v>
      </c>
      <c r="P222" s="18" t="e">
        <f>'[3]LPHU-PPIP RSI'!AW20+'[3]LPAN-PPIP RSI'!AC20</f>
        <v>#REF!</v>
      </c>
      <c r="Q222" s="18" t="e">
        <f>'[3]LPHU-PPIP RSI'!AX20+'[3]LPAN-PPIP RSI'!AD20+'[3]LPHU-DPLK Muamalat'!B20</f>
        <v>#REF!</v>
      </c>
      <c r="R222" s="18" t="e">
        <f>'[3]LPHU-PPIP RSI'!AY20+'[3]LPAN-PPIP RSI'!AE20+'[3]LPHU-DPLK Muamalat'!C20</f>
        <v>#REF!</v>
      </c>
      <c r="S222" s="18">
        <v>124346955.69</v>
      </c>
      <c r="T222" s="18">
        <v>167057973.94999999</v>
      </c>
      <c r="U222" s="18" t="s">
        <v>154</v>
      </c>
    </row>
    <row r="223" spans="3:21">
      <c r="C223" s="18" t="s">
        <v>148</v>
      </c>
      <c r="E223" s="18">
        <f>'[4]LAN-PPMP'!C149</f>
        <v>619100758402.85828</v>
      </c>
      <c r="F223" s="18">
        <f>'[4]LAN-PPMP'!D149</f>
        <v>623666414307.01904</v>
      </c>
      <c r="G223" s="18">
        <f>'[4]LAN-PPMP'!E149</f>
        <v>624219417388.01904</v>
      </c>
      <c r="H223" s="18">
        <f>'[4]LAN-PPMP'!F149</f>
        <v>629282798717.83215</v>
      </c>
      <c r="I223" s="18">
        <f>'[4]LAN-PPMP'!G149</f>
        <v>631264019071.67114</v>
      </c>
      <c r="J223" s="18">
        <f>'[4]LAN-PPMP'!H149</f>
        <v>635556925151.26001</v>
      </c>
      <c r="K223" s="18">
        <f>'[4]LAN-PPMP'!I149</f>
        <v>637250357271.26001</v>
      </c>
      <c r="L223" s="18">
        <f>'[4]LAN-PPMP'!J149</f>
        <v>641566128575.31714</v>
      </c>
      <c r="M223" s="18">
        <f>'[4]LAN-PPMP'!K149</f>
        <v>653623595470.94592</v>
      </c>
      <c r="N223" s="18">
        <f>'[4]LAN-PPMP'!L149</f>
        <v>655318947743.479</v>
      </c>
      <c r="O223" s="18">
        <f>'[4]LAN-PPMP'!M149</f>
        <v>663424250258.87646</v>
      </c>
      <c r="P223" s="18">
        <f>'[4]LAN-PPMP'!N149</f>
        <v>662242736023.86682</v>
      </c>
      <c r="Q223" s="18">
        <f>'[4]LAN-PPMP'!O149</f>
        <v>1450428347174.8667</v>
      </c>
      <c r="R223" s="18">
        <f>('Tabel 9'!J149)*1000000000</f>
        <v>1450943253284.8701</v>
      </c>
      <c r="S223" s="18">
        <f>('Tabel 9'!K149)*1000000000</f>
        <v>1488933455756.1768</v>
      </c>
      <c r="T223" s="18">
        <f>('Tabel 9'!L149)*1000000000</f>
        <v>1503825954962.822</v>
      </c>
      <c r="U223" s="18" t="s">
        <v>154</v>
      </c>
    </row>
    <row r="224" spans="3:21">
      <c r="C224" s="18" t="s">
        <v>149</v>
      </c>
      <c r="E224" s="18" t="e">
        <f>(E221-E222)/GEOMEAN(E$223:$E223)</f>
        <v>#REF!</v>
      </c>
      <c r="F224" s="18" t="e">
        <f>(F221-F222)/GEOMEAN($E$223:F223)</f>
        <v>#REF!</v>
      </c>
      <c r="G224" s="18" t="e">
        <f>(G221-G222)/GEOMEAN($E$223:G223)</f>
        <v>#REF!</v>
      </c>
      <c r="H224" s="18" t="e">
        <f>(H221-H222)/GEOMEAN($E$223:H223)</f>
        <v>#REF!</v>
      </c>
      <c r="I224" s="18" t="e">
        <f>(I221-I222)/GEOMEAN($E$223:I223)</f>
        <v>#REF!</v>
      </c>
      <c r="J224" s="18" t="e">
        <f>(J221-J222)/GEOMEAN($E$223:J223)</f>
        <v>#REF!</v>
      </c>
      <c r="K224" s="18" t="e">
        <f>(K221-K222)/GEOMEAN($E$223:K223)</f>
        <v>#REF!</v>
      </c>
      <c r="L224" s="18" t="e">
        <f>(L221-L222)/GEOMEAN($E$223:L223)</f>
        <v>#REF!</v>
      </c>
      <c r="M224" s="18" t="e">
        <f>(M221-M222)/GEOMEAN($E$223:M223)</f>
        <v>#REF!</v>
      </c>
      <c r="N224" s="18" t="e">
        <f>(N221-N222)/GEOMEAN($E$223:N223)</f>
        <v>#REF!</v>
      </c>
      <c r="O224" s="18" t="e">
        <f>(O221-O222)/GEOMEAN($E$223:O223)</f>
        <v>#REF!</v>
      </c>
      <c r="P224" s="18" t="e">
        <f>(P221-P222)/GEOMEAN($E$223:P223)</f>
        <v>#REF!</v>
      </c>
      <c r="Q224" s="18" t="e">
        <f>(Q221-Q222)/GEOMEAN($Q$223:Q223)</f>
        <v>#REF!</v>
      </c>
      <c r="R224" s="18" t="e">
        <f>(R221-R222)/GEOMEAN($Q$223:R223)</f>
        <v>#REF!</v>
      </c>
      <c r="S224" s="18">
        <f>(S221-S222)/GEOMEAN($Q$223:S223)</f>
        <v>9.6538133105225354E-3</v>
      </c>
      <c r="T224" s="18">
        <f>(T221-T222)/GEOMEAN($Q$223:T223)</f>
        <v>1.5503425394467141E-2</v>
      </c>
    </row>
    <row r="226" spans="3:21" ht="13" thickBot="1">
      <c r="C226" s="18" t="s">
        <v>150</v>
      </c>
      <c r="E226" s="81" t="e">
        <f t="shared" ref="E226:S226" si="213">E3</f>
        <v>#REF!</v>
      </c>
      <c r="F226" s="81" t="e">
        <f t="shared" si="213"/>
        <v>#REF!</v>
      </c>
      <c r="G226" s="81" t="e">
        <f t="shared" si="213"/>
        <v>#REF!</v>
      </c>
      <c r="H226" s="81" t="e">
        <f t="shared" si="213"/>
        <v>#REF!</v>
      </c>
      <c r="I226" s="81" t="e">
        <f t="shared" si="213"/>
        <v>#REF!</v>
      </c>
      <c r="J226" s="81" t="e">
        <f t="shared" si="213"/>
        <v>#REF!</v>
      </c>
      <c r="K226" s="81">
        <f t="shared" si="213"/>
        <v>44773</v>
      </c>
      <c r="L226" s="81">
        <f t="shared" si="213"/>
        <v>44804</v>
      </c>
      <c r="M226" s="81">
        <f t="shared" si="213"/>
        <v>44834</v>
      </c>
      <c r="N226" s="81">
        <f t="shared" si="213"/>
        <v>44865</v>
      </c>
      <c r="O226" s="81">
        <f t="shared" si="213"/>
        <v>44895</v>
      </c>
      <c r="P226" s="81">
        <f t="shared" si="213"/>
        <v>44926</v>
      </c>
      <c r="Q226" s="81">
        <f t="shared" si="213"/>
        <v>44957</v>
      </c>
      <c r="R226" s="81">
        <f t="shared" si="213"/>
        <v>44985</v>
      </c>
      <c r="S226" s="81">
        <f t="shared" si="213"/>
        <v>45016</v>
      </c>
      <c r="T226" s="81">
        <f t="shared" ref="T226" si="214">T3</f>
        <v>45046</v>
      </c>
    </row>
    <row r="227" spans="3:21" ht="13" thickTop="1">
      <c r="C227" s="18" t="s">
        <v>146</v>
      </c>
      <c r="E227" s="18" t="e">
        <f>'[3]LPAN - PPMP UMS'!AL9</f>
        <v>#REF!</v>
      </c>
      <c r="F227" s="18" t="e">
        <f>'[3]LPAN - PPMP UMS'!AM9</f>
        <v>#REF!</v>
      </c>
      <c r="G227" s="18" t="e">
        <f>'[3]LPAN - PPMP UMS'!AN9</f>
        <v>#REF!</v>
      </c>
      <c r="H227" s="18" t="e">
        <f>'[3]LPAN - PPMP UMS'!AO9</f>
        <v>#REF!</v>
      </c>
      <c r="I227" s="18" t="e">
        <f>'[3]LPAN - PPMP UMS'!AP9</f>
        <v>#REF!</v>
      </c>
      <c r="J227" s="18" t="e">
        <f>'[3]LPAN - PPMP UMS'!AQ9</f>
        <v>#REF!</v>
      </c>
      <c r="K227" s="18" t="e">
        <f>'[3]LPAN - PPMP UMS'!AR9</f>
        <v>#REF!</v>
      </c>
      <c r="L227" s="18" t="e">
        <f>'[3]LPAN - PPMP UMS'!AS9</f>
        <v>#REF!</v>
      </c>
      <c r="M227" s="18" t="e">
        <f>'[3]LPAN - PPMP UMS'!AT9</f>
        <v>#REF!</v>
      </c>
      <c r="N227" s="18" t="e">
        <f>'[3]LPAN - PPMP UMS'!AU9</f>
        <v>#REF!</v>
      </c>
      <c r="O227" s="18" t="e">
        <f>'[3]LPAN - PPMP UMS'!AV9</f>
        <v>#REF!</v>
      </c>
      <c r="P227" s="18" t="e">
        <f>'[3]LPAN - PPMP UMS'!AW9</f>
        <v>#REF!</v>
      </c>
      <c r="Q227" s="18" t="e">
        <f>'[3]LPAN - PPMP UMS'!AX9</f>
        <v>#REF!</v>
      </c>
      <c r="R227" s="18" t="e">
        <f>'[3]LPAN - PPMP UMS'!AY9</f>
        <v>#REF!</v>
      </c>
      <c r="S227" s="18">
        <v>234378411</v>
      </c>
      <c r="T227" s="18">
        <v>280768917</v>
      </c>
      <c r="U227" s="18" t="s">
        <v>154</v>
      </c>
    </row>
    <row r="228" spans="3:21">
      <c r="C228" s="18" t="s">
        <v>147</v>
      </c>
      <c r="E228" s="18" t="e">
        <f>'[3]LPAN - PPMP UMS'!AL19</f>
        <v>#REF!</v>
      </c>
      <c r="F228" s="18" t="e">
        <f>'[3]LPAN - PPMP UMS'!AM19</f>
        <v>#REF!</v>
      </c>
      <c r="G228" s="18" t="e">
        <f>'[3]LPAN - PPMP UMS'!AN19</f>
        <v>#REF!</v>
      </c>
      <c r="H228" s="18" t="e">
        <f>'[3]LPAN - PPMP UMS'!AO19</f>
        <v>#REF!</v>
      </c>
      <c r="I228" s="18" t="e">
        <f>'[3]LPAN - PPMP UMS'!AP19</f>
        <v>#REF!</v>
      </c>
      <c r="J228" s="18" t="e">
        <f>'[3]LPAN - PPMP UMS'!AQ19</f>
        <v>#REF!</v>
      </c>
      <c r="K228" s="18" t="e">
        <f>'[3]LPAN - PPMP UMS'!AR19</f>
        <v>#REF!</v>
      </c>
      <c r="L228" s="18" t="e">
        <f>'[3]LPAN - PPMP UMS'!AS19</f>
        <v>#REF!</v>
      </c>
      <c r="M228" s="18" t="e">
        <f>'[3]LPAN - PPMP UMS'!AT19</f>
        <v>#REF!</v>
      </c>
      <c r="N228" s="18" t="e">
        <f>'[3]LPAN - PPMP UMS'!AU19</f>
        <v>#REF!</v>
      </c>
      <c r="O228" s="18" t="e">
        <f>'[3]LPAN - PPMP UMS'!AV19</f>
        <v>#REF!</v>
      </c>
      <c r="P228" s="18" t="e">
        <f>'[3]LPAN - PPMP UMS'!AW19</f>
        <v>#REF!</v>
      </c>
      <c r="Q228" s="18" t="e">
        <f>'[3]LPAN - PPMP UMS'!AX19</f>
        <v>#REF!</v>
      </c>
      <c r="R228" s="18" t="e">
        <f>'[3]LPAN - PPMP UMS'!AY19</f>
        <v>#REF!</v>
      </c>
      <c r="S228" s="18">
        <v>4363386</v>
      </c>
      <c r="T228" s="18">
        <v>4307886</v>
      </c>
      <c r="U228" s="18" t="s">
        <v>154</v>
      </c>
    </row>
    <row r="229" spans="3:21">
      <c r="C229" s="18" t="s">
        <v>148</v>
      </c>
      <c r="E229" s="18">
        <f>'[4]LAN-PPIP'!C147</f>
        <v>88062310420.428757</v>
      </c>
      <c r="F229" s="18">
        <f>'[4]LAN-PPIP'!D147</f>
        <v>86764664284</v>
      </c>
      <c r="G229" s="18">
        <f>'[4]LAN-PPIP'!E147</f>
        <v>86764664284</v>
      </c>
      <c r="H229" s="18">
        <f>'[4]LAN-PPIP'!F147</f>
        <v>86764664284</v>
      </c>
      <c r="I229" s="18">
        <f>'[4]LAN-PPIP'!G147</f>
        <v>85652734886</v>
      </c>
      <c r="J229" s="18">
        <f>'[4]LAN-PPIP'!H147</f>
        <v>84913614824</v>
      </c>
      <c r="K229" s="18">
        <f>'[4]LAN-PPIP'!I147</f>
        <v>70125459100</v>
      </c>
      <c r="L229" s="18">
        <f>'[4]LAN-PPIP'!J147</f>
        <v>76385614500</v>
      </c>
      <c r="M229" s="18">
        <f>'[4]LAN-PPIP'!K147</f>
        <v>74646969475</v>
      </c>
      <c r="N229" s="18">
        <f>'[4]LAN-PPIP'!L147</f>
        <v>73326129714</v>
      </c>
      <c r="O229" s="18">
        <f>'[4]LAN-PPIP'!M147</f>
        <v>73961809241</v>
      </c>
      <c r="P229" s="18">
        <f>'[4]LAN-PPIP'!N147</f>
        <v>77868264383</v>
      </c>
      <c r="Q229" s="18">
        <f>'[4]LAN-PPIP'!O147</f>
        <v>76724528413</v>
      </c>
      <c r="R229" s="18">
        <f>('Tabel 10'!J146)*1000000000</f>
        <v>76724528413</v>
      </c>
      <c r="S229" s="18">
        <f>('Tabel 10'!K146)*1000000000</f>
        <v>76724528413</v>
      </c>
      <c r="T229" s="18">
        <f>('Tabel 10'!L146)*1000000000</f>
        <v>76146727240</v>
      </c>
      <c r="U229" s="18" t="s">
        <v>154</v>
      </c>
    </row>
    <row r="230" spans="3:21">
      <c r="C230" s="18" t="s">
        <v>149</v>
      </c>
      <c r="E230" s="18" t="e">
        <f>(E227-E228)/GEOMEAN(E$229:$E229)</f>
        <v>#REF!</v>
      </c>
      <c r="F230" s="18" t="e">
        <f>(F227-F228)/GEOMEAN($E$229:F229)</f>
        <v>#REF!</v>
      </c>
      <c r="G230" s="18" t="e">
        <f>(G227-G228)/GEOMEAN($E$229:G229)</f>
        <v>#REF!</v>
      </c>
      <c r="H230" s="18" t="e">
        <f>(H227-H228)/GEOMEAN($E$229:H229)</f>
        <v>#REF!</v>
      </c>
      <c r="I230" s="18" t="e">
        <f>(I227-I228)/GEOMEAN($E$229:I229)</f>
        <v>#REF!</v>
      </c>
      <c r="J230" s="18" t="e">
        <f>(J227-J228)/GEOMEAN($E$229:J229)</f>
        <v>#REF!</v>
      </c>
      <c r="K230" s="18" t="e">
        <f>(K227-K228)/GEOMEAN($E$229:K229)</f>
        <v>#REF!</v>
      </c>
      <c r="L230" s="18" t="e">
        <f>(L227-L228)/GEOMEAN($E$229:L229)</f>
        <v>#REF!</v>
      </c>
      <c r="M230" s="18" t="e">
        <f>(M227-M228)/GEOMEAN($E$229:M229)</f>
        <v>#REF!</v>
      </c>
      <c r="N230" s="18" t="e">
        <f>(N227-N228)/GEOMEAN($E$229:N229)</f>
        <v>#REF!</v>
      </c>
      <c r="O230" s="18" t="e">
        <f>(O227-O228)/GEOMEAN($E$229:O229)</f>
        <v>#REF!</v>
      </c>
      <c r="P230" s="18" t="e">
        <f>(P227-P228)/GEOMEAN($E$229:P229)</f>
        <v>#REF!</v>
      </c>
      <c r="Q230" s="18" t="e">
        <f>(Q227-Q228)/GEOMEAN($Q$229:Q229)</f>
        <v>#REF!</v>
      </c>
      <c r="R230" s="18" t="e">
        <f>(R227-R228)/GEOMEAN($Q$229:R229)</f>
        <v>#REF!</v>
      </c>
      <c r="S230" s="18">
        <f>(S227-S228)/GEOMEAN($Q$229:S229)</f>
        <v>2.9979333826837423E-3</v>
      </c>
      <c r="T230" s="18">
        <f>(T227-T228)/GEOMEAN($Q$229:T229)</f>
        <v>3.6101100572277682E-3</v>
      </c>
    </row>
    <row r="232" spans="3:21" ht="13" thickBot="1">
      <c r="C232" s="18" t="s">
        <v>151</v>
      </c>
      <c r="E232" s="81" t="e">
        <f t="shared" ref="E232:S232" si="215">E3</f>
        <v>#REF!</v>
      </c>
      <c r="F232" s="81" t="e">
        <f t="shared" si="215"/>
        <v>#REF!</v>
      </c>
      <c r="G232" s="81" t="e">
        <f t="shared" si="215"/>
        <v>#REF!</v>
      </c>
      <c r="H232" s="81" t="e">
        <f t="shared" si="215"/>
        <v>#REF!</v>
      </c>
      <c r="I232" s="81" t="e">
        <f t="shared" si="215"/>
        <v>#REF!</v>
      </c>
      <c r="J232" s="81" t="e">
        <f t="shared" si="215"/>
        <v>#REF!</v>
      </c>
      <c r="K232" s="81">
        <f t="shared" si="215"/>
        <v>44773</v>
      </c>
      <c r="L232" s="81">
        <f t="shared" si="215"/>
        <v>44804</v>
      </c>
      <c r="M232" s="81">
        <f t="shared" si="215"/>
        <v>44834</v>
      </c>
      <c r="N232" s="81">
        <f t="shared" si="215"/>
        <v>44865</v>
      </c>
      <c r="O232" s="81">
        <f t="shared" si="215"/>
        <v>44895</v>
      </c>
      <c r="P232" s="81">
        <f t="shared" si="215"/>
        <v>44926</v>
      </c>
      <c r="Q232" s="81">
        <f t="shared" si="215"/>
        <v>44957</v>
      </c>
      <c r="R232" s="81">
        <f t="shared" si="215"/>
        <v>44985</v>
      </c>
      <c r="S232" s="81">
        <f t="shared" si="215"/>
        <v>45016</v>
      </c>
      <c r="T232" s="81">
        <f t="shared" ref="T232" si="216">T3</f>
        <v>45046</v>
      </c>
    </row>
    <row r="233" spans="3:21" ht="13" thickTop="1">
      <c r="C233" s="18" t="s">
        <v>146</v>
      </c>
      <c r="E233" s="18">
        <f>'[3]LPAN-PPMP Muhammadiyah'!AL9</f>
        <v>1918854878.4299998</v>
      </c>
      <c r="F233" s="18">
        <f>'[3]LPAN-PPMP Muhammadiyah'!AM9</f>
        <v>3739643179.7200003</v>
      </c>
      <c r="G233" s="18">
        <f>'[3]LPAN-PPMP Muhammadiyah'!AN9</f>
        <v>3739643179.7200003</v>
      </c>
      <c r="H233" s="18">
        <f>'[3]LPAN-PPMP Muhammadiyah'!AO9</f>
        <v>7462078710.6800003</v>
      </c>
      <c r="I233" s="18">
        <f>'[3]LPAN-PPMP Muhammadiyah'!AP9</f>
        <v>9175424098.6800003</v>
      </c>
      <c r="J233" s="18">
        <f>'[3]LPAN-PPMP Muhammadiyah'!AQ9</f>
        <v>12113285458.04014</v>
      </c>
      <c r="K233" s="18">
        <f>'[3]LPAN-PPMP Muhammadiyah'!AR9</f>
        <v>12113285458.04014</v>
      </c>
      <c r="L233" s="18">
        <f>'[3]LPAN-PPMP Muhammadiyah'!AS9</f>
        <v>14193101105.150141</v>
      </c>
      <c r="M233" s="18">
        <f>'[3]LPAN-PPMP Muhammadiyah'!AT9</f>
        <v>22721147770.788933</v>
      </c>
      <c r="N233" s="18">
        <f>'[3]LPAN-PPMP Muhammadiyah'!AU9</f>
        <v>24529263800.788929</v>
      </c>
      <c r="O233" s="18">
        <f>'[3]LPAN-PPMP Muhammadiyah'!AV9</f>
        <v>26538292705.788929</v>
      </c>
      <c r="P233" s="18">
        <f>'[3]LPAN-PPMP Muhammadiyah'!AW9</f>
        <v>28492456839.288929</v>
      </c>
      <c r="Q233" s="18">
        <f>'[3]LPAN-PPMP Muhammadiyah'!AX9</f>
        <v>28492456839.288929</v>
      </c>
      <c r="R233" s="18">
        <f>'[3]LPAN-PPMP Muhammadiyah'!AY9</f>
        <v>28492456839.288929</v>
      </c>
      <c r="S233" s="18">
        <v>21698219470</v>
      </c>
      <c r="T233" s="18">
        <v>29263581419</v>
      </c>
      <c r="U233" s="18" t="s">
        <v>154</v>
      </c>
    </row>
    <row r="234" spans="3:21">
      <c r="C234" s="18" t="s">
        <v>147</v>
      </c>
      <c r="E234" s="18" t="e">
        <f>'[3]LPAN-PPMP Muhammadiyah'!AL16</f>
        <v>#REF!</v>
      </c>
      <c r="F234" s="18" t="e">
        <f>'[3]LPAN-PPMP Muhammadiyah'!AM16</f>
        <v>#REF!</v>
      </c>
      <c r="G234" s="18" t="e">
        <f>'[3]LPAN-PPMP Muhammadiyah'!AN16</f>
        <v>#REF!</v>
      </c>
      <c r="H234" s="18" t="e">
        <f>'[3]LPAN-PPMP Muhammadiyah'!AO16</f>
        <v>#REF!</v>
      </c>
      <c r="I234" s="18" t="e">
        <f>'[3]LPAN-PPMP Muhammadiyah'!AP16</f>
        <v>#REF!</v>
      </c>
      <c r="J234" s="18" t="e">
        <f>'[3]LPAN-PPMP Muhammadiyah'!AQ16</f>
        <v>#REF!</v>
      </c>
      <c r="K234" s="18" t="e">
        <f>'[3]LPAN-PPMP Muhammadiyah'!AR16</f>
        <v>#REF!</v>
      </c>
      <c r="L234" s="18" t="e">
        <f>'[3]LPAN-PPMP Muhammadiyah'!AS16</f>
        <v>#REF!</v>
      </c>
      <c r="M234" s="18" t="e">
        <f>'[3]LPAN-PPMP Muhammadiyah'!AT16</f>
        <v>#REF!</v>
      </c>
      <c r="N234" s="18" t="e">
        <f>'[3]LPAN-PPMP Muhammadiyah'!AU16</f>
        <v>#REF!</v>
      </c>
      <c r="O234" s="18" t="e">
        <f>'[3]LPAN-PPMP Muhammadiyah'!AV16</f>
        <v>#REF!</v>
      </c>
      <c r="P234" s="18" t="e">
        <f>'[3]LPAN-PPMP Muhammadiyah'!AW16</f>
        <v>#REF!</v>
      </c>
      <c r="Q234" s="18" t="e">
        <f>'[3]LPAN-PPMP Muhammadiyah'!AX16</f>
        <v>#REF!</v>
      </c>
      <c r="R234" s="18" t="e">
        <f>'[3]LPAN-PPMP Muhammadiyah'!AY16</f>
        <v>#REF!</v>
      </c>
      <c r="S234" s="18">
        <v>67979760</v>
      </c>
      <c r="T234" s="18">
        <v>91914253</v>
      </c>
      <c r="U234" s="18" t="s">
        <v>154</v>
      </c>
    </row>
    <row r="235" spans="3:21">
      <c r="C235" s="18" t="s">
        <v>148</v>
      </c>
      <c r="E235" s="18">
        <f>'[4]LAN-DPLK'!C113</f>
        <v>1458064245632</v>
      </c>
      <c r="F235" s="18">
        <f>'[4]LAN-DPLK'!D113</f>
        <v>1460489330970</v>
      </c>
      <c r="G235" s="18">
        <f>'[4]LAN-DPLK'!E113</f>
        <v>1451951110473</v>
      </c>
      <c r="H235" s="18">
        <f>'[4]LAN-DPLK'!F113</f>
        <v>1464080404464</v>
      </c>
      <c r="I235" s="18">
        <f>'[4]LAN-DPLK'!G113</f>
        <v>1467765807691</v>
      </c>
      <c r="J235" s="18">
        <f>'[4]LAN-DPLK'!H113</f>
        <v>1472154189314</v>
      </c>
      <c r="K235" s="18">
        <f>'[4]LAN-DPLK'!I113</f>
        <v>1476225778673</v>
      </c>
      <c r="L235" s="18">
        <f>'[4]LAN-DPLK'!J113</f>
        <v>1484964396803</v>
      </c>
      <c r="M235" s="18">
        <f>'[4]LAN-DPLK'!K113</f>
        <v>1482946657339</v>
      </c>
      <c r="N235" s="18">
        <f>'[4]LAN-DPLK'!L113</f>
        <v>1488803380844</v>
      </c>
      <c r="O235" s="18">
        <f>'[4]LAN-DPLK'!M113</f>
        <v>1499776014416</v>
      </c>
      <c r="P235" s="18">
        <f>'[4]LAN-DPLK'!N113</f>
        <v>1509530057317</v>
      </c>
      <c r="Q235" s="18">
        <f>'[4]LAN-DPLK'!O113</f>
        <v>1516670951561</v>
      </c>
      <c r="R235" s="18">
        <f>('Tabel 11'!J113)*1000000000</f>
        <v>1524776061666</v>
      </c>
      <c r="S235" s="18">
        <f>('Tabel 11'!K113)*1000000000</f>
        <v>1537604318475</v>
      </c>
      <c r="T235" s="18">
        <f>('Tabel 11'!L113)*1000000000</f>
        <v>1550201220123</v>
      </c>
      <c r="U235" s="18" t="s">
        <v>154</v>
      </c>
    </row>
    <row r="236" spans="3:21">
      <c r="C236" s="18" t="s">
        <v>149</v>
      </c>
      <c r="E236" s="18" t="e">
        <f>(E233-E234)/GEOMEAN(E$235:$E235)</f>
        <v>#REF!</v>
      </c>
      <c r="F236" s="18" t="e">
        <f>(F233-F234)/GEOMEAN($E$235:F235)</f>
        <v>#REF!</v>
      </c>
      <c r="G236" s="18" t="e">
        <f>(G233-G234)/GEOMEAN($E$235:G235)</f>
        <v>#REF!</v>
      </c>
      <c r="H236" s="18" t="e">
        <f>(H233-H234)/GEOMEAN($E$235:H235)</f>
        <v>#REF!</v>
      </c>
      <c r="I236" s="18" t="e">
        <f>(I233-I234)/GEOMEAN($E$235:I235)</f>
        <v>#REF!</v>
      </c>
      <c r="J236" s="18" t="e">
        <f>(J233-J234)/GEOMEAN($E$235:J235)</f>
        <v>#REF!</v>
      </c>
      <c r="K236" s="18" t="e">
        <f>(K233-K234)/GEOMEAN($E$235:K235)</f>
        <v>#REF!</v>
      </c>
      <c r="L236" s="18" t="e">
        <f>(L233-L234)/GEOMEAN($E$235:L235)</f>
        <v>#REF!</v>
      </c>
      <c r="M236" s="18" t="e">
        <f>(M233-M234)/GEOMEAN($E$235:M235)</f>
        <v>#REF!</v>
      </c>
      <c r="N236" s="18" t="e">
        <f>(N233-N234)/GEOMEAN($E$235:N235)</f>
        <v>#REF!</v>
      </c>
      <c r="O236" s="18" t="e">
        <f>(O233-O234)/GEOMEAN($E$235:O235)</f>
        <v>#REF!</v>
      </c>
      <c r="P236" s="18" t="e">
        <f>(P233-P234)/GEOMEAN($E$235:P235)</f>
        <v>#REF!</v>
      </c>
      <c r="Q236" s="18" t="e">
        <f>(Q233-Q234)/GEOMEAN($Q$235:Q235)</f>
        <v>#REF!</v>
      </c>
      <c r="R236" s="18" t="e">
        <f>(R233-R234)/GEOMEAN($Q$235:R235)</f>
        <v>#REF!</v>
      </c>
      <c r="S236" s="18">
        <f>(S233-S234)/GEOMEAN($Q$235:S235)</f>
        <v>1.4171440282270766E-2</v>
      </c>
      <c r="T236" s="18">
        <f>(T233-T234)/GEOMEAN($Q$235:T235)</f>
        <v>1.9038324513739522E-2</v>
      </c>
    </row>
    <row r="238" spans="3:21" ht="13" thickBot="1">
      <c r="C238" s="18" t="s">
        <v>152</v>
      </c>
      <c r="E238" s="81" t="e">
        <f t="shared" ref="E238:S238" si="217">E3</f>
        <v>#REF!</v>
      </c>
      <c r="F238" s="81" t="e">
        <f t="shared" si="217"/>
        <v>#REF!</v>
      </c>
      <c r="G238" s="81" t="e">
        <f t="shared" si="217"/>
        <v>#REF!</v>
      </c>
      <c r="H238" s="81" t="e">
        <f t="shared" si="217"/>
        <v>#REF!</v>
      </c>
      <c r="I238" s="81" t="e">
        <f t="shared" si="217"/>
        <v>#REF!</v>
      </c>
      <c r="J238" s="81" t="e">
        <f t="shared" si="217"/>
        <v>#REF!</v>
      </c>
      <c r="K238" s="81">
        <f t="shared" si="217"/>
        <v>44773</v>
      </c>
      <c r="L238" s="81">
        <f t="shared" si="217"/>
        <v>44804</v>
      </c>
      <c r="M238" s="81">
        <f t="shared" si="217"/>
        <v>44834</v>
      </c>
      <c r="N238" s="81">
        <f t="shared" si="217"/>
        <v>44865</v>
      </c>
      <c r="O238" s="81">
        <f t="shared" si="217"/>
        <v>44895</v>
      </c>
      <c r="P238" s="81">
        <f t="shared" si="217"/>
        <v>44926</v>
      </c>
      <c r="Q238" s="81">
        <f t="shared" si="217"/>
        <v>44957</v>
      </c>
      <c r="R238" s="81">
        <f t="shared" si="217"/>
        <v>44985</v>
      </c>
      <c r="S238" s="81">
        <f t="shared" si="217"/>
        <v>45016</v>
      </c>
      <c r="T238" s="81">
        <f t="shared" ref="T238" si="218">T3</f>
        <v>45046</v>
      </c>
    </row>
    <row r="239" spans="3:21" ht="13" thickTop="1">
      <c r="C239" s="18" t="s">
        <v>146</v>
      </c>
      <c r="E239" s="18" t="e">
        <f>E221+E227+E233</f>
        <v>#REF!</v>
      </c>
      <c r="F239" s="18" t="e">
        <f t="shared" ref="F239:Q241" si="219">F221+F227+F233</f>
        <v>#REF!</v>
      </c>
      <c r="G239" s="18" t="e">
        <f t="shared" si="219"/>
        <v>#REF!</v>
      </c>
      <c r="H239" s="18" t="e">
        <f t="shared" si="219"/>
        <v>#REF!</v>
      </c>
      <c r="I239" s="18" t="e">
        <f t="shared" si="219"/>
        <v>#REF!</v>
      </c>
      <c r="J239" s="18" t="e">
        <f t="shared" si="219"/>
        <v>#REF!</v>
      </c>
      <c r="K239" s="18" t="e">
        <f t="shared" si="219"/>
        <v>#REF!</v>
      </c>
      <c r="L239" s="18" t="e">
        <f t="shared" si="219"/>
        <v>#REF!</v>
      </c>
      <c r="M239" s="18" t="e">
        <f t="shared" si="219"/>
        <v>#REF!</v>
      </c>
      <c r="N239" s="18" t="e">
        <f t="shared" si="219"/>
        <v>#REF!</v>
      </c>
      <c r="O239" s="18" t="e">
        <f t="shared" si="219"/>
        <v>#REF!</v>
      </c>
      <c r="P239" s="18" t="e">
        <f t="shared" si="219"/>
        <v>#REF!</v>
      </c>
      <c r="Q239" s="18" t="e">
        <f t="shared" si="219"/>
        <v>#REF!</v>
      </c>
      <c r="R239" s="18" t="e">
        <f t="shared" ref="R239:S239" si="220">R221+R227+R233</f>
        <v>#REF!</v>
      </c>
      <c r="S239" s="18">
        <f t="shared" si="220"/>
        <v>36183607056.959679</v>
      </c>
      <c r="T239" s="18">
        <f t="shared" ref="T239" si="221">T221+T227+T233</f>
        <v>52553325695.876343</v>
      </c>
      <c r="U239" s="18" t="s">
        <v>154</v>
      </c>
    </row>
    <row r="240" spans="3:21">
      <c r="C240" s="18" t="s">
        <v>147</v>
      </c>
      <c r="E240" s="18" t="e">
        <f>E222+E228+E234</f>
        <v>#REF!</v>
      </c>
      <c r="F240" s="18" t="e">
        <f t="shared" si="219"/>
        <v>#REF!</v>
      </c>
      <c r="G240" s="18" t="e">
        <f t="shared" si="219"/>
        <v>#REF!</v>
      </c>
      <c r="H240" s="18" t="e">
        <f t="shared" si="219"/>
        <v>#REF!</v>
      </c>
      <c r="I240" s="18" t="e">
        <f t="shared" si="219"/>
        <v>#REF!</v>
      </c>
      <c r="J240" s="18" t="e">
        <f t="shared" si="219"/>
        <v>#REF!</v>
      </c>
      <c r="K240" s="18" t="e">
        <f t="shared" si="219"/>
        <v>#REF!</v>
      </c>
      <c r="L240" s="18" t="e">
        <f t="shared" si="219"/>
        <v>#REF!</v>
      </c>
      <c r="M240" s="18" t="e">
        <f t="shared" si="219"/>
        <v>#REF!</v>
      </c>
      <c r="N240" s="18" t="e">
        <f t="shared" si="219"/>
        <v>#REF!</v>
      </c>
      <c r="O240" s="18" t="e">
        <f t="shared" si="219"/>
        <v>#REF!</v>
      </c>
      <c r="P240" s="18" t="e">
        <f t="shared" si="219"/>
        <v>#REF!</v>
      </c>
      <c r="Q240" s="18" t="e">
        <f t="shared" si="219"/>
        <v>#REF!</v>
      </c>
      <c r="R240" s="18" t="e">
        <f t="shared" ref="R240:S240" si="222">R222+R228+R234</f>
        <v>#REF!</v>
      </c>
      <c r="S240" s="18">
        <f t="shared" si="222"/>
        <v>196690101.69</v>
      </c>
      <c r="T240" s="18">
        <f t="shared" ref="T240" si="223">T222+T228+T234</f>
        <v>263280112.94999999</v>
      </c>
      <c r="U240" s="18" t="s">
        <v>154</v>
      </c>
    </row>
    <row r="241" spans="3:21">
      <c r="C241" s="18" t="s">
        <v>148</v>
      </c>
      <c r="E241" s="18">
        <f>E223+E229+E235</f>
        <v>2165227314455.2871</v>
      </c>
      <c r="F241" s="18">
        <f t="shared" si="219"/>
        <v>2170920409561.019</v>
      </c>
      <c r="G241" s="18">
        <f t="shared" si="219"/>
        <v>2162935192145.019</v>
      </c>
      <c r="H241" s="18">
        <f t="shared" si="219"/>
        <v>2180127867465.832</v>
      </c>
      <c r="I241" s="18">
        <f t="shared" si="219"/>
        <v>2184682561648.6711</v>
      </c>
      <c r="J241" s="18">
        <f t="shared" si="219"/>
        <v>2192624729289.26</v>
      </c>
      <c r="K241" s="18">
        <f t="shared" si="219"/>
        <v>2183601595044.26</v>
      </c>
      <c r="L241" s="18">
        <f t="shared" si="219"/>
        <v>2202916139878.3174</v>
      </c>
      <c r="M241" s="18">
        <f t="shared" si="219"/>
        <v>2211217222284.9458</v>
      </c>
      <c r="N241" s="18">
        <f t="shared" si="219"/>
        <v>2217448458301.479</v>
      </c>
      <c r="O241" s="18">
        <f t="shared" si="219"/>
        <v>2237162073915.8765</v>
      </c>
      <c r="P241" s="18">
        <f t="shared" si="219"/>
        <v>2249641057723.8667</v>
      </c>
      <c r="Q241" s="18">
        <f t="shared" si="219"/>
        <v>3043823827148.8667</v>
      </c>
      <c r="R241" s="18">
        <f t="shared" ref="R241:S241" si="224">R223+R229+R235</f>
        <v>3052443843363.8701</v>
      </c>
      <c r="S241" s="18">
        <f t="shared" si="224"/>
        <v>3103262302644.1768</v>
      </c>
      <c r="T241" s="18">
        <f t="shared" ref="T241" si="225">T223+T229+T235</f>
        <v>3130173902325.8223</v>
      </c>
      <c r="U241" s="18" t="s">
        <v>154</v>
      </c>
    </row>
    <row r="242" spans="3:21">
      <c r="C242" s="18" t="s">
        <v>149</v>
      </c>
      <c r="E242" s="18" t="e">
        <f>(E239-E240)/GEOMEAN(E$241:$E241)</f>
        <v>#REF!</v>
      </c>
      <c r="F242" s="18" t="e">
        <f>(F239-F240)/GEOMEAN($E$241:F241)</f>
        <v>#REF!</v>
      </c>
      <c r="G242" s="18" t="e">
        <f>(G239-G240)/GEOMEAN($E$241:G241)</f>
        <v>#REF!</v>
      </c>
      <c r="H242" s="18" t="e">
        <f>(H239-H240)/GEOMEAN($E$241:H241)</f>
        <v>#REF!</v>
      </c>
      <c r="I242" s="18" t="e">
        <f>(I239-I240)/GEOMEAN($E$241:I241)</f>
        <v>#REF!</v>
      </c>
      <c r="J242" s="18" t="e">
        <f>(J239-J240)/GEOMEAN($E$241:J241)</f>
        <v>#REF!</v>
      </c>
      <c r="K242" s="18" t="e">
        <f>(K239-K240)/GEOMEAN($E$241:K241)</f>
        <v>#REF!</v>
      </c>
      <c r="L242" s="18" t="e">
        <f>(L239-L240)/GEOMEAN($E$241:L241)</f>
        <v>#REF!</v>
      </c>
      <c r="M242" s="18" t="e">
        <f>(M239-M240)/GEOMEAN($E$241:M241)</f>
        <v>#REF!</v>
      </c>
      <c r="N242" s="18" t="e">
        <f>(N239-N240)/GEOMEAN($E$241:N241)</f>
        <v>#REF!</v>
      </c>
      <c r="O242" s="18" t="e">
        <f>(O239-O240)/GEOMEAN($E$241:O241)</f>
        <v>#REF!</v>
      </c>
      <c r="P242" s="18" t="e">
        <f>(P239-P240)/GEOMEAN($E$241:P241)</f>
        <v>#REF!</v>
      </c>
      <c r="Q242" s="18" t="e">
        <f>(Q239-Q240)/GEOMEAN($Q$241:Q241)</f>
        <v>#REF!</v>
      </c>
      <c r="R242" s="18" t="e">
        <f>(R239-R240)/GEOMEAN($Q$241:R241)</f>
        <v>#REF!</v>
      </c>
      <c r="S242" s="18">
        <f>(S239-S240)/GEOMEAN($Q$241:S241)</f>
        <v>1.1735891381222602E-2</v>
      </c>
      <c r="T242" s="18">
        <f>(T239-T240)/GEOMEAN($Q$241:T241)</f>
        <v>1.6965063268128317E-2</v>
      </c>
    </row>
    <row r="244" spans="3:21" ht="13" thickBot="1">
      <c r="C244" s="18" t="s">
        <v>160</v>
      </c>
      <c r="E244" s="81" t="e">
        <f>E3</f>
        <v>#REF!</v>
      </c>
      <c r="F244" s="81" t="e">
        <f t="shared" ref="F244:S244" si="226">F3</f>
        <v>#REF!</v>
      </c>
      <c r="G244" s="81" t="e">
        <f t="shared" si="226"/>
        <v>#REF!</v>
      </c>
      <c r="H244" s="81" t="e">
        <f t="shared" si="226"/>
        <v>#REF!</v>
      </c>
      <c r="I244" s="81" t="e">
        <f t="shared" si="226"/>
        <v>#REF!</v>
      </c>
      <c r="J244" s="81" t="e">
        <f t="shared" si="226"/>
        <v>#REF!</v>
      </c>
      <c r="K244" s="81">
        <f t="shared" si="226"/>
        <v>44773</v>
      </c>
      <c r="L244" s="81">
        <f t="shared" si="226"/>
        <v>44804</v>
      </c>
      <c r="M244" s="81">
        <f t="shared" si="226"/>
        <v>44834</v>
      </c>
      <c r="N244" s="81">
        <f t="shared" si="226"/>
        <v>44865</v>
      </c>
      <c r="O244" s="81">
        <f t="shared" si="226"/>
        <v>44895</v>
      </c>
      <c r="P244" s="81">
        <f t="shared" si="226"/>
        <v>44926</v>
      </c>
      <c r="Q244" s="81">
        <f t="shared" si="226"/>
        <v>44957</v>
      </c>
      <c r="R244" s="81">
        <f t="shared" si="226"/>
        <v>44985</v>
      </c>
      <c r="S244" s="81">
        <f t="shared" si="226"/>
        <v>45016</v>
      </c>
      <c r="T244" s="81">
        <f t="shared" ref="T244" si="227">T3</f>
        <v>45046</v>
      </c>
    </row>
    <row r="245" spans="3:21" ht="13" thickTop="1">
      <c r="C245" s="18" t="s">
        <v>142</v>
      </c>
      <c r="E245" s="18">
        <f>E195</f>
        <v>528337722086.89209</v>
      </c>
      <c r="F245" s="18">
        <f t="shared" ref="F245:S245" si="228">F195</f>
        <v>535156611274.01379</v>
      </c>
      <c r="G245" s="18">
        <f t="shared" si="228"/>
        <v>539815914274.01379</v>
      </c>
      <c r="H245" s="18">
        <f t="shared" si="228"/>
        <v>543514396077.38666</v>
      </c>
      <c r="I245" s="18">
        <f t="shared" si="228"/>
        <v>548437839537.60895</v>
      </c>
      <c r="J245" s="18">
        <f t="shared" si="228"/>
        <v>553946907040.98584</v>
      </c>
      <c r="K245" s="18">
        <f t="shared" si="228"/>
        <v>555287096040.98584</v>
      </c>
      <c r="L245" s="18">
        <f t="shared" si="228"/>
        <v>563719976486.95728</v>
      </c>
      <c r="M245" s="18">
        <f t="shared" si="228"/>
        <v>574584808923.07153</v>
      </c>
      <c r="N245" s="18">
        <f t="shared" si="228"/>
        <v>580802000872.81445</v>
      </c>
      <c r="O245" s="18">
        <f t="shared" si="228"/>
        <v>588131650359.37646</v>
      </c>
      <c r="P245" s="18">
        <f t="shared" si="228"/>
        <v>596057479463.76379</v>
      </c>
      <c r="Q245" s="18">
        <f t="shared" si="228"/>
        <v>1368530263738.7637</v>
      </c>
      <c r="R245" s="18">
        <f t="shared" si="228"/>
        <v>1371497684018.7637</v>
      </c>
      <c r="S245" s="18">
        <f t="shared" si="228"/>
        <v>1396599783564.4099</v>
      </c>
      <c r="T245" s="18">
        <f t="shared" ref="T245" si="229">T195</f>
        <v>1407629609618.302</v>
      </c>
    </row>
    <row r="246" spans="3:21">
      <c r="C246" s="18" t="s">
        <v>148</v>
      </c>
      <c r="E246" s="18">
        <f>E223</f>
        <v>619100758402.85828</v>
      </c>
      <c r="F246" s="18">
        <f t="shared" ref="F246:S246" si="230">F223</f>
        <v>623666414307.01904</v>
      </c>
      <c r="G246" s="18">
        <f t="shared" si="230"/>
        <v>624219417388.01904</v>
      </c>
      <c r="H246" s="18">
        <f t="shared" si="230"/>
        <v>629282798717.83215</v>
      </c>
      <c r="I246" s="18">
        <f t="shared" si="230"/>
        <v>631264019071.67114</v>
      </c>
      <c r="J246" s="18">
        <f t="shared" si="230"/>
        <v>635556925151.26001</v>
      </c>
      <c r="K246" s="18">
        <f t="shared" si="230"/>
        <v>637250357271.26001</v>
      </c>
      <c r="L246" s="18">
        <f t="shared" si="230"/>
        <v>641566128575.31714</v>
      </c>
      <c r="M246" s="18">
        <f t="shared" si="230"/>
        <v>653623595470.94592</v>
      </c>
      <c r="N246" s="18">
        <f t="shared" si="230"/>
        <v>655318947743.479</v>
      </c>
      <c r="O246" s="18">
        <f t="shared" si="230"/>
        <v>663424250258.87646</v>
      </c>
      <c r="P246" s="18">
        <f t="shared" si="230"/>
        <v>662242736023.86682</v>
      </c>
      <c r="Q246" s="18">
        <f t="shared" si="230"/>
        <v>1450428347174.8667</v>
      </c>
      <c r="R246" s="18">
        <f t="shared" si="230"/>
        <v>1450943253284.8701</v>
      </c>
      <c r="S246" s="18">
        <f t="shared" si="230"/>
        <v>1488933455756.1768</v>
      </c>
      <c r="T246" s="18">
        <f t="shared" ref="T246" si="231">T223</f>
        <v>1503825954962.822</v>
      </c>
    </row>
    <row r="247" spans="3:21">
      <c r="C247" s="46"/>
      <c r="E247" s="44">
        <f>E245/E246</f>
        <v>0.8533953721037032</v>
      </c>
      <c r="F247" s="44">
        <f t="shared" ref="F247" si="232">F245/F246</f>
        <v>0.85808149837385095</v>
      </c>
      <c r="G247" s="44">
        <f t="shared" ref="G247" si="233">G245/G246</f>
        <v>0.86478552130405861</v>
      </c>
      <c r="H247" s="44">
        <f t="shared" ref="H247" si="234">H245/H246</f>
        <v>0.86370451756317002</v>
      </c>
      <c r="I247" s="44">
        <f t="shared" ref="I247" si="235">I245/I246</f>
        <v>0.86879312453786717</v>
      </c>
      <c r="J247" s="44">
        <f t="shared" ref="J247" si="236">J245/J246</f>
        <v>0.87159290555940161</v>
      </c>
      <c r="K247" s="44">
        <f t="shared" ref="K247" si="237">K245/K246</f>
        <v>0.87137981125464536</v>
      </c>
      <c r="L247" s="44">
        <f t="shared" ref="L247" si="238">L245/L246</f>
        <v>0.87866230989901606</v>
      </c>
      <c r="M247" s="44">
        <f t="shared" ref="M247" si="239">M245/M246</f>
        <v>0.87907598946007182</v>
      </c>
      <c r="N247" s="44">
        <f t="shared" ref="N247" si="240">N245/N246</f>
        <v>0.88628903966952932</v>
      </c>
      <c r="O247" s="44">
        <f t="shared" ref="O247" si="241">O245/O246</f>
        <v>0.88650912312879748</v>
      </c>
      <c r="P247" s="44">
        <f t="shared" ref="P247" si="242">P245/P246</f>
        <v>0.90005891652737169</v>
      </c>
      <c r="Q247" s="44">
        <f t="shared" ref="Q247" si="243">Q245/Q246</f>
        <v>0.94353524350539375</v>
      </c>
      <c r="R247" s="44">
        <f t="shared" ref="R247" si="244">R245/R246</f>
        <v>0.94524557105438467</v>
      </c>
      <c r="S247" s="44">
        <f t="shared" ref="S247:T247" si="245">S245/S246</f>
        <v>0.93798670327756595</v>
      </c>
      <c r="T247" s="44">
        <f t="shared" si="245"/>
        <v>0.93603226156121355</v>
      </c>
    </row>
    <row r="248" spans="3:21">
      <c r="C248" s="46"/>
    </row>
    <row r="249" spans="3:21" ht="13" thickBot="1">
      <c r="C249" s="18" t="s">
        <v>161</v>
      </c>
      <c r="E249" s="81" t="e">
        <f>E3</f>
        <v>#REF!</v>
      </c>
      <c r="F249" s="81" t="e">
        <f t="shared" ref="F249:S249" si="246">F3</f>
        <v>#REF!</v>
      </c>
      <c r="G249" s="81" t="e">
        <f t="shared" si="246"/>
        <v>#REF!</v>
      </c>
      <c r="H249" s="81" t="e">
        <f t="shared" si="246"/>
        <v>#REF!</v>
      </c>
      <c r="I249" s="81" t="e">
        <f t="shared" si="246"/>
        <v>#REF!</v>
      </c>
      <c r="J249" s="81" t="e">
        <f t="shared" si="246"/>
        <v>#REF!</v>
      </c>
      <c r="K249" s="81">
        <f t="shared" si="246"/>
        <v>44773</v>
      </c>
      <c r="L249" s="81">
        <f t="shared" si="246"/>
        <v>44804</v>
      </c>
      <c r="M249" s="81">
        <f t="shared" si="246"/>
        <v>44834</v>
      </c>
      <c r="N249" s="81">
        <f t="shared" si="246"/>
        <v>44865</v>
      </c>
      <c r="O249" s="81">
        <f t="shared" si="246"/>
        <v>44895</v>
      </c>
      <c r="P249" s="81">
        <f t="shared" si="246"/>
        <v>44926</v>
      </c>
      <c r="Q249" s="81">
        <f t="shared" si="246"/>
        <v>44957</v>
      </c>
      <c r="R249" s="81">
        <f t="shared" si="246"/>
        <v>44985</v>
      </c>
      <c r="S249" s="81">
        <f t="shared" si="246"/>
        <v>45016</v>
      </c>
      <c r="T249" s="81">
        <f t="shared" ref="T249" si="247">T3</f>
        <v>45046</v>
      </c>
    </row>
    <row r="250" spans="3:21" ht="13" thickTop="1">
      <c r="C250" s="18" t="s">
        <v>142</v>
      </c>
      <c r="E250" s="18">
        <f>E202</f>
        <v>66793727723.860001</v>
      </c>
      <c r="F250" s="18">
        <f t="shared" ref="F250:S250" si="248">F202</f>
        <v>64654976393</v>
      </c>
      <c r="G250" s="18">
        <f t="shared" si="248"/>
        <v>64654976393</v>
      </c>
      <c r="H250" s="18">
        <f t="shared" si="248"/>
        <v>64654976393</v>
      </c>
      <c r="I250" s="18">
        <f t="shared" si="248"/>
        <v>61468785917</v>
      </c>
      <c r="J250" s="18">
        <f t="shared" si="248"/>
        <v>63223343362</v>
      </c>
      <c r="K250" s="18">
        <f t="shared" si="248"/>
        <v>49465931385</v>
      </c>
      <c r="L250" s="18">
        <f t="shared" si="248"/>
        <v>64229289341</v>
      </c>
      <c r="M250" s="18">
        <f t="shared" si="248"/>
        <v>61413028947</v>
      </c>
      <c r="N250" s="18">
        <f t="shared" si="248"/>
        <v>60591723191</v>
      </c>
      <c r="O250" s="18">
        <f t="shared" si="248"/>
        <v>61189024194</v>
      </c>
      <c r="P250" s="18">
        <f t="shared" si="248"/>
        <v>66019084522</v>
      </c>
      <c r="Q250" s="18">
        <f t="shared" si="248"/>
        <v>65864246301</v>
      </c>
      <c r="R250" s="18">
        <f t="shared" si="248"/>
        <v>65864246300.999992</v>
      </c>
      <c r="S250" s="18">
        <f t="shared" si="248"/>
        <v>65864246300.999992</v>
      </c>
      <c r="T250" s="18">
        <f t="shared" ref="T250" si="249">T202</f>
        <v>63250887823</v>
      </c>
    </row>
    <row r="251" spans="3:21">
      <c r="C251" s="18" t="s">
        <v>148</v>
      </c>
      <c r="E251" s="18">
        <f>E229</f>
        <v>88062310420.428757</v>
      </c>
      <c r="F251" s="18">
        <f t="shared" ref="F251:S251" si="250">F229</f>
        <v>86764664284</v>
      </c>
      <c r="G251" s="18">
        <f t="shared" si="250"/>
        <v>86764664284</v>
      </c>
      <c r="H251" s="18">
        <f t="shared" si="250"/>
        <v>86764664284</v>
      </c>
      <c r="I251" s="18">
        <f t="shared" si="250"/>
        <v>85652734886</v>
      </c>
      <c r="J251" s="18">
        <f t="shared" si="250"/>
        <v>84913614824</v>
      </c>
      <c r="K251" s="18">
        <f t="shared" si="250"/>
        <v>70125459100</v>
      </c>
      <c r="L251" s="18">
        <f t="shared" si="250"/>
        <v>76385614500</v>
      </c>
      <c r="M251" s="18">
        <f t="shared" si="250"/>
        <v>74646969475</v>
      </c>
      <c r="N251" s="18">
        <f t="shared" si="250"/>
        <v>73326129714</v>
      </c>
      <c r="O251" s="18">
        <f t="shared" si="250"/>
        <v>73961809241</v>
      </c>
      <c r="P251" s="18">
        <f t="shared" si="250"/>
        <v>77868264383</v>
      </c>
      <c r="Q251" s="18">
        <f t="shared" si="250"/>
        <v>76724528413</v>
      </c>
      <c r="R251" s="18">
        <f t="shared" si="250"/>
        <v>76724528413</v>
      </c>
      <c r="S251" s="18">
        <f t="shared" si="250"/>
        <v>76724528413</v>
      </c>
      <c r="T251" s="18">
        <f t="shared" ref="T251" si="251">T229</f>
        <v>76146727240</v>
      </c>
    </row>
    <row r="252" spans="3:21">
      <c r="E252" s="44">
        <f>E250/E251</f>
        <v>0.75848257222609894</v>
      </c>
      <c r="F252" s="44">
        <f t="shared" ref="F252" si="252">F250/F251</f>
        <v>0.74517635637210455</v>
      </c>
      <c r="G252" s="44">
        <f t="shared" ref="G252" si="253">G250/G251</f>
        <v>0.74517635637210455</v>
      </c>
      <c r="H252" s="44">
        <f t="shared" ref="H252" si="254">H250/H251</f>
        <v>0.74517635637210455</v>
      </c>
      <c r="I252" s="44">
        <f t="shared" ref="I252" si="255">I250/I251</f>
        <v>0.71765117598185546</v>
      </c>
      <c r="J252" s="44">
        <f t="shared" ref="J252" si="256">J250/J251</f>
        <v>0.74456073378860022</v>
      </c>
      <c r="K252" s="44">
        <f t="shared" ref="K252" si="257">K250/K251</f>
        <v>0.70539190787272865</v>
      </c>
      <c r="L252" s="44">
        <f t="shared" ref="L252" si="258">L250/L251</f>
        <v>0.84085583079258985</v>
      </c>
      <c r="M252" s="44">
        <f t="shared" ref="M252" si="259">M250/M251</f>
        <v>0.82271295645254328</v>
      </c>
      <c r="N252" s="44">
        <f t="shared" ref="N252" si="260">N250/N251</f>
        <v>0.82633194234212193</v>
      </c>
      <c r="O252" s="44">
        <f t="shared" ref="O252" si="261">O250/O251</f>
        <v>0.82730567061467264</v>
      </c>
      <c r="P252" s="44">
        <f t="shared" ref="P252" si="262">P250/P251</f>
        <v>0.84783043573799133</v>
      </c>
      <c r="Q252" s="44">
        <f t="shared" ref="Q252" si="263">Q250/Q251</f>
        <v>0.85845097602242337</v>
      </c>
      <c r="R252" s="44">
        <f t="shared" ref="R252" si="264">R250/R251</f>
        <v>0.85845097602242326</v>
      </c>
      <c r="S252" s="44">
        <f t="shared" ref="S252:T252" si="265">S250/S251</f>
        <v>0.85845097602242326</v>
      </c>
      <c r="T252" s="44">
        <f t="shared" si="265"/>
        <v>0.8306448630897193</v>
      </c>
    </row>
    <row r="254" spans="3:21" ht="13" thickBot="1">
      <c r="C254" s="18" t="s">
        <v>162</v>
      </c>
      <c r="E254" s="81" t="e">
        <f>E3</f>
        <v>#REF!</v>
      </c>
      <c r="F254" s="81" t="e">
        <f t="shared" ref="F254:S254" si="266">F3</f>
        <v>#REF!</v>
      </c>
      <c r="G254" s="81" t="e">
        <f t="shared" si="266"/>
        <v>#REF!</v>
      </c>
      <c r="H254" s="81" t="e">
        <f t="shared" si="266"/>
        <v>#REF!</v>
      </c>
      <c r="I254" s="81" t="e">
        <f t="shared" si="266"/>
        <v>#REF!</v>
      </c>
      <c r="J254" s="81" t="e">
        <f t="shared" si="266"/>
        <v>#REF!</v>
      </c>
      <c r="K254" s="81">
        <f t="shared" si="266"/>
        <v>44773</v>
      </c>
      <c r="L254" s="81">
        <f t="shared" si="266"/>
        <v>44804</v>
      </c>
      <c r="M254" s="81">
        <f t="shared" si="266"/>
        <v>44834</v>
      </c>
      <c r="N254" s="81">
        <f t="shared" si="266"/>
        <v>44865</v>
      </c>
      <c r="O254" s="81">
        <f t="shared" si="266"/>
        <v>44895</v>
      </c>
      <c r="P254" s="81">
        <f t="shared" si="266"/>
        <v>44926</v>
      </c>
      <c r="Q254" s="81">
        <f t="shared" si="266"/>
        <v>44957</v>
      </c>
      <c r="R254" s="81">
        <f t="shared" si="266"/>
        <v>44985</v>
      </c>
      <c r="S254" s="81">
        <f t="shared" si="266"/>
        <v>45016</v>
      </c>
      <c r="T254" s="81">
        <f t="shared" ref="T254" si="267">T3</f>
        <v>45046</v>
      </c>
    </row>
    <row r="255" spans="3:21" ht="13" thickTop="1">
      <c r="C255" s="18" t="s">
        <v>142</v>
      </c>
      <c r="E255" s="18">
        <f>E209</f>
        <v>1439313729512</v>
      </c>
      <c r="F255" s="18">
        <f t="shared" ref="F255:S255" si="268">F209</f>
        <v>1450346159578</v>
      </c>
      <c r="G255" s="18">
        <f t="shared" si="268"/>
        <v>1440333873308</v>
      </c>
      <c r="H255" s="18">
        <f t="shared" si="268"/>
        <v>1454683256932</v>
      </c>
      <c r="I255" s="18">
        <f t="shared" si="268"/>
        <v>1460000573813</v>
      </c>
      <c r="J255" s="18">
        <f t="shared" si="268"/>
        <v>1463416002717</v>
      </c>
      <c r="K255" s="18">
        <f t="shared" si="268"/>
        <v>1466982391436</v>
      </c>
      <c r="L255" s="18">
        <f t="shared" si="268"/>
        <v>1464341957484</v>
      </c>
      <c r="M255" s="18">
        <f t="shared" si="268"/>
        <v>1471247266529</v>
      </c>
      <c r="N255" s="18">
        <f t="shared" si="268"/>
        <v>1474894293066</v>
      </c>
      <c r="O255" s="18">
        <f t="shared" si="268"/>
        <v>1489871477016</v>
      </c>
      <c r="P255" s="18">
        <f t="shared" si="268"/>
        <v>1496751466035</v>
      </c>
      <c r="Q255" s="18">
        <f t="shared" si="268"/>
        <v>1502540007728</v>
      </c>
      <c r="R255" s="18">
        <f t="shared" si="268"/>
        <v>1513111554710.9998</v>
      </c>
      <c r="S255" s="18">
        <f t="shared" si="268"/>
        <v>1524931544176</v>
      </c>
      <c r="T255" s="18">
        <f t="shared" ref="T255" si="269">T209</f>
        <v>1538389118337</v>
      </c>
    </row>
    <row r="256" spans="3:21">
      <c r="C256" s="18" t="s">
        <v>148</v>
      </c>
      <c r="E256" s="18">
        <f>E235</f>
        <v>1458064245632</v>
      </c>
      <c r="F256" s="18">
        <f t="shared" ref="F256:S256" si="270">F235</f>
        <v>1460489330970</v>
      </c>
      <c r="G256" s="18">
        <f t="shared" si="270"/>
        <v>1451951110473</v>
      </c>
      <c r="H256" s="18">
        <f t="shared" si="270"/>
        <v>1464080404464</v>
      </c>
      <c r="I256" s="18">
        <f t="shared" si="270"/>
        <v>1467765807691</v>
      </c>
      <c r="J256" s="18">
        <f t="shared" si="270"/>
        <v>1472154189314</v>
      </c>
      <c r="K256" s="18">
        <f t="shared" si="270"/>
        <v>1476225778673</v>
      </c>
      <c r="L256" s="18">
        <f t="shared" si="270"/>
        <v>1484964396803</v>
      </c>
      <c r="M256" s="18">
        <f t="shared" si="270"/>
        <v>1482946657339</v>
      </c>
      <c r="N256" s="18">
        <f t="shared" si="270"/>
        <v>1488803380844</v>
      </c>
      <c r="O256" s="18">
        <f t="shared" si="270"/>
        <v>1499776014416</v>
      </c>
      <c r="P256" s="18">
        <f t="shared" si="270"/>
        <v>1509530057317</v>
      </c>
      <c r="Q256" s="18">
        <f t="shared" si="270"/>
        <v>1516670951561</v>
      </c>
      <c r="R256" s="18">
        <f t="shared" si="270"/>
        <v>1524776061666</v>
      </c>
      <c r="S256" s="18">
        <f t="shared" si="270"/>
        <v>1537604318475</v>
      </c>
      <c r="T256" s="18">
        <f t="shared" ref="T256" si="271">T235</f>
        <v>1550201220123</v>
      </c>
    </row>
    <row r="257" spans="3:20">
      <c r="E257" s="44">
        <f>E255/E256</f>
        <v>0.98714013036382187</v>
      </c>
      <c r="F257" s="44">
        <f t="shared" ref="F257" si="272">F255/F256</f>
        <v>0.99305495002468569</v>
      </c>
      <c r="G257" s="44">
        <f t="shared" ref="G257" si="273">G255/G256</f>
        <v>0.99199887855644431</v>
      </c>
      <c r="H257" s="44">
        <f t="shared" ref="H257" si="274">H255/H256</f>
        <v>0.99358153588877496</v>
      </c>
      <c r="I257" s="44">
        <f t="shared" ref="I257" si="275">I255/I256</f>
        <v>0.99470948714208307</v>
      </c>
      <c r="J257" s="44">
        <f t="shared" ref="J257" si="276">J255/J256</f>
        <v>0.99406435367950696</v>
      </c>
      <c r="K257" s="44">
        <f t="shared" ref="K257" si="277">K255/K256</f>
        <v>0.99373850032255295</v>
      </c>
      <c r="L257" s="44">
        <f t="shared" ref="L257" si="278">L255/L256</f>
        <v>0.98611250251965754</v>
      </c>
      <c r="M257" s="44">
        <f t="shared" ref="M257" si="279">M255/M256</f>
        <v>0.99211071365777015</v>
      </c>
      <c r="N257" s="44">
        <f t="shared" ref="N257" si="280">N255/N256</f>
        <v>0.9906575388281863</v>
      </c>
      <c r="O257" s="44">
        <f t="shared" ref="O257" si="281">O255/O256</f>
        <v>0.99339598893114933</v>
      </c>
      <c r="P257" s="44">
        <f t="shared" ref="P257" si="282">P255/P256</f>
        <v>0.99153472220042282</v>
      </c>
      <c r="Q257" s="44">
        <f t="shared" ref="Q257" si="283">Q255/Q256</f>
        <v>0.9906829204987041</v>
      </c>
      <c r="R257" s="44">
        <f t="shared" ref="R257" si="284">R255/R256</f>
        <v>0.99235001962041869</v>
      </c>
      <c r="S257" s="44">
        <f t="shared" ref="S257:T257" si="285">S255/S256</f>
        <v>0.99175810437917544</v>
      </c>
      <c r="T257" s="44">
        <f t="shared" si="285"/>
        <v>0.9923802783582748</v>
      </c>
    </row>
    <row r="259" spans="3:20" ht="13" thickBot="1">
      <c r="C259" s="18" t="s">
        <v>163</v>
      </c>
      <c r="E259" s="81" t="e">
        <f>E3</f>
        <v>#REF!</v>
      </c>
      <c r="F259" s="81" t="e">
        <f t="shared" ref="F259:S259" si="286">F3</f>
        <v>#REF!</v>
      </c>
      <c r="G259" s="81" t="e">
        <f t="shared" si="286"/>
        <v>#REF!</v>
      </c>
      <c r="H259" s="81" t="e">
        <f t="shared" si="286"/>
        <v>#REF!</v>
      </c>
      <c r="I259" s="81" t="e">
        <f t="shared" si="286"/>
        <v>#REF!</v>
      </c>
      <c r="J259" s="81" t="e">
        <f t="shared" si="286"/>
        <v>#REF!</v>
      </c>
      <c r="K259" s="81">
        <f t="shared" si="286"/>
        <v>44773</v>
      </c>
      <c r="L259" s="81">
        <f t="shared" si="286"/>
        <v>44804</v>
      </c>
      <c r="M259" s="81">
        <f t="shared" si="286"/>
        <v>44834</v>
      </c>
      <c r="N259" s="81">
        <f t="shared" si="286"/>
        <v>44865</v>
      </c>
      <c r="O259" s="81">
        <f t="shared" si="286"/>
        <v>44895</v>
      </c>
      <c r="P259" s="81">
        <f t="shared" si="286"/>
        <v>44926</v>
      </c>
      <c r="Q259" s="81">
        <f t="shared" si="286"/>
        <v>44957</v>
      </c>
      <c r="R259" s="81">
        <f t="shared" si="286"/>
        <v>44985</v>
      </c>
      <c r="S259" s="81">
        <f t="shared" si="286"/>
        <v>45016</v>
      </c>
      <c r="T259" s="81">
        <f t="shared" ref="T259" si="287">T3</f>
        <v>45046</v>
      </c>
    </row>
    <row r="260" spans="3:20" ht="13" thickTop="1">
      <c r="C260" s="18" t="s">
        <v>142</v>
      </c>
      <c r="E260" s="18">
        <f>E216</f>
        <v>2034445179322.752</v>
      </c>
      <c r="F260" s="18">
        <f t="shared" ref="F260:S260" si="288">F216</f>
        <v>2050157747245.0137</v>
      </c>
      <c r="G260" s="18">
        <f t="shared" si="288"/>
        <v>2044804763975.0137</v>
      </c>
      <c r="H260" s="18">
        <f t="shared" si="288"/>
        <v>2062852629402.3867</v>
      </c>
      <c r="I260" s="18">
        <f t="shared" si="288"/>
        <v>2069907199267.6089</v>
      </c>
      <c r="J260" s="18">
        <f t="shared" si="288"/>
        <v>2080586253119.9858</v>
      </c>
      <c r="K260" s="18">
        <f t="shared" si="288"/>
        <v>2071735418861.9858</v>
      </c>
      <c r="L260" s="18">
        <f t="shared" si="288"/>
        <v>2092291223311.9573</v>
      </c>
      <c r="M260" s="18">
        <f t="shared" si="288"/>
        <v>2107245104399.0715</v>
      </c>
      <c r="N260" s="18">
        <f t="shared" si="288"/>
        <v>2116288017129.8145</v>
      </c>
      <c r="O260" s="18">
        <f t="shared" si="288"/>
        <v>2139192151569.3765</v>
      </c>
      <c r="P260" s="18">
        <f t="shared" si="288"/>
        <v>2158828030020.7637</v>
      </c>
      <c r="Q260" s="18">
        <f t="shared" si="288"/>
        <v>2936934517767.7637</v>
      </c>
      <c r="R260" s="18">
        <f t="shared" si="288"/>
        <v>2950473485030.7637</v>
      </c>
      <c r="S260" s="18">
        <f t="shared" si="288"/>
        <v>2987395574041.4102</v>
      </c>
      <c r="T260" s="18">
        <f t="shared" ref="T260" si="289">T216</f>
        <v>3009269615778.3018</v>
      </c>
    </row>
    <row r="261" spans="3:20">
      <c r="C261" s="18" t="s">
        <v>148</v>
      </c>
      <c r="E261" s="18">
        <f>E241</f>
        <v>2165227314455.2871</v>
      </c>
      <c r="F261" s="18">
        <f t="shared" ref="F261:S261" si="290">F241</f>
        <v>2170920409561.019</v>
      </c>
      <c r="G261" s="18">
        <f t="shared" si="290"/>
        <v>2162935192145.019</v>
      </c>
      <c r="H261" s="18">
        <f t="shared" si="290"/>
        <v>2180127867465.832</v>
      </c>
      <c r="I261" s="18">
        <f t="shared" si="290"/>
        <v>2184682561648.6711</v>
      </c>
      <c r="J261" s="18">
        <f t="shared" si="290"/>
        <v>2192624729289.26</v>
      </c>
      <c r="K261" s="18">
        <f t="shared" si="290"/>
        <v>2183601595044.26</v>
      </c>
      <c r="L261" s="18">
        <f t="shared" si="290"/>
        <v>2202916139878.3174</v>
      </c>
      <c r="M261" s="18">
        <f t="shared" si="290"/>
        <v>2211217222284.9458</v>
      </c>
      <c r="N261" s="18">
        <f t="shared" si="290"/>
        <v>2217448458301.479</v>
      </c>
      <c r="O261" s="18">
        <f t="shared" si="290"/>
        <v>2237162073915.8765</v>
      </c>
      <c r="P261" s="18">
        <f t="shared" si="290"/>
        <v>2249641057723.8667</v>
      </c>
      <c r="Q261" s="18">
        <f t="shared" si="290"/>
        <v>3043823827148.8667</v>
      </c>
      <c r="R261" s="18">
        <f t="shared" si="290"/>
        <v>3052443843363.8701</v>
      </c>
      <c r="S261" s="18">
        <f t="shared" si="290"/>
        <v>3103262302644.1768</v>
      </c>
      <c r="T261" s="18">
        <f t="shared" ref="T261" si="291">T241</f>
        <v>3130173902325.8223</v>
      </c>
    </row>
    <row r="262" spans="3:20">
      <c r="E262" s="44">
        <f>E260/E261</f>
        <v>0.93959888910535183</v>
      </c>
      <c r="F262" s="44">
        <f t="shared" ref="F262" si="292">F260/F261</f>
        <v>0.94437259800766959</v>
      </c>
      <c r="G262" s="44">
        <f t="shared" ref="G262" si="293">G260/G261</f>
        <v>0.94538420355865893</v>
      </c>
      <c r="H262" s="44">
        <f t="shared" ref="H262" si="294">H260/H261</f>
        <v>0.94620717444442126</v>
      </c>
      <c r="I262" s="44">
        <f t="shared" ref="I262" si="295">I260/I261</f>
        <v>0.94746359750569575</v>
      </c>
      <c r="J262" s="44">
        <f t="shared" ref="J262" si="296">J260/J261</f>
        <v>0.94890211960457482</v>
      </c>
      <c r="K262" s="44">
        <f t="shared" ref="K262" si="297">K260/K261</f>
        <v>0.94876987796850976</v>
      </c>
      <c r="L262" s="44">
        <f t="shared" ref="L262" si="298">L260/L261</f>
        <v>0.94978251120695378</v>
      </c>
      <c r="M262" s="44">
        <f t="shared" ref="M262" si="299">M260/M261</f>
        <v>0.9529796906255843</v>
      </c>
      <c r="N262" s="44">
        <f t="shared" ref="N262" si="300">N260/N261</f>
        <v>0.95437980044453818</v>
      </c>
      <c r="O262" s="44">
        <f t="shared" ref="O262" si="301">O260/O261</f>
        <v>0.95620794600052572</v>
      </c>
      <c r="P262" s="44">
        <f t="shared" ref="P262" si="302">P260/P261</f>
        <v>0.95963221448536973</v>
      </c>
      <c r="Q262" s="44">
        <f t="shared" ref="Q262" si="303">Q260/Q261</f>
        <v>0.96488321419008483</v>
      </c>
      <c r="R262" s="44">
        <f t="shared" ref="R262" si="304">R260/R261</f>
        <v>0.96659386263410085</v>
      </c>
      <c r="S262" s="44">
        <f t="shared" ref="S262:T262" si="305">S260/S261</f>
        <v>0.96266292781501561</v>
      </c>
      <c r="T262" s="44">
        <f t="shared" si="305"/>
        <v>0.96137457843550334</v>
      </c>
    </row>
  </sheetData>
  <mergeCells count="3">
    <mergeCell ref="C2:Q2"/>
    <mergeCell ref="C22:Q22"/>
    <mergeCell ref="C42:Q4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rgb="FF002060"/>
  </sheetPr>
  <dimension ref="A1:P158"/>
  <sheetViews>
    <sheetView showGridLines="0" zoomScale="85" zoomScaleNormal="85" workbookViewId="0">
      <pane xSplit="2" ySplit="3" topLeftCell="G139" activePane="bottomRight" state="frozen"/>
      <selection pane="topRight" activeCell="G34" sqref="G34"/>
      <selection pane="bottomLeft" activeCell="G34" sqref="G34"/>
      <selection pane="bottomRight" activeCell="P145" sqref="P145"/>
    </sheetView>
  </sheetViews>
  <sheetFormatPr defaultColWidth="8.81640625" defaultRowHeight="14.5"/>
  <cols>
    <col min="1" max="1" width="3.81640625" bestFit="1" customWidth="1"/>
    <col min="2" max="2" width="33.81640625" customWidth="1"/>
    <col min="3" max="8" width="13.453125" bestFit="1" customWidth="1"/>
    <col min="9" max="16" width="12.81640625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>
      <c r="B2" s="135" t="s">
        <v>166</v>
      </c>
      <c r="C2" s="135"/>
      <c r="D2" s="135"/>
      <c r="E2" s="135"/>
      <c r="F2" s="135"/>
      <c r="G2" s="135"/>
      <c r="H2" s="135"/>
      <c r="I2" s="135"/>
    </row>
    <row r="3" spans="1:16">
      <c r="A3" s="12" t="s">
        <v>167</v>
      </c>
      <c r="B3" s="12" t="s">
        <v>168</v>
      </c>
      <c r="C3" s="50">
        <f>'Tabel 1'!C10</f>
        <v>44773</v>
      </c>
      <c r="D3" s="50">
        <f>'Tabel 1'!D10</f>
        <v>44804</v>
      </c>
      <c r="E3" s="50">
        <f>'Tabel 1'!E10</f>
        <v>44834</v>
      </c>
      <c r="F3" s="50">
        <f>'Tabel 1'!F10</f>
        <v>44865</v>
      </c>
      <c r="G3" s="50">
        <f>'Tabel 1'!G10</f>
        <v>44895</v>
      </c>
      <c r="H3" s="50">
        <f>'Tabel 1'!H10</f>
        <v>44926</v>
      </c>
      <c r="I3" s="50">
        <f>'Tabel 1'!I10</f>
        <v>44957</v>
      </c>
      <c r="J3" s="50">
        <f>'Tabel 1'!J10</f>
        <v>44985</v>
      </c>
      <c r="K3" s="50">
        <f>'Tabel 1'!K10</f>
        <v>45016</v>
      </c>
      <c r="L3" s="50">
        <f>'Tabel 1'!L10</f>
        <v>45046</v>
      </c>
      <c r="M3" s="50">
        <f>'Tabel 1'!M10</f>
        <v>45077</v>
      </c>
      <c r="N3" s="50">
        <f>'Tabel 1'!N10</f>
        <v>45107</v>
      </c>
      <c r="O3" s="50">
        <f>'Tabel 1'!O10</f>
        <v>45138</v>
      </c>
      <c r="P3" s="50">
        <f>'Tabel 1'!P10</f>
        <v>45169</v>
      </c>
    </row>
    <row r="4" spans="1:16">
      <c r="A4" s="13">
        <v>1</v>
      </c>
      <c r="B4" s="14" t="s">
        <v>62</v>
      </c>
      <c r="C4" s="59">
        <f>'Tabel 9'!C4+'Tabel 10'!C4+'Tabel 11'!C4</f>
        <v>966.99332019027008</v>
      </c>
      <c r="D4" s="59">
        <f>'Tabel 9'!D4+'Tabel 10'!D4+'Tabel 11'!D4</f>
        <v>781.22654576524997</v>
      </c>
      <c r="E4" s="59">
        <f>'Tabel 9'!E4+'Tabel 10'!E4+'Tabel 11'!E4</f>
        <v>715.48306782960015</v>
      </c>
      <c r="F4" s="59">
        <f>'Tabel 9'!F4+'Tabel 10'!F4+'Tabel 11'!F4</f>
        <v>612.41701784876</v>
      </c>
      <c r="G4" s="59">
        <f>'Tabel 9'!G4+'Tabel 10'!G4+'Tabel 11'!G4</f>
        <v>573.42939095263</v>
      </c>
      <c r="H4" s="59">
        <f>'Tabel 9'!H4+'Tabel 10'!H4+'Tabel 11'!H4</f>
        <v>298.28390595895996</v>
      </c>
      <c r="I4" s="59">
        <f>'Tabel 9'!I4+'Tabel 10'!I4+'Tabel 11'!I4</f>
        <v>584.90248725692004</v>
      </c>
      <c r="J4" s="59">
        <f>'Tabel 9'!J4+'Tabel 10'!J4+'Tabel 11'!J4</f>
        <v>560.83421942804</v>
      </c>
      <c r="K4" s="59">
        <f>'Tabel 9'!K4+'Tabel 10'!K4+'Tabel 11'!K4</f>
        <v>621.50793814266012</v>
      </c>
      <c r="L4" s="59">
        <f>'Tabel 9'!L4+'Tabel 10'!L4+'Tabel 11'!L4</f>
        <v>632.35400887838011</v>
      </c>
      <c r="M4" s="59">
        <f>'Tabel 9'!M4+'Tabel 10'!M4+'Tabel 11'!M4</f>
        <v>862.88559040347991</v>
      </c>
      <c r="N4" s="59">
        <f>'Tabel 9'!N4+'Tabel 10'!N4+'Tabel 11'!N4</f>
        <v>658.68273528249995</v>
      </c>
      <c r="O4" s="59">
        <f>'Tabel 9'!O4+'Tabel 10'!O4+'Tabel 11'!O4</f>
        <v>891.96032561637003</v>
      </c>
      <c r="P4" s="59">
        <f>'Tabel 9'!P4+'Tabel 10'!P4+'Tabel 11'!P4</f>
        <v>598.95644161008011</v>
      </c>
    </row>
    <row r="5" spans="1:16">
      <c r="A5" s="13">
        <v>2</v>
      </c>
      <c r="B5" s="14" t="s">
        <v>169</v>
      </c>
      <c r="C5" s="59">
        <f>'Tabel 9'!C5+'Tabel 10'!C5+'Tabel 11'!C5</f>
        <v>2115.1255152959998</v>
      </c>
      <c r="D5" s="59">
        <f>'Tabel 9'!D5+'Tabel 10'!D5+'Tabel 11'!D5</f>
        <v>1687.8811851099999</v>
      </c>
      <c r="E5" s="59">
        <f>'Tabel 9'!E5+'Tabel 10'!E5+'Tabel 11'!E5</f>
        <v>1731.5297108699999</v>
      </c>
      <c r="F5" s="59">
        <f>'Tabel 9'!F5+'Tabel 10'!F5+'Tabel 11'!F5</f>
        <v>2022.4927994710001</v>
      </c>
      <c r="G5" s="59">
        <f>'Tabel 9'!G5+'Tabel 10'!G5+'Tabel 11'!G5</f>
        <v>2270.2722556210001</v>
      </c>
      <c r="H5" s="59">
        <f>'Tabel 9'!H5+'Tabel 10'!H5+'Tabel 11'!H5</f>
        <v>1442.720831698</v>
      </c>
      <c r="I5" s="59">
        <f>'Tabel 9'!I5+'Tabel 10'!I5+'Tabel 11'!I5</f>
        <v>3302.7306257219998</v>
      </c>
      <c r="J5" s="59">
        <f>'Tabel 9'!J5+'Tabel 10'!J5+'Tabel 11'!J5</f>
        <v>2332.5262025679999</v>
      </c>
      <c r="K5" s="59">
        <f>'Tabel 9'!K5+'Tabel 10'!K5+'Tabel 11'!K5</f>
        <v>2292.9665302450003</v>
      </c>
      <c r="L5" s="59">
        <f>'Tabel 9'!L5+'Tabel 10'!L5+'Tabel 11'!L5</f>
        <v>1902.387639112</v>
      </c>
      <c r="M5" s="59">
        <f>'Tabel 9'!M5+'Tabel 10'!M5+'Tabel 11'!M5</f>
        <v>2196.7190729399999</v>
      </c>
      <c r="N5" s="59">
        <f>'Tabel 9'!N5+'Tabel 10'!N5+'Tabel 11'!N5</f>
        <v>2783.3185162549998</v>
      </c>
      <c r="O5" s="59">
        <f>'Tabel 9'!O5+'Tabel 10'!O5+'Tabel 11'!O5</f>
        <v>1907.0246440185001</v>
      </c>
      <c r="P5" s="59">
        <f>'Tabel 9'!P5+'Tabel 10'!P5+'Tabel 11'!P5</f>
        <v>2393.591594471</v>
      </c>
    </row>
    <row r="6" spans="1:16">
      <c r="A6" s="13">
        <v>3</v>
      </c>
      <c r="B6" s="14" t="s">
        <v>64</v>
      </c>
      <c r="C6" s="59">
        <f>'Tabel 9'!C6+'Tabel 10'!C6+'Tabel 11'!C6</f>
        <v>86153.526597741991</v>
      </c>
      <c r="D6" s="59">
        <f>'Tabel 9'!D6+'Tabel 10'!D6+'Tabel 11'!D6</f>
        <v>84196.441395535003</v>
      </c>
      <c r="E6" s="59">
        <f>'Tabel 9'!E6+'Tabel 10'!E6+'Tabel 11'!E6</f>
        <v>82553.786046572815</v>
      </c>
      <c r="F6" s="59">
        <f>'Tabel 9'!F6+'Tabel 10'!F6+'Tabel 11'!F6</f>
        <v>81435.89068107582</v>
      </c>
      <c r="G6" s="59">
        <f>'Tabel 9'!G6+'Tabel 10'!G6+'Tabel 11'!G6</f>
        <v>83451.897724006805</v>
      </c>
      <c r="H6" s="59">
        <f>'Tabel 9'!H6+'Tabel 10'!H6+'Tabel 11'!H6</f>
        <v>88892.995996541824</v>
      </c>
      <c r="I6" s="59">
        <f>'Tabel 9'!I6+'Tabel 10'!I6+'Tabel 11'!I6</f>
        <v>85872.428950480826</v>
      </c>
      <c r="J6" s="59">
        <f>'Tabel 9'!J6+'Tabel 10'!J6+'Tabel 11'!J6</f>
        <v>84622.950510547817</v>
      </c>
      <c r="K6" s="59">
        <f>'Tabel 9'!K6+'Tabel 10'!K6+'Tabel 11'!K6</f>
        <v>84585.488238012826</v>
      </c>
      <c r="L6" s="59">
        <f>'Tabel 9'!L6+'Tabel 10'!L6+'Tabel 11'!L6</f>
        <v>85346.568041800827</v>
      </c>
      <c r="M6" s="59">
        <f>'Tabel 9'!M6+'Tabel 10'!M6+'Tabel 11'!M6</f>
        <v>89265.743342932823</v>
      </c>
      <c r="N6" s="59">
        <f>'Tabel 9'!N6+'Tabel 10'!N6+'Tabel 11'!N6</f>
        <v>88426.001834103809</v>
      </c>
      <c r="O6" s="59">
        <f>'Tabel 9'!O6+'Tabel 10'!O6+'Tabel 11'!O6</f>
        <v>87086.744660489305</v>
      </c>
      <c r="P6" s="59">
        <f>'Tabel 9'!P6+'Tabel 10'!P6+'Tabel 11'!P6</f>
        <v>86282.62059387083</v>
      </c>
    </row>
    <row r="7" spans="1:16">
      <c r="A7" s="13">
        <v>4</v>
      </c>
      <c r="B7" s="14" t="s">
        <v>65</v>
      </c>
      <c r="C7" s="59">
        <f>'Tabel 9'!C7+'Tabel 10'!C7+'Tabel 11'!C7</f>
        <v>39.402906670999997</v>
      </c>
      <c r="D7" s="59">
        <f>'Tabel 9'!D7+'Tabel 10'!D7+'Tabel 11'!D7</f>
        <v>39.517637413000003</v>
      </c>
      <c r="E7" s="59">
        <f>'Tabel 9'!E7+'Tabel 10'!E7+'Tabel 11'!E7</f>
        <v>0</v>
      </c>
      <c r="F7" s="59">
        <f>'Tabel 9'!F7+'Tabel 10'!F7+'Tabel 11'!F7</f>
        <v>0</v>
      </c>
      <c r="G7" s="59">
        <f>'Tabel 9'!G7+'Tabel 10'!G7+'Tabel 11'!G7</f>
        <v>0</v>
      </c>
      <c r="H7" s="59">
        <f>'Tabel 9'!H7+'Tabel 10'!H7+'Tabel 11'!H7</f>
        <v>165.16260800499998</v>
      </c>
      <c r="I7" s="59">
        <f>'Tabel 9'!I7+'Tabel 10'!I7+'Tabel 11'!I7</f>
        <v>165.99727816899997</v>
      </c>
      <c r="J7" s="59">
        <f>'Tabel 9'!J7+'Tabel 10'!J7+'Tabel 11'!J7</f>
        <v>166.754341001</v>
      </c>
      <c r="K7" s="59">
        <f>'Tabel 9'!K7+'Tabel 10'!K7+'Tabel 11'!K7</f>
        <v>167.596041286</v>
      </c>
      <c r="L7" s="59">
        <f>'Tabel 9'!L7+'Tabel 10'!L7+'Tabel 11'!L7</f>
        <v>168.414132387</v>
      </c>
      <c r="M7" s="59">
        <f>'Tabel 9'!M7+'Tabel 10'!M7+'Tabel 11'!M7</f>
        <v>169.26317190199998</v>
      </c>
      <c r="N7" s="59">
        <f>'Tabel 9'!N7+'Tabel 10'!N7+'Tabel 11'!N7</f>
        <v>19.481483392000001</v>
      </c>
      <c r="O7" s="59">
        <f>'Tabel 9'!O7+'Tabel 10'!O7+'Tabel 11'!O7</f>
        <v>19.581945984999997</v>
      </c>
      <c r="P7" s="59">
        <f>'Tabel 9'!P7+'Tabel 10'!P7+'Tabel 11'!P7</f>
        <v>19.682408576999997</v>
      </c>
    </row>
    <row r="8" spans="1:16">
      <c r="A8" s="13">
        <v>5</v>
      </c>
      <c r="B8" s="14" t="s">
        <v>66</v>
      </c>
      <c r="C8" s="59">
        <f>'Tabel 9'!C8+'Tabel 10'!C8+'Tabel 11'!C8</f>
        <v>0</v>
      </c>
      <c r="D8" s="59">
        <f>'Tabel 9'!D8+'Tabel 10'!D8+'Tabel 11'!D8</f>
        <v>0</v>
      </c>
      <c r="E8" s="59">
        <f>'Tabel 9'!E8+'Tabel 10'!E8+'Tabel 11'!E8</f>
        <v>0</v>
      </c>
      <c r="F8" s="59">
        <f>'Tabel 9'!F8+'Tabel 10'!F8+'Tabel 11'!F8</f>
        <v>0</v>
      </c>
      <c r="G8" s="59">
        <f>'Tabel 9'!G8+'Tabel 10'!G8+'Tabel 11'!G8</f>
        <v>0</v>
      </c>
      <c r="H8" s="59">
        <f>'Tabel 9'!H8+'Tabel 10'!H8+'Tabel 11'!H8</f>
        <v>0</v>
      </c>
      <c r="I8" s="59">
        <f>'Tabel 9'!I8+'Tabel 10'!I8+'Tabel 11'!I8</f>
        <v>0</v>
      </c>
      <c r="J8" s="59">
        <f>'Tabel 9'!J8+'Tabel 10'!J8+'Tabel 11'!J8</f>
        <v>0</v>
      </c>
      <c r="K8" s="59">
        <f>'Tabel 9'!K8+'Tabel 10'!K8+'Tabel 11'!K8</f>
        <v>0</v>
      </c>
      <c r="L8" s="59">
        <f>'Tabel 9'!L8+'Tabel 10'!L8+'Tabel 11'!L8</f>
        <v>0</v>
      </c>
      <c r="M8" s="59">
        <f>'Tabel 9'!M8+'Tabel 10'!M8+'Tabel 11'!M8</f>
        <v>0</v>
      </c>
      <c r="N8" s="59">
        <f>'Tabel 9'!N8+'Tabel 10'!N8+'Tabel 11'!N8</f>
        <v>0</v>
      </c>
      <c r="O8" s="59">
        <f>'Tabel 9'!O8+'Tabel 10'!O8+'Tabel 11'!O8</f>
        <v>0</v>
      </c>
      <c r="P8" s="59">
        <f>'Tabel 9'!P8+'Tabel 10'!P8+'Tabel 11'!P8</f>
        <v>0</v>
      </c>
    </row>
    <row r="9" spans="1:16">
      <c r="A9" s="13">
        <v>6</v>
      </c>
      <c r="B9" s="14" t="s">
        <v>67</v>
      </c>
      <c r="C9" s="59">
        <f>'Tabel 9'!C9+'Tabel 10'!C9+'Tabel 11'!C9</f>
        <v>98261.581177716478</v>
      </c>
      <c r="D9" s="59">
        <f>'Tabel 9'!D9+'Tabel 10'!D9+'Tabel 11'!D9</f>
        <v>101587.39760336826</v>
      </c>
      <c r="E9" s="59">
        <f>'Tabel 9'!E9+'Tabel 10'!E9+'Tabel 11'!E9</f>
        <v>104157.83446374981</v>
      </c>
      <c r="F9" s="59">
        <f>'Tabel 9'!F9+'Tabel 10'!F9+'Tabel 11'!F9</f>
        <v>105792.14425425262</v>
      </c>
      <c r="G9" s="59">
        <f>'Tabel 9'!G9+'Tabel 10'!G9+'Tabel 11'!G9</f>
        <v>108437.5918876495</v>
      </c>
      <c r="H9" s="59">
        <f>'Tabel 9'!H9+'Tabel 10'!H9+'Tabel 11'!H9</f>
        <v>109531.86767704217</v>
      </c>
      <c r="I9" s="59">
        <f>'Tabel 9'!I9+'Tabel 10'!I9+'Tabel 11'!I9</f>
        <v>109897.56942220795</v>
      </c>
      <c r="J9" s="59">
        <f>'Tabel 9'!J9+'Tabel 10'!J9+'Tabel 11'!J9</f>
        <v>112685.81144371406</v>
      </c>
      <c r="K9" s="59">
        <f>'Tabel 9'!K9+'Tabel 10'!K9+'Tabel 11'!K9</f>
        <v>115102.50374085264</v>
      </c>
      <c r="L9" s="59">
        <f>'Tabel 9'!L9+'Tabel 10'!L9+'Tabel 11'!L9</f>
        <v>115991.02499150106</v>
      </c>
      <c r="M9" s="59">
        <f>'Tabel 9'!M9+'Tabel 10'!M9+'Tabel 11'!M9</f>
        <v>114741.0331240347</v>
      </c>
      <c r="N9" s="59">
        <f>'Tabel 9'!N9+'Tabel 10'!N9+'Tabel 11'!N9</f>
        <v>117181.86255020008</v>
      </c>
      <c r="O9" s="59">
        <f>'Tabel 9'!O9+'Tabel 10'!O9+'Tabel 11'!O9</f>
        <v>118878.50743295146</v>
      </c>
      <c r="P9" s="59">
        <f>'Tabel 9'!P9+'Tabel 10'!P9+'Tabel 11'!P9</f>
        <v>120864.50421367786</v>
      </c>
    </row>
    <row r="10" spans="1:16">
      <c r="A10" s="13">
        <v>7</v>
      </c>
      <c r="B10" s="14" t="s">
        <v>68</v>
      </c>
      <c r="C10" s="59">
        <f>'Tabel 9'!C10+'Tabel 10'!C10+'Tabel 11'!C10</f>
        <v>30589.912523513449</v>
      </c>
      <c r="D10" s="59">
        <f>'Tabel 9'!D10+'Tabel 10'!D10+'Tabel 11'!D10</f>
        <v>30360.119226173534</v>
      </c>
      <c r="E10" s="59">
        <f>'Tabel 9'!E10+'Tabel 10'!E10+'Tabel 11'!E10</f>
        <v>30034.242088479317</v>
      </c>
      <c r="F10" s="59">
        <f>'Tabel 9'!F10+'Tabel 10'!F10+'Tabel 11'!F10</f>
        <v>30759.239207147551</v>
      </c>
      <c r="G10" s="59">
        <f>'Tabel 9'!G10+'Tabel 10'!G10+'Tabel 11'!G10</f>
        <v>29745.085041769449</v>
      </c>
      <c r="H10" s="59">
        <f>'Tabel 9'!H10+'Tabel 10'!H10+'Tabel 11'!H10</f>
        <v>28691.51601578985</v>
      </c>
      <c r="I10" s="59">
        <f>'Tabel 9'!I10+'Tabel 10'!I10+'Tabel 11'!I10</f>
        <v>28905.594702453909</v>
      </c>
      <c r="J10" s="59">
        <f>'Tabel 9'!J10+'Tabel 10'!J10+'Tabel 11'!J10</f>
        <v>29071.419535324909</v>
      </c>
      <c r="K10" s="59">
        <f>'Tabel 9'!K10+'Tabel 10'!K10+'Tabel 11'!K10</f>
        <v>28758.239250050912</v>
      </c>
      <c r="L10" s="59">
        <f>'Tabel 9'!L10+'Tabel 10'!L10+'Tabel 11'!L10</f>
        <v>29026.775908406453</v>
      </c>
      <c r="M10" s="59">
        <f>'Tabel 9'!M10+'Tabel 10'!M10+'Tabel 11'!M10</f>
        <v>27813.586657643082</v>
      </c>
      <c r="N10" s="59">
        <f>'Tabel 9'!N10+'Tabel 10'!N10+'Tabel 11'!N10</f>
        <v>28497.16629443608</v>
      </c>
      <c r="O10" s="59">
        <f>'Tabel 9'!O10+'Tabel 10'!O10+'Tabel 11'!O10</f>
        <v>29232.223204776456</v>
      </c>
      <c r="P10" s="59">
        <f>'Tabel 9'!P10+'Tabel 10'!P10+'Tabel 11'!P10</f>
        <v>29181.384698701455</v>
      </c>
    </row>
    <row r="11" spans="1:16">
      <c r="A11" s="13">
        <v>8</v>
      </c>
      <c r="B11" s="14" t="s">
        <v>69</v>
      </c>
      <c r="C11" s="59">
        <f>'Tabel 9'!C11+'Tabel 10'!C11+'Tabel 11'!C11</f>
        <v>57999.729580846033</v>
      </c>
      <c r="D11" s="59">
        <f>'Tabel 9'!D11+'Tabel 10'!D11+'Tabel 11'!D11</f>
        <v>59818.828222429227</v>
      </c>
      <c r="E11" s="59">
        <f>'Tabel 9'!E11+'Tabel 10'!E11+'Tabel 11'!E11</f>
        <v>60179.551432104265</v>
      </c>
      <c r="F11" s="59">
        <f>'Tabel 9'!F11+'Tabel 10'!F11+'Tabel 11'!F11</f>
        <v>59524.529325893542</v>
      </c>
      <c r="G11" s="59">
        <f>'Tabel 9'!G11+'Tabel 10'!G11+'Tabel 11'!G11</f>
        <v>59769.588046758268</v>
      </c>
      <c r="H11" s="59">
        <f>'Tabel 9'!H11+'Tabel 10'!H11+'Tabel 11'!H11</f>
        <v>59353.672872208044</v>
      </c>
      <c r="I11" s="59">
        <f>'Tabel 9'!I11+'Tabel 10'!I11+'Tabel 11'!I11</f>
        <v>59381.940941456793</v>
      </c>
      <c r="J11" s="59">
        <f>'Tabel 9'!J11+'Tabel 10'!J11+'Tabel 11'!J11</f>
        <v>60179.646751640903</v>
      </c>
      <c r="K11" s="59">
        <f>'Tabel 9'!K11+'Tabel 10'!K11+'Tabel 11'!K11</f>
        <v>59916.077939431656</v>
      </c>
      <c r="L11" s="59">
        <f>'Tabel 9'!L11+'Tabel 10'!L11+'Tabel 11'!L11</f>
        <v>60254.428813276187</v>
      </c>
      <c r="M11" s="59">
        <f>'Tabel 9'!M11+'Tabel 10'!M11+'Tabel 11'!M11</f>
        <v>60288.370435762525</v>
      </c>
      <c r="N11" s="59">
        <f>'Tabel 9'!N11+'Tabel 10'!N11+'Tabel 11'!N11</f>
        <v>60486.409044129141</v>
      </c>
      <c r="O11" s="59">
        <f>'Tabel 9'!O11+'Tabel 10'!O11+'Tabel 11'!O11</f>
        <v>61592.202693944047</v>
      </c>
      <c r="P11" s="59">
        <f>'Tabel 9'!P11+'Tabel 10'!P11+'Tabel 11'!P11</f>
        <v>61688.691794176091</v>
      </c>
    </row>
    <row r="12" spans="1:16">
      <c r="A12" s="13">
        <v>9</v>
      </c>
      <c r="B12" s="14" t="s">
        <v>70</v>
      </c>
      <c r="C12" s="59">
        <f>'Tabel 9'!C12+'Tabel 10'!C12+'Tabel 11'!C12</f>
        <v>5048.3474779288699</v>
      </c>
      <c r="D12" s="59">
        <f>'Tabel 9'!D12+'Tabel 10'!D12+'Tabel 11'!D12</f>
        <v>5343.1011321396099</v>
      </c>
      <c r="E12" s="59">
        <f>'Tabel 9'!E12+'Tabel 10'!E12+'Tabel 11'!E12</f>
        <v>5455.5178236737202</v>
      </c>
      <c r="F12" s="59">
        <f>'Tabel 9'!F12+'Tabel 10'!F12+'Tabel 11'!F12</f>
        <v>5605.8618118185695</v>
      </c>
      <c r="G12" s="59">
        <f>'Tabel 9'!G12+'Tabel 10'!G12+'Tabel 11'!G12</f>
        <v>5741.0016749945798</v>
      </c>
      <c r="H12" s="59">
        <f>'Tabel 9'!H12+'Tabel 10'!H12+'Tabel 11'!H12</f>
        <v>5716.1103915454296</v>
      </c>
      <c r="I12" s="59">
        <f>'Tabel 9'!I12+'Tabel 10'!I12+'Tabel 11'!I12</f>
        <v>6317.9234114982901</v>
      </c>
      <c r="J12" s="59">
        <f>'Tabel 9'!J12+'Tabel 10'!J12+'Tabel 11'!J12</f>
        <v>6495.9191169115402</v>
      </c>
      <c r="K12" s="59">
        <f>'Tabel 9'!K12+'Tabel 10'!K12+'Tabel 11'!K12</f>
        <v>6349.3296999714003</v>
      </c>
      <c r="L12" s="59">
        <f>'Tabel 9'!L12+'Tabel 10'!L12+'Tabel 11'!L12</f>
        <v>6543.0418598623901</v>
      </c>
      <c r="M12" s="59">
        <f>'Tabel 9'!M12+'Tabel 10'!M12+'Tabel 11'!M12</f>
        <v>6592.5190844312501</v>
      </c>
      <c r="N12" s="59">
        <f>'Tabel 9'!N12+'Tabel 10'!N12+'Tabel 11'!N12</f>
        <v>6626.9100263132405</v>
      </c>
      <c r="O12" s="59">
        <f>'Tabel 9'!O12+'Tabel 10'!O12+'Tabel 11'!O12</f>
        <v>6679.2228789271012</v>
      </c>
      <c r="P12" s="59">
        <f>'Tabel 9'!P12+'Tabel 10'!P12+'Tabel 11'!P12</f>
        <v>6800.5501092549503</v>
      </c>
    </row>
    <row r="13" spans="1:16">
      <c r="A13" s="13">
        <v>10</v>
      </c>
      <c r="B13" s="14" t="s">
        <v>71</v>
      </c>
      <c r="C13" s="59">
        <f>'Tabel 9'!C13+'Tabel 10'!C13+'Tabel 11'!C13</f>
        <v>0</v>
      </c>
      <c r="D13" s="59">
        <f>'Tabel 9'!D13+'Tabel 10'!D13+'Tabel 11'!D13</f>
        <v>0</v>
      </c>
      <c r="E13" s="59">
        <f>'Tabel 9'!E13+'Tabel 10'!E13+'Tabel 11'!E13</f>
        <v>0</v>
      </c>
      <c r="F13" s="59">
        <f>'Tabel 9'!F13+'Tabel 10'!F13+'Tabel 11'!F13</f>
        <v>0</v>
      </c>
      <c r="G13" s="59">
        <f>'Tabel 9'!G13+'Tabel 10'!G13+'Tabel 11'!G13</f>
        <v>0</v>
      </c>
      <c r="H13" s="59">
        <f>'Tabel 9'!H13+'Tabel 10'!H13+'Tabel 11'!H13</f>
        <v>0</v>
      </c>
      <c r="I13" s="59">
        <f>'Tabel 9'!I13+'Tabel 10'!I13+'Tabel 11'!I13</f>
        <v>0</v>
      </c>
      <c r="J13" s="59">
        <f>'Tabel 9'!J13+'Tabel 10'!J13+'Tabel 11'!J13</f>
        <v>0</v>
      </c>
      <c r="K13" s="59">
        <f>'Tabel 9'!K13+'Tabel 10'!K13+'Tabel 11'!K13</f>
        <v>0</v>
      </c>
      <c r="L13" s="59">
        <f>'Tabel 9'!L13+'Tabel 10'!L13+'Tabel 11'!L13</f>
        <v>0</v>
      </c>
      <c r="M13" s="59">
        <f>'Tabel 9'!M13+'Tabel 10'!M13+'Tabel 11'!M13</f>
        <v>0</v>
      </c>
      <c r="N13" s="59">
        <f>'Tabel 9'!N13+'Tabel 10'!N13+'Tabel 11'!N13</f>
        <v>0</v>
      </c>
      <c r="O13" s="59">
        <f>'Tabel 9'!O13+'Tabel 10'!O13+'Tabel 11'!O13</f>
        <v>0</v>
      </c>
      <c r="P13" s="59">
        <f>'Tabel 9'!P13+'Tabel 10'!P13+'Tabel 11'!P13</f>
        <v>0</v>
      </c>
    </row>
    <row r="14" spans="1:16">
      <c r="A14" s="13">
        <v>11</v>
      </c>
      <c r="B14" s="14" t="s">
        <v>72</v>
      </c>
      <c r="C14" s="59">
        <f>'Tabel 9'!C14+'Tabel 10'!C14+'Tabel 11'!C14</f>
        <v>16166.98190724189</v>
      </c>
      <c r="D14" s="59">
        <f>'Tabel 9'!D14+'Tabel 10'!D14+'Tabel 11'!D14</f>
        <v>15943.408831290973</v>
      </c>
      <c r="E14" s="59">
        <f>'Tabel 9'!E14+'Tabel 10'!E14+'Tabel 11'!E14</f>
        <v>15002.617486984462</v>
      </c>
      <c r="F14" s="59">
        <f>'Tabel 9'!F14+'Tabel 10'!F14+'Tabel 11'!F14</f>
        <v>14940.742982076808</v>
      </c>
      <c r="G14" s="59">
        <f>'Tabel 9'!G14+'Tabel 10'!G14+'Tabel 11'!G14</f>
        <v>14751.091709165908</v>
      </c>
      <c r="H14" s="59">
        <f>'Tabel 9'!H14+'Tabel 10'!H14+'Tabel 11'!H14</f>
        <v>13804.387047227709</v>
      </c>
      <c r="I14" s="59">
        <f>'Tabel 9'!I14+'Tabel 10'!I14+'Tabel 11'!I14</f>
        <v>13968.672395770696</v>
      </c>
      <c r="J14" s="59">
        <f>'Tabel 9'!J14+'Tabel 10'!J14+'Tabel 11'!J14</f>
        <v>13392.537548138363</v>
      </c>
      <c r="K14" s="59">
        <f>'Tabel 9'!K14+'Tabel 10'!K14+'Tabel 11'!K14</f>
        <v>13590.525271228613</v>
      </c>
      <c r="L14" s="59">
        <f>'Tabel 9'!L14+'Tabel 10'!L14+'Tabel 11'!L14</f>
        <v>13685.432842709251</v>
      </c>
      <c r="M14" s="59">
        <f>'Tabel 9'!M14+'Tabel 10'!M14+'Tabel 11'!M14</f>
        <v>13630.420279681617</v>
      </c>
      <c r="N14" s="59">
        <f>'Tabel 9'!N14+'Tabel 10'!N14+'Tabel 11'!N14</f>
        <v>13669.149201809199</v>
      </c>
      <c r="O14" s="59">
        <f>'Tabel 9'!O14+'Tabel 10'!O14+'Tabel 11'!O14</f>
        <v>13637.592309365034</v>
      </c>
      <c r="P14" s="59">
        <f>'Tabel 9'!P14+'Tabel 10'!P14+'Tabel 11'!P14</f>
        <v>13299.10304212632</v>
      </c>
    </row>
    <row r="15" spans="1:16">
      <c r="A15" s="13">
        <v>12</v>
      </c>
      <c r="B15" s="14" t="s">
        <v>73</v>
      </c>
      <c r="C15" s="59">
        <f>'Tabel 9'!C15+'Tabel 10'!C15+'Tabel 11'!C15</f>
        <v>137.805791</v>
      </c>
      <c r="D15" s="59">
        <f>'Tabel 9'!D15+'Tabel 10'!D15+'Tabel 11'!D15</f>
        <v>137.46370100000001</v>
      </c>
      <c r="E15" s="59">
        <f>'Tabel 9'!E15+'Tabel 10'!E15+'Tabel 11'!E15</f>
        <v>136.89843400000001</v>
      </c>
      <c r="F15" s="59">
        <f>'Tabel 9'!F15+'Tabel 10'!F15+'Tabel 11'!F15</f>
        <v>236.730729</v>
      </c>
      <c r="G15" s="59">
        <f>'Tabel 9'!G15+'Tabel 10'!G15+'Tabel 11'!G15</f>
        <v>236.559639</v>
      </c>
      <c r="H15" s="59">
        <f>'Tabel 9'!H15+'Tabel 10'!H15+'Tabel 11'!H15</f>
        <v>188</v>
      </c>
      <c r="I15" s="59">
        <f>'Tabel 9'!I15+'Tabel 10'!I15+'Tabel 11'!I15</f>
        <v>188</v>
      </c>
      <c r="J15" s="59">
        <f>'Tabel 9'!J15+'Tabel 10'!J15+'Tabel 11'!J15</f>
        <v>188</v>
      </c>
      <c r="K15" s="59">
        <f>'Tabel 9'!K15+'Tabel 10'!K15+'Tabel 11'!K15</f>
        <v>188</v>
      </c>
      <c r="L15" s="59">
        <f>'Tabel 9'!L15+'Tabel 10'!L15+'Tabel 11'!L15</f>
        <v>183</v>
      </c>
      <c r="M15" s="59">
        <f>'Tabel 9'!M15+'Tabel 10'!M15+'Tabel 11'!M15</f>
        <v>183</v>
      </c>
      <c r="N15" s="59">
        <f>'Tabel 9'!N15+'Tabel 10'!N15+'Tabel 11'!N15</f>
        <v>198</v>
      </c>
      <c r="O15" s="59">
        <f>'Tabel 9'!O15+'Tabel 10'!O15+'Tabel 11'!O15</f>
        <v>198</v>
      </c>
      <c r="P15" s="59">
        <f>'Tabel 9'!P15+'Tabel 10'!P15+'Tabel 11'!P15</f>
        <v>198</v>
      </c>
    </row>
    <row r="16" spans="1:16">
      <c r="A16" s="13">
        <v>13</v>
      </c>
      <c r="B16" s="14" t="s">
        <v>74</v>
      </c>
      <c r="C16" s="59">
        <f>'Tabel 9'!C16+'Tabel 10'!C16+'Tabel 11'!C16</f>
        <v>487.76273797710166</v>
      </c>
      <c r="D16" s="59">
        <f>'Tabel 9'!D16+'Tabel 10'!D16+'Tabel 11'!D16</f>
        <v>416.68764513213944</v>
      </c>
      <c r="E16" s="59">
        <f>'Tabel 9'!E16+'Tabel 10'!E16+'Tabel 11'!E16</f>
        <v>374.03450915352698</v>
      </c>
      <c r="F16" s="59">
        <f>'Tabel 9'!F16+'Tabel 10'!F16+'Tabel 11'!F16</f>
        <v>366.85835681495575</v>
      </c>
      <c r="G16" s="59">
        <f>'Tabel 9'!G16+'Tabel 10'!G16+'Tabel 11'!G16</f>
        <v>349.85856097728299</v>
      </c>
      <c r="H16" s="59">
        <f>'Tabel 9'!H16+'Tabel 10'!H16+'Tabel 11'!H16</f>
        <v>551.19429404340519</v>
      </c>
      <c r="I16" s="59">
        <f>'Tabel 9'!I16+'Tabel 10'!I16+'Tabel 11'!I16</f>
        <v>540.11965981452659</v>
      </c>
      <c r="J16" s="59">
        <f>'Tabel 9'!J16+'Tabel 10'!J16+'Tabel 11'!J16</f>
        <v>520.03893654454032</v>
      </c>
      <c r="K16" s="59">
        <f>'Tabel 9'!K16+'Tabel 10'!K16+'Tabel 11'!K16</f>
        <v>494.19485585280074</v>
      </c>
      <c r="L16" s="59">
        <f>'Tabel 9'!L16+'Tabel 10'!L16+'Tabel 11'!L16</f>
        <v>490.75293510915492</v>
      </c>
      <c r="M16" s="59">
        <f>'Tabel 9'!M16+'Tabel 10'!M16+'Tabel 11'!M16</f>
        <v>475.82529315050579</v>
      </c>
      <c r="N16" s="59">
        <f>'Tabel 9'!N16+'Tabel 10'!N16+'Tabel 11'!N16</f>
        <v>630.1099920877773</v>
      </c>
      <c r="O16" s="59">
        <f>'Tabel 9'!O16+'Tabel 10'!O16+'Tabel 11'!O16</f>
        <v>626.72306340519094</v>
      </c>
      <c r="P16" s="59">
        <f>'Tabel 9'!P16+'Tabel 10'!P16+'Tabel 11'!P16</f>
        <v>600.94441471804294</v>
      </c>
    </row>
    <row r="17" spans="1:16">
      <c r="A17" s="13">
        <v>14</v>
      </c>
      <c r="B17" s="14" t="s">
        <v>75</v>
      </c>
      <c r="C17" s="59">
        <f>'Tabel 9'!C17+'Tabel 10'!C17+'Tabel 11'!C17</f>
        <v>28.44373666736</v>
      </c>
      <c r="D17" s="59">
        <f>'Tabel 9'!D17+'Tabel 10'!D17+'Tabel 11'!D17</f>
        <v>27.943123366359998</v>
      </c>
      <c r="E17" s="59">
        <f>'Tabel 9'!E17+'Tabel 10'!E17+'Tabel 11'!E17</f>
        <v>28.150502414000002</v>
      </c>
      <c r="F17" s="59">
        <f>'Tabel 9'!F17+'Tabel 10'!F17+'Tabel 11'!F17</f>
        <v>27.270799066359999</v>
      </c>
      <c r="G17" s="59">
        <f>'Tabel 9'!G17+'Tabel 10'!G17+'Tabel 11'!G17</f>
        <v>27.270799066380128</v>
      </c>
      <c r="H17" s="59">
        <f>'Tabel 9'!H17+'Tabel 10'!H17+'Tabel 11'!H17</f>
        <v>4.09891916636</v>
      </c>
      <c r="I17" s="59">
        <f>'Tabel 9'!I17+'Tabel 10'!I17+'Tabel 11'!I17</f>
        <v>3.4228089110000002</v>
      </c>
      <c r="J17" s="59">
        <f>'Tabel 9'!J17+'Tabel 10'!J17+'Tabel 11'!J17</f>
        <v>3.3805520109999998</v>
      </c>
      <c r="K17" s="59">
        <f>'Tabel 9'!K17+'Tabel 10'!K17+'Tabel 11'!K17</f>
        <v>3.3805520109999998</v>
      </c>
      <c r="L17" s="59">
        <f>'Tabel 9'!L17+'Tabel 10'!L17+'Tabel 11'!L17</f>
        <v>3.3805518643599997</v>
      </c>
      <c r="M17" s="59">
        <f>'Tabel 9'!M17+'Tabel 10'!M17+'Tabel 11'!M17</f>
        <v>3.0926682633599998</v>
      </c>
      <c r="N17" s="59">
        <f>'Tabel 9'!N17+'Tabel 10'!N17+'Tabel 11'!N17</f>
        <v>3.3805518643599997</v>
      </c>
      <c r="O17" s="59">
        <f>'Tabel 9'!O17+'Tabel 10'!O17+'Tabel 11'!O17</f>
        <v>3.3633807643599996</v>
      </c>
      <c r="P17" s="59">
        <f>'Tabel 9'!P17+'Tabel 10'!P17+'Tabel 11'!P17</f>
        <v>3.1270104633599995</v>
      </c>
    </row>
    <row r="18" spans="1:16">
      <c r="A18" s="13">
        <v>15</v>
      </c>
      <c r="B18" s="14" t="s">
        <v>76</v>
      </c>
      <c r="C18" s="59">
        <f>'Tabel 9'!C18+'Tabel 10'!C18+'Tabel 11'!C18</f>
        <v>77.825987432000005</v>
      </c>
      <c r="D18" s="59">
        <f>'Tabel 9'!D18+'Tabel 10'!D18+'Tabel 11'!D18</f>
        <v>77.846697385999988</v>
      </c>
      <c r="E18" s="59">
        <f>'Tabel 9'!E18+'Tabel 10'!E18+'Tabel 11'!E18</f>
        <v>77.807287454999994</v>
      </c>
      <c r="F18" s="59">
        <f>'Tabel 9'!F18+'Tabel 10'!F18+'Tabel 11'!F18</f>
        <v>77.76759106099999</v>
      </c>
      <c r="G18" s="59">
        <f>'Tabel 9'!G18+'Tabel 10'!G18+'Tabel 11'!G18</f>
        <v>77.790351015999988</v>
      </c>
      <c r="H18" s="59">
        <f>'Tabel 9'!H18+'Tabel 10'!H18+'Tabel 11'!H18</f>
        <v>74.471151085000002</v>
      </c>
      <c r="I18" s="59">
        <f>'Tabel 9'!I18+'Tabel 10'!I18+'Tabel 11'!I18</f>
        <v>74.493361041</v>
      </c>
      <c r="J18" s="59">
        <f>'Tabel 9'!J18+'Tabel 10'!J18+'Tabel 11'!J18</f>
        <v>74.515080998998712</v>
      </c>
      <c r="K18" s="59">
        <f>'Tabel 9'!K18+'Tabel 10'!K18+'Tabel 11'!K18</f>
        <v>74.454531113000002</v>
      </c>
      <c r="L18" s="59">
        <f>'Tabel 9'!L18+'Tabel 10'!L18+'Tabel 11'!L18</f>
        <v>74.650211044999992</v>
      </c>
      <c r="M18" s="59">
        <f>'Tabel 9'!M18+'Tabel 10'!M18+'Tabel 11'!M18</f>
        <v>72.277020966999999</v>
      </c>
      <c r="N18" s="59">
        <f>'Tabel 9'!N18+'Tabel 10'!N18+'Tabel 11'!N18</f>
        <v>72.206641099999999</v>
      </c>
      <c r="O18" s="59">
        <f>'Tabel 9'!O18+'Tabel 10'!O18+'Tabel 11'!O18</f>
        <v>71.844081020000004</v>
      </c>
      <c r="P18" s="59">
        <f>'Tabel 9'!P18+'Tabel 10'!P18+'Tabel 11'!P18</f>
        <v>71.881700948000002</v>
      </c>
    </row>
    <row r="19" spans="1:16">
      <c r="A19" s="13">
        <v>16</v>
      </c>
      <c r="B19" s="14" t="s">
        <v>77</v>
      </c>
      <c r="C19" s="59">
        <f>'Tabel 9'!C19+'Tabel 10'!C19+'Tabel 11'!C19</f>
        <v>0</v>
      </c>
      <c r="D19" s="59">
        <f>'Tabel 9'!D19+'Tabel 10'!D19+'Tabel 11'!D19</f>
        <v>0</v>
      </c>
      <c r="E19" s="59">
        <f>'Tabel 9'!E19+'Tabel 10'!E19+'Tabel 11'!E19</f>
        <v>0</v>
      </c>
      <c r="F19" s="59">
        <f>'Tabel 9'!F19+'Tabel 10'!F19+'Tabel 11'!F19</f>
        <v>0</v>
      </c>
      <c r="G19" s="59">
        <f>'Tabel 9'!G19+'Tabel 10'!G19+'Tabel 11'!G19</f>
        <v>0</v>
      </c>
      <c r="H19" s="59">
        <f>'Tabel 9'!H19+'Tabel 10'!H19+'Tabel 11'!H19</f>
        <v>0</v>
      </c>
      <c r="I19" s="59">
        <f>'Tabel 9'!I19+'Tabel 10'!I19+'Tabel 11'!I19</f>
        <v>0</v>
      </c>
      <c r="J19" s="59">
        <f>'Tabel 9'!J19+'Tabel 10'!J19+'Tabel 11'!J19</f>
        <v>0</v>
      </c>
      <c r="K19" s="59">
        <f>'Tabel 9'!K19+'Tabel 10'!K19+'Tabel 11'!K19</f>
        <v>0</v>
      </c>
      <c r="L19" s="59">
        <f>'Tabel 9'!L19+'Tabel 10'!L19+'Tabel 11'!L19</f>
        <v>0</v>
      </c>
      <c r="M19" s="59">
        <f>'Tabel 9'!M19+'Tabel 10'!M19+'Tabel 11'!M19</f>
        <v>0</v>
      </c>
      <c r="N19" s="59">
        <f>'Tabel 9'!N19+'Tabel 10'!N19+'Tabel 11'!N19</f>
        <v>0</v>
      </c>
      <c r="O19" s="59">
        <f>'Tabel 9'!O19+'Tabel 10'!O19+'Tabel 11'!O19</f>
        <v>0</v>
      </c>
      <c r="P19" s="59">
        <f>'Tabel 9'!P19+'Tabel 10'!P19+'Tabel 11'!P19</f>
        <v>0</v>
      </c>
    </row>
    <row r="20" spans="1:16">
      <c r="A20" s="13">
        <v>17</v>
      </c>
      <c r="B20" s="14" t="s">
        <v>78</v>
      </c>
      <c r="C20" s="59">
        <f>'Tabel 9'!C20+'Tabel 10'!C20+'Tabel 11'!C20</f>
        <v>0</v>
      </c>
      <c r="D20" s="59">
        <f>'Tabel 9'!D20+'Tabel 10'!D20+'Tabel 11'!D20</f>
        <v>0</v>
      </c>
      <c r="E20" s="59">
        <f>'Tabel 9'!E20+'Tabel 10'!E20+'Tabel 11'!E20</f>
        <v>0</v>
      </c>
      <c r="F20" s="59">
        <f>'Tabel 9'!F20+'Tabel 10'!F20+'Tabel 11'!F20</f>
        <v>0</v>
      </c>
      <c r="G20" s="59">
        <f>'Tabel 9'!G20+'Tabel 10'!G20+'Tabel 11'!G20</f>
        <v>0</v>
      </c>
      <c r="H20" s="59">
        <f>'Tabel 9'!H20+'Tabel 10'!H20+'Tabel 11'!H20</f>
        <v>0</v>
      </c>
      <c r="I20" s="59">
        <f>'Tabel 9'!I20+'Tabel 10'!I20+'Tabel 11'!I20</f>
        <v>0</v>
      </c>
      <c r="J20" s="59">
        <f>'Tabel 9'!J20+'Tabel 10'!J20+'Tabel 11'!J20</f>
        <v>0</v>
      </c>
      <c r="K20" s="59">
        <f>'Tabel 9'!K20+'Tabel 10'!K20+'Tabel 11'!K20</f>
        <v>0</v>
      </c>
      <c r="L20" s="59">
        <f>'Tabel 9'!L20+'Tabel 10'!L20+'Tabel 11'!L20</f>
        <v>0</v>
      </c>
      <c r="M20" s="59">
        <f>'Tabel 9'!M20+'Tabel 10'!M20+'Tabel 11'!M20</f>
        <v>0</v>
      </c>
      <c r="N20" s="59">
        <f>'Tabel 9'!N20+'Tabel 10'!N20+'Tabel 11'!N20</f>
        <v>0</v>
      </c>
      <c r="O20" s="59">
        <f>'Tabel 9'!O20+'Tabel 10'!O20+'Tabel 11'!O20</f>
        <v>0</v>
      </c>
      <c r="P20" s="59">
        <f>'Tabel 9'!P20+'Tabel 10'!P20+'Tabel 11'!P20</f>
        <v>0</v>
      </c>
    </row>
    <row r="21" spans="1:16">
      <c r="A21" s="13">
        <v>18</v>
      </c>
      <c r="B21" s="14" t="s">
        <v>79</v>
      </c>
      <c r="C21" s="59">
        <f>'Tabel 9'!C21+'Tabel 10'!C21+'Tabel 11'!C21</f>
        <v>11061.888632116021</v>
      </c>
      <c r="D21" s="59">
        <f>'Tabel 9'!D21+'Tabel 10'!D21+'Tabel 11'!D21</f>
        <v>11100.86693085602</v>
      </c>
      <c r="E21" s="59">
        <f>'Tabel 9'!E21+'Tabel 10'!E21+'Tabel 11'!E21</f>
        <v>11173.19422857702</v>
      </c>
      <c r="F21" s="59">
        <f>'Tabel 9'!F21+'Tabel 10'!F21+'Tabel 11'!F21</f>
        <v>11157.142872428001</v>
      </c>
      <c r="G21" s="59">
        <f>'Tabel 9'!G21+'Tabel 10'!G21+'Tabel 11'!G21</f>
        <v>11144.980093203001</v>
      </c>
      <c r="H21" s="59">
        <f>'Tabel 9'!H21+'Tabel 10'!H21+'Tabel 11'!H21</f>
        <v>11310.426519326</v>
      </c>
      <c r="I21" s="59">
        <f>'Tabel 9'!I21+'Tabel 10'!I21+'Tabel 11'!I21</f>
        <v>11323.389031697001</v>
      </c>
      <c r="J21" s="59">
        <f>'Tabel 9'!J21+'Tabel 10'!J21+'Tabel 11'!J21</f>
        <v>11370.303327092</v>
      </c>
      <c r="K21" s="59">
        <f>'Tabel 9'!K21+'Tabel 10'!K21+'Tabel 11'!K21</f>
        <v>11562.235352972999</v>
      </c>
      <c r="L21" s="59">
        <f>'Tabel 9'!L21+'Tabel 10'!L21+'Tabel 11'!L21</f>
        <v>11592.68209427402</v>
      </c>
      <c r="M21" s="59">
        <f>'Tabel 9'!M21+'Tabel 10'!M21+'Tabel 11'!M21</f>
        <v>11707.554807946019</v>
      </c>
      <c r="N21" s="59">
        <f>'Tabel 9'!N21+'Tabel 10'!N21+'Tabel 11'!N21</f>
        <v>11695.007181815019</v>
      </c>
      <c r="O21" s="59">
        <f>'Tabel 9'!O21+'Tabel 10'!O21+'Tabel 11'!O21</f>
        <v>11699.26838075502</v>
      </c>
      <c r="P21" s="59">
        <f>'Tabel 9'!P21+'Tabel 10'!P21+'Tabel 11'!P21</f>
        <v>11733.33447958002</v>
      </c>
    </row>
    <row r="22" spans="1:16">
      <c r="A22" s="13">
        <v>19</v>
      </c>
      <c r="B22" s="14" t="s">
        <v>80</v>
      </c>
      <c r="C22" s="59">
        <f>'Tabel 9'!C22+'Tabel 10'!C22+'Tabel 11'!C22</f>
        <v>3198.9752252310004</v>
      </c>
      <c r="D22" s="59">
        <f>'Tabel 9'!D22+'Tabel 10'!D22+'Tabel 11'!D22</f>
        <v>3198.7857350380004</v>
      </c>
      <c r="E22" s="59">
        <f>'Tabel 9'!E22+'Tabel 10'!E22+'Tabel 11'!E22</f>
        <v>3272.6380037350004</v>
      </c>
      <c r="F22" s="59">
        <f>'Tabel 9'!F22+'Tabel 10'!F22+'Tabel 11'!F22</f>
        <v>3288.649043416</v>
      </c>
      <c r="G22" s="59">
        <f>'Tabel 9'!G22+'Tabel 10'!G22+'Tabel 11'!G22</f>
        <v>3294.6582227879999</v>
      </c>
      <c r="H22" s="59">
        <f>'Tabel 9'!H22+'Tabel 10'!H22+'Tabel 11'!H22</f>
        <v>3386.439443625</v>
      </c>
      <c r="I22" s="59">
        <f>'Tabel 9'!I22+'Tabel 10'!I22+'Tabel 11'!I22</f>
        <v>3388.6921199389999</v>
      </c>
      <c r="J22" s="59">
        <f>'Tabel 9'!J22+'Tabel 10'!J22+'Tabel 11'!J22</f>
        <v>3394.9610521189998</v>
      </c>
      <c r="K22" s="59">
        <f>'Tabel 9'!K22+'Tabel 10'!K22+'Tabel 11'!K22</f>
        <v>3268.2892505079999</v>
      </c>
      <c r="L22" s="59">
        <f>'Tabel 9'!L22+'Tabel 10'!L22+'Tabel 11'!L22</f>
        <v>3259.4434265340001</v>
      </c>
      <c r="M22" s="59">
        <f>'Tabel 9'!M22+'Tabel 10'!M22+'Tabel 11'!M22</f>
        <v>3258.958925336</v>
      </c>
      <c r="N22" s="59">
        <f>'Tabel 9'!N22+'Tabel 10'!N22+'Tabel 11'!N22</f>
        <v>3257.1520936249999</v>
      </c>
      <c r="O22" s="59">
        <f>'Tabel 9'!O22+'Tabel 10'!O22+'Tabel 11'!O22</f>
        <v>3263.6494631609999</v>
      </c>
      <c r="P22" s="59">
        <f>'Tabel 9'!P22+'Tabel 10'!P22+'Tabel 11'!P22</f>
        <v>3260.1416961089999</v>
      </c>
    </row>
    <row r="23" spans="1:16">
      <c r="A23" s="13">
        <v>20</v>
      </c>
      <c r="B23" s="14" t="s">
        <v>81</v>
      </c>
      <c r="C23" s="59">
        <f>'Tabel 9'!C23+'Tabel 10'!C23+'Tabel 11'!C23</f>
        <v>1752.333353343</v>
      </c>
      <c r="D23" s="59">
        <f>'Tabel 9'!D23+'Tabel 10'!D23+'Tabel 11'!D23</f>
        <v>1752.89539672</v>
      </c>
      <c r="E23" s="59">
        <f>'Tabel 9'!E23+'Tabel 10'!E23+'Tabel 11'!E23</f>
        <v>1699.692907701</v>
      </c>
      <c r="F23" s="59">
        <f>'Tabel 9'!F23+'Tabel 10'!F23+'Tabel 11'!F23</f>
        <v>1699.4913021129998</v>
      </c>
      <c r="G23" s="59">
        <f>'Tabel 9'!G23+'Tabel 10'!G23+'Tabel 11'!G23</f>
        <v>1696.290456386</v>
      </c>
      <c r="H23" s="59">
        <f>'Tabel 9'!H23+'Tabel 10'!H23+'Tabel 11'!H23</f>
        <v>1661.975769248</v>
      </c>
      <c r="I23" s="59">
        <f>'Tabel 9'!I23+'Tabel 10'!I23+'Tabel 11'!I23</f>
        <v>1662.384019158</v>
      </c>
      <c r="J23" s="59">
        <f>'Tabel 9'!J23+'Tabel 10'!J23+'Tabel 11'!J23</f>
        <v>1659.8340704299999</v>
      </c>
      <c r="K23" s="59">
        <f>'Tabel 9'!K23+'Tabel 10'!K23+'Tabel 11'!K23</f>
        <v>1661.84172403</v>
      </c>
      <c r="L23" s="59">
        <f>'Tabel 9'!L23+'Tabel 10'!L23+'Tabel 11'!L23</f>
        <v>1661.8795048020002</v>
      </c>
      <c r="M23" s="59">
        <f>'Tabel 9'!M23+'Tabel 10'!M23+'Tabel 11'!M23</f>
        <v>1681.7821826140002</v>
      </c>
      <c r="N23" s="59">
        <f>'Tabel 9'!N23+'Tabel 10'!N23+'Tabel 11'!N23</f>
        <v>1682.6093099780001</v>
      </c>
      <c r="O23" s="59">
        <f>'Tabel 9'!O23+'Tabel 10'!O23+'Tabel 11'!O23</f>
        <v>1700.7433113040001</v>
      </c>
      <c r="P23" s="59">
        <f>'Tabel 9'!P23+'Tabel 10'!P23+'Tabel 11'!P23</f>
        <v>1696.2113098770001</v>
      </c>
    </row>
    <row r="24" spans="1:16">
      <c r="A24" s="13">
        <v>21</v>
      </c>
      <c r="B24" s="14" t="s">
        <v>82</v>
      </c>
      <c r="C24" s="59">
        <f>'Tabel 9'!C24+'Tabel 10'!C24+'Tabel 11'!C24</f>
        <v>10499.394705701003</v>
      </c>
      <c r="D24" s="59">
        <f>'Tabel 9'!D24+'Tabel 10'!D24+'Tabel 11'!D24</f>
        <v>10491.625629265996</v>
      </c>
      <c r="E24" s="59">
        <f>'Tabel 9'!E24+'Tabel 10'!E24+'Tabel 11'!E24</f>
        <v>10506.305737586999</v>
      </c>
      <c r="F24" s="59">
        <f>'Tabel 9'!F24+'Tabel 10'!F24+'Tabel 11'!F24</f>
        <v>10514.392793208001</v>
      </c>
      <c r="G24" s="59">
        <f>'Tabel 9'!G24+'Tabel 10'!G24+'Tabel 11'!G24</f>
        <v>10528.345340627</v>
      </c>
      <c r="H24" s="59">
        <f>'Tabel 9'!H24+'Tabel 10'!H24+'Tabel 11'!H24</f>
        <v>10577.860728977001</v>
      </c>
      <c r="I24" s="59">
        <f>'Tabel 9'!I24+'Tabel 10'!I24+'Tabel 11'!I24</f>
        <v>10595.031675304001</v>
      </c>
      <c r="J24" s="59">
        <f>'Tabel 9'!J24+'Tabel 10'!J24+'Tabel 11'!J24</f>
        <v>10595.037015166759</v>
      </c>
      <c r="K24" s="59">
        <f>'Tabel 9'!K24+'Tabel 10'!K24+'Tabel 11'!K24</f>
        <v>10495.166659652761</v>
      </c>
      <c r="L24" s="59">
        <f>'Tabel 9'!L24+'Tabel 10'!L24+'Tabel 11'!L24</f>
        <v>10480.12300842876</v>
      </c>
      <c r="M24" s="59">
        <f>'Tabel 9'!M24+'Tabel 10'!M24+'Tabel 11'!M24</f>
        <v>10481.619052451761</v>
      </c>
      <c r="N24" s="59">
        <f>'Tabel 9'!N24+'Tabel 10'!N24+'Tabel 11'!N24</f>
        <v>10480.093545067761</v>
      </c>
      <c r="O24" s="59">
        <f>'Tabel 9'!O24+'Tabel 10'!O24+'Tabel 11'!O24</f>
        <v>10465.747691547622</v>
      </c>
      <c r="P24" s="59">
        <f>'Tabel 9'!P24+'Tabel 10'!P24+'Tabel 11'!P24</f>
        <v>10469.870916201618</v>
      </c>
    </row>
    <row r="25" spans="1:16">
      <c r="A25" s="13">
        <v>22</v>
      </c>
      <c r="B25" s="58" t="s">
        <v>83</v>
      </c>
      <c r="C25" s="61">
        <f>'Tabel 9'!C25+'Tabel 10'!C25+'Tabel 11'!C25</f>
        <v>324586.03117661341</v>
      </c>
      <c r="D25" s="61">
        <f>'Tabel 9'!D25+'Tabel 10'!D25+'Tabel 11'!D25</f>
        <v>326962.03663798934</v>
      </c>
      <c r="E25" s="61">
        <f>'Tabel 9'!E25+'Tabel 10'!E25+'Tabel 11'!E25</f>
        <v>327099.28373088659</v>
      </c>
      <c r="F25" s="61">
        <f>'Tabel 9'!F25+'Tabel 10'!F25+'Tabel 11'!F25</f>
        <v>328061.62156669202</v>
      </c>
      <c r="G25" s="61">
        <f>'Tabel 9'!G25+'Tabel 10'!G25+'Tabel 11'!G25</f>
        <v>332095.71119398176</v>
      </c>
      <c r="H25" s="61">
        <f>'Tabel 9'!H25+'Tabel 10'!H25+'Tabel 11'!H25</f>
        <v>335651.18417148769</v>
      </c>
      <c r="I25" s="61">
        <f>'Tabel 9'!I25+'Tabel 10'!I25+'Tabel 11'!I25</f>
        <v>336173.29289088096</v>
      </c>
      <c r="J25" s="61">
        <f>'Tabel 9'!J25+'Tabel 10'!J25+'Tabel 11'!J25</f>
        <v>337314.46970363706</v>
      </c>
      <c r="K25" s="61">
        <f>'Tabel 9'!K25+'Tabel 10'!K25+'Tabel 11'!K25</f>
        <v>339131.79757536232</v>
      </c>
      <c r="L25" s="61">
        <f>'Tabel 9'!L25+'Tabel 10'!L25+'Tabel 11'!L25</f>
        <v>341296.33996999083</v>
      </c>
      <c r="M25" s="61">
        <f>'Tabel 9'!M25+'Tabel 10'!M25+'Tabel 11'!M25</f>
        <v>343424.65071046015</v>
      </c>
      <c r="N25" s="61">
        <f>'Tabel 9'!N25+'Tabel 10'!N25+'Tabel 11'!N25</f>
        <v>346367.54100145906</v>
      </c>
      <c r="O25" s="61">
        <f>'Tabel 9'!O25+'Tabel 10'!O25+'Tabel 11'!O25</f>
        <v>347954.39946803049</v>
      </c>
      <c r="P25" s="61">
        <f>'Tabel 9'!P25+'Tabel 10'!P25+'Tabel 11'!P25</f>
        <v>349162.59642436262</v>
      </c>
    </row>
    <row r="26" spans="1:16">
      <c r="A26" s="13">
        <v>23</v>
      </c>
      <c r="B26" s="14" t="s">
        <v>170</v>
      </c>
      <c r="C26" s="60">
        <f>'Tabel 9'!C26+'Tabel 10'!C26+'Tabel 11'!C26</f>
        <v>2099.2858061848706</v>
      </c>
      <c r="D26" s="60">
        <f>'Tabel 9'!D26+'Tabel 10'!D26+'Tabel 11'!D26</f>
        <v>2131.2653490399484</v>
      </c>
      <c r="E26" s="60">
        <f>'Tabel 9'!E26+'Tabel 10'!E26+'Tabel 11'!E26</f>
        <v>1888.7050698844969</v>
      </c>
      <c r="F26" s="60">
        <f>'Tabel 9'!F26+'Tabel 10'!F26+'Tabel 11'!F26</f>
        <v>2334.6179923842137</v>
      </c>
      <c r="G26" s="60">
        <f>'Tabel 9'!G26+'Tabel 10'!G26+'Tabel 11'!G26</f>
        <v>1999.042798367853</v>
      </c>
      <c r="H26" s="60">
        <f>'Tabel 9'!H26+'Tabel 10'!H26+'Tabel 11'!H26</f>
        <v>1378.3629839746818</v>
      </c>
      <c r="I26" s="60">
        <f>'Tabel 9'!I26+'Tabel 10'!I26+'Tabel 11'!I26</f>
        <v>1993.9629878199789</v>
      </c>
      <c r="J26" s="60">
        <f>'Tabel 9'!J26+'Tabel 10'!J26+'Tabel 11'!J26</f>
        <v>1997.3069546024558</v>
      </c>
      <c r="K26" s="60">
        <f>'Tabel 9'!K26+'Tabel 10'!K26+'Tabel 11'!K26</f>
        <v>1830.2149532631265</v>
      </c>
      <c r="L26" s="60">
        <f>'Tabel 9'!L26+'Tabel 10'!L26+'Tabel 11'!L26</f>
        <v>1904.8199213467765</v>
      </c>
      <c r="M26" s="60">
        <f>'Tabel 9'!M26+'Tabel 10'!M26+'Tabel 11'!M26</f>
        <v>2028.4458788039601</v>
      </c>
      <c r="N26" s="60">
        <f>'Tabel 9'!N26+'Tabel 10'!N26+'Tabel 11'!N26</f>
        <v>2143.3670779247282</v>
      </c>
      <c r="O26" s="60">
        <f>'Tabel 9'!O26+'Tabel 10'!O26+'Tabel 11'!O26</f>
        <v>2216.3458822510102</v>
      </c>
      <c r="P26" s="60">
        <f>'Tabel 9'!P26+'Tabel 10'!P26+'Tabel 11'!P26</f>
        <v>1995.5982011696492</v>
      </c>
    </row>
    <row r="27" spans="1:16">
      <c r="A27" s="13">
        <v>24</v>
      </c>
      <c r="B27" s="15" t="s">
        <v>171</v>
      </c>
      <c r="C27" s="60">
        <f>'Tabel 9'!C27+'Tabel 10'!C27</f>
        <v>214.57260818987345</v>
      </c>
      <c r="D27" s="60">
        <f>'Tabel 9'!D27+'Tabel 10'!D27</f>
        <v>197.01204494143917</v>
      </c>
      <c r="E27" s="60">
        <f>'Tabel 9'!E27+'Tabel 10'!E27</f>
        <v>170.70469534554448</v>
      </c>
      <c r="F27" s="60">
        <f>'Tabel 9'!F27+'Tabel 10'!F27</f>
        <v>179.8910147251753</v>
      </c>
      <c r="G27" s="60">
        <f>'Tabel 9'!G27+'Tabel 10'!G27</f>
        <v>182.08548122468517</v>
      </c>
      <c r="H27" s="60">
        <f>'Tabel 9'!H27+'Tabel 10'!H27</f>
        <v>118.5142075977941</v>
      </c>
      <c r="I27" s="60">
        <f>'Tabel 9'!I27+'Tabel 10'!I27</f>
        <v>152.76227964954461</v>
      </c>
      <c r="J27" s="60">
        <f>'Tabel 9'!J27+'Tabel 10'!J27</f>
        <v>154.20265708117148</v>
      </c>
      <c r="K27" s="60">
        <f>'Tabel 9'!K27+'Tabel 10'!K27</f>
        <v>138.16277865291215</v>
      </c>
      <c r="L27" s="60">
        <f>'Tabel 9'!L27+'Tabel 10'!L27</f>
        <v>152.26158877388661</v>
      </c>
      <c r="M27" s="60">
        <f>'Tabel 9'!M27+'Tabel 10'!M27</f>
        <v>174.05765311941724</v>
      </c>
      <c r="N27" s="60">
        <f>'Tabel 9'!N27+'Tabel 10'!N27</f>
        <v>175.89655093843663</v>
      </c>
      <c r="O27" s="60">
        <f>'Tabel 9'!O27+'Tabel 10'!O27</f>
        <v>167.08168285794804</v>
      </c>
      <c r="P27" s="60">
        <f>'Tabel 9'!P27+'Tabel 10'!P27</f>
        <v>161.63550121964585</v>
      </c>
    </row>
    <row r="28" spans="1:16">
      <c r="A28" s="13">
        <v>25</v>
      </c>
      <c r="B28" s="15" t="s">
        <v>172</v>
      </c>
      <c r="C28" s="60">
        <f>'Tabel 9'!C28+'Tabel 10'!C28</f>
        <v>46.665472609800005</v>
      </c>
      <c r="D28" s="60">
        <f>'Tabel 9'!D28+'Tabel 10'!D28</f>
        <v>47.125880155099992</v>
      </c>
      <c r="E28" s="60">
        <f>'Tabel 9'!E28+'Tabel 10'!E28</f>
        <v>44.763133723099997</v>
      </c>
      <c r="F28" s="60">
        <f>'Tabel 9'!F28+'Tabel 10'!F28</f>
        <v>46.385946074459994</v>
      </c>
      <c r="G28" s="60">
        <f>'Tabel 9'!G28+'Tabel 10'!G28</f>
        <v>46.726397032391674</v>
      </c>
      <c r="H28" s="60">
        <f>'Tabel 9'!H28+'Tabel 10'!H28</f>
        <v>38.80426956798</v>
      </c>
      <c r="I28" s="60">
        <f>'Tabel 9'!I28+'Tabel 10'!I28</f>
        <v>49.860613780809999</v>
      </c>
      <c r="J28" s="60">
        <f>'Tabel 9'!J28+'Tabel 10'!J28</f>
        <v>46.065102884488979</v>
      </c>
      <c r="K28" s="60">
        <f>'Tabel 9'!K28+'Tabel 10'!K28</f>
        <v>41.614830125878981</v>
      </c>
      <c r="L28" s="60">
        <f>'Tabel 9'!L28+'Tabel 10'!L28</f>
        <v>46.900333190576944</v>
      </c>
      <c r="M28" s="60">
        <f>'Tabel 9'!M28+'Tabel 10'!M28</f>
        <v>46.268958739729996</v>
      </c>
      <c r="N28" s="60">
        <f>'Tabel 9'!N28+'Tabel 10'!N28</f>
        <v>50.061839392141664</v>
      </c>
      <c r="O28" s="60">
        <f>'Tabel 9'!O28+'Tabel 10'!O28</f>
        <v>45.04416895215185</v>
      </c>
      <c r="P28" s="60">
        <f>'Tabel 9'!P28+'Tabel 10'!P28</f>
        <v>45.465666297871664</v>
      </c>
    </row>
    <row r="29" spans="1:16">
      <c r="A29" s="13">
        <v>26</v>
      </c>
      <c r="B29" s="15" t="s">
        <v>173</v>
      </c>
      <c r="C29" s="60">
        <f>'Tabel 9'!C29+'Tabel 10'!C29</f>
        <v>9.4141426020000002E-2</v>
      </c>
      <c r="D29" s="60">
        <f>'Tabel 9'!D29+'Tabel 10'!D29</f>
        <v>0.11369884002</v>
      </c>
      <c r="E29" s="60">
        <f>'Tabel 9'!E29+'Tabel 10'!E29</f>
        <v>9.3561638719999993E-2</v>
      </c>
      <c r="F29" s="60">
        <f>'Tabel 9'!F29+'Tabel 10'!F29</f>
        <v>9.8043396079999998E-2</v>
      </c>
      <c r="G29" s="60">
        <f>'Tabel 9'!G29+'Tabel 10'!G29</f>
        <v>9.8744249059999997E-2</v>
      </c>
      <c r="H29" s="60">
        <f>'Tabel 9'!H29+'Tabel 10'!H29</f>
        <v>9.4033735680000008E-2</v>
      </c>
      <c r="I29" s="60">
        <f>'Tabel 9'!I29+'Tabel 10'!I29</f>
        <v>0.10238364545999999</v>
      </c>
      <c r="J29" s="60">
        <f>'Tabel 9'!J29+'Tabel 10'!J29</f>
        <v>0.10457068865000001</v>
      </c>
      <c r="K29" s="60">
        <f>'Tabel 9'!K29+'Tabel 10'!K29</f>
        <v>0.10447057429999999</v>
      </c>
      <c r="L29" s="60">
        <f>'Tabel 9'!L29+'Tabel 10'!L29</f>
        <v>0.10442401705</v>
      </c>
      <c r="M29" s="60">
        <f>'Tabel 9'!M29+'Tabel 10'!M29</f>
        <v>0.10731993384999999</v>
      </c>
      <c r="N29" s="60">
        <f>'Tabel 9'!N29+'Tabel 10'!N29</f>
        <v>0.11232701411</v>
      </c>
      <c r="O29" s="60">
        <f>'Tabel 9'!O29+'Tabel 10'!O29</f>
        <v>0.11778740305</v>
      </c>
      <c r="P29" s="60">
        <f>'Tabel 9'!P29+'Tabel 10'!P29</f>
        <v>0.11654050421999999</v>
      </c>
    </row>
    <row r="30" spans="1:16">
      <c r="A30" s="13">
        <v>27</v>
      </c>
      <c r="B30" s="15" t="s">
        <v>174</v>
      </c>
      <c r="C30" s="60">
        <f>'Tabel 9'!C30</f>
        <v>3305.7983533751144</v>
      </c>
      <c r="D30" s="60">
        <f>'Tabel 9'!D30</f>
        <v>2954.9892301301556</v>
      </c>
      <c r="E30" s="60">
        <f>'Tabel 9'!E30</f>
        <v>2853.1995665430009</v>
      </c>
      <c r="F30" s="60">
        <f>'Tabel 9'!F30</f>
        <v>2719.5666873939999</v>
      </c>
      <c r="G30" s="60">
        <f>'Tabel 9'!G30</f>
        <v>2698.190915916</v>
      </c>
      <c r="H30" s="60">
        <f>'Tabel 9'!H30</f>
        <v>3026.4230398500004</v>
      </c>
      <c r="I30" s="60">
        <f>'Tabel 9'!I30</f>
        <v>2911.2226498485002</v>
      </c>
      <c r="J30" s="60">
        <f>'Tabel 9'!J30</f>
        <v>3007.3246433990003</v>
      </c>
      <c r="K30" s="60">
        <f>'Tabel 9'!K30</f>
        <v>3020.1205396105001</v>
      </c>
      <c r="L30" s="60">
        <f>'Tabel 9'!L30</f>
        <v>3181.4879548714998</v>
      </c>
      <c r="M30" s="60">
        <f>'Tabel 9'!M30</f>
        <v>3333.7015259844998</v>
      </c>
      <c r="N30" s="60">
        <f>'Tabel 9'!N30</f>
        <v>3363.9836973134998</v>
      </c>
      <c r="O30" s="60">
        <f>'Tabel 9'!O30</f>
        <v>3405.7610382783491</v>
      </c>
      <c r="P30" s="60">
        <f>'Tabel 9'!P30</f>
        <v>3446.5642605115818</v>
      </c>
    </row>
    <row r="31" spans="1:16">
      <c r="A31" s="13">
        <v>28</v>
      </c>
      <c r="B31" s="14" t="s">
        <v>175</v>
      </c>
      <c r="C31" s="60">
        <f>'Tabel 9'!C31+'Tabel 10'!C30</f>
        <v>87.562653308998421</v>
      </c>
      <c r="D31" s="60">
        <f>'Tabel 9'!D31+'Tabel 10'!D30</f>
        <v>87.954217317003327</v>
      </c>
      <c r="E31" s="60">
        <f>'Tabel 9'!E31+'Tabel 10'!E30</f>
        <v>91.096238657995485</v>
      </c>
      <c r="F31" s="60">
        <f>'Tabel 9'!F31+'Tabel 10'!F30</f>
        <v>87.221173974999701</v>
      </c>
      <c r="G31" s="60">
        <f>'Tabel 9'!G31+'Tabel 10'!G30</f>
        <v>89.489724486992856</v>
      </c>
      <c r="H31" s="60">
        <f>'Tabel 9'!H31+'Tabel 10'!H30</f>
        <v>92.864391443995899</v>
      </c>
      <c r="I31" s="60">
        <f>'Tabel 9'!I31+'Tabel 10'!I30</f>
        <v>94.298586039</v>
      </c>
      <c r="J31" s="60">
        <f>'Tabel 9'!J31+'Tabel 10'!J30</f>
        <v>96.20728075599547</v>
      </c>
      <c r="K31" s="60">
        <f>'Tabel 9'!K31+'Tabel 10'!K30</f>
        <v>90.266840848001266</v>
      </c>
      <c r="L31" s="60">
        <f>'Tabel 9'!L31+'Tabel 10'!L30</f>
        <v>92.171029288004789</v>
      </c>
      <c r="M31" s="60">
        <f>'Tabel 9'!M31+'Tabel 10'!M30</f>
        <v>92.84708603199536</v>
      </c>
      <c r="N31" s="60">
        <f>'Tabel 9'!N31+'Tabel 10'!N30</f>
        <v>97.548460870997687</v>
      </c>
      <c r="O31" s="60">
        <f>'Tabel 9'!O31+'Tabel 10'!O30</f>
        <v>98.772566312995053</v>
      </c>
      <c r="P31" s="60">
        <f>'Tabel 9'!P31+'Tabel 10'!P30</f>
        <v>100.89443574250238</v>
      </c>
    </row>
    <row r="32" spans="1:16">
      <c r="A32" s="13">
        <v>29</v>
      </c>
      <c r="B32" s="14" t="s">
        <v>176</v>
      </c>
      <c r="C32" s="60">
        <f>'Tabel 9'!C32+'Tabel 10'!C31+'Tabel 11'!C27</f>
        <v>457.28472174192399</v>
      </c>
      <c r="D32" s="60">
        <f>'Tabel 9'!D32+'Tabel 10'!D31+'Tabel 11'!D27</f>
        <v>451.25076019627409</v>
      </c>
      <c r="E32" s="60">
        <f>'Tabel 9'!E32+'Tabel 10'!E31+'Tabel 11'!E27</f>
        <v>460.93534295419397</v>
      </c>
      <c r="F32" s="60">
        <f>'Tabel 9'!F32+'Tabel 10'!F31+'Tabel 11'!F27</f>
        <v>434.73171150799402</v>
      </c>
      <c r="G32" s="60">
        <f>'Tabel 9'!G32+'Tabel 10'!G31+'Tabel 11'!G27</f>
        <v>430.00678364200405</v>
      </c>
      <c r="H32" s="60">
        <f>'Tabel 9'!H32+'Tabel 10'!H31+'Tabel 11'!H27</f>
        <v>319.25526948671398</v>
      </c>
      <c r="I32" s="60">
        <f>'Tabel 9'!I32+'Tabel 10'!I31+'Tabel 11'!I27</f>
        <v>301.32246396353401</v>
      </c>
      <c r="J32" s="60">
        <f>'Tabel 9'!J32+'Tabel 10'!J31+'Tabel 11'!J27</f>
        <v>301.81944241392176</v>
      </c>
      <c r="K32" s="60">
        <f>'Tabel 9'!K32+'Tabel 10'!K31+'Tabel 11'!K27</f>
        <v>319.29575294134185</v>
      </c>
      <c r="L32" s="60">
        <f>'Tabel 9'!L32+'Tabel 10'!L31+'Tabel 11'!L27</f>
        <v>322.04170020062185</v>
      </c>
      <c r="M32" s="60">
        <f>'Tabel 9'!M32+'Tabel 10'!M31+'Tabel 11'!M27</f>
        <v>322.94651896242181</v>
      </c>
      <c r="N32" s="60">
        <f>'Tabel 9'!N32+'Tabel 10'!N31+'Tabel 11'!N27</f>
        <v>326.15079397778175</v>
      </c>
      <c r="O32" s="60">
        <f>'Tabel 9'!O32+'Tabel 10'!O31+'Tabel 11'!O27</f>
        <v>311.43256177879175</v>
      </c>
      <c r="P32" s="60">
        <f>'Tabel 9'!P32+'Tabel 10'!P31+'Tabel 11'!P27</f>
        <v>298.54697004722175</v>
      </c>
    </row>
    <row r="33" spans="1:16">
      <c r="A33" s="13">
        <v>30</v>
      </c>
      <c r="B33" s="14" t="s">
        <v>177</v>
      </c>
      <c r="C33" s="60">
        <f>'Tabel 9'!C33+'Tabel 10'!C32+'Tabel 11'!C28</f>
        <v>836.21015884805797</v>
      </c>
      <c r="D33" s="60">
        <f>'Tabel 9'!D33+'Tabel 10'!D32+'Tabel 11'!D28</f>
        <v>568.75123596175797</v>
      </c>
      <c r="E33" s="60">
        <f>'Tabel 9'!E33+'Tabel 10'!E32+'Tabel 11'!E28</f>
        <v>614.53954156363807</v>
      </c>
      <c r="F33" s="60">
        <f>'Tabel 9'!F33+'Tabel 10'!F32+'Tabel 11'!F28</f>
        <v>457.19382945063796</v>
      </c>
      <c r="G33" s="60">
        <f>'Tabel 9'!G33+'Tabel 10'!G32+'Tabel 11'!G28</f>
        <v>625.643910868538</v>
      </c>
      <c r="H33" s="60">
        <f>'Tabel 9'!H33+'Tabel 10'!H32+'Tabel 11'!H28</f>
        <v>317.22551553763304</v>
      </c>
      <c r="I33" s="60">
        <f>'Tabel 9'!I33+'Tabel 10'!I32+'Tabel 11'!I28</f>
        <v>537.17041421644808</v>
      </c>
      <c r="J33" s="60">
        <f>'Tabel 9'!J33+'Tabel 10'!J32+'Tabel 11'!J28</f>
        <v>525.33811903833805</v>
      </c>
      <c r="K33" s="60">
        <f>'Tabel 9'!K33+'Tabel 10'!K32+'Tabel 11'!K28</f>
        <v>458.03098341965801</v>
      </c>
      <c r="L33" s="60">
        <f>'Tabel 9'!L33+'Tabel 10'!L32+'Tabel 11'!L28</f>
        <v>698.11175042225386</v>
      </c>
      <c r="M33" s="60">
        <f>'Tabel 9'!M33+'Tabel 10'!M32+'Tabel 11'!M28</f>
        <v>1151.0170566010172</v>
      </c>
      <c r="N33" s="60">
        <f>'Tabel 9'!N33+'Tabel 10'!N32+'Tabel 11'!N28</f>
        <v>967.01444123923307</v>
      </c>
      <c r="O33" s="60">
        <f>'Tabel 9'!O33+'Tabel 10'!O32+'Tabel 11'!O28</f>
        <v>541.05924172313803</v>
      </c>
      <c r="P33" s="60">
        <f>'Tabel 9'!P33+'Tabel 10'!P32+'Tabel 11'!P28</f>
        <v>573.38729963636797</v>
      </c>
    </row>
    <row r="34" spans="1:16">
      <c r="A34" s="13">
        <v>31</v>
      </c>
      <c r="B34" s="14" t="s">
        <v>178</v>
      </c>
      <c r="C34" s="60">
        <f>'Tabel 9'!C34+'Tabel 10'!C33+'Tabel 11'!C29</f>
        <v>3415.4097604918352</v>
      </c>
      <c r="D34" s="60">
        <f>'Tabel 9'!D34+'Tabel 10'!D33+'Tabel 11'!D29</f>
        <v>3329.270026775368</v>
      </c>
      <c r="E34" s="60">
        <f>'Tabel 9'!E34+'Tabel 10'!E33+'Tabel 11'!E29</f>
        <v>3254.0010103016821</v>
      </c>
      <c r="F34" s="60">
        <f>'Tabel 9'!F34+'Tabel 10'!F33+'Tabel 11'!F29</f>
        <v>3338.206433823867</v>
      </c>
      <c r="G34" s="60">
        <f>'Tabel 9'!G34+'Tabel 10'!G33+'Tabel 11'!G29</f>
        <v>2673.1654636062408</v>
      </c>
      <c r="H34" s="60">
        <f>'Tabel 9'!H34+'Tabel 10'!H33+'Tabel 11'!H29</f>
        <v>2806.3090880597952</v>
      </c>
      <c r="I34" s="60">
        <f>'Tabel 9'!I34+'Tabel 10'!I33+'Tabel 11'!I29</f>
        <v>3315.9417256414804</v>
      </c>
      <c r="J34" s="60">
        <f>'Tabel 9'!J34+'Tabel 10'!J33+'Tabel 11'!J29</f>
        <v>3273.0710903130926</v>
      </c>
      <c r="K34" s="60">
        <f>'Tabel 9'!K34+'Tabel 10'!K33+'Tabel 11'!K29</f>
        <v>3682.4302416706132</v>
      </c>
      <c r="L34" s="60">
        <f>'Tabel 9'!L34+'Tabel 10'!L33+'Tabel 11'!L29</f>
        <v>3693.4217996623156</v>
      </c>
      <c r="M34" s="60">
        <f>'Tabel 9'!M34+'Tabel 10'!M33+'Tabel 11'!M29</f>
        <v>3204.743286712358</v>
      </c>
      <c r="N34" s="60">
        <f>'Tabel 9'!N34+'Tabel 10'!N33+'Tabel 11'!N29</f>
        <v>3652.2690760485457</v>
      </c>
      <c r="O34" s="60">
        <f>'Tabel 9'!O34+'Tabel 10'!O33+'Tabel 11'!O29</f>
        <v>3911.0015699139585</v>
      </c>
      <c r="P34" s="60">
        <f>'Tabel 9'!P34+'Tabel 10'!P33+'Tabel 11'!P29</f>
        <v>3850.6938619466569</v>
      </c>
    </row>
    <row r="35" spans="1:16">
      <c r="A35" s="13">
        <v>32</v>
      </c>
      <c r="B35" s="14" t="s">
        <v>179</v>
      </c>
      <c r="C35" s="60">
        <f>'Tabel 9'!C35+'Tabel 10'!C34+'Tabel 11'!C30</f>
        <v>151.63778770357411</v>
      </c>
      <c r="D35" s="60">
        <f>'Tabel 9'!D35+'Tabel 10'!D34+'Tabel 11'!D30</f>
        <v>534.25863642479408</v>
      </c>
      <c r="E35" s="60">
        <f>'Tabel 9'!E35+'Tabel 10'!E34+'Tabel 11'!E30</f>
        <v>77.372291592904077</v>
      </c>
      <c r="F35" s="60">
        <f>'Tabel 9'!F35+'Tabel 10'!F34+'Tabel 11'!F30</f>
        <v>128.31958875508411</v>
      </c>
      <c r="G35" s="60">
        <f>'Tabel 9'!G35+'Tabel 10'!G34+'Tabel 11'!G30</f>
        <v>86.761942969914102</v>
      </c>
      <c r="H35" s="60">
        <f>'Tabel 9'!H35+'Tabel 10'!H34+'Tabel 11'!H30</f>
        <v>78.311189248324084</v>
      </c>
      <c r="I35" s="60">
        <f>'Tabel 9'!I35+'Tabel 10'!I34+'Tabel 11'!I30</f>
        <v>262.64231477839405</v>
      </c>
      <c r="J35" s="60">
        <f>'Tabel 9'!J35+'Tabel 10'!J34+'Tabel 11'!J30</f>
        <v>122.225663446985</v>
      </c>
      <c r="K35" s="60">
        <f>'Tabel 9'!K35+'Tabel 10'!K34+'Tabel 11'!K30</f>
        <v>67.006264530604099</v>
      </c>
      <c r="L35" s="60">
        <f>'Tabel 9'!L35+'Tabel 10'!L34+'Tabel 11'!L30</f>
        <v>148.33503124505</v>
      </c>
      <c r="M35" s="60">
        <f>'Tabel 9'!M35+'Tabel 10'!M34+'Tabel 11'!M30</f>
        <v>57.882047606768211</v>
      </c>
      <c r="N35" s="60">
        <f>'Tabel 9'!N35+'Tabel 10'!N34+'Tabel 11'!N30</f>
        <v>218.86548750756413</v>
      </c>
      <c r="O35" s="60">
        <f>'Tabel 9'!O35+'Tabel 10'!O34+'Tabel 11'!O30</f>
        <v>127.16910675077409</v>
      </c>
      <c r="P35" s="60">
        <f>'Tabel 9'!P35+'Tabel 10'!P34+'Tabel 11'!P30</f>
        <v>75.105163960380096</v>
      </c>
    </row>
    <row r="36" spans="1:16">
      <c r="A36" s="13">
        <v>33</v>
      </c>
      <c r="B36" s="58" t="s">
        <v>180</v>
      </c>
      <c r="C36" s="62">
        <f>'Tabel 9'!C36+'Tabel 10'!C35+'Tabel 11'!C31</f>
        <v>10614.521463880068</v>
      </c>
      <c r="D36" s="62">
        <f>'Tabel 9'!D36+'Tabel 10'!D35+'Tabel 11'!D31</f>
        <v>10301.991079781859</v>
      </c>
      <c r="E36" s="62">
        <f>'Tabel 9'!E36+'Tabel 10'!E35+'Tabel 11'!E31</f>
        <v>9455.4104522052749</v>
      </c>
      <c r="F36" s="62">
        <f>'Tabel 9'!F36+'Tabel 10'!F35+'Tabel 11'!F31</f>
        <v>9726.232421486513</v>
      </c>
      <c r="G36" s="62">
        <f>'Tabel 9'!G36+'Tabel 10'!G35+'Tabel 11'!G31</f>
        <v>8831.2121623636795</v>
      </c>
      <c r="H36" s="62">
        <f>'Tabel 9'!H36+'Tabel 10'!H35+'Tabel 11'!H31</f>
        <v>8176.1639885025979</v>
      </c>
      <c r="I36" s="62">
        <f>'Tabel 9'!I36+'Tabel 10'!I35+'Tabel 11'!I31</f>
        <v>9619.2864193831483</v>
      </c>
      <c r="J36" s="62">
        <f>'Tabel 9'!J36+'Tabel 10'!J35+'Tabel 11'!J31</f>
        <v>9523.665524624088</v>
      </c>
      <c r="K36" s="62">
        <f>'Tabel 9'!K36+'Tabel 10'!K35+'Tabel 11'!K31</f>
        <v>9647.2476556369347</v>
      </c>
      <c r="L36" s="62">
        <f>'Tabel 9'!L36+'Tabel 10'!L35+'Tabel 11'!L31</f>
        <v>10239.655533018034</v>
      </c>
      <c r="M36" s="62">
        <f>'Tabel 9'!M36+'Tabel 10'!M35+'Tabel 11'!M31</f>
        <v>10412.017332496018</v>
      </c>
      <c r="N36" s="62">
        <f>'Tabel 9'!N36+'Tabel 10'!N35+'Tabel 11'!N31</f>
        <v>10995.269752227039</v>
      </c>
      <c r="O36" s="62">
        <f>'Tabel 9'!O36+'Tabel 10'!O35+'Tabel 11'!O31</f>
        <v>10823.785606222169</v>
      </c>
      <c r="P36" s="62">
        <f>'Tabel 9'!P36+'Tabel 10'!P35+'Tabel 11'!P31</f>
        <v>10548.007901036097</v>
      </c>
    </row>
    <row r="37" spans="1:16">
      <c r="A37" s="13">
        <v>34</v>
      </c>
      <c r="B37" s="14" t="s">
        <v>181</v>
      </c>
      <c r="C37" s="60">
        <f>'Tabel 9'!C37+'Tabel 10'!C36</f>
        <v>351.20309405750004</v>
      </c>
      <c r="D37" s="60">
        <f>'Tabel 9'!D37+'Tabel 10'!D36</f>
        <v>350.89312568741673</v>
      </c>
      <c r="E37" s="60">
        <f>'Tabel 9'!E37+'Tabel 10'!E36</f>
        <v>355.65666324025</v>
      </c>
      <c r="F37" s="60">
        <f>'Tabel 9'!F37+'Tabel 10'!F36</f>
        <v>354.29076089316669</v>
      </c>
      <c r="G37" s="60">
        <f>'Tabel 9'!G37+'Tabel 10'!G36</f>
        <v>354.10248580208338</v>
      </c>
      <c r="H37" s="60">
        <f>'Tabel 9'!H37+'Tabel 10'!H36</f>
        <v>342.44199702600378</v>
      </c>
      <c r="I37" s="60">
        <f>'Tabel 9'!I37+'Tabel 10'!I36</f>
        <v>349.50352004599995</v>
      </c>
      <c r="J37" s="60">
        <f>'Tabel 9'!J37+'Tabel 10'!J36</f>
        <v>348.38377249199999</v>
      </c>
      <c r="K37" s="60">
        <f>'Tabel 9'!K37+'Tabel 10'!K36</f>
        <v>347.53331163675</v>
      </c>
      <c r="L37" s="60">
        <f>'Tabel 9'!L37+'Tabel 10'!L36</f>
        <v>346.99857837366665</v>
      </c>
      <c r="M37" s="60">
        <f>'Tabel 9'!M37+'Tabel 10'!M36</f>
        <v>342.7593341885833</v>
      </c>
      <c r="N37" s="60">
        <f>'Tabel 9'!N37+'Tabel 10'!N36</f>
        <v>342.49294709858333</v>
      </c>
      <c r="O37" s="60">
        <f>'Tabel 9'!O37+'Tabel 10'!O36</f>
        <v>346.89205215241668</v>
      </c>
      <c r="P37" s="60">
        <f>'Tabel 9'!P37+'Tabel 10'!P36</f>
        <v>346.61696444333336</v>
      </c>
    </row>
    <row r="38" spans="1:16">
      <c r="A38" s="13">
        <v>35</v>
      </c>
      <c r="B38" s="14" t="s">
        <v>182</v>
      </c>
      <c r="C38" s="60">
        <f>'Tabel 9'!C38+'Tabel 10'!C37</f>
        <v>15.728844714444444</v>
      </c>
      <c r="D38" s="60">
        <f>'Tabel 9'!D38+'Tabel 10'!D37</f>
        <v>15.562803616333333</v>
      </c>
      <c r="E38" s="60">
        <f>'Tabel 9'!E38+'Tabel 10'!E37</f>
        <v>16.731349836055543</v>
      </c>
      <c r="F38" s="60">
        <f>'Tabel 9'!F38+'Tabel 10'!F37</f>
        <v>16.426395159777794</v>
      </c>
      <c r="G38" s="60">
        <f>'Tabel 9'!G38+'Tabel 10'!G37</f>
        <v>15.955052201500003</v>
      </c>
      <c r="H38" s="60">
        <f>'Tabel 9'!H38+'Tabel 10'!H37</f>
        <v>15.552466092222215</v>
      </c>
      <c r="I38" s="60">
        <f>'Tabel 9'!I38+'Tabel 10'!I37</f>
        <v>15.712961358749993</v>
      </c>
      <c r="J38" s="60">
        <f>'Tabel 9'!J38+'Tabel 10'!J37</f>
        <v>15.48447209588555</v>
      </c>
      <c r="K38" s="60">
        <f>'Tabel 9'!K38+'Tabel 10'!K37</f>
        <v>15.387484258388893</v>
      </c>
      <c r="L38" s="60">
        <f>'Tabel 9'!L38+'Tabel 10'!L37</f>
        <v>15.749189865472221</v>
      </c>
      <c r="M38" s="60">
        <f>'Tabel 9'!M38+'Tabel 10'!M37</f>
        <v>16.379204100361111</v>
      </c>
      <c r="N38" s="60">
        <f>'Tabel 9'!N38+'Tabel 10'!N37</f>
        <v>17.22796000124999</v>
      </c>
      <c r="O38" s="60">
        <f>'Tabel 9'!O38+'Tabel 10'!O37</f>
        <v>16.735236307948892</v>
      </c>
      <c r="P38" s="60">
        <f>'Tabel 9'!P38+'Tabel 10'!P37</f>
        <v>16.195948724670281</v>
      </c>
    </row>
    <row r="39" spans="1:16">
      <c r="A39" s="13">
        <v>36</v>
      </c>
      <c r="B39" s="14" t="s">
        <v>183</v>
      </c>
      <c r="C39" s="60">
        <f>'Tabel 9'!C39+'Tabel 10'!C38</f>
        <v>26.135199441972208</v>
      </c>
      <c r="D39" s="60">
        <f>'Tabel 9'!D39+'Tabel 10'!D38</f>
        <v>24.473840255194407</v>
      </c>
      <c r="E39" s="60">
        <f>'Tabel 9'!E39+'Tabel 10'!E38</f>
        <v>24.568213436830824</v>
      </c>
      <c r="F39" s="60">
        <f>'Tabel 9'!F39+'Tabel 10'!F38</f>
        <v>24.424371082282132</v>
      </c>
      <c r="G39" s="60">
        <f>'Tabel 9'!G39+'Tabel 10'!G38</f>
        <v>23.862050190903325</v>
      </c>
      <c r="H39" s="60">
        <f>'Tabel 9'!H39+'Tabel 10'!H38</f>
        <v>24.922332476872164</v>
      </c>
      <c r="I39" s="60">
        <f>'Tabel 9'!I39+'Tabel 10'!I38</f>
        <v>24.753380243117768</v>
      </c>
      <c r="J39" s="60">
        <f>'Tabel 9'!J39+'Tabel 10'!J38</f>
        <v>24.107078720263381</v>
      </c>
      <c r="K39" s="60">
        <f>'Tabel 9'!K39+'Tabel 10'!K38</f>
        <v>23.929771231565503</v>
      </c>
      <c r="L39" s="60">
        <f>'Tabel 9'!L39+'Tabel 10'!L38</f>
        <v>23.451878194124419</v>
      </c>
      <c r="M39" s="60">
        <f>'Tabel 9'!M39+'Tabel 10'!M38</f>
        <v>22.868035757406201</v>
      </c>
      <c r="N39" s="60">
        <f>'Tabel 9'!N39+'Tabel 10'!N38</f>
        <v>22.68722367605773</v>
      </c>
      <c r="O39" s="60">
        <f>'Tabel 9'!O39+'Tabel 10'!O38</f>
        <v>22.269273259728955</v>
      </c>
      <c r="P39" s="60">
        <f>'Tabel 9'!P39+'Tabel 10'!P38</f>
        <v>21.817968940707793</v>
      </c>
    </row>
    <row r="40" spans="1:16">
      <c r="A40" s="13">
        <v>37</v>
      </c>
      <c r="B40" s="14" t="s">
        <v>184</v>
      </c>
      <c r="C40" s="60">
        <f>'Tabel 9'!C40+'Tabel 10'!C39</f>
        <v>21.05891958475825</v>
      </c>
      <c r="D40" s="60">
        <f>'Tabel 9'!D40+'Tabel 10'!D39</f>
        <v>20.797188863977162</v>
      </c>
      <c r="E40" s="60">
        <f>'Tabel 9'!E40+'Tabel 10'!E39</f>
        <v>21.596524204786316</v>
      </c>
      <c r="F40" s="60">
        <f>'Tabel 9'!F40+'Tabel 10'!F39</f>
        <v>21.069426716174902</v>
      </c>
      <c r="G40" s="60">
        <f>'Tabel 9'!G40+'Tabel 10'!G39</f>
        <v>20.746195148008418</v>
      </c>
      <c r="H40" s="60">
        <f>'Tabel 9'!H40+'Tabel 10'!H39</f>
        <v>21.863436020735083</v>
      </c>
      <c r="I40" s="60">
        <f>'Tabel 9'!I40+'Tabel 10'!I39</f>
        <v>20.676917993076753</v>
      </c>
      <c r="J40" s="60">
        <f>'Tabel 9'!J40+'Tabel 10'!J39</f>
        <v>20.35819589228009</v>
      </c>
      <c r="K40" s="60">
        <f>'Tabel 9'!K40+'Tabel 10'!K39</f>
        <v>20.11190410948841</v>
      </c>
      <c r="L40" s="60">
        <f>'Tabel 9'!L40+'Tabel 10'!L39</f>
        <v>19.517565614915597</v>
      </c>
      <c r="M40" s="60">
        <f>'Tabel 9'!M40+'Tabel 10'!M39</f>
        <v>19.130714939759518</v>
      </c>
      <c r="N40" s="60">
        <f>'Tabel 9'!N40+'Tabel 10'!N39</f>
        <v>18.572191669343397</v>
      </c>
      <c r="O40" s="60">
        <f>'Tabel 9'!O40+'Tabel 10'!O39</f>
        <v>18.211349190270614</v>
      </c>
      <c r="P40" s="60">
        <f>'Tabel 9'!P40+'Tabel 10'!P39</f>
        <v>17.777985393404524</v>
      </c>
    </row>
    <row r="41" spans="1:16">
      <c r="A41" s="13">
        <v>38</v>
      </c>
      <c r="B41" s="14" t="s">
        <v>185</v>
      </c>
      <c r="C41" s="60">
        <f>'Tabel 9'!C41+'Tabel 10'!C40</f>
        <v>5.3874959880000004</v>
      </c>
      <c r="D41" s="60">
        <f>'Tabel 9'!D41+'Tabel 10'!D40</f>
        <v>5.1996688410000003</v>
      </c>
      <c r="E41" s="60">
        <f>'Tabel 9'!E41+'Tabel 10'!E40</f>
        <v>5.932672062</v>
      </c>
      <c r="F41" s="60">
        <f>'Tabel 9'!F41+'Tabel 10'!F40</f>
        <v>5.5939663470000003</v>
      </c>
      <c r="G41" s="60">
        <f>'Tabel 9'!G41+'Tabel 10'!G40</f>
        <v>5.6743844440000002</v>
      </c>
      <c r="H41" s="60">
        <f>'Tabel 9'!H41+'Tabel 10'!H40</f>
        <v>4.9751709800000006</v>
      </c>
      <c r="I41" s="60">
        <f>'Tabel 9'!I41+'Tabel 10'!I40</f>
        <v>3.8622635080000003</v>
      </c>
      <c r="J41" s="60">
        <f>'Tabel 9'!J41+'Tabel 10'!J40</f>
        <v>4.6113216809999997</v>
      </c>
      <c r="K41" s="60">
        <f>'Tabel 9'!K41+'Tabel 10'!K40</f>
        <v>7.338850528</v>
      </c>
      <c r="L41" s="60">
        <f>'Tabel 9'!L41+'Tabel 10'!L40</f>
        <v>6.1926854639999993</v>
      </c>
      <c r="M41" s="60">
        <f>'Tabel 9'!M41+'Tabel 10'!M40</f>
        <v>7.2775163780000005</v>
      </c>
      <c r="N41" s="60">
        <f>'Tabel 9'!N41+'Tabel 10'!N40</f>
        <v>7.2587850139999999</v>
      </c>
      <c r="O41" s="60">
        <f>'Tabel 9'!O41+'Tabel 10'!O40</f>
        <v>7.0493092989999999</v>
      </c>
      <c r="P41" s="60">
        <f>'Tabel 9'!P41+'Tabel 10'!P40</f>
        <v>7.9983750279999999</v>
      </c>
    </row>
    <row r="42" spans="1:16">
      <c r="A42" s="13">
        <v>39</v>
      </c>
      <c r="B42" s="58" t="s">
        <v>186</v>
      </c>
      <c r="C42" s="61">
        <f>'Tabel 9'!C42+'Tabel 10'!C41</f>
        <v>419.51355378667495</v>
      </c>
      <c r="D42" s="61">
        <f>'Tabel 9'!D42+'Tabel 10'!D41</f>
        <v>416.92662726392166</v>
      </c>
      <c r="E42" s="61">
        <f>'Tabel 9'!E42+'Tabel 10'!E41</f>
        <v>424.48542277992277</v>
      </c>
      <c r="F42" s="61">
        <f>'Tabel 9'!F42+'Tabel 10'!F41</f>
        <v>421.80492019840153</v>
      </c>
      <c r="G42" s="61">
        <f>'Tabel 9'!G42+'Tabel 10'!G41</f>
        <v>420.3401677864951</v>
      </c>
      <c r="H42" s="61">
        <f>'Tabel 9'!H42+'Tabel 10'!H41</f>
        <v>409.75540259583323</v>
      </c>
      <c r="I42" s="61">
        <f>'Tabel 9'!I42+'Tabel 10'!I41</f>
        <v>414.5090431489445</v>
      </c>
      <c r="J42" s="61">
        <f>'Tabel 9'!J42+'Tabel 10'!J41</f>
        <v>412.94484088142906</v>
      </c>
      <c r="K42" s="61">
        <f>'Tabel 9'!K42+'Tabel 10'!K41</f>
        <v>414.30132176419283</v>
      </c>
      <c r="L42" s="61">
        <f>'Tabel 9'!L42+'Tabel 10'!L41</f>
        <v>411.90989751217899</v>
      </c>
      <c r="M42" s="61">
        <f>'Tabel 9'!M42+'Tabel 10'!M41</f>
        <v>408.41480536411029</v>
      </c>
      <c r="N42" s="61">
        <f>'Tabel 9'!N42+'Tabel 10'!N41</f>
        <v>408.23910745923445</v>
      </c>
      <c r="O42" s="61">
        <f>'Tabel 9'!O42+'Tabel 10'!O41</f>
        <v>411.15722020936522</v>
      </c>
      <c r="P42" s="61">
        <f>'Tabel 9'!P42+'Tabel 10'!P41</f>
        <v>409.23883913910936</v>
      </c>
    </row>
    <row r="43" spans="1:16">
      <c r="A43" s="13">
        <v>40</v>
      </c>
      <c r="B43" s="58" t="s">
        <v>187</v>
      </c>
      <c r="C43" s="61">
        <f>'Tabel 9'!C43+'Tabel 10'!C42</f>
        <v>516.23752424899999</v>
      </c>
      <c r="D43" s="61">
        <f>'Tabel 9'!D43+'Tabel 10'!D42</f>
        <v>524.25978513399991</v>
      </c>
      <c r="E43" s="61">
        <f>'Tabel 9'!E43+'Tabel 10'!E42</f>
        <v>516.78296527399993</v>
      </c>
      <c r="F43" s="61">
        <f>'Tabel 9'!F43+'Tabel 10'!F42</f>
        <v>503.90961441400003</v>
      </c>
      <c r="G43" s="61">
        <f>'Tabel 9'!G43+'Tabel 10'!G42</f>
        <v>526.99389702000008</v>
      </c>
      <c r="H43" s="61">
        <f>'Tabel 9'!H43+'Tabel 10'!H42</f>
        <v>648.13684082999998</v>
      </c>
      <c r="I43" s="61">
        <f>'Tabel 9'!I43+'Tabel 10'!I42</f>
        <v>654.53541968600007</v>
      </c>
      <c r="J43" s="61">
        <f>'Tabel 9'!J43+'Tabel 10'!J42</f>
        <v>641.69922109000004</v>
      </c>
      <c r="K43" s="61">
        <f>'Tabel 9'!K43+'Tabel 10'!K42</f>
        <v>887.47931035600004</v>
      </c>
      <c r="L43" s="61">
        <f>'Tabel 9'!L43+'Tabel 10'!L42</f>
        <v>902.733820229</v>
      </c>
      <c r="M43" s="61">
        <f>'Tabel 9'!M43+'Tabel 10'!M42</f>
        <v>888.60649392200003</v>
      </c>
      <c r="N43" s="61">
        <f>'Tabel 9'!N43+'Tabel 10'!N42</f>
        <v>891.32597817500005</v>
      </c>
      <c r="O43" s="61">
        <f>'Tabel 9'!O43+'Tabel 10'!O42</f>
        <v>888.61435177600003</v>
      </c>
      <c r="P43" s="61">
        <f>'Tabel 9'!P43+'Tabel 10'!P42</f>
        <v>893.74435725639012</v>
      </c>
    </row>
    <row r="44" spans="1:16">
      <c r="A44" s="13">
        <v>41</v>
      </c>
      <c r="B44" s="58" t="s">
        <v>188</v>
      </c>
      <c r="C44" s="61">
        <f>'Tabel 9'!C44+'Tabel 10'!C43+'Tabel 11'!C32</f>
        <v>336136.30371852929</v>
      </c>
      <c r="D44" s="61">
        <f>'Tabel 9'!D44+'Tabel 10'!D43+'Tabel 11'!D32</f>
        <v>338205.21413016919</v>
      </c>
      <c r="E44" s="61">
        <f>'Tabel 9'!E44+'Tabel 10'!E43+'Tabel 11'!E32</f>
        <v>337495.96257114573</v>
      </c>
      <c r="F44" s="61">
        <f>'Tabel 9'!F44+'Tabel 10'!F43+'Tabel 11'!F32</f>
        <v>338713.56852279091</v>
      </c>
      <c r="G44" s="61">
        <f>'Tabel 9'!G44+'Tabel 10'!G43+'Tabel 11'!G32</f>
        <v>341874.25742115197</v>
      </c>
      <c r="H44" s="61">
        <f>'Tabel 9'!H44+'Tabel 10'!H43+'Tabel 11'!H32</f>
        <v>344885.24040341628</v>
      </c>
      <c r="I44" s="61">
        <f>'Tabel 9'!I44+'Tabel 10'!I43+'Tabel 11'!I32</f>
        <v>346861.62377309904</v>
      </c>
      <c r="J44" s="61">
        <f>'Tabel 9'!J44+'Tabel 10'!J43+'Tabel 11'!J32</f>
        <v>347892.77929023252</v>
      </c>
      <c r="K44" s="61">
        <f>'Tabel 9'!K44+'Tabel 10'!K43+'Tabel 11'!K32</f>
        <v>350080.82586311945</v>
      </c>
      <c r="L44" s="61">
        <f>'Tabel 9'!L44+'Tabel 10'!L43+'Tabel 11'!L32</f>
        <v>352850.63922075008</v>
      </c>
      <c r="M44" s="61">
        <f>'Tabel 9'!M44+'Tabel 10'!M43+'Tabel 11'!M32</f>
        <v>355133.68934224232</v>
      </c>
      <c r="N44" s="61">
        <f>'Tabel 9'!N44+'Tabel 10'!N43+'Tabel 11'!N32</f>
        <v>358662.37583932013</v>
      </c>
      <c r="O44" s="61">
        <f>'Tabel 9'!O44+'Tabel 10'!O43+'Tabel 11'!O32</f>
        <v>360077.9566462381</v>
      </c>
      <c r="P44" s="61">
        <f>'Tabel 9'!P44+'Tabel 10'!P43+'Tabel 11'!P32</f>
        <v>361014.75592518516</v>
      </c>
    </row>
    <row r="45" spans="1:16">
      <c r="A45" s="13">
        <v>42</v>
      </c>
      <c r="B45" s="14" t="s">
        <v>189</v>
      </c>
      <c r="C45" s="60">
        <f>'Tabel 9'!C45+'Tabel 10'!C44+'Tabel 11'!C33</f>
        <v>303.44787628987757</v>
      </c>
      <c r="D45" s="60">
        <f>'Tabel 9'!D45+'Tabel 10'!D44+'Tabel 11'!D33</f>
        <v>294.53664017134031</v>
      </c>
      <c r="E45" s="60">
        <f>'Tabel 9'!E45+'Tabel 10'!E44+'Tabel 11'!E33</f>
        <v>278.26753040116449</v>
      </c>
      <c r="F45" s="60">
        <f>'Tabel 9'!F45+'Tabel 10'!F44+'Tabel 11'!F33</f>
        <v>314.38459640405182</v>
      </c>
      <c r="G45" s="60">
        <f>'Tabel 9'!G45+'Tabel 10'!G44+'Tabel 11'!G33</f>
        <v>263.6492088288407</v>
      </c>
      <c r="H45" s="60">
        <f>'Tabel 9'!H45+'Tabel 10'!H44+'Tabel 11'!H33</f>
        <v>194.54955720005205</v>
      </c>
      <c r="I45" s="60">
        <f>'Tabel 9'!I45+'Tabel 10'!I44+'Tabel 11'!I33</f>
        <v>257.58226292580082</v>
      </c>
      <c r="J45" s="60">
        <f>'Tabel 9'!J45+'Tabel 10'!J44+'Tabel 11'!J33</f>
        <v>229.66990027448776</v>
      </c>
      <c r="K45" s="60">
        <f>'Tabel 9'!K45+'Tabel 10'!K44+'Tabel 11'!K33</f>
        <v>225.44429503195687</v>
      </c>
      <c r="L45" s="60">
        <f>'Tabel 9'!L45+'Tabel 10'!L44+'Tabel 11'!L33</f>
        <v>233.17935888731466</v>
      </c>
      <c r="M45" s="60">
        <f>'Tabel 9'!M45+'Tabel 10'!M44+'Tabel 11'!M33</f>
        <v>272.19350768661496</v>
      </c>
      <c r="N45" s="60">
        <f>'Tabel 9'!N45+'Tabel 10'!N44+'Tabel 11'!N33</f>
        <v>260.00438609316143</v>
      </c>
      <c r="O45" s="60">
        <f>'Tabel 9'!O45+'Tabel 10'!O44+'Tabel 11'!O33</f>
        <v>234.53346637530757</v>
      </c>
      <c r="P45" s="60">
        <f>'Tabel 9'!P45+'Tabel 10'!P44+'Tabel 11'!P33</f>
        <v>238.01042571493079</v>
      </c>
    </row>
    <row r="46" spans="1:16">
      <c r="A46" s="13">
        <v>43</v>
      </c>
      <c r="B46" s="14" t="s">
        <v>190</v>
      </c>
      <c r="C46" s="60">
        <f>'Tabel 9'!C46+'Tabel 10'!C45+'Tabel 11'!C34</f>
        <v>1.2044799E-2</v>
      </c>
      <c r="D46" s="60">
        <f>'Tabel 9'!D46+'Tabel 10'!D45+'Tabel 11'!D34</f>
        <v>1.376693000000015E-3</v>
      </c>
      <c r="E46" s="60">
        <f>'Tabel 9'!E46+'Tabel 10'!E45+'Tabel 11'!E34</f>
        <v>0</v>
      </c>
      <c r="F46" s="60">
        <f>'Tabel 9'!F46+'Tabel 10'!F45+'Tabel 11'!F34</f>
        <v>0</v>
      </c>
      <c r="G46" s="60">
        <f>'Tabel 9'!G46+'Tabel 10'!G45+'Tabel 11'!G34</f>
        <v>0</v>
      </c>
      <c r="H46" s="60">
        <f>'Tabel 9'!H46+'Tabel 10'!H45+'Tabel 11'!H34</f>
        <v>0</v>
      </c>
      <c r="I46" s="60">
        <f>'Tabel 9'!I46+'Tabel 10'!I45+'Tabel 11'!I34</f>
        <v>0</v>
      </c>
      <c r="J46" s="60">
        <f>'Tabel 9'!J46+'Tabel 10'!J45+'Tabel 11'!J34</f>
        <v>0</v>
      </c>
      <c r="K46" s="60">
        <f>'Tabel 9'!K46+'Tabel 10'!K45+'Tabel 11'!K34</f>
        <v>0</v>
      </c>
      <c r="L46" s="60">
        <f>'Tabel 9'!L46+'Tabel 10'!L45+'Tabel 11'!L34</f>
        <v>0</v>
      </c>
      <c r="M46" s="60">
        <f>'Tabel 9'!M46+'Tabel 10'!M45+'Tabel 11'!M34</f>
        <v>0</v>
      </c>
      <c r="N46" s="60">
        <f>'Tabel 9'!N46+'Tabel 10'!N45+'Tabel 11'!N34</f>
        <v>31.456676749</v>
      </c>
      <c r="O46" s="60">
        <f>'Tabel 9'!O46+'Tabel 10'!O45+'Tabel 11'!O34</f>
        <v>0.84437927599999996</v>
      </c>
      <c r="P46" s="60">
        <f>'Tabel 9'!P46+'Tabel 10'!P45+'Tabel 11'!P34</f>
        <v>3.2086200000000002E-2</v>
      </c>
    </row>
    <row r="47" spans="1:16">
      <c r="A47" s="13">
        <v>44</v>
      </c>
      <c r="B47" s="14" t="s">
        <v>191</v>
      </c>
      <c r="C47" s="60">
        <f>'Tabel 9'!C47+'Tabel 10'!C46+'Tabel 11'!C35</f>
        <v>401.93400829998444</v>
      </c>
      <c r="D47" s="60">
        <f>'Tabel 9'!D47+'Tabel 10'!D46+'Tabel 11'!D35</f>
        <v>369.29237624069447</v>
      </c>
      <c r="E47" s="60">
        <f>'Tabel 9'!E47+'Tabel 10'!E46+'Tabel 11'!E35</f>
        <v>393.8960888907045</v>
      </c>
      <c r="F47" s="60">
        <f>'Tabel 9'!F47+'Tabel 10'!F46+'Tabel 11'!F35</f>
        <v>249.92327426224443</v>
      </c>
      <c r="G47" s="60">
        <f>'Tabel 9'!G47+'Tabel 10'!G46+'Tabel 11'!G35</f>
        <v>629.37621391350444</v>
      </c>
      <c r="H47" s="60">
        <f>'Tabel 9'!H47+'Tabel 10'!H46+'Tabel 11'!H35</f>
        <v>314.67973058608442</v>
      </c>
      <c r="I47" s="60">
        <f>'Tabel 9'!I47+'Tabel 10'!I46+'Tabel 11'!I35</f>
        <v>315.00746871643446</v>
      </c>
      <c r="J47" s="60">
        <f>'Tabel 9'!J47+'Tabel 10'!J46+'Tabel 11'!J35</f>
        <v>616.04406819427436</v>
      </c>
      <c r="K47" s="60">
        <f>'Tabel 9'!K47+'Tabel 10'!K46+'Tabel 11'!K35</f>
        <v>332.94416648628442</v>
      </c>
      <c r="L47" s="60">
        <f>'Tabel 9'!L47+'Tabel 10'!L46+'Tabel 11'!L35</f>
        <v>624.75709371392998</v>
      </c>
      <c r="M47" s="60">
        <f>'Tabel 9'!M47+'Tabel 10'!M46+'Tabel 11'!M35</f>
        <v>721.97876956243442</v>
      </c>
      <c r="N47" s="60">
        <f>'Tabel 9'!N47+'Tabel 10'!N46+'Tabel 11'!N35</f>
        <v>605.0124147600045</v>
      </c>
      <c r="O47" s="60">
        <f>'Tabel 9'!O47+'Tabel 10'!O46+'Tabel 11'!O35</f>
        <v>344.32538861422745</v>
      </c>
      <c r="P47" s="60">
        <f>'Tabel 9'!P47+'Tabel 10'!P46+'Tabel 11'!P35</f>
        <v>668.42209766394444</v>
      </c>
    </row>
    <row r="48" spans="1:16">
      <c r="A48" s="13">
        <v>45</v>
      </c>
      <c r="B48" s="14" t="s">
        <v>192</v>
      </c>
      <c r="C48" s="60">
        <f>'Tabel 9'!C48+'Tabel 10'!C47</f>
        <v>1.2528000000000001E-3</v>
      </c>
      <c r="D48" s="60">
        <f>'Tabel 9'!D48+'Tabel 10'!D47</f>
        <v>1.4637000000000001E-3</v>
      </c>
      <c r="E48" s="60">
        <f>'Tabel 9'!E48+'Tabel 10'!E47</f>
        <v>1.8855E-3</v>
      </c>
      <c r="F48" s="60">
        <f>'Tabel 9'!F48+'Tabel 10'!F47</f>
        <v>2.0964E-3</v>
      </c>
      <c r="G48" s="60">
        <f>'Tabel 9'!G48+'Tabel 10'!G47</f>
        <v>2.3073E-3</v>
      </c>
      <c r="H48" s="60">
        <f>'Tabel 9'!H48+'Tabel 10'!H47</f>
        <v>0</v>
      </c>
      <c r="I48" s="60">
        <f>'Tabel 9'!I48+'Tabel 10'!I47</f>
        <v>0</v>
      </c>
      <c r="J48" s="60">
        <f>'Tabel 9'!J48+'Tabel 10'!J47</f>
        <v>0</v>
      </c>
      <c r="K48" s="60">
        <f>'Tabel 9'!K48+'Tabel 10'!K47</f>
        <v>6.3270000000000004E-4</v>
      </c>
      <c r="L48" s="60">
        <f>'Tabel 9'!L48+'Tabel 10'!L47</f>
        <v>0</v>
      </c>
      <c r="M48" s="60">
        <f>'Tabel 9'!M48+'Tabel 10'!M47</f>
        <v>0</v>
      </c>
      <c r="N48" s="60">
        <f>'Tabel 9'!N48+'Tabel 10'!N47</f>
        <v>0</v>
      </c>
      <c r="O48" s="60">
        <f>'Tabel 9'!O48+'Tabel 10'!O47</f>
        <v>1.0874909E-2</v>
      </c>
      <c r="P48" s="60">
        <f>'Tabel 9'!P48+'Tabel 10'!P47</f>
        <v>1.5624017E-2</v>
      </c>
    </row>
    <row r="49" spans="1:16">
      <c r="A49" s="13">
        <v>46</v>
      </c>
      <c r="B49" s="14" t="s">
        <v>193</v>
      </c>
      <c r="C49" s="60">
        <f>'Tabel 9'!C49+'Tabel 10'!C48+'Tabel 11'!C36</f>
        <v>435.03178465201006</v>
      </c>
      <c r="D49" s="60">
        <f>'Tabel 9'!D49+'Tabel 10'!D48+'Tabel 11'!D36</f>
        <v>432.24628564617001</v>
      </c>
      <c r="E49" s="60">
        <f>'Tabel 9'!E49+'Tabel 10'!E48+'Tabel 11'!E36</f>
        <v>402.52567657288</v>
      </c>
      <c r="F49" s="60">
        <f>'Tabel 9'!F49+'Tabel 10'!F48+'Tabel 11'!F36</f>
        <v>393.42188754028007</v>
      </c>
      <c r="G49" s="60">
        <f>'Tabel 9'!G49+'Tabel 10'!G48+'Tabel 11'!G36</f>
        <v>367.69369503181002</v>
      </c>
      <c r="H49" s="60">
        <f>'Tabel 9'!H49+'Tabel 10'!H48+'Tabel 11'!H36</f>
        <v>361.89690215715001</v>
      </c>
      <c r="I49" s="60">
        <f>'Tabel 9'!I49+'Tabel 10'!I48+'Tabel 11'!I36</f>
        <v>375.82412294514</v>
      </c>
      <c r="J49" s="60">
        <f>'Tabel 9'!J49+'Tabel 10'!J48+'Tabel 11'!J36</f>
        <v>372.82236276440005</v>
      </c>
      <c r="K49" s="60">
        <f>'Tabel 9'!K49+'Tabel 10'!K48+'Tabel 11'!K36</f>
        <v>378.89586497714004</v>
      </c>
      <c r="L49" s="60">
        <f>'Tabel 9'!L49+'Tabel 10'!L48+'Tabel 11'!L36</f>
        <v>368.23318322380993</v>
      </c>
      <c r="M49" s="60">
        <f>'Tabel 9'!M49+'Tabel 10'!M48+'Tabel 11'!M36</f>
        <v>366.85964120921665</v>
      </c>
      <c r="N49" s="60">
        <f>'Tabel 9'!N49+'Tabel 10'!N48+'Tabel 11'!N36</f>
        <v>365.86436011102336</v>
      </c>
      <c r="O49" s="60">
        <f>'Tabel 9'!O49+'Tabel 10'!O48+'Tabel 11'!O36</f>
        <v>376.64339160393666</v>
      </c>
      <c r="P49" s="60">
        <f>'Tabel 9'!P49+'Tabel 10'!P48+'Tabel 11'!P36</f>
        <v>377.91446661426664</v>
      </c>
    </row>
    <row r="50" spans="1:16">
      <c r="A50" s="13">
        <v>47</v>
      </c>
      <c r="B50" s="14" t="s">
        <v>194</v>
      </c>
      <c r="C50" s="60">
        <f>'Tabel 9'!C50+'Tabel 10'!C49+'Tabel 11'!C37</f>
        <v>236.4066426219712</v>
      </c>
      <c r="D50" s="60">
        <f>'Tabel 9'!D50+'Tabel 10'!D49+'Tabel 11'!D37</f>
        <v>247.1063498076243</v>
      </c>
      <c r="E50" s="60">
        <f>'Tabel 9'!E50+'Tabel 10'!E49+'Tabel 11'!E37</f>
        <v>259.79919597556096</v>
      </c>
      <c r="F50" s="60">
        <f>'Tabel 9'!F50+'Tabel 10'!F49+'Tabel 11'!F37</f>
        <v>249.57161130269321</v>
      </c>
      <c r="G50" s="60">
        <f>'Tabel 9'!G50+'Tabel 10'!G49+'Tabel 11'!G37</f>
        <v>278.92058462555337</v>
      </c>
      <c r="H50" s="60">
        <f>'Tabel 9'!H50+'Tabel 10'!H49+'Tabel 11'!H37</f>
        <v>351.78583565482558</v>
      </c>
      <c r="I50" s="60">
        <f>'Tabel 9'!I50+'Tabel 10'!I49+'Tabel 11'!I37</f>
        <v>343.11556227961665</v>
      </c>
      <c r="J50" s="60">
        <f>'Tabel 9'!J50+'Tabel 10'!J49+'Tabel 11'!J37</f>
        <v>352.44231504843646</v>
      </c>
      <c r="K50" s="60">
        <f>'Tabel 9'!K50+'Tabel 10'!K49+'Tabel 11'!K37</f>
        <v>334.78297688964176</v>
      </c>
      <c r="L50" s="60">
        <f>'Tabel 9'!L50+'Tabel 10'!L49+'Tabel 11'!L37</f>
        <v>302.38892234153951</v>
      </c>
      <c r="M50" s="60">
        <f>'Tabel 9'!M50+'Tabel 10'!M49+'Tabel 11'!M37</f>
        <v>317.95687137233699</v>
      </c>
      <c r="N50" s="60">
        <f>'Tabel 9'!N50+'Tabel 10'!N49+'Tabel 11'!N37</f>
        <v>323.43167841393682</v>
      </c>
      <c r="O50" s="60">
        <f>'Tabel 9'!O50+'Tabel 10'!O49+'Tabel 11'!O37</f>
        <v>306.64043454991497</v>
      </c>
      <c r="P50" s="60">
        <f>'Tabel 9'!P50+'Tabel 10'!P49+'Tabel 11'!P37</f>
        <v>321.95402827607296</v>
      </c>
    </row>
    <row r="51" spans="1:16">
      <c r="A51" s="13">
        <v>48</v>
      </c>
      <c r="B51" s="14" t="s">
        <v>195</v>
      </c>
      <c r="C51" s="60">
        <f>'Tabel 9'!C51+'Tabel 10'!C50+'Tabel 11'!C38</f>
        <v>867.30633362116691</v>
      </c>
      <c r="D51" s="60">
        <f>'Tabel 9'!D51+'Tabel 10'!D50+'Tabel 11'!D38</f>
        <v>977.99116880041981</v>
      </c>
      <c r="E51" s="60">
        <f>'Tabel 9'!E51+'Tabel 10'!E50+'Tabel 11'!E38</f>
        <v>728.63109992776208</v>
      </c>
      <c r="F51" s="60">
        <f>'Tabel 9'!F51+'Tabel 10'!F50+'Tabel 11'!F38</f>
        <v>882.6416268023047</v>
      </c>
      <c r="G51" s="60">
        <f>'Tabel 9'!G51+'Tabel 10'!G50+'Tabel 11'!G38</f>
        <v>823.2862080855549</v>
      </c>
      <c r="H51" s="60">
        <f>'Tabel 9'!H51+'Tabel 10'!H50+'Tabel 11'!H38</f>
        <v>713.05222638875409</v>
      </c>
      <c r="I51" s="60">
        <f>'Tabel 9'!I51+'Tabel 10'!I50+'Tabel 11'!I38</f>
        <v>820.60957530101234</v>
      </c>
      <c r="J51" s="60">
        <f>'Tabel 9'!J51+'Tabel 10'!J50+'Tabel 11'!J38</f>
        <v>956.99727876704594</v>
      </c>
      <c r="K51" s="60">
        <f>'Tabel 9'!K51+'Tabel 10'!K50+'Tabel 11'!K38</f>
        <v>1369.8460356213336</v>
      </c>
      <c r="L51" s="60">
        <f>'Tabel 9'!L51+'Tabel 10'!L50+'Tabel 11'!L38</f>
        <v>851.01650556280129</v>
      </c>
      <c r="M51" s="60">
        <f>'Tabel 9'!M51+'Tabel 10'!M50+'Tabel 11'!M38</f>
        <v>848.10582846996624</v>
      </c>
      <c r="N51" s="60">
        <f>'Tabel 9'!N51+'Tabel 10'!N50+'Tabel 11'!N38</f>
        <v>871.40108944816029</v>
      </c>
      <c r="O51" s="60">
        <f>'Tabel 9'!O51+'Tabel 10'!O50+'Tabel 11'!O38</f>
        <v>850.95363988017607</v>
      </c>
      <c r="P51" s="60">
        <f>'Tabel 9'!P51+'Tabel 10'!P50+'Tabel 11'!P38</f>
        <v>714.02688329708417</v>
      </c>
    </row>
    <row r="52" spans="1:16" ht="30">
      <c r="A52" s="13">
        <v>49</v>
      </c>
      <c r="B52" s="58" t="s">
        <v>196</v>
      </c>
      <c r="C52" s="61">
        <f>'Tabel 9'!C52+'Tabel 10'!C51+'Tabel 11'!C39</f>
        <v>2244.1399430840111</v>
      </c>
      <c r="D52" s="61">
        <f>'Tabel 9'!D52+'Tabel 10'!D51+'Tabel 11'!D39</f>
        <v>2321.1756610592493</v>
      </c>
      <c r="E52" s="61">
        <f>'Tabel 9'!E52+'Tabel 10'!E51+'Tabel 11'!E39</f>
        <v>2063.1214772680714</v>
      </c>
      <c r="F52" s="61">
        <f>'Tabel 9'!F52+'Tabel 10'!F51+'Tabel 11'!F39</f>
        <v>2089.9450927115749</v>
      </c>
      <c r="G52" s="61">
        <f>'Tabel 9'!G52+'Tabel 10'!G51+'Tabel 11'!G39</f>
        <v>2362.9282177852633</v>
      </c>
      <c r="H52" s="61">
        <f>'Tabel 9'!H52+'Tabel 10'!H51+'Tabel 11'!H39</f>
        <v>1935.9642519868662</v>
      </c>
      <c r="I52" s="61">
        <f>'Tabel 9'!I52+'Tabel 10'!I51+'Tabel 11'!I39</f>
        <v>2112.1389921680043</v>
      </c>
      <c r="J52" s="61">
        <f>'Tabel 9'!J52+'Tabel 10'!J51+'Tabel 11'!J39</f>
        <v>2527.975925048645</v>
      </c>
      <c r="K52" s="61">
        <f>'Tabel 9'!K52+'Tabel 10'!K51+'Tabel 11'!K39</f>
        <v>2641.9139717063563</v>
      </c>
      <c r="L52" s="61">
        <f>'Tabel 9'!L52+'Tabel 10'!L51+'Tabel 11'!L39</f>
        <v>2379.5750637293954</v>
      </c>
      <c r="M52" s="61">
        <f>'Tabel 9'!M52+'Tabel 10'!M51+'Tabel 11'!M39</f>
        <v>2527.094618300569</v>
      </c>
      <c r="N52" s="61">
        <f>'Tabel 9'!N52+'Tabel 10'!N51+'Tabel 11'!N39</f>
        <v>2457.1706055752866</v>
      </c>
      <c r="O52" s="61">
        <f>'Tabel 9'!O52+'Tabel 10'!O51+'Tabel 11'!O39</f>
        <v>2113.9515752085631</v>
      </c>
      <c r="P52" s="61">
        <f>'Tabel 9'!P52+'Tabel 10'!P51+'Tabel 11'!P39</f>
        <v>2320.3756117832991</v>
      </c>
    </row>
    <row r="53" spans="1:16">
      <c r="A53" s="13">
        <v>50</v>
      </c>
      <c r="B53" s="58" t="s">
        <v>197</v>
      </c>
      <c r="C53" s="61">
        <f>'Tabel 9'!C53+'Tabel 10'!C52+'Tabel 11'!C40</f>
        <v>333892.16377544519</v>
      </c>
      <c r="D53" s="61">
        <f>'Tabel 9'!D53+'Tabel 10'!D52+'Tabel 11'!D40</f>
        <v>335884.03846910992</v>
      </c>
      <c r="E53" s="61">
        <f>'Tabel 9'!E53+'Tabel 10'!E52+'Tabel 11'!E40</f>
        <v>335432.8410938778</v>
      </c>
      <c r="F53" s="61">
        <f>'Tabel 9'!F53+'Tabel 10'!F52+'Tabel 11'!F40</f>
        <v>336623.62343007937</v>
      </c>
      <c r="G53" s="61">
        <f>'Tabel 9'!G53+'Tabel 10'!G52+'Tabel 11'!G40</f>
        <v>339511.32920336677</v>
      </c>
      <c r="H53" s="61">
        <f>'Tabel 9'!H53+'Tabel 10'!H52+'Tabel 11'!H40</f>
        <v>342949.27615142934</v>
      </c>
      <c r="I53" s="61">
        <f>'Tabel 9'!I53+'Tabel 10'!I52+'Tabel 11'!I40</f>
        <v>344749.48478093097</v>
      </c>
      <c r="J53" s="61">
        <f>'Tabel 9'!J53+'Tabel 10'!J52+'Tabel 11'!J40</f>
        <v>345364.80336518376</v>
      </c>
      <c r="K53" s="61">
        <f>'Tabel 9'!K53+'Tabel 10'!K52+'Tabel 11'!K40</f>
        <v>347438.91189141315</v>
      </c>
      <c r="L53" s="61">
        <f>'Tabel 9'!L53+'Tabel 10'!L52+'Tabel 11'!L40</f>
        <v>350471.06415702077</v>
      </c>
      <c r="M53" s="61">
        <f>'Tabel 9'!M53+'Tabel 10'!M52+'Tabel 11'!M40</f>
        <v>352606.59472394176</v>
      </c>
      <c r="N53" s="61">
        <f>'Tabel 9'!N53+'Tabel 10'!N52+'Tabel 11'!N40</f>
        <v>356205.20523374493</v>
      </c>
      <c r="O53" s="61">
        <f>'Tabel 9'!O53+'Tabel 10'!O52+'Tabel 11'!O40</f>
        <v>357964.00507102942</v>
      </c>
      <c r="P53" s="61">
        <f>'Tabel 9'!P53+'Tabel 10'!P52+'Tabel 11'!P40</f>
        <v>358694.38031340187</v>
      </c>
    </row>
    <row r="54" spans="1:16">
      <c r="B54" s="65"/>
    </row>
    <row r="55" spans="1:16">
      <c r="I55" s="73"/>
      <c r="J55" s="73"/>
      <c r="K55" s="73"/>
      <c r="L55" s="73"/>
      <c r="M55" s="73"/>
      <c r="N55" s="73"/>
      <c r="O55" s="73"/>
      <c r="P55" s="73" t="s">
        <v>56</v>
      </c>
    </row>
    <row r="56" spans="1:16">
      <c r="B56" s="135" t="s">
        <v>198</v>
      </c>
      <c r="C56" s="135"/>
      <c r="D56" s="135"/>
      <c r="E56" s="135"/>
      <c r="F56" s="135"/>
      <c r="G56" s="135"/>
      <c r="H56" s="135"/>
      <c r="I56" s="135"/>
    </row>
    <row r="57" spans="1:16">
      <c r="A57" s="12" t="s">
        <v>167</v>
      </c>
      <c r="B57" s="12" t="s">
        <v>168</v>
      </c>
      <c r="C57" s="50">
        <f t="shared" ref="C57:J57" si="0">C3</f>
        <v>44773</v>
      </c>
      <c r="D57" s="50">
        <f t="shared" si="0"/>
        <v>44804</v>
      </c>
      <c r="E57" s="50">
        <f t="shared" si="0"/>
        <v>44834</v>
      </c>
      <c r="F57" s="50">
        <f t="shared" si="0"/>
        <v>44865</v>
      </c>
      <c r="G57" s="50">
        <f t="shared" si="0"/>
        <v>44895</v>
      </c>
      <c r="H57" s="50">
        <f t="shared" si="0"/>
        <v>44926</v>
      </c>
      <c r="I57" s="50">
        <f t="shared" si="0"/>
        <v>44957</v>
      </c>
      <c r="J57" s="50">
        <f t="shared" si="0"/>
        <v>44985</v>
      </c>
      <c r="K57" s="50">
        <f t="shared" ref="K57:L57" si="1">K3</f>
        <v>45016</v>
      </c>
      <c r="L57" s="50">
        <f t="shared" si="1"/>
        <v>45046</v>
      </c>
      <c r="M57" s="50">
        <f t="shared" ref="M57:N57" si="2">M3</f>
        <v>45077</v>
      </c>
      <c r="N57" s="50">
        <f t="shared" si="2"/>
        <v>45107</v>
      </c>
      <c r="O57" s="50">
        <f t="shared" ref="O57:P57" si="3">O3</f>
        <v>45138</v>
      </c>
      <c r="P57" s="50">
        <f t="shared" si="3"/>
        <v>45169</v>
      </c>
    </row>
    <row r="58" spans="1:16">
      <c r="A58" s="13">
        <v>1</v>
      </c>
      <c r="B58" s="14" t="s">
        <v>62</v>
      </c>
      <c r="C58" s="59">
        <f>'Tabel 9'!C58+'Tabel 10'!C57+'Tabel 11'!C45</f>
        <v>966.99332019027008</v>
      </c>
      <c r="D58" s="59">
        <f>'Tabel 9'!D58+'Tabel 10'!D57+'Tabel 11'!D45</f>
        <v>779.62654576524994</v>
      </c>
      <c r="E58" s="59">
        <f>'Tabel 9'!E58+'Tabel 10'!E57+'Tabel 11'!E45</f>
        <v>713.88306782960001</v>
      </c>
      <c r="F58" s="59">
        <f>'Tabel 9'!F58+'Tabel 10'!F57+'Tabel 11'!F45</f>
        <v>610.81701784875997</v>
      </c>
      <c r="G58" s="59">
        <f>'Tabel 9'!G58+'Tabel 10'!G57+'Tabel 11'!G45</f>
        <v>571.42939095263</v>
      </c>
      <c r="H58" s="59">
        <f>'Tabel 9'!H58+'Tabel 10'!H57+'Tabel 11'!H45</f>
        <v>295.53390595895996</v>
      </c>
      <c r="I58" s="59">
        <f>'Tabel 9'!I58+'Tabel 10'!I57+'Tabel 11'!I45</f>
        <v>582.15248725692004</v>
      </c>
      <c r="J58" s="59">
        <f>'Tabel 9'!J58+'Tabel 10'!J57+'Tabel 11'!J45</f>
        <v>558.08421942804</v>
      </c>
      <c r="K58" s="59">
        <f>'Tabel 9'!K58+'Tabel 10'!K57+'Tabel 11'!K45</f>
        <v>618.00793814266012</v>
      </c>
      <c r="L58" s="59">
        <f>'Tabel 9'!L58+'Tabel 10'!L57+'Tabel 11'!L45</f>
        <v>628.85400887838011</v>
      </c>
      <c r="M58" s="59">
        <f>'Tabel 9'!M58+'Tabel 10'!M57+'Tabel 11'!M45</f>
        <v>859.38559040347991</v>
      </c>
      <c r="N58" s="59">
        <f>'Tabel 9'!N58+'Tabel 10'!N57+'Tabel 11'!N45</f>
        <v>655.18273528249995</v>
      </c>
      <c r="O58" s="59">
        <f>'Tabel 9'!O58+'Tabel 10'!O57+'Tabel 11'!O45</f>
        <v>888.46032561637003</v>
      </c>
      <c r="P58" s="59">
        <f>'Tabel 9'!P58+'Tabel 10'!P57+'Tabel 11'!P45</f>
        <v>595.45644161008011</v>
      </c>
    </row>
    <row r="59" spans="1:16">
      <c r="A59" s="13">
        <v>2</v>
      </c>
      <c r="B59" s="14" t="s">
        <v>63</v>
      </c>
      <c r="C59" s="59">
        <f>'Tabel 9'!C59+'Tabel 10'!C58+'Tabel 11'!C46</f>
        <v>2112.1255152959998</v>
      </c>
      <c r="D59" s="59">
        <f>'Tabel 9'!D59+'Tabel 10'!D58+'Tabel 11'!D46</f>
        <v>1681.8811851099999</v>
      </c>
      <c r="E59" s="59">
        <f>'Tabel 9'!E59+'Tabel 10'!E58+'Tabel 11'!E46</f>
        <v>1727.0297108699999</v>
      </c>
      <c r="F59" s="59">
        <f>'Tabel 9'!F59+'Tabel 10'!F58+'Tabel 11'!F46</f>
        <v>2012.9927994710001</v>
      </c>
      <c r="G59" s="59">
        <f>'Tabel 9'!G59+'Tabel 10'!G58+'Tabel 11'!G46</f>
        <v>2268.2722556210001</v>
      </c>
      <c r="H59" s="59">
        <f>'Tabel 9'!H59+'Tabel 10'!H58+'Tabel 11'!H46</f>
        <v>1435.720831698</v>
      </c>
      <c r="I59" s="59">
        <f>'Tabel 9'!I59+'Tabel 10'!I58+'Tabel 11'!I46</f>
        <v>3291.8806257219999</v>
      </c>
      <c r="J59" s="59">
        <f>'Tabel 9'!J59+'Tabel 10'!J58+'Tabel 11'!J46</f>
        <v>2325.2062025679998</v>
      </c>
      <c r="K59" s="59">
        <f>'Tabel 9'!K59+'Tabel 10'!K58+'Tabel 11'!K46</f>
        <v>2280.7165302450003</v>
      </c>
      <c r="L59" s="59">
        <f>'Tabel 9'!L59+'Tabel 10'!L58+'Tabel 11'!L46</f>
        <v>1902.387639112</v>
      </c>
      <c r="M59" s="59">
        <f>'Tabel 9'!M59+'Tabel 10'!M58+'Tabel 11'!M46</f>
        <v>2194.7190729399999</v>
      </c>
      <c r="N59" s="59">
        <f>'Tabel 9'!N59+'Tabel 10'!N58+'Tabel 11'!N46</f>
        <v>2782.3185162549998</v>
      </c>
      <c r="O59" s="59">
        <f>'Tabel 9'!O59+'Tabel 10'!O58+'Tabel 11'!O46</f>
        <v>1905.0246440185001</v>
      </c>
      <c r="P59" s="59">
        <f>'Tabel 9'!P59+'Tabel 10'!P58+'Tabel 11'!P46</f>
        <v>2357.1415944709997</v>
      </c>
    </row>
    <row r="60" spans="1:16">
      <c r="A60" s="13">
        <v>3</v>
      </c>
      <c r="B60" s="14" t="s">
        <v>64</v>
      </c>
      <c r="C60" s="59">
        <f>'Tabel 9'!C60+'Tabel 10'!C59+'Tabel 11'!C47</f>
        <v>84936.940171102993</v>
      </c>
      <c r="D60" s="59">
        <f>'Tabel 9'!D60+'Tabel 10'!D59+'Tabel 11'!D47</f>
        <v>82995.654968896008</v>
      </c>
      <c r="E60" s="59">
        <f>'Tabel 9'!E60+'Tabel 10'!E59+'Tabel 11'!E47</f>
        <v>81344.599619933811</v>
      </c>
      <c r="F60" s="59">
        <f>'Tabel 9'!F60+'Tabel 10'!F59+'Tabel 11'!F47</f>
        <v>80314.004254436819</v>
      </c>
      <c r="G60" s="59">
        <f>'Tabel 9'!G60+'Tabel 10'!G59+'Tabel 11'!G47</f>
        <v>82326.511297367819</v>
      </c>
      <c r="H60" s="59">
        <f>'Tabel 9'!H60+'Tabel 10'!H59+'Tabel 11'!H47</f>
        <v>87744.109569902823</v>
      </c>
      <c r="I60" s="59">
        <f>'Tabel 9'!I60+'Tabel 10'!I59+'Tabel 11'!I47</f>
        <v>84420.742523841822</v>
      </c>
      <c r="J60" s="59">
        <f>'Tabel 9'!J60+'Tabel 10'!J59+'Tabel 11'!J47</f>
        <v>83165.264083908813</v>
      </c>
      <c r="K60" s="59">
        <f>'Tabel 9'!K60+'Tabel 10'!K59+'Tabel 11'!K47</f>
        <v>83121.301811373822</v>
      </c>
      <c r="L60" s="59">
        <f>'Tabel 9'!L60+'Tabel 10'!L59+'Tabel 11'!L47</f>
        <v>83860.131615161823</v>
      </c>
      <c r="M60" s="59">
        <f>'Tabel 9'!M60+'Tabel 10'!M59+'Tabel 11'!M47</f>
        <v>87728.056916293819</v>
      </c>
      <c r="N60" s="59">
        <f>'Tabel 9'!N60+'Tabel 10'!N59+'Tabel 11'!N47</f>
        <v>86873.315407464805</v>
      </c>
      <c r="O60" s="59">
        <f>'Tabel 9'!O60+'Tabel 10'!O59+'Tabel 11'!O47</f>
        <v>85519.708233850295</v>
      </c>
      <c r="P60" s="59">
        <f>'Tabel 9'!P60+'Tabel 10'!P59+'Tabel 11'!P47</f>
        <v>84656.084167231835</v>
      </c>
    </row>
    <row r="61" spans="1:16">
      <c r="A61" s="13">
        <v>4</v>
      </c>
      <c r="B61" s="14" t="s">
        <v>65</v>
      </c>
      <c r="C61" s="59">
        <f>'Tabel 9'!C61+'Tabel 10'!C60+'Tabel 11'!C48</f>
        <v>39.402906670999997</v>
      </c>
      <c r="D61" s="59">
        <f>'Tabel 9'!D61+'Tabel 10'!D60+'Tabel 11'!D48</f>
        <v>39.517637413000003</v>
      </c>
      <c r="E61" s="59">
        <f>'Tabel 9'!E61+'Tabel 10'!E60+'Tabel 11'!E48</f>
        <v>0</v>
      </c>
      <c r="F61" s="59">
        <f>'Tabel 9'!F61+'Tabel 10'!F60+'Tabel 11'!F48</f>
        <v>0</v>
      </c>
      <c r="G61" s="59">
        <f>'Tabel 9'!G61+'Tabel 10'!G60+'Tabel 11'!G48</f>
        <v>0</v>
      </c>
      <c r="H61" s="59">
        <f>'Tabel 9'!H61+'Tabel 10'!H60+'Tabel 11'!H48</f>
        <v>165.16260800499998</v>
      </c>
      <c r="I61" s="59">
        <f>'Tabel 9'!I61+'Tabel 10'!I60+'Tabel 11'!I48</f>
        <v>165.99727816899997</v>
      </c>
      <c r="J61" s="59">
        <f>'Tabel 9'!J61+'Tabel 10'!J60+'Tabel 11'!J48</f>
        <v>166.754341001</v>
      </c>
      <c r="K61" s="59">
        <f>'Tabel 9'!K61+'Tabel 10'!K60+'Tabel 11'!K48</f>
        <v>167.596041286</v>
      </c>
      <c r="L61" s="59">
        <f>'Tabel 9'!L61+'Tabel 10'!L60+'Tabel 11'!L48</f>
        <v>168.414132387</v>
      </c>
      <c r="M61" s="59">
        <f>'Tabel 9'!M61+'Tabel 10'!M60+'Tabel 11'!M48</f>
        <v>169.26317190199998</v>
      </c>
      <c r="N61" s="59">
        <f>'Tabel 9'!N61+'Tabel 10'!N60+'Tabel 11'!N48</f>
        <v>19.481483392000001</v>
      </c>
      <c r="O61" s="59">
        <f>'Tabel 9'!O61+'Tabel 10'!O60+'Tabel 11'!O48</f>
        <v>19.581945984999997</v>
      </c>
      <c r="P61" s="59">
        <f>'Tabel 9'!P61+'Tabel 10'!P60+'Tabel 11'!P48</f>
        <v>19.682408576999997</v>
      </c>
    </row>
    <row r="62" spans="1:16">
      <c r="A62" s="13">
        <v>5</v>
      </c>
      <c r="B62" s="14" t="s">
        <v>66</v>
      </c>
      <c r="C62" s="59">
        <f>'Tabel 9'!C62+'Tabel 10'!C61+'Tabel 11'!C49</f>
        <v>0</v>
      </c>
      <c r="D62" s="59">
        <f>'Tabel 9'!D62+'Tabel 10'!D61+'Tabel 11'!D49</f>
        <v>0</v>
      </c>
      <c r="E62" s="59">
        <f>'Tabel 9'!E62+'Tabel 10'!E61+'Tabel 11'!E49</f>
        <v>0</v>
      </c>
      <c r="F62" s="59">
        <f>'Tabel 9'!F62+'Tabel 10'!F61+'Tabel 11'!F49</f>
        <v>0</v>
      </c>
      <c r="G62" s="59">
        <f>'Tabel 9'!G62+'Tabel 10'!G61+'Tabel 11'!G49</f>
        <v>0</v>
      </c>
      <c r="H62" s="59">
        <f>'Tabel 9'!H62+'Tabel 10'!H61+'Tabel 11'!H49</f>
        <v>0</v>
      </c>
      <c r="I62" s="59">
        <f>'Tabel 9'!I62+'Tabel 10'!I61+'Tabel 11'!I49</f>
        <v>0</v>
      </c>
      <c r="J62" s="59">
        <f>'Tabel 9'!J62+'Tabel 10'!J61+'Tabel 11'!J49</f>
        <v>0</v>
      </c>
      <c r="K62" s="59">
        <f>'Tabel 9'!K62+'Tabel 10'!K61+'Tabel 11'!K49</f>
        <v>0</v>
      </c>
      <c r="L62" s="59">
        <f>'Tabel 9'!L62+'Tabel 10'!L61+'Tabel 11'!L49</f>
        <v>0</v>
      </c>
      <c r="M62" s="59">
        <f>'Tabel 9'!M62+'Tabel 10'!M61+'Tabel 11'!M49</f>
        <v>0</v>
      </c>
      <c r="N62" s="59">
        <f>'Tabel 9'!N62+'Tabel 10'!N61+'Tabel 11'!N49</f>
        <v>0</v>
      </c>
      <c r="O62" s="59">
        <f>'Tabel 9'!O62+'Tabel 10'!O61+'Tabel 11'!O49</f>
        <v>0</v>
      </c>
      <c r="P62" s="59">
        <f>'Tabel 9'!P62+'Tabel 10'!P61+'Tabel 11'!P49</f>
        <v>0</v>
      </c>
    </row>
    <row r="63" spans="1:16">
      <c r="A63" s="13">
        <v>6</v>
      </c>
      <c r="B63" s="14" t="s">
        <v>67</v>
      </c>
      <c r="C63" s="59">
        <f>'Tabel 9'!C63+'Tabel 10'!C62+'Tabel 11'!C50</f>
        <v>97781.267732184468</v>
      </c>
      <c r="D63" s="59">
        <f>'Tabel 9'!D63+'Tabel 10'!D62+'Tabel 11'!D50</f>
        <v>101101.28308997926</v>
      </c>
      <c r="E63" s="59">
        <f>'Tabel 9'!E63+'Tabel 10'!E62+'Tabel 11'!E50</f>
        <v>103648.76590149681</v>
      </c>
      <c r="F63" s="59">
        <f>'Tabel 9'!F63+'Tabel 10'!F62+'Tabel 11'!F50</f>
        <v>105194.84573494362</v>
      </c>
      <c r="G63" s="59">
        <f>'Tabel 9'!G63+'Tabel 10'!G62+'Tabel 11'!G50</f>
        <v>107816.41382616751</v>
      </c>
      <c r="H63" s="59">
        <f>'Tabel 9'!H63+'Tabel 10'!H62+'Tabel 11'!H50</f>
        <v>108913.48401702018</v>
      </c>
      <c r="I63" s="59">
        <f>'Tabel 9'!I63+'Tabel 10'!I62+'Tabel 11'!I50</f>
        <v>108901.74194473494</v>
      </c>
      <c r="J63" s="59">
        <f>'Tabel 9'!J63+'Tabel 10'!J62+'Tabel 11'!J50</f>
        <v>111678.67359122908</v>
      </c>
      <c r="K63" s="59">
        <f>'Tabel 9'!K63+'Tabel 10'!K62+'Tabel 11'!K50</f>
        <v>114070.42506421165</v>
      </c>
      <c r="L63" s="59">
        <f>'Tabel 9'!L63+'Tabel 10'!L62+'Tabel 11'!L50</f>
        <v>114947.44779500406</v>
      </c>
      <c r="M63" s="59">
        <f>'Tabel 9'!M63+'Tabel 10'!M62+'Tabel 11'!M50</f>
        <v>113745.64891069068</v>
      </c>
      <c r="N63" s="59">
        <f>'Tabel 9'!N63+'Tabel 10'!N62+'Tabel 11'!N50</f>
        <v>116158.81760353508</v>
      </c>
      <c r="O63" s="59">
        <f>'Tabel 9'!O63+'Tabel 10'!O62+'Tabel 11'!O50</f>
        <v>117848.90129189946</v>
      </c>
      <c r="P63" s="59">
        <f>'Tabel 9'!P63+'Tabel 10'!P62+'Tabel 11'!P50</f>
        <v>119868.57011849787</v>
      </c>
    </row>
    <row r="64" spans="1:16">
      <c r="A64" s="13">
        <v>7</v>
      </c>
      <c r="B64" s="14" t="s">
        <v>68</v>
      </c>
      <c r="C64" s="59">
        <f>'Tabel 9'!C64+'Tabel 10'!C63+'Tabel 11'!C51</f>
        <v>30570.22548152845</v>
      </c>
      <c r="D64" s="59">
        <f>'Tabel 9'!D64+'Tabel 10'!D63+'Tabel 11'!D51</f>
        <v>30339.251748686529</v>
      </c>
      <c r="E64" s="59">
        <f>'Tabel 9'!E64+'Tabel 10'!E63+'Tabel 11'!E51</f>
        <v>30013.802207940324</v>
      </c>
      <c r="F64" s="59">
        <f>'Tabel 9'!F64+'Tabel 10'!F63+'Tabel 11'!F51</f>
        <v>30738.858696902553</v>
      </c>
      <c r="G64" s="59">
        <f>'Tabel 9'!G64+'Tabel 10'!G63+'Tabel 11'!G51</f>
        <v>29723.781238320451</v>
      </c>
      <c r="H64" s="59">
        <f>'Tabel 9'!H64+'Tabel 10'!H63+'Tabel 11'!H51</f>
        <v>28670.407505649851</v>
      </c>
      <c r="I64" s="59">
        <f>'Tabel 9'!I64+'Tabel 10'!I63+'Tabel 11'!I51</f>
        <v>28884.351273999913</v>
      </c>
      <c r="J64" s="59">
        <f>'Tabel 9'!J64+'Tabel 10'!J63+'Tabel 11'!J51</f>
        <v>29050.051561169912</v>
      </c>
      <c r="K64" s="59">
        <f>'Tabel 9'!K64+'Tabel 10'!K63+'Tabel 11'!K51</f>
        <v>28737.009576308912</v>
      </c>
      <c r="L64" s="59">
        <f>'Tabel 9'!L64+'Tabel 10'!L63+'Tabel 11'!L51</f>
        <v>29005.501069164449</v>
      </c>
      <c r="M64" s="59">
        <f>'Tabel 9'!M64+'Tabel 10'!M63+'Tabel 11'!M51</f>
        <v>27793.451712556078</v>
      </c>
      <c r="N64" s="59">
        <f>'Tabel 9'!N64+'Tabel 10'!N63+'Tabel 11'!N51</f>
        <v>28476.666287731077</v>
      </c>
      <c r="O64" s="59">
        <f>'Tabel 9'!O64+'Tabel 10'!O63+'Tabel 11'!O51</f>
        <v>29210.667815605451</v>
      </c>
      <c r="P64" s="59">
        <f>'Tabel 9'!P64+'Tabel 10'!P63+'Tabel 11'!P51</f>
        <v>29159.501143863454</v>
      </c>
    </row>
    <row r="65" spans="1:16">
      <c r="A65" s="13">
        <v>8</v>
      </c>
      <c r="B65" s="14" t="s">
        <v>69</v>
      </c>
      <c r="C65" s="59">
        <f>'Tabel 9'!C65+'Tabel 10'!C64+'Tabel 11'!C52</f>
        <v>57999.729580846033</v>
      </c>
      <c r="D65" s="59">
        <f>'Tabel 9'!D65+'Tabel 10'!D64+'Tabel 11'!D52</f>
        <v>59818.828222429227</v>
      </c>
      <c r="E65" s="59">
        <f>'Tabel 9'!E65+'Tabel 10'!E64+'Tabel 11'!E52</f>
        <v>60179.551432104265</v>
      </c>
      <c r="F65" s="59">
        <f>'Tabel 9'!F65+'Tabel 10'!F64+'Tabel 11'!F52</f>
        <v>59524.529325893542</v>
      </c>
      <c r="G65" s="59">
        <f>'Tabel 9'!G65+'Tabel 10'!G64+'Tabel 11'!G52</f>
        <v>59769.588046758268</v>
      </c>
      <c r="H65" s="59">
        <f>'Tabel 9'!H65+'Tabel 10'!H64+'Tabel 11'!H52</f>
        <v>59353.672872208044</v>
      </c>
      <c r="I65" s="59">
        <f>'Tabel 9'!I65+'Tabel 10'!I64+'Tabel 11'!I52</f>
        <v>59381.940941456793</v>
      </c>
      <c r="J65" s="59">
        <f>'Tabel 9'!J65+'Tabel 10'!J64+'Tabel 11'!J52</f>
        <v>60179.646751640903</v>
      </c>
      <c r="K65" s="59">
        <f>'Tabel 9'!K65+'Tabel 10'!K64+'Tabel 11'!K52</f>
        <v>59916.077939431656</v>
      </c>
      <c r="L65" s="59">
        <f>'Tabel 9'!L65+'Tabel 10'!L64+'Tabel 11'!L52</f>
        <v>60254.428813276187</v>
      </c>
      <c r="M65" s="59">
        <f>'Tabel 9'!M65+'Tabel 10'!M64+'Tabel 11'!M52</f>
        <v>60288.370435762525</v>
      </c>
      <c r="N65" s="59">
        <f>'Tabel 9'!N65+'Tabel 10'!N64+'Tabel 11'!N52</f>
        <v>60486.409044129141</v>
      </c>
      <c r="O65" s="59">
        <f>'Tabel 9'!O65+'Tabel 10'!O64+'Tabel 11'!O52</f>
        <v>61592.202693944047</v>
      </c>
      <c r="P65" s="59">
        <f>'Tabel 9'!P65+'Tabel 10'!P64+'Tabel 11'!P52</f>
        <v>61688.691794176091</v>
      </c>
    </row>
    <row r="66" spans="1:16">
      <c r="A66" s="13">
        <v>9</v>
      </c>
      <c r="B66" s="14" t="s">
        <v>70</v>
      </c>
      <c r="C66" s="59">
        <f>'Tabel 9'!C66+'Tabel 10'!C65+'Tabel 11'!C53</f>
        <v>4924.9289719288699</v>
      </c>
      <c r="D66" s="59">
        <f>'Tabel 9'!D66+'Tabel 10'!D65+'Tabel 11'!D53</f>
        <v>5210.5665551396096</v>
      </c>
      <c r="E66" s="59">
        <f>'Tabel 9'!E66+'Tabel 10'!E65+'Tabel 11'!E53</f>
        <v>5316.0042236737199</v>
      </c>
      <c r="F66" s="59">
        <f>'Tabel 9'!F66+'Tabel 10'!F65+'Tabel 11'!F53</f>
        <v>5467.5091558185695</v>
      </c>
      <c r="G66" s="59">
        <f>'Tabel 9'!G66+'Tabel 10'!G65+'Tabel 11'!G53</f>
        <v>5600.9537599945797</v>
      </c>
      <c r="H66" s="59">
        <f>'Tabel 9'!H66+'Tabel 10'!H65+'Tabel 11'!H53</f>
        <v>5585.81041754543</v>
      </c>
      <c r="I66" s="59">
        <f>'Tabel 9'!I66+'Tabel 10'!I65+'Tabel 11'!I53</f>
        <v>6029.8039763482902</v>
      </c>
      <c r="J66" s="59">
        <f>'Tabel 9'!J66+'Tabel 10'!J65+'Tabel 11'!J53</f>
        <v>6208.2046354815393</v>
      </c>
      <c r="K66" s="59">
        <f>'Tabel 9'!K66+'Tabel 10'!K65+'Tabel 11'!K53</f>
        <v>6069.0743678713998</v>
      </c>
      <c r="L66" s="59">
        <f>'Tabel 9'!L66+'Tabel 10'!L65+'Tabel 11'!L53</f>
        <v>6262.6144386623901</v>
      </c>
      <c r="M66" s="59">
        <f>'Tabel 9'!M66+'Tabel 10'!M65+'Tabel 11'!M53</f>
        <v>6302.2673677252496</v>
      </c>
      <c r="N66" s="59">
        <f>'Tabel 9'!N66+'Tabel 10'!N65+'Tabel 11'!N53</f>
        <v>6336.9707142292409</v>
      </c>
      <c r="O66" s="59">
        <f>'Tabel 9'!O66+'Tabel 10'!O65+'Tabel 11'!O53</f>
        <v>6384.7338602510999</v>
      </c>
      <c r="P66" s="59">
        <f>'Tabel 9'!P66+'Tabel 10'!P65+'Tabel 11'!P53</f>
        <v>6501.1956956289496</v>
      </c>
    </row>
    <row r="67" spans="1:16">
      <c r="A67" s="13">
        <v>10</v>
      </c>
      <c r="B67" s="14" t="s">
        <v>71</v>
      </c>
      <c r="C67" s="59">
        <f>'Tabel 9'!C67+'Tabel 10'!C66+'Tabel 11'!C54</f>
        <v>0</v>
      </c>
      <c r="D67" s="59">
        <f>'Tabel 9'!D67+'Tabel 10'!D66+'Tabel 11'!D54</f>
        <v>0</v>
      </c>
      <c r="E67" s="59">
        <f>'Tabel 9'!E67+'Tabel 10'!E66+'Tabel 11'!E54</f>
        <v>0</v>
      </c>
      <c r="F67" s="59">
        <f>'Tabel 9'!F67+'Tabel 10'!F66+'Tabel 11'!F54</f>
        <v>0</v>
      </c>
      <c r="G67" s="59">
        <f>'Tabel 9'!G67+'Tabel 10'!G66+'Tabel 11'!G54</f>
        <v>0</v>
      </c>
      <c r="H67" s="59">
        <f>'Tabel 9'!H67+'Tabel 10'!H66+'Tabel 11'!H54</f>
        <v>0</v>
      </c>
      <c r="I67" s="59">
        <f>'Tabel 9'!I67+'Tabel 10'!I66+'Tabel 11'!I54</f>
        <v>0</v>
      </c>
      <c r="J67" s="59">
        <f>'Tabel 9'!J67+'Tabel 10'!J66+'Tabel 11'!J54</f>
        <v>0</v>
      </c>
      <c r="K67" s="59">
        <f>'Tabel 9'!K67+'Tabel 10'!K66+'Tabel 11'!K54</f>
        <v>0</v>
      </c>
      <c r="L67" s="59">
        <f>'Tabel 9'!L67+'Tabel 10'!L66+'Tabel 11'!L54</f>
        <v>0</v>
      </c>
      <c r="M67" s="59">
        <f>'Tabel 9'!M67+'Tabel 10'!M66+'Tabel 11'!M54</f>
        <v>0</v>
      </c>
      <c r="N67" s="59">
        <f>'Tabel 9'!N67+'Tabel 10'!N66+'Tabel 11'!N54</f>
        <v>0</v>
      </c>
      <c r="O67" s="59">
        <f>'Tabel 9'!O67+'Tabel 10'!O66+'Tabel 11'!O54</f>
        <v>0</v>
      </c>
      <c r="P67" s="59">
        <f>'Tabel 9'!P67+'Tabel 10'!P66+'Tabel 11'!P54</f>
        <v>0</v>
      </c>
    </row>
    <row r="68" spans="1:16">
      <c r="A68" s="13">
        <v>11</v>
      </c>
      <c r="B68" s="14" t="s">
        <v>72</v>
      </c>
      <c r="C68" s="59">
        <f>'Tabel 9'!C68+'Tabel 10'!C67+'Tabel 11'!C55</f>
        <v>16045.214239030905</v>
      </c>
      <c r="D68" s="59">
        <f>'Tabel 9'!D68+'Tabel 10'!D67+'Tabel 11'!D55</f>
        <v>15805.979253789017</v>
      </c>
      <c r="E68" s="59">
        <f>'Tabel 9'!E68+'Tabel 10'!E67+'Tabel 11'!E55</f>
        <v>14886.635824111392</v>
      </c>
      <c r="F68" s="59">
        <f>'Tabel 9'!F68+'Tabel 10'!F67+'Tabel 11'!F55</f>
        <v>14825.462929116995</v>
      </c>
      <c r="G68" s="59">
        <f>'Tabel 9'!G68+'Tabel 10'!G67+'Tabel 11'!G55</f>
        <v>14635.801936943531</v>
      </c>
      <c r="H68" s="59">
        <f>'Tabel 9'!H68+'Tabel 10'!H67+'Tabel 11'!H55</f>
        <v>13689.247830555943</v>
      </c>
      <c r="I68" s="59">
        <f>'Tabel 9'!I68+'Tabel 10'!I67+'Tabel 11'!I55</f>
        <v>13924.443209066932</v>
      </c>
      <c r="J68" s="59">
        <f>'Tabel 9'!J68+'Tabel 10'!J67+'Tabel 11'!J55</f>
        <v>13348.269361164603</v>
      </c>
      <c r="K68" s="59">
        <f>'Tabel 9'!K68+'Tabel 10'!K67+'Tabel 11'!K55</f>
        <v>13543.541498969204</v>
      </c>
      <c r="L68" s="59">
        <f>'Tabel 9'!L68+'Tabel 10'!L67+'Tabel 11'!L55</f>
        <v>13638.27976556895</v>
      </c>
      <c r="M68" s="59">
        <f>'Tabel 9'!M68+'Tabel 10'!M67+'Tabel 11'!M55</f>
        <v>13583.126450474658</v>
      </c>
      <c r="N68" s="59">
        <f>'Tabel 9'!N68+'Tabel 10'!N67+'Tabel 11'!N55</f>
        <v>13622.98082626424</v>
      </c>
      <c r="O68" s="59">
        <f>'Tabel 9'!O68+'Tabel 10'!O67+'Tabel 11'!O55</f>
        <v>13590.759329173103</v>
      </c>
      <c r="P68" s="59">
        <f>'Tabel 9'!P68+'Tabel 10'!P67+'Tabel 11'!P55</f>
        <v>13251.567081466672</v>
      </c>
    </row>
    <row r="69" spans="1:16">
      <c r="A69" s="13">
        <v>12</v>
      </c>
      <c r="B69" s="14" t="s">
        <v>73</v>
      </c>
      <c r="C69" s="59">
        <f>'Tabel 9'!C69+'Tabel 10'!C68+'Tabel 11'!C56</f>
        <v>137.805791</v>
      </c>
      <c r="D69" s="59">
        <f>'Tabel 9'!D69+'Tabel 10'!D68+'Tabel 11'!D56</f>
        <v>137.46370100000001</v>
      </c>
      <c r="E69" s="59">
        <f>'Tabel 9'!E69+'Tabel 10'!E68+'Tabel 11'!E56</f>
        <v>136.89843400000001</v>
      </c>
      <c r="F69" s="59">
        <f>'Tabel 9'!F69+'Tabel 10'!F68+'Tabel 11'!F56</f>
        <v>236.730729</v>
      </c>
      <c r="G69" s="59">
        <f>'Tabel 9'!G69+'Tabel 10'!G68+'Tabel 11'!G56</f>
        <v>236.559639</v>
      </c>
      <c r="H69" s="59">
        <f>'Tabel 9'!H69+'Tabel 10'!H68+'Tabel 11'!H56</f>
        <v>188</v>
      </c>
      <c r="I69" s="59">
        <f>'Tabel 9'!I69+'Tabel 10'!I68+'Tabel 11'!I56</f>
        <v>188</v>
      </c>
      <c r="J69" s="59">
        <f>'Tabel 9'!J69+'Tabel 10'!J68+'Tabel 11'!J56</f>
        <v>188</v>
      </c>
      <c r="K69" s="59">
        <f>'Tabel 9'!K69+'Tabel 10'!K68+'Tabel 11'!K56</f>
        <v>188</v>
      </c>
      <c r="L69" s="59">
        <f>'Tabel 9'!L69+'Tabel 10'!L68+'Tabel 11'!L56</f>
        <v>183</v>
      </c>
      <c r="M69" s="59">
        <f>'Tabel 9'!M69+'Tabel 10'!M68+'Tabel 11'!M56</f>
        <v>183</v>
      </c>
      <c r="N69" s="59">
        <f>'Tabel 9'!N69+'Tabel 10'!N68+'Tabel 11'!N56</f>
        <v>198</v>
      </c>
      <c r="O69" s="59">
        <f>'Tabel 9'!O69+'Tabel 10'!O68+'Tabel 11'!O56</f>
        <v>198</v>
      </c>
      <c r="P69" s="59">
        <f>'Tabel 9'!P69+'Tabel 10'!P68+'Tabel 11'!P56</f>
        <v>198</v>
      </c>
    </row>
    <row r="70" spans="1:16">
      <c r="A70" s="13">
        <v>13</v>
      </c>
      <c r="B70" s="14" t="s">
        <v>74</v>
      </c>
      <c r="C70" s="59">
        <f>'Tabel 9'!C70+'Tabel 10'!C69+'Tabel 11'!C57</f>
        <v>487.76273797710166</v>
      </c>
      <c r="D70" s="59">
        <f>'Tabel 9'!D70+'Tabel 10'!D69+'Tabel 11'!D57</f>
        <v>416.68764513213944</v>
      </c>
      <c r="E70" s="59">
        <f>'Tabel 9'!E70+'Tabel 10'!E69+'Tabel 11'!E57</f>
        <v>374.03450915352698</v>
      </c>
      <c r="F70" s="59">
        <f>'Tabel 9'!F70+'Tabel 10'!F69+'Tabel 11'!F57</f>
        <v>366.85835681495575</v>
      </c>
      <c r="G70" s="59">
        <f>'Tabel 9'!G70+'Tabel 10'!G69+'Tabel 11'!G57</f>
        <v>349.85856097728299</v>
      </c>
      <c r="H70" s="59">
        <f>'Tabel 9'!H70+'Tabel 10'!H69+'Tabel 11'!H57</f>
        <v>551.19429404340519</v>
      </c>
      <c r="I70" s="59">
        <f>'Tabel 9'!I70+'Tabel 10'!I69+'Tabel 11'!I57</f>
        <v>540.11965981452659</v>
      </c>
      <c r="J70" s="59">
        <f>'Tabel 9'!J70+'Tabel 10'!J69+'Tabel 11'!J57</f>
        <v>520.03893654454032</v>
      </c>
      <c r="K70" s="59">
        <f>'Tabel 9'!K70+'Tabel 10'!K69+'Tabel 11'!K57</f>
        <v>494.19485585280074</v>
      </c>
      <c r="L70" s="59">
        <f>'Tabel 9'!L70+'Tabel 10'!L69+'Tabel 11'!L57</f>
        <v>490.75293510915492</v>
      </c>
      <c r="M70" s="59">
        <f>'Tabel 9'!M70+'Tabel 10'!M69+'Tabel 11'!M57</f>
        <v>475.82529315050579</v>
      </c>
      <c r="N70" s="59">
        <f>'Tabel 9'!N70+'Tabel 10'!N69+'Tabel 11'!N57</f>
        <v>617.1099920877773</v>
      </c>
      <c r="O70" s="59">
        <f>'Tabel 9'!O70+'Tabel 10'!O69+'Tabel 11'!O57</f>
        <v>613.72306340519094</v>
      </c>
      <c r="P70" s="59">
        <f>'Tabel 9'!P70+'Tabel 10'!P69+'Tabel 11'!P57</f>
        <v>589.11006576204295</v>
      </c>
    </row>
    <row r="71" spans="1:16">
      <c r="A71" s="13">
        <v>14</v>
      </c>
      <c r="B71" s="14" t="s">
        <v>75</v>
      </c>
      <c r="C71" s="59">
        <f>'Tabel 9'!C71+'Tabel 10'!C70+'Tabel 11'!C58</f>
        <v>28.44373666736</v>
      </c>
      <c r="D71" s="59">
        <f>'Tabel 9'!D71+'Tabel 10'!D70+'Tabel 11'!D58</f>
        <v>27.943123366359998</v>
      </c>
      <c r="E71" s="59">
        <f>'Tabel 9'!E71+'Tabel 10'!E70+'Tabel 11'!E58</f>
        <v>28.150502414000002</v>
      </c>
      <c r="F71" s="59">
        <f>'Tabel 9'!F71+'Tabel 10'!F70+'Tabel 11'!F58</f>
        <v>27.270799066359999</v>
      </c>
      <c r="G71" s="59">
        <f>'Tabel 9'!G71+'Tabel 10'!G70+'Tabel 11'!G58</f>
        <v>27.270799066380128</v>
      </c>
      <c r="H71" s="59">
        <f>'Tabel 9'!H71+'Tabel 10'!H70+'Tabel 11'!H58</f>
        <v>4.09891916636</v>
      </c>
      <c r="I71" s="59">
        <f>'Tabel 9'!I71+'Tabel 10'!I70+'Tabel 11'!I58</f>
        <v>3.4228089110000002</v>
      </c>
      <c r="J71" s="59">
        <f>'Tabel 9'!J71+'Tabel 10'!J70+'Tabel 11'!J58</f>
        <v>3.3805520109999998</v>
      </c>
      <c r="K71" s="59">
        <f>'Tabel 9'!K71+'Tabel 10'!K70+'Tabel 11'!K58</f>
        <v>3.3805520109999998</v>
      </c>
      <c r="L71" s="59">
        <f>'Tabel 9'!L71+'Tabel 10'!L70+'Tabel 11'!L58</f>
        <v>3.3805518643599997</v>
      </c>
      <c r="M71" s="59">
        <f>'Tabel 9'!M71+'Tabel 10'!M70+'Tabel 11'!M58</f>
        <v>3.0926682633599998</v>
      </c>
      <c r="N71" s="59">
        <f>'Tabel 9'!N71+'Tabel 10'!N70+'Tabel 11'!N58</f>
        <v>3.3805518643599997</v>
      </c>
      <c r="O71" s="59">
        <f>'Tabel 9'!O71+'Tabel 10'!O70+'Tabel 11'!O58</f>
        <v>3.3633807643599996</v>
      </c>
      <c r="P71" s="59">
        <f>'Tabel 9'!P71+'Tabel 10'!P70+'Tabel 11'!P58</f>
        <v>3.1270104633599995</v>
      </c>
    </row>
    <row r="72" spans="1:16">
      <c r="A72" s="13">
        <v>15</v>
      </c>
      <c r="B72" s="14" t="s">
        <v>76</v>
      </c>
      <c r="C72" s="59">
        <f>'Tabel 9'!C72+'Tabel 10'!C71+'Tabel 11'!C59</f>
        <v>77.825987432000005</v>
      </c>
      <c r="D72" s="59">
        <f>'Tabel 9'!D72+'Tabel 10'!D71+'Tabel 11'!D59</f>
        <v>77.846697385999988</v>
      </c>
      <c r="E72" s="59">
        <f>'Tabel 9'!E72+'Tabel 10'!E71+'Tabel 11'!E59</f>
        <v>77.807287454999994</v>
      </c>
      <c r="F72" s="59">
        <f>'Tabel 9'!F72+'Tabel 10'!F71+'Tabel 11'!F59</f>
        <v>77.76759106099999</v>
      </c>
      <c r="G72" s="59">
        <f>'Tabel 9'!G72+'Tabel 10'!G71+'Tabel 11'!G59</f>
        <v>77.790351015999988</v>
      </c>
      <c r="H72" s="59">
        <f>'Tabel 9'!H72+'Tabel 10'!H71+'Tabel 11'!H59</f>
        <v>74.471151085000002</v>
      </c>
      <c r="I72" s="59">
        <f>'Tabel 9'!I72+'Tabel 10'!I71+'Tabel 11'!I59</f>
        <v>74.493361041</v>
      </c>
      <c r="J72" s="59">
        <f>'Tabel 9'!J72+'Tabel 10'!J71+'Tabel 11'!J59</f>
        <v>74.515080998998712</v>
      </c>
      <c r="K72" s="59">
        <f>'Tabel 9'!K72+'Tabel 10'!K71+'Tabel 11'!K59</f>
        <v>74.454531113000002</v>
      </c>
      <c r="L72" s="59">
        <f>'Tabel 9'!L72+'Tabel 10'!L71+'Tabel 11'!L59</f>
        <v>74.650211044999992</v>
      </c>
      <c r="M72" s="59">
        <f>'Tabel 9'!M72+'Tabel 10'!M71+'Tabel 11'!M59</f>
        <v>72.277020966999999</v>
      </c>
      <c r="N72" s="59">
        <f>'Tabel 9'!N72+'Tabel 10'!N71+'Tabel 11'!N59</f>
        <v>72.206641099999999</v>
      </c>
      <c r="O72" s="59">
        <f>'Tabel 9'!O72+'Tabel 10'!O71+'Tabel 11'!O59</f>
        <v>71.844081020000004</v>
      </c>
      <c r="P72" s="59">
        <f>'Tabel 9'!P72+'Tabel 10'!P71+'Tabel 11'!P59</f>
        <v>71.881700948000002</v>
      </c>
    </row>
    <row r="73" spans="1:16">
      <c r="A73" s="13">
        <v>16</v>
      </c>
      <c r="B73" s="14" t="s">
        <v>77</v>
      </c>
      <c r="C73" s="59">
        <f>'Tabel 9'!C73+'Tabel 10'!C72+'Tabel 11'!C60</f>
        <v>0</v>
      </c>
      <c r="D73" s="59">
        <f>'Tabel 9'!D73+'Tabel 10'!D72+'Tabel 11'!D60</f>
        <v>0</v>
      </c>
      <c r="E73" s="59">
        <f>'Tabel 9'!E73+'Tabel 10'!E72+'Tabel 11'!E60</f>
        <v>0</v>
      </c>
      <c r="F73" s="59">
        <f>'Tabel 9'!F73+'Tabel 10'!F72+'Tabel 11'!F60</f>
        <v>0</v>
      </c>
      <c r="G73" s="59">
        <f>'Tabel 9'!G73+'Tabel 10'!G72+'Tabel 11'!G60</f>
        <v>0</v>
      </c>
      <c r="H73" s="59">
        <f>'Tabel 9'!H73+'Tabel 10'!H72+'Tabel 11'!H60</f>
        <v>0</v>
      </c>
      <c r="I73" s="59">
        <f>'Tabel 9'!I73+'Tabel 10'!I72+'Tabel 11'!I60</f>
        <v>0</v>
      </c>
      <c r="J73" s="59">
        <f>'Tabel 9'!J73+'Tabel 10'!J72+'Tabel 11'!J60</f>
        <v>0</v>
      </c>
      <c r="K73" s="59">
        <f>'Tabel 9'!K73+'Tabel 10'!K72+'Tabel 11'!K60</f>
        <v>0</v>
      </c>
      <c r="L73" s="59">
        <f>'Tabel 9'!L73+'Tabel 10'!L72+'Tabel 11'!L60</f>
        <v>0</v>
      </c>
      <c r="M73" s="59">
        <f>'Tabel 9'!M73+'Tabel 10'!M72+'Tabel 11'!M60</f>
        <v>0</v>
      </c>
      <c r="N73" s="59">
        <f>'Tabel 9'!N73+'Tabel 10'!N72+'Tabel 11'!N60</f>
        <v>0</v>
      </c>
      <c r="O73" s="59">
        <f>'Tabel 9'!O73+'Tabel 10'!O72+'Tabel 11'!O60</f>
        <v>0</v>
      </c>
      <c r="P73" s="59">
        <f>'Tabel 9'!P73+'Tabel 10'!P72+'Tabel 11'!P60</f>
        <v>0</v>
      </c>
    </row>
    <row r="74" spans="1:16">
      <c r="A74" s="13">
        <v>17</v>
      </c>
      <c r="B74" s="14" t="s">
        <v>78</v>
      </c>
      <c r="C74" s="59">
        <f>'Tabel 9'!C74+'Tabel 10'!C73+'Tabel 11'!C61</f>
        <v>0</v>
      </c>
      <c r="D74" s="59">
        <f>'Tabel 9'!D74+'Tabel 10'!D73+'Tabel 11'!D61</f>
        <v>0</v>
      </c>
      <c r="E74" s="59">
        <f>'Tabel 9'!E74+'Tabel 10'!E73+'Tabel 11'!E61</f>
        <v>0</v>
      </c>
      <c r="F74" s="59">
        <f>'Tabel 9'!F74+'Tabel 10'!F73+'Tabel 11'!F61</f>
        <v>0</v>
      </c>
      <c r="G74" s="59">
        <f>'Tabel 9'!G74+'Tabel 10'!G73+'Tabel 11'!G61</f>
        <v>0</v>
      </c>
      <c r="H74" s="59">
        <f>'Tabel 9'!H74+'Tabel 10'!H73+'Tabel 11'!H61</f>
        <v>0</v>
      </c>
      <c r="I74" s="59">
        <f>'Tabel 9'!I74+'Tabel 10'!I73+'Tabel 11'!I61</f>
        <v>0</v>
      </c>
      <c r="J74" s="59">
        <f>'Tabel 9'!J74+'Tabel 10'!J73+'Tabel 11'!J61</f>
        <v>0</v>
      </c>
      <c r="K74" s="59">
        <f>'Tabel 9'!K74+'Tabel 10'!K73+'Tabel 11'!K61</f>
        <v>0</v>
      </c>
      <c r="L74" s="59">
        <f>'Tabel 9'!L74+'Tabel 10'!L73+'Tabel 11'!L61</f>
        <v>0</v>
      </c>
      <c r="M74" s="59">
        <f>'Tabel 9'!M74+'Tabel 10'!M73+'Tabel 11'!M61</f>
        <v>0</v>
      </c>
      <c r="N74" s="59">
        <f>'Tabel 9'!N74+'Tabel 10'!N73+'Tabel 11'!N61</f>
        <v>0</v>
      </c>
      <c r="O74" s="59">
        <f>'Tabel 9'!O74+'Tabel 10'!O73+'Tabel 11'!O61</f>
        <v>0</v>
      </c>
      <c r="P74" s="59">
        <f>'Tabel 9'!P74+'Tabel 10'!P73+'Tabel 11'!P61</f>
        <v>0</v>
      </c>
    </row>
    <row r="75" spans="1:16">
      <c r="A75" s="13">
        <v>18</v>
      </c>
      <c r="B75" s="14" t="s">
        <v>79</v>
      </c>
      <c r="C75" s="59">
        <f>'Tabel 9'!C75+'Tabel 10'!C74+'Tabel 11'!C62</f>
        <v>11012.46702404202</v>
      </c>
      <c r="D75" s="59">
        <f>'Tabel 9'!D75+'Tabel 10'!D74+'Tabel 11'!D62</f>
        <v>11051.44532278202</v>
      </c>
      <c r="E75" s="59">
        <f>'Tabel 9'!E75+'Tabel 10'!E74+'Tabel 11'!E62</f>
        <v>11123.772620503019</v>
      </c>
      <c r="F75" s="59">
        <f>'Tabel 9'!F75+'Tabel 10'!F74+'Tabel 11'!F62</f>
        <v>11107.721264354001</v>
      </c>
      <c r="G75" s="59">
        <f>'Tabel 9'!G75+'Tabel 10'!G74+'Tabel 11'!G62</f>
        <v>11095.558485129</v>
      </c>
      <c r="H75" s="59">
        <f>'Tabel 9'!H75+'Tabel 10'!H74+'Tabel 11'!H62</f>
        <v>11261.004911251999</v>
      </c>
      <c r="I75" s="59">
        <f>'Tabel 9'!I75+'Tabel 10'!I74+'Tabel 11'!I62</f>
        <v>11273.967423623</v>
      </c>
      <c r="J75" s="59">
        <f>'Tabel 9'!J75+'Tabel 10'!J74+'Tabel 11'!J62</f>
        <v>11320.881719018</v>
      </c>
      <c r="K75" s="59">
        <f>'Tabel 9'!K75+'Tabel 10'!K74+'Tabel 11'!K62</f>
        <v>11512.813098023</v>
      </c>
      <c r="L75" s="59">
        <f>'Tabel 9'!L75+'Tabel 10'!L74+'Tabel 11'!L62</f>
        <v>11543.259839324021</v>
      </c>
      <c r="M75" s="59">
        <f>'Tabel 9'!M75+'Tabel 10'!M74+'Tabel 11'!M62</f>
        <v>11658.13255299602</v>
      </c>
      <c r="N75" s="59">
        <f>'Tabel 9'!N75+'Tabel 10'!N74+'Tabel 11'!N62</f>
        <v>11645.16739064102</v>
      </c>
      <c r="O75" s="59">
        <f>'Tabel 9'!O75+'Tabel 10'!O74+'Tabel 11'!O62</f>
        <v>11649.428589581021</v>
      </c>
      <c r="P75" s="59">
        <f>'Tabel 9'!P75+'Tabel 10'!P74+'Tabel 11'!P62</f>
        <v>11683.494688406021</v>
      </c>
    </row>
    <row r="76" spans="1:16">
      <c r="A76" s="13">
        <v>19</v>
      </c>
      <c r="B76" s="14" t="s">
        <v>80</v>
      </c>
      <c r="C76" s="59">
        <f>'Tabel 9'!C76+'Tabel 10'!C75+'Tabel 11'!C63</f>
        <v>3178.60042905</v>
      </c>
      <c r="D76" s="59">
        <f>'Tabel 9'!D76+'Tabel 10'!D75+'Tabel 11'!D63</f>
        <v>3178.410938857</v>
      </c>
      <c r="E76" s="59">
        <f>'Tabel 9'!E76+'Tabel 10'!E75+'Tabel 11'!E63</f>
        <v>3252.263207554</v>
      </c>
      <c r="F76" s="59">
        <f>'Tabel 9'!F76+'Tabel 10'!F75+'Tabel 11'!F63</f>
        <v>3263.235688153</v>
      </c>
      <c r="G76" s="59">
        <f>'Tabel 9'!G76+'Tabel 10'!G75+'Tabel 11'!G63</f>
        <v>3269.2448675249998</v>
      </c>
      <c r="H76" s="59">
        <f>'Tabel 9'!H76+'Tabel 10'!H75+'Tabel 11'!H63</f>
        <v>3361.0260883619999</v>
      </c>
      <c r="I76" s="59">
        <f>'Tabel 9'!I76+'Tabel 10'!I75+'Tabel 11'!I63</f>
        <v>3363.2787646759998</v>
      </c>
      <c r="J76" s="59">
        <f>'Tabel 9'!J76+'Tabel 10'!J75+'Tabel 11'!J63</f>
        <v>3369.5476968559997</v>
      </c>
      <c r="K76" s="59">
        <f>'Tabel 9'!K76+'Tabel 10'!K75+'Tabel 11'!K63</f>
        <v>3242.8758952449998</v>
      </c>
      <c r="L76" s="59">
        <f>'Tabel 9'!L76+'Tabel 10'!L75+'Tabel 11'!L63</f>
        <v>3234.030071271</v>
      </c>
      <c r="M76" s="59">
        <f>'Tabel 9'!M76+'Tabel 10'!M75+'Tabel 11'!M63</f>
        <v>3233.5455700729999</v>
      </c>
      <c r="N76" s="59">
        <f>'Tabel 9'!N76+'Tabel 10'!N75+'Tabel 11'!N63</f>
        <v>3231.7387383619998</v>
      </c>
      <c r="O76" s="59">
        <f>'Tabel 9'!O76+'Tabel 10'!O75+'Tabel 11'!O63</f>
        <v>3247.641107898</v>
      </c>
      <c r="P76" s="59">
        <f>'Tabel 9'!P76+'Tabel 10'!P75+'Tabel 11'!P63</f>
        <v>3239.8923127459998</v>
      </c>
    </row>
    <row r="77" spans="1:16">
      <c r="A77" s="13">
        <v>20</v>
      </c>
      <c r="B77" s="14" t="s">
        <v>81</v>
      </c>
      <c r="C77" s="59">
        <f>'Tabel 9'!C77+'Tabel 10'!C76+'Tabel 11'!C64</f>
        <v>1735.4293426170002</v>
      </c>
      <c r="D77" s="59">
        <f>'Tabel 9'!D77+'Tabel 10'!D76+'Tabel 11'!D64</f>
        <v>1735.991385994</v>
      </c>
      <c r="E77" s="59">
        <f>'Tabel 9'!E77+'Tabel 10'!E76+'Tabel 11'!E64</f>
        <v>1682.7888969750002</v>
      </c>
      <c r="F77" s="59">
        <f>'Tabel 9'!F77+'Tabel 10'!F76+'Tabel 11'!F64</f>
        <v>1682.5872913870001</v>
      </c>
      <c r="G77" s="59">
        <f>'Tabel 9'!G77+'Tabel 10'!G76+'Tabel 11'!G64</f>
        <v>1679.3864456600002</v>
      </c>
      <c r="H77" s="59">
        <f>'Tabel 9'!H77+'Tabel 10'!H76+'Tabel 11'!H64</f>
        <v>1645.071758522</v>
      </c>
      <c r="I77" s="59">
        <f>'Tabel 9'!I77+'Tabel 10'!I76+'Tabel 11'!I64</f>
        <v>1645.480008432</v>
      </c>
      <c r="J77" s="59">
        <f>'Tabel 9'!J77+'Tabel 10'!J76+'Tabel 11'!J64</f>
        <v>1642.9300597040001</v>
      </c>
      <c r="K77" s="59">
        <f>'Tabel 9'!K77+'Tabel 10'!K76+'Tabel 11'!K64</f>
        <v>1644.9085105539998</v>
      </c>
      <c r="L77" s="59">
        <f>'Tabel 9'!L77+'Tabel 10'!L76+'Tabel 11'!L64</f>
        <v>1644.9462913259999</v>
      </c>
      <c r="M77" s="59">
        <f>'Tabel 9'!M77+'Tabel 10'!M76+'Tabel 11'!M64</f>
        <v>1664.848969138</v>
      </c>
      <c r="N77" s="59">
        <f>'Tabel 9'!N77+'Tabel 10'!N76+'Tabel 11'!N64</f>
        <v>1665.6760965020001</v>
      </c>
      <c r="O77" s="59">
        <f>'Tabel 9'!O77+'Tabel 10'!O76+'Tabel 11'!O64</f>
        <v>1683.8100978280002</v>
      </c>
      <c r="P77" s="59">
        <f>'Tabel 9'!P77+'Tabel 10'!P76+'Tabel 11'!P64</f>
        <v>1679.2780964009999</v>
      </c>
    </row>
    <row r="78" spans="1:16">
      <c r="A78" s="13">
        <v>21</v>
      </c>
      <c r="B78" s="14" t="s">
        <v>82</v>
      </c>
      <c r="C78" s="59">
        <f>'Tabel 9'!C78+'Tabel 10'!C77+'Tabel 11'!C65</f>
        <v>10479.132790187003</v>
      </c>
      <c r="D78" s="59">
        <f>'Tabel 9'!D78+'Tabel 10'!D77+'Tabel 11'!D65</f>
        <v>10471.367392951997</v>
      </c>
      <c r="E78" s="59">
        <f>'Tabel 9'!E78+'Tabel 10'!E77+'Tabel 11'!E65</f>
        <v>10486.051180472999</v>
      </c>
      <c r="F78" s="59">
        <f>'Tabel 9'!F78+'Tabel 10'!F77+'Tabel 11'!F65</f>
        <v>10494.141915294002</v>
      </c>
      <c r="G78" s="59">
        <f>'Tabel 9'!G78+'Tabel 10'!G77+'Tabel 11'!G65</f>
        <v>10508.098141913</v>
      </c>
      <c r="H78" s="59">
        <f>'Tabel 9'!H78+'Tabel 10'!H77+'Tabel 11'!H65</f>
        <v>10554.339460492001</v>
      </c>
      <c r="I78" s="59">
        <f>'Tabel 9'!I78+'Tabel 10'!I77+'Tabel 11'!I65</f>
        <v>10564.542086019001</v>
      </c>
      <c r="J78" s="59">
        <f>'Tabel 9'!J78+'Tabel 10'!J77+'Tabel 11'!J65</f>
        <v>10564.547425881759</v>
      </c>
      <c r="K78" s="59">
        <f>'Tabel 9'!K78+'Tabel 10'!K77+'Tabel 11'!K65</f>
        <v>10460.02379068176</v>
      </c>
      <c r="L78" s="59">
        <f>'Tabel 9'!L78+'Tabel 10'!L77+'Tabel 11'!L65</f>
        <v>10444.99117705776</v>
      </c>
      <c r="M78" s="59">
        <f>'Tabel 9'!M78+'Tabel 10'!M77+'Tabel 11'!M65</f>
        <v>10446.49090028076</v>
      </c>
      <c r="N78" s="59">
        <f>'Tabel 9'!N78+'Tabel 10'!N77+'Tabel 11'!N65</f>
        <v>10444.969072096759</v>
      </c>
      <c r="O78" s="59">
        <f>'Tabel 9'!O78+'Tabel 10'!O77+'Tabel 11'!O65</f>
        <v>10430.626897776621</v>
      </c>
      <c r="P78" s="59">
        <f>'Tabel 9'!P78+'Tabel 10'!P77+'Tabel 11'!P65</f>
        <v>10434.753801630619</v>
      </c>
    </row>
    <row r="79" spans="1:16">
      <c r="A79" s="13">
        <v>22</v>
      </c>
      <c r="B79" s="58" t="s">
        <v>83</v>
      </c>
      <c r="C79" s="61">
        <f>'Tabel 9'!C79+'Tabel 10'!C78+'Tabel 11'!C66</f>
        <v>322514.29575775145</v>
      </c>
      <c r="D79" s="61">
        <f>'Tabel 9'!D79+'Tabel 10'!D78+'Tabel 11'!D66</f>
        <v>324869.74541467737</v>
      </c>
      <c r="E79" s="61">
        <f>'Tabel 9'!E79+'Tabel 10'!E78+'Tabel 11'!E66</f>
        <v>324992.03862648754</v>
      </c>
      <c r="F79" s="61">
        <f>'Tabel 9'!F79+'Tabel 10'!F78+'Tabel 11'!F66</f>
        <v>325945.3335495622</v>
      </c>
      <c r="G79" s="61">
        <f>'Tabel 9'!G79+'Tabel 10'!G78+'Tabel 11'!G66</f>
        <v>329956.5190424124</v>
      </c>
      <c r="H79" s="61">
        <f>'Tabel 9'!H79+'Tabel 10'!H78+'Tabel 11'!H66</f>
        <v>333492.356141467</v>
      </c>
      <c r="I79" s="61">
        <f>'Tabel 9'!I79+'Tabel 10'!I78+'Tabel 11'!I66</f>
        <v>333236.35837311321</v>
      </c>
      <c r="J79" s="61">
        <f>'Tabel 9'!J79+'Tabel 10'!J78+'Tabel 11'!J66</f>
        <v>334363.99621860631</v>
      </c>
      <c r="K79" s="61">
        <f>'Tabel 9'!K79+'Tabel 10'!K78+'Tabel 11'!K66</f>
        <v>336144.40200132091</v>
      </c>
      <c r="L79" s="61">
        <f>'Tabel 9'!L79+'Tabel 10'!L78+'Tabel 11'!L66</f>
        <v>338287.07035421254</v>
      </c>
      <c r="M79" s="61">
        <f>'Tabel 9'!M79+'Tabel 10'!M78+'Tabel 11'!M66</f>
        <v>340401.50260361721</v>
      </c>
      <c r="N79" s="61">
        <f>'Tabel 9'!N79+'Tabel 10'!N78+'Tabel 11'!N66</f>
        <v>343290.39110093709</v>
      </c>
      <c r="O79" s="61">
        <f>'Tabel 9'!O79+'Tabel 10'!O78+'Tabel 11'!O66</f>
        <v>344858.47735861654</v>
      </c>
      <c r="P79" s="61">
        <f>'Tabel 9'!P79+'Tabel 10'!P78+'Tabel 11'!P66</f>
        <v>345997.42812187999</v>
      </c>
    </row>
    <row r="80" spans="1:16">
      <c r="A80" s="13">
        <v>23</v>
      </c>
      <c r="B80" s="14" t="s">
        <v>170</v>
      </c>
      <c r="C80" s="60">
        <f>'Tabel 9'!C80+'Tabel 10'!C79+'Tabel 11'!C67</f>
        <v>2073.8372785492556</v>
      </c>
      <c r="D80" s="60">
        <f>'Tabel 9'!D80+'Tabel 10'!D79+'Tabel 11'!D67</f>
        <v>2099.6095881560236</v>
      </c>
      <c r="E80" s="60">
        <f>'Tabel 9'!E80+'Tabel 10'!E79+'Tabel 11'!E67</f>
        <v>1865.4226675202819</v>
      </c>
      <c r="F80" s="60">
        <f>'Tabel 9'!F80+'Tabel 10'!F79+'Tabel 11'!F67</f>
        <v>2311.9717267137089</v>
      </c>
      <c r="G80" s="60">
        <f>'Tabel 9'!G80+'Tabel 10'!G79+'Tabel 11'!G67</f>
        <v>1977.6360492099279</v>
      </c>
      <c r="H80" s="60">
        <f>'Tabel 9'!H80+'Tabel 10'!H79+'Tabel 11'!H67</f>
        <v>1361.7463752018066</v>
      </c>
      <c r="I80" s="60">
        <f>'Tabel 9'!I80+'Tabel 10'!I79+'Tabel 11'!I67</f>
        <v>1975.782251494104</v>
      </c>
      <c r="J80" s="60">
        <f>'Tabel 9'!J80+'Tabel 10'!J79+'Tabel 11'!J67</f>
        <v>1979.074624062576</v>
      </c>
      <c r="K80" s="60">
        <f>'Tabel 9'!K80+'Tabel 10'!K79+'Tabel 11'!K67</f>
        <v>1806.3185800813776</v>
      </c>
      <c r="L80" s="60">
        <f>'Tabel 9'!L80+'Tabel 10'!L79+'Tabel 11'!L67</f>
        <v>1879.3879978221275</v>
      </c>
      <c r="M80" s="60">
        <f>'Tabel 9'!M80+'Tabel 10'!M79+'Tabel 11'!M67</f>
        <v>1973.8509420850887</v>
      </c>
      <c r="N80" s="60">
        <f>'Tabel 9'!N80+'Tabel 10'!N79+'Tabel 11'!N67</f>
        <v>2118.5146773888569</v>
      </c>
      <c r="O80" s="60">
        <f>'Tabel 9'!O80+'Tabel 10'!O79+'Tabel 11'!O67</f>
        <v>2183.5517505849548</v>
      </c>
      <c r="P80" s="60">
        <f>'Tabel 9'!P80+'Tabel 10'!P79+'Tabel 11'!P67</f>
        <v>1980.1083942010537</v>
      </c>
    </row>
    <row r="81" spans="1:16">
      <c r="A81" s="13">
        <v>24</v>
      </c>
      <c r="B81" s="15" t="s">
        <v>171</v>
      </c>
      <c r="C81" s="60">
        <f>'Tabel 9'!C81+'Tabel 10'!C80</f>
        <v>212.51340176933002</v>
      </c>
      <c r="D81" s="60">
        <f>'Tabel 9'!D81+'Tabel 10'!D80</f>
        <v>194.81137783412001</v>
      </c>
      <c r="E81" s="60">
        <f>'Tabel 9'!E81+'Tabel 10'!E80</f>
        <v>168.907232878885</v>
      </c>
      <c r="F81" s="60">
        <f>'Tabel 9'!F81+'Tabel 10'!F80</f>
        <v>177.72156277651581</v>
      </c>
      <c r="G81" s="60">
        <f>'Tabel 9'!G81+'Tabel 10'!G80</f>
        <v>179.83868688210998</v>
      </c>
      <c r="H81" s="60">
        <f>'Tabel 9'!H81+'Tabel 10'!H80</f>
        <v>117.02616644406609</v>
      </c>
      <c r="I81" s="60">
        <f>'Tabel 9'!I81+'Tabel 10'!I80</f>
        <v>149.69777814281662</v>
      </c>
      <c r="J81" s="60">
        <f>'Tabel 9'!J81+'Tabel 10'!J80</f>
        <v>151.14055136244147</v>
      </c>
      <c r="K81" s="60">
        <f>'Tabel 9'!K81+'Tabel 10'!K80</f>
        <v>134.19282942706451</v>
      </c>
      <c r="L81" s="60">
        <f>'Tabel 9'!L81+'Tabel 10'!L80</f>
        <v>145.11201475618998</v>
      </c>
      <c r="M81" s="60">
        <f>'Tabel 9'!M81+'Tabel 10'!M80</f>
        <v>168.39645289272062</v>
      </c>
      <c r="N81" s="60">
        <f>'Tabel 9'!N81+'Tabel 10'!N80</f>
        <v>170.03163415274</v>
      </c>
      <c r="O81" s="60">
        <f>'Tabel 9'!O81+'Tabel 10'!O80</f>
        <v>161.37217373262723</v>
      </c>
      <c r="P81" s="60">
        <f>'Tabel 9'!P81+'Tabel 10'!P80</f>
        <v>156.25999466565568</v>
      </c>
    </row>
    <row r="82" spans="1:16">
      <c r="A82" s="13">
        <v>25</v>
      </c>
      <c r="B82" s="15" t="s">
        <v>172</v>
      </c>
      <c r="C82" s="60">
        <f>'Tabel 9'!C82+'Tabel 10'!C81</f>
        <v>45.800590173300002</v>
      </c>
      <c r="D82" s="60">
        <f>'Tabel 9'!D82+'Tabel 10'!D81</f>
        <v>46.306464273099998</v>
      </c>
      <c r="E82" s="60">
        <f>'Tabel 9'!E82+'Tabel 10'!E81</f>
        <v>44.085203338100001</v>
      </c>
      <c r="F82" s="60">
        <f>'Tabel 9'!F82+'Tabel 10'!F81</f>
        <v>45.592215636459997</v>
      </c>
      <c r="G82" s="60">
        <f>'Tabel 9'!G82+'Tabel 10'!G81</f>
        <v>45.84649255739167</v>
      </c>
      <c r="H82" s="60">
        <f>'Tabel 9'!H82+'Tabel 10'!H81</f>
        <v>38.28274971698</v>
      </c>
      <c r="I82" s="60">
        <f>'Tabel 9'!I82+'Tabel 10'!I81</f>
        <v>49.303962835809998</v>
      </c>
      <c r="J82" s="60">
        <f>'Tabel 9'!J82+'Tabel 10'!J81</f>
        <v>45.508451939488978</v>
      </c>
      <c r="K82" s="60">
        <f>'Tabel 9'!K82+'Tabel 10'!K81</f>
        <v>40.69146059987898</v>
      </c>
      <c r="L82" s="60">
        <f>'Tabel 9'!L82+'Tabel 10'!L81</f>
        <v>45.610282382576948</v>
      </c>
      <c r="M82" s="60">
        <f>'Tabel 9'!M82+'Tabel 10'!M81</f>
        <v>44.83083532373</v>
      </c>
      <c r="N82" s="60">
        <f>'Tabel 9'!N82+'Tabel 10'!N81</f>
        <v>48.568087201141665</v>
      </c>
      <c r="O82" s="60">
        <f>'Tabel 9'!O82+'Tabel 10'!O81</f>
        <v>43.331447845161669</v>
      </c>
      <c r="P82" s="60">
        <f>'Tabel 9'!P82+'Tabel 10'!P81</f>
        <v>43.877524671671665</v>
      </c>
    </row>
    <row r="83" spans="1:16">
      <c r="A83" s="13">
        <v>26</v>
      </c>
      <c r="B83" s="15" t="s">
        <v>173</v>
      </c>
      <c r="C83" s="60">
        <f>'Tabel 9'!C83+'Tabel 10'!C82</f>
        <v>9.4141426020000002E-2</v>
      </c>
      <c r="D83" s="60">
        <f>'Tabel 9'!D83+'Tabel 10'!D82</f>
        <v>0.11369884002</v>
      </c>
      <c r="E83" s="60">
        <f>'Tabel 9'!E83+'Tabel 10'!E82</f>
        <v>9.3561638719999993E-2</v>
      </c>
      <c r="F83" s="60">
        <f>'Tabel 9'!F83+'Tabel 10'!F82</f>
        <v>9.8043396079999998E-2</v>
      </c>
      <c r="G83" s="60">
        <f>'Tabel 9'!G83+'Tabel 10'!G82</f>
        <v>9.8744249059999997E-2</v>
      </c>
      <c r="H83" s="60">
        <f>'Tabel 9'!H83+'Tabel 10'!H82</f>
        <v>9.4033735680000008E-2</v>
      </c>
      <c r="I83" s="60">
        <f>'Tabel 9'!I83+'Tabel 10'!I82</f>
        <v>0.10238364545999999</v>
      </c>
      <c r="J83" s="60">
        <f>'Tabel 9'!J83+'Tabel 10'!J82</f>
        <v>0.10457068865000001</v>
      </c>
      <c r="K83" s="60">
        <f>'Tabel 9'!K83+'Tabel 10'!K82</f>
        <v>0.10447057429999999</v>
      </c>
      <c r="L83" s="60">
        <f>'Tabel 9'!L83+'Tabel 10'!L82</f>
        <v>0.10442401705</v>
      </c>
      <c r="M83" s="60">
        <f>'Tabel 9'!M83+'Tabel 10'!M82</f>
        <v>0.10731993384999999</v>
      </c>
      <c r="N83" s="60">
        <f>'Tabel 9'!N83+'Tabel 10'!N82</f>
        <v>0.11232701411</v>
      </c>
      <c r="O83" s="60">
        <f>'Tabel 9'!O83+'Tabel 10'!O82</f>
        <v>0.11778740305</v>
      </c>
      <c r="P83" s="60">
        <f>'Tabel 9'!P83+'Tabel 10'!P82</f>
        <v>0.11654050421999999</v>
      </c>
    </row>
    <row r="84" spans="1:16">
      <c r="A84" s="13">
        <v>27</v>
      </c>
      <c r="B84" s="15" t="s">
        <v>174</v>
      </c>
      <c r="C84" s="60">
        <f>'Tabel 9'!C84</f>
        <v>3290.4366738099989</v>
      </c>
      <c r="D84" s="60">
        <f>'Tabel 9'!D84</f>
        <v>2939.8052227380399</v>
      </c>
      <c r="E84" s="60">
        <f>'Tabel 9'!E84</f>
        <v>2837.6131599070009</v>
      </c>
      <c r="F84" s="60">
        <f>'Tabel 9'!F84</f>
        <v>2703.7754737989999</v>
      </c>
      <c r="G84" s="60">
        <f>'Tabel 9'!G84</f>
        <v>2682.7031271599999</v>
      </c>
      <c r="H84" s="60">
        <f>'Tabel 9'!H84</f>
        <v>3011.1376584190002</v>
      </c>
      <c r="I84" s="60">
        <f>'Tabel 9'!I84</f>
        <v>2893.9209664535001</v>
      </c>
      <c r="J84" s="60">
        <f>'Tabel 9'!J84</f>
        <v>2992.0392619680001</v>
      </c>
      <c r="K84" s="60">
        <f>'Tabel 9'!K84</f>
        <v>3001.1556684255002</v>
      </c>
      <c r="L84" s="60">
        <f>'Tabel 9'!L84</f>
        <v>3160.3167723424999</v>
      </c>
      <c r="M84" s="60">
        <f>'Tabel 9'!M84</f>
        <v>3313.6394882674999</v>
      </c>
      <c r="N84" s="60">
        <f>'Tabel 9'!N84</f>
        <v>3343.9216595964999</v>
      </c>
      <c r="O84" s="60">
        <f>'Tabel 9'!O84</f>
        <v>3383.5054807565002</v>
      </c>
      <c r="P84" s="60">
        <f>'Tabel 9'!P84</f>
        <v>3424.7627660530002</v>
      </c>
    </row>
    <row r="85" spans="1:16">
      <c r="A85" s="13">
        <v>28</v>
      </c>
      <c r="B85" s="14" t="s">
        <v>175</v>
      </c>
      <c r="C85" s="60">
        <f>'Tabel 9'!C85+'Tabel 10'!C83</f>
        <v>87.562653308998421</v>
      </c>
      <c r="D85" s="60">
        <f>'Tabel 9'!D85+'Tabel 10'!D83</f>
        <v>87.954217317003327</v>
      </c>
      <c r="E85" s="60">
        <f>'Tabel 9'!E85+'Tabel 10'!E83</f>
        <v>91.096238657995485</v>
      </c>
      <c r="F85" s="60">
        <f>'Tabel 9'!F85+'Tabel 10'!F83</f>
        <v>87.221173974999701</v>
      </c>
      <c r="G85" s="60">
        <f>'Tabel 9'!G85+'Tabel 10'!G83</f>
        <v>89.489724486992856</v>
      </c>
      <c r="H85" s="60">
        <f>'Tabel 9'!H85+'Tabel 10'!H83</f>
        <v>92.864391443995899</v>
      </c>
      <c r="I85" s="60">
        <f>'Tabel 9'!I85+'Tabel 10'!I83</f>
        <v>94.298586039</v>
      </c>
      <c r="J85" s="60">
        <f>'Tabel 9'!J85+'Tabel 10'!J83</f>
        <v>96.20728075599547</v>
      </c>
      <c r="K85" s="60">
        <f>'Tabel 9'!K85+'Tabel 10'!K83</f>
        <v>90.266840848001266</v>
      </c>
      <c r="L85" s="60">
        <f>'Tabel 9'!L85+'Tabel 10'!L83</f>
        <v>92.171029288004789</v>
      </c>
      <c r="M85" s="60">
        <f>'Tabel 9'!M85+'Tabel 10'!M83</f>
        <v>92.84708603199536</v>
      </c>
      <c r="N85" s="60">
        <f>'Tabel 9'!N85+'Tabel 10'!N83</f>
        <v>97.548460870997687</v>
      </c>
      <c r="O85" s="60">
        <f>'Tabel 9'!O85+'Tabel 10'!O83</f>
        <v>98.772566312995053</v>
      </c>
      <c r="P85" s="60">
        <f>'Tabel 9'!P85+'Tabel 10'!P83</f>
        <v>100.89443574250238</v>
      </c>
    </row>
    <row r="86" spans="1:16">
      <c r="A86" s="13">
        <v>29</v>
      </c>
      <c r="B86" s="14" t="s">
        <v>176</v>
      </c>
      <c r="C86" s="60">
        <f>'Tabel 9'!C86+'Tabel 10'!C84+'Tabel 11'!C68</f>
        <v>431.18053076792398</v>
      </c>
      <c r="D86" s="60">
        <f>'Tabel 9'!D86+'Tabel 10'!D84+'Tabel 11'!D68</f>
        <v>425.14656922227408</v>
      </c>
      <c r="E86" s="60">
        <f>'Tabel 9'!E86+'Tabel 10'!E84+'Tabel 11'!E68</f>
        <v>433.32104463219395</v>
      </c>
      <c r="F86" s="60">
        <f>'Tabel 9'!F86+'Tabel 10'!F84+'Tabel 11'!F68</f>
        <v>411.36201196899401</v>
      </c>
      <c r="G86" s="60">
        <f>'Tabel 9'!G86+'Tabel 10'!G84+'Tabel 11'!G68</f>
        <v>406.27073266300403</v>
      </c>
      <c r="H86" s="60">
        <f>'Tabel 9'!H86+'Tabel 10'!H84+'Tabel 11'!H68</f>
        <v>301.29108648671399</v>
      </c>
      <c r="I86" s="60">
        <f>'Tabel 9'!I86+'Tabel 10'!I84+'Tabel 11'!I68</f>
        <v>283.35828096353401</v>
      </c>
      <c r="J86" s="60">
        <f>'Tabel 9'!J86+'Tabel 10'!J84+'Tabel 11'!J68</f>
        <v>283.85525941392177</v>
      </c>
      <c r="K86" s="60">
        <f>'Tabel 9'!K86+'Tabel 10'!K84+'Tabel 11'!K68</f>
        <v>296.10244090134182</v>
      </c>
      <c r="L86" s="60">
        <f>'Tabel 9'!L86+'Tabel 10'!L84+'Tabel 11'!L68</f>
        <v>298.84838816062182</v>
      </c>
      <c r="M86" s="60">
        <f>'Tabel 9'!M86+'Tabel 10'!M84+'Tabel 11'!M68</f>
        <v>299.7452069224218</v>
      </c>
      <c r="N86" s="60">
        <f>'Tabel 9'!N86+'Tabel 10'!N84+'Tabel 11'!N68</f>
        <v>302.94948193778174</v>
      </c>
      <c r="O86" s="60">
        <f>'Tabel 9'!O86+'Tabel 10'!O84+'Tabel 11'!O68</f>
        <v>288.22957473879177</v>
      </c>
      <c r="P86" s="60">
        <f>'Tabel 9'!P86+'Tabel 10'!P84+'Tabel 11'!P68</f>
        <v>279.58501110722176</v>
      </c>
    </row>
    <row r="87" spans="1:16">
      <c r="A87" s="13">
        <v>30</v>
      </c>
      <c r="B87" s="14" t="s">
        <v>177</v>
      </c>
      <c r="C87" s="60">
        <f>'Tabel 9'!C87+'Tabel 10'!C85+'Tabel 11'!C69</f>
        <v>826.42745885005797</v>
      </c>
      <c r="D87" s="60">
        <f>'Tabel 9'!D87+'Tabel 10'!D85+'Tabel 11'!D69</f>
        <v>568.06853596375799</v>
      </c>
      <c r="E87" s="60">
        <f>'Tabel 9'!E87+'Tabel 10'!E85+'Tabel 11'!E69</f>
        <v>613.88184156563807</v>
      </c>
      <c r="F87" s="60">
        <f>'Tabel 9'!F87+'Tabel 10'!F85+'Tabel 11'!F69</f>
        <v>456.43912945263799</v>
      </c>
      <c r="G87" s="60">
        <f>'Tabel 9'!G87+'Tabel 10'!G85+'Tabel 11'!G69</f>
        <v>625.03621087053796</v>
      </c>
      <c r="H87" s="60">
        <f>'Tabel 9'!H87+'Tabel 10'!H85+'Tabel 11'!H69</f>
        <v>315.41284093963299</v>
      </c>
      <c r="I87" s="60">
        <f>'Tabel 9'!I87+'Tabel 10'!I85+'Tabel 11'!I69</f>
        <v>535.35773961844802</v>
      </c>
      <c r="J87" s="60">
        <f>'Tabel 9'!J87+'Tabel 10'!J85+'Tabel 11'!J69</f>
        <v>523.52544444033799</v>
      </c>
      <c r="K87" s="60">
        <f>'Tabel 9'!K87+'Tabel 10'!K85+'Tabel 11'!K69</f>
        <v>457.42328342165803</v>
      </c>
      <c r="L87" s="60">
        <f>'Tabel 9'!L87+'Tabel 10'!L85+'Tabel 11'!L69</f>
        <v>697.45280042425384</v>
      </c>
      <c r="M87" s="60">
        <f>'Tabel 9'!M87+'Tabel 10'!M85+'Tabel 11'!M69</f>
        <v>1150.2586566030172</v>
      </c>
      <c r="N87" s="60">
        <f>'Tabel 9'!N87+'Tabel 10'!N85+'Tabel 11'!N69</f>
        <v>966.25604124123311</v>
      </c>
      <c r="O87" s="60">
        <f>'Tabel 9'!O87+'Tabel 10'!O85+'Tabel 11'!O69</f>
        <v>535.45154172513799</v>
      </c>
      <c r="P87" s="60">
        <f>'Tabel 9'!P87+'Tabel 10'!P85+'Tabel 11'!P69</f>
        <v>567.77959963836804</v>
      </c>
    </row>
    <row r="88" spans="1:16">
      <c r="A88" s="13">
        <v>31</v>
      </c>
      <c r="B88" s="14" t="s">
        <v>178</v>
      </c>
      <c r="C88" s="60">
        <f>'Tabel 9'!C88+'Tabel 10'!C86+'Tabel 11'!C70</f>
        <v>3397.7536753648346</v>
      </c>
      <c r="D88" s="60">
        <f>'Tabel 9'!D88+'Tabel 10'!D86+'Tabel 11'!D70</f>
        <v>3309.848556840368</v>
      </c>
      <c r="E88" s="60">
        <f>'Tabel 9'!E88+'Tabel 10'!E86+'Tabel 11'!E70</f>
        <v>3234.1407057376819</v>
      </c>
      <c r="F88" s="60">
        <f>'Tabel 9'!F88+'Tabel 10'!F86+'Tabel 11'!F70</f>
        <v>3317.0308005998668</v>
      </c>
      <c r="G88" s="60">
        <f>'Tabel 9'!G88+'Tabel 10'!G86+'Tabel 11'!G70</f>
        <v>2653.9844093352408</v>
      </c>
      <c r="H88" s="60">
        <f>'Tabel 9'!H88+'Tabel 10'!H86+'Tabel 11'!H70</f>
        <v>2783.6416674037951</v>
      </c>
      <c r="I88" s="60">
        <f>'Tabel 9'!I88+'Tabel 10'!I86+'Tabel 11'!I70</f>
        <v>3286.9691557394804</v>
      </c>
      <c r="J88" s="60">
        <f>'Tabel 9'!J88+'Tabel 10'!J86+'Tabel 11'!J70</f>
        <v>3247.0491099830924</v>
      </c>
      <c r="K88" s="60">
        <f>'Tabel 9'!K88+'Tabel 10'!K86+'Tabel 11'!K70</f>
        <v>3656.9339393246091</v>
      </c>
      <c r="L88" s="60">
        <f>'Tabel 9'!L88+'Tabel 10'!L86+'Tabel 11'!L70</f>
        <v>3670.1898733153075</v>
      </c>
      <c r="M88" s="60">
        <f>'Tabel 9'!M88+'Tabel 10'!M86+'Tabel 11'!M70</f>
        <v>3182.8014591706878</v>
      </c>
      <c r="N88" s="60">
        <f>'Tabel 9'!N88+'Tabel 10'!N86+'Tabel 11'!N70</f>
        <v>3620.9819278368755</v>
      </c>
      <c r="O88" s="60">
        <f>'Tabel 9'!O88+'Tabel 10'!O86+'Tabel 11'!O70</f>
        <v>3883.8700958739546</v>
      </c>
      <c r="P88" s="60">
        <f>'Tabel 9'!P88+'Tabel 10'!P86+'Tabel 11'!P70</f>
        <v>3826.7994576878268</v>
      </c>
    </row>
    <row r="89" spans="1:16">
      <c r="A89" s="13">
        <v>32</v>
      </c>
      <c r="B89" s="14" t="s">
        <v>179</v>
      </c>
      <c r="C89" s="60">
        <f>'Tabel 9'!C89+'Tabel 10'!C87+'Tabel 11'!C71</f>
        <v>151.63778770357411</v>
      </c>
      <c r="D89" s="60">
        <f>'Tabel 9'!D89+'Tabel 10'!D87+'Tabel 11'!D71</f>
        <v>534.25863642479408</v>
      </c>
      <c r="E89" s="60">
        <f>'Tabel 9'!E89+'Tabel 10'!E87+'Tabel 11'!E71</f>
        <v>77.372291592904077</v>
      </c>
      <c r="F89" s="60">
        <f>'Tabel 9'!F89+'Tabel 10'!F87+'Tabel 11'!F71</f>
        <v>128.31958875508411</v>
      </c>
      <c r="G89" s="60">
        <f>'Tabel 9'!G89+'Tabel 10'!G87+'Tabel 11'!G71</f>
        <v>86.761942969914102</v>
      </c>
      <c r="H89" s="60">
        <f>'Tabel 9'!H89+'Tabel 10'!H87+'Tabel 11'!H71</f>
        <v>78.311189248324084</v>
      </c>
      <c r="I89" s="60">
        <f>'Tabel 9'!I89+'Tabel 10'!I87+'Tabel 11'!I71</f>
        <v>262.64231477839405</v>
      </c>
      <c r="J89" s="60">
        <f>'Tabel 9'!J89+'Tabel 10'!J87+'Tabel 11'!J71</f>
        <v>122.225663446985</v>
      </c>
      <c r="K89" s="60">
        <f>'Tabel 9'!K89+'Tabel 10'!K87+'Tabel 11'!K71</f>
        <v>67.134514530604093</v>
      </c>
      <c r="L89" s="60">
        <f>'Tabel 9'!L89+'Tabel 10'!L87+'Tabel 11'!L71</f>
        <v>148.46328124505001</v>
      </c>
      <c r="M89" s="60">
        <f>'Tabel 9'!M89+'Tabel 10'!M87+'Tabel 11'!M71</f>
        <v>57.882047606768211</v>
      </c>
      <c r="N89" s="60">
        <f>'Tabel 9'!N89+'Tabel 10'!N87+'Tabel 11'!N71</f>
        <v>218.86548750756413</v>
      </c>
      <c r="O89" s="60">
        <f>'Tabel 9'!O89+'Tabel 10'!O87+'Tabel 11'!O71</f>
        <v>127.16910675077409</v>
      </c>
      <c r="P89" s="60">
        <f>'Tabel 9'!P89+'Tabel 10'!P87+'Tabel 11'!P71</f>
        <v>75.105163960380096</v>
      </c>
    </row>
    <row r="90" spans="1:16">
      <c r="A90" s="13">
        <v>33</v>
      </c>
      <c r="B90" s="58" t="s">
        <v>180</v>
      </c>
      <c r="C90" s="62">
        <f>'Tabel 9'!C90+'Tabel 10'!C88+'Tabel 11'!C72</f>
        <v>10517.244191723292</v>
      </c>
      <c r="D90" s="62">
        <f>'Tabel 9'!D90+'Tabel 10'!D88+'Tabel 11'!D72</f>
        <v>10205.922867609501</v>
      </c>
      <c r="E90" s="62">
        <f>'Tabel 9'!E90+'Tabel 10'!E88+'Tabel 11'!E72</f>
        <v>9365.9339474694025</v>
      </c>
      <c r="F90" s="62">
        <f>'Tabel 9'!F90+'Tabel 10'!F88+'Tabel 11'!F72</f>
        <v>9639.5317270733485</v>
      </c>
      <c r="G90" s="62">
        <f>'Tabel 9'!G90+'Tabel 10'!G88+'Tabel 11'!G72</f>
        <v>8747.6661203841795</v>
      </c>
      <c r="H90" s="62">
        <f>'Tabel 9'!H90+'Tabel 10'!H88+'Tabel 11'!H72</f>
        <v>8099.8081590399943</v>
      </c>
      <c r="I90" s="62">
        <f>'Tabel 9'!I90+'Tabel 10'!I88+'Tabel 11'!I72</f>
        <v>9531.4334197105454</v>
      </c>
      <c r="J90" s="62">
        <f>'Tabel 9'!J90+'Tabel 10'!J88+'Tabel 11'!J72</f>
        <v>9440.7302180614879</v>
      </c>
      <c r="K90" s="62">
        <f>'Tabel 9'!K90+'Tabel 10'!K88+'Tabel 11'!K72</f>
        <v>9550.3240281343333</v>
      </c>
      <c r="L90" s="62">
        <f>'Tabel 9'!L90+'Tabel 10'!L88+'Tabel 11'!L72</f>
        <v>10137.656863753682</v>
      </c>
      <c r="M90" s="62">
        <f>'Tabel 9'!M90+'Tabel 10'!M88+'Tabel 11'!M72</f>
        <v>10284.359494837781</v>
      </c>
      <c r="N90" s="62">
        <f>'Tabel 9'!N90+'Tabel 10'!N88+'Tabel 11'!N72</f>
        <v>10887.749784747801</v>
      </c>
      <c r="O90" s="62">
        <f>'Tabel 9'!O90+'Tabel 10'!O88+'Tabel 11'!O72</f>
        <v>10705.371525723951</v>
      </c>
      <c r="P90" s="62">
        <f>'Tabel 9'!P90+'Tabel 10'!P88+'Tabel 11'!P72</f>
        <v>10455.288888231902</v>
      </c>
    </row>
    <row r="91" spans="1:16">
      <c r="A91" s="13">
        <v>34</v>
      </c>
      <c r="B91" s="14" t="s">
        <v>181</v>
      </c>
      <c r="C91" s="60">
        <f>'Tabel 9'!C91+'Tabel 10'!C89</f>
        <v>341.30892591899999</v>
      </c>
      <c r="D91" s="60">
        <f>'Tabel 9'!D91+'Tabel 10'!D89</f>
        <v>341.01396420700001</v>
      </c>
      <c r="E91" s="60">
        <f>'Tabel 9'!E91+'Tabel 10'!E89</f>
        <v>345.80288752000001</v>
      </c>
      <c r="F91" s="60">
        <f>'Tabel 9'!F91+'Tabel 10'!F89</f>
        <v>344.45199183099999</v>
      </c>
      <c r="G91" s="60">
        <f>'Tabel 9'!G91+'Tabel 10'!G89</f>
        <v>344.27872339800001</v>
      </c>
      <c r="H91" s="60">
        <f>'Tabel 9'!H91+'Tabel 10'!H89</f>
        <v>332.58842878000377</v>
      </c>
      <c r="I91" s="60">
        <f>'Tabel 9'!I91+'Tabel 10'!I89</f>
        <v>339.654579356</v>
      </c>
      <c r="J91" s="60">
        <f>'Tabel 9'!J91+'Tabel 10'!J89</f>
        <v>338.53483180199999</v>
      </c>
      <c r="K91" s="60">
        <f>'Tabel 9'!K91+'Tabel 10'!K89</f>
        <v>337.71607075300005</v>
      </c>
      <c r="L91" s="60">
        <f>'Tabel 9'!L91+'Tabel 10'!L89</f>
        <v>337.20578676000002</v>
      </c>
      <c r="M91" s="60">
        <f>'Tabel 9'!M91+'Tabel 10'!M89</f>
        <v>332.98173673299999</v>
      </c>
      <c r="N91" s="60">
        <f>'Tabel 9'!N91+'Tabel 10'!N89</f>
        <v>332.71997719900003</v>
      </c>
      <c r="O91" s="60">
        <f>'Tabel 9'!O91+'Tabel 10'!O89</f>
        <v>337.14484301300001</v>
      </c>
      <c r="P91" s="60">
        <f>'Tabel 9'!P91+'Tabel 10'!P89</f>
        <v>336.88494946200001</v>
      </c>
    </row>
    <row r="92" spans="1:16">
      <c r="A92" s="13">
        <v>35</v>
      </c>
      <c r="B92" s="14" t="s">
        <v>182</v>
      </c>
      <c r="C92" s="60">
        <f>'Tabel 9'!C92+'Tabel 10'!C90</f>
        <v>15.224553141111111</v>
      </c>
      <c r="D92" s="60">
        <f>'Tabel 9'!D92+'Tabel 10'!D90</f>
        <v>15.070092251</v>
      </c>
      <c r="E92" s="60">
        <f>'Tabel 9'!E92+'Tabel 10'!E90</f>
        <v>16.25952805372221</v>
      </c>
      <c r="F92" s="60">
        <f>'Tabel 9'!F92+'Tabel 10'!F90</f>
        <v>15.966153585444459</v>
      </c>
      <c r="G92" s="60">
        <f>'Tabel 9'!G92+'Tabel 10'!G90</f>
        <v>15.50639083516667</v>
      </c>
      <c r="H92" s="60">
        <f>'Tabel 9'!H92+'Tabel 10'!H90</f>
        <v>15.11538493288888</v>
      </c>
      <c r="I92" s="60">
        <f>'Tabel 9'!I92+'Tabel 10'!I90</f>
        <v>15.275880199416658</v>
      </c>
      <c r="J92" s="60">
        <f>'Tabel 9'!J92+'Tabel 10'!J90</f>
        <v>15.047390936555551</v>
      </c>
      <c r="K92" s="60">
        <f>'Tabel 9'!K92+'Tabel 10'!K90</f>
        <v>14.985143724055561</v>
      </c>
      <c r="L92" s="60">
        <f>'Tabel 9'!L92+'Tabel 10'!L90</f>
        <v>15.358429539138891</v>
      </c>
      <c r="M92" s="60">
        <f>'Tabel 9'!M92+'Tabel 10'!M90</f>
        <v>16.000023982027781</v>
      </c>
      <c r="N92" s="60">
        <f>'Tabel 9'!N92+'Tabel 10'!N90</f>
        <v>16.85105071591666</v>
      </c>
      <c r="O92" s="60">
        <f>'Tabel 9'!O92+'Tabel 10'!O90</f>
        <v>16.35412769961556</v>
      </c>
      <c r="P92" s="60">
        <f>'Tabel 9'!P92+'Tabel 10'!P90</f>
        <v>15.826684418336949</v>
      </c>
    </row>
    <row r="93" spans="1:16">
      <c r="A93" s="13">
        <v>36</v>
      </c>
      <c r="B93" s="14" t="s">
        <v>183</v>
      </c>
      <c r="C93" s="60">
        <f>'Tabel 9'!C93+'Tabel 10'!C91</f>
        <v>26.057967443805541</v>
      </c>
      <c r="D93" s="60">
        <f>'Tabel 9'!D93+'Tabel 10'!D91</f>
        <v>24.398392319527741</v>
      </c>
      <c r="E93" s="60">
        <f>'Tabel 9'!E93+'Tabel 10'!E91</f>
        <v>24.496333626164159</v>
      </c>
      <c r="F93" s="60">
        <f>'Tabel 9'!F93+'Tabel 10'!F91</f>
        <v>24.354275334115464</v>
      </c>
      <c r="G93" s="60">
        <f>'Tabel 9'!G93+'Tabel 10'!G91</f>
        <v>23.793738505236657</v>
      </c>
      <c r="H93" s="60">
        <f>'Tabel 9'!H93+'Tabel 10'!H91</f>
        <v>24.850079847705501</v>
      </c>
      <c r="I93" s="60">
        <f>'Tabel 9'!I93+'Tabel 10'!I91</f>
        <v>24.6490043659511</v>
      </c>
      <c r="J93" s="60">
        <f>'Tabel 9'!J93+'Tabel 10'!J91</f>
        <v>24.003685781093381</v>
      </c>
      <c r="K93" s="60">
        <f>'Tabel 9'!K93+'Tabel 10'!K91</f>
        <v>23.829949355398838</v>
      </c>
      <c r="L93" s="60">
        <f>'Tabel 9'!L93+'Tabel 10'!L91</f>
        <v>23.35390196429109</v>
      </c>
      <c r="M93" s="60">
        <f>'Tabel 9'!M93+'Tabel 10'!M91</f>
        <v>22.771905173906202</v>
      </c>
      <c r="N93" s="60">
        <f>'Tabel 9'!N93+'Tabel 10'!N91</f>
        <v>22.592076030557731</v>
      </c>
      <c r="O93" s="60">
        <f>'Tabel 9'!O93+'Tabel 10'!O91</f>
        <v>22.152246467895626</v>
      </c>
      <c r="P93" s="60">
        <f>'Tabel 9'!P93+'Tabel 10'!P91</f>
        <v>21.703159670207793</v>
      </c>
    </row>
    <row r="94" spans="1:16">
      <c r="A94" s="13">
        <v>37</v>
      </c>
      <c r="B94" s="14" t="s">
        <v>184</v>
      </c>
      <c r="C94" s="60">
        <f>'Tabel 9'!C94+'Tabel 10'!C92</f>
        <v>20.779130756258251</v>
      </c>
      <c r="D94" s="60">
        <f>'Tabel 9'!D94+'Tabel 10'!D92</f>
        <v>20.52122873839383</v>
      </c>
      <c r="E94" s="60">
        <f>'Tabel 9'!E94+'Tabel 10'!E92</f>
        <v>21.331811855036317</v>
      </c>
      <c r="F94" s="60">
        <f>'Tabel 9'!F94+'Tabel 10'!F92</f>
        <v>20.812209829341565</v>
      </c>
      <c r="G94" s="60">
        <f>'Tabel 9'!G94+'Tabel 10'!G92</f>
        <v>20.49647372409175</v>
      </c>
      <c r="H94" s="60">
        <f>'Tabel 9'!H94+'Tabel 10'!H92</f>
        <v>21.601214054735085</v>
      </c>
      <c r="I94" s="60">
        <f>'Tabel 9'!I94+'Tabel 10'!I92</f>
        <v>20.403450251076752</v>
      </c>
      <c r="J94" s="60">
        <f>'Tabel 9'!J94+'Tabel 10'!J92</f>
        <v>20.085003150280087</v>
      </c>
      <c r="K94" s="60">
        <f>'Tabel 9'!K94+'Tabel 10'!K92</f>
        <v>19.860650543571747</v>
      </c>
      <c r="L94" s="60">
        <f>'Tabel 9'!L94+'Tabel 10'!L92</f>
        <v>19.265920741582267</v>
      </c>
      <c r="M94" s="60">
        <f>'Tabel 9'!M94+'Tabel 10'!M92</f>
        <v>18.887034661009515</v>
      </c>
      <c r="N94" s="60">
        <f>'Tabel 9'!N94+'Tabel 10'!N92</f>
        <v>18.329115211593397</v>
      </c>
      <c r="O94" s="60">
        <f>'Tabel 9'!O94+'Tabel 10'!O92</f>
        <v>17.968282532687283</v>
      </c>
      <c r="P94" s="60">
        <f>'Tabel 9'!P94+'Tabel 10'!P92</f>
        <v>17.540938546404522</v>
      </c>
    </row>
    <row r="95" spans="1:16">
      <c r="A95" s="13">
        <v>38</v>
      </c>
      <c r="B95" s="14" t="s">
        <v>185</v>
      </c>
      <c r="C95" s="60">
        <f>'Tabel 9'!C95+'Tabel 10'!C93</f>
        <v>5.3861467410000001</v>
      </c>
      <c r="D95" s="60">
        <f>'Tabel 9'!D95+'Tabel 10'!D93</f>
        <v>5.198319594</v>
      </c>
      <c r="E95" s="60">
        <f>'Tabel 9'!E95+'Tabel 10'!E93</f>
        <v>5.9313228149999997</v>
      </c>
      <c r="F95" s="60">
        <f>'Tabel 9'!F95+'Tabel 10'!F93</f>
        <v>5.5926171</v>
      </c>
      <c r="G95" s="60">
        <f>'Tabel 9'!G95+'Tabel 10'!G93</f>
        <v>5.6730351969999999</v>
      </c>
      <c r="H95" s="60">
        <f>'Tabel 9'!H95+'Tabel 10'!H93</f>
        <v>4.9751709800000006</v>
      </c>
      <c r="I95" s="60">
        <f>'Tabel 9'!I95+'Tabel 10'!I93</f>
        <v>3.8622635080000003</v>
      </c>
      <c r="J95" s="60">
        <f>'Tabel 9'!J95+'Tabel 10'!J93</f>
        <v>4.6113216809999997</v>
      </c>
      <c r="K95" s="60">
        <f>'Tabel 9'!K95+'Tabel 10'!K93</f>
        <v>7.338850528</v>
      </c>
      <c r="L95" s="60">
        <f>'Tabel 9'!L95+'Tabel 10'!L93</f>
        <v>6.1926854639999993</v>
      </c>
      <c r="M95" s="60">
        <f>'Tabel 9'!M95+'Tabel 10'!M93</f>
        <v>7.2775163780000005</v>
      </c>
      <c r="N95" s="60">
        <f>'Tabel 9'!N95+'Tabel 10'!N93</f>
        <v>7.2587850139999999</v>
      </c>
      <c r="O95" s="60">
        <f>'Tabel 9'!O95+'Tabel 10'!O93</f>
        <v>7.0493092989999999</v>
      </c>
      <c r="P95" s="60">
        <f>'Tabel 9'!P95+'Tabel 10'!P93</f>
        <v>7.9983750279999999</v>
      </c>
    </row>
    <row r="96" spans="1:16">
      <c r="A96" s="13">
        <v>39</v>
      </c>
      <c r="B96" s="58" t="s">
        <v>186</v>
      </c>
      <c r="C96" s="61">
        <f>'Tabel 9'!C96+'Tabel 10'!C94</f>
        <v>408.75672400117497</v>
      </c>
      <c r="D96" s="61">
        <f>'Tabel 9'!D96+'Tabel 10'!D94</f>
        <v>406.20199710992165</v>
      </c>
      <c r="E96" s="61">
        <f>'Tabel 9'!E96+'Tabel 10'!E94</f>
        <v>413.82188386992277</v>
      </c>
      <c r="F96" s="61">
        <f>'Tabel 9'!F96+'Tabel 10'!F94</f>
        <v>411.17724767990154</v>
      </c>
      <c r="G96" s="61">
        <f>'Tabel 9'!G96+'Tabel 10'!G94</f>
        <v>409.74836165949512</v>
      </c>
      <c r="H96" s="61">
        <f>'Tabel 9'!H96+'Tabel 10'!H94</f>
        <v>399.13027859533321</v>
      </c>
      <c r="I96" s="61">
        <f>'Tabel 9'!I96+'Tabel 10'!I94</f>
        <v>403.84517768044452</v>
      </c>
      <c r="J96" s="61">
        <f>'Tabel 9'!J96+'Tabel 10'!J94</f>
        <v>402.28223335092906</v>
      </c>
      <c r="K96" s="61">
        <f>'Tabel 9'!K96+'Tabel 10'!K94</f>
        <v>403.73066490402613</v>
      </c>
      <c r="L96" s="61">
        <f>'Tabel 9'!L96+'Tabel 10'!L94</f>
        <v>401.37672446901229</v>
      </c>
      <c r="M96" s="61">
        <f>'Tabel 9'!M96+'Tabel 10'!M94</f>
        <v>397.9182169279436</v>
      </c>
      <c r="N96" s="61">
        <f>'Tabel 9'!N96+'Tabel 10'!N94</f>
        <v>397.75100417106779</v>
      </c>
      <c r="O96" s="61">
        <f>'Tabel 9'!O96+'Tabel 10'!O94</f>
        <v>400.66880901219855</v>
      </c>
      <c r="P96" s="61">
        <f>'Tabel 9'!P96+'Tabel 10'!P94</f>
        <v>398.78570373394274</v>
      </c>
    </row>
    <row r="97" spans="1:16">
      <c r="A97" s="13">
        <v>40</v>
      </c>
      <c r="B97" s="58" t="s">
        <v>187</v>
      </c>
      <c r="C97" s="61">
        <f>'Tabel 9'!C97+'Tabel 10'!C95</f>
        <v>512.40545000899999</v>
      </c>
      <c r="D97" s="61">
        <f>'Tabel 9'!D97+'Tabel 10'!D95</f>
        <v>520.42771089400003</v>
      </c>
      <c r="E97" s="61">
        <f>'Tabel 9'!E97+'Tabel 10'!E95</f>
        <v>512.95089103399994</v>
      </c>
      <c r="F97" s="61">
        <f>'Tabel 9'!F97+'Tabel 10'!F95</f>
        <v>500.07754017400003</v>
      </c>
      <c r="G97" s="61">
        <f>'Tabel 9'!G97+'Tabel 10'!G95</f>
        <v>523.16182277999997</v>
      </c>
      <c r="H97" s="61">
        <f>'Tabel 9'!H97+'Tabel 10'!H95</f>
        <v>644.30476658999999</v>
      </c>
      <c r="I97" s="61">
        <f>'Tabel 9'!I97+'Tabel 10'!I95</f>
        <v>646.16297544600002</v>
      </c>
      <c r="J97" s="61">
        <f>'Tabel 9'!J97+'Tabel 10'!J95</f>
        <v>633.32677684999999</v>
      </c>
      <c r="K97" s="61">
        <f>'Tabel 9'!K97+'Tabel 10'!K95</f>
        <v>879.10686611599999</v>
      </c>
      <c r="L97" s="61">
        <f>'Tabel 9'!L97+'Tabel 10'!L95</f>
        <v>894.36137598899995</v>
      </c>
      <c r="M97" s="61">
        <f>'Tabel 9'!M97+'Tabel 10'!M95</f>
        <v>880.23404968199998</v>
      </c>
      <c r="N97" s="61">
        <f>'Tabel 9'!N97+'Tabel 10'!N95</f>
        <v>882.953533935</v>
      </c>
      <c r="O97" s="61">
        <f>'Tabel 9'!O97+'Tabel 10'!O95</f>
        <v>880.24190753599999</v>
      </c>
      <c r="P97" s="61">
        <f>'Tabel 9'!P97+'Tabel 10'!P95</f>
        <v>885.10954207639008</v>
      </c>
    </row>
    <row r="98" spans="1:16">
      <c r="A98" s="13">
        <v>41</v>
      </c>
      <c r="B98" s="58" t="s">
        <v>188</v>
      </c>
      <c r="C98" s="61">
        <f>'Tabel 9'!C98+'Tabel 10'!C96+'Tabel 11'!C73</f>
        <v>333952.70212348504</v>
      </c>
      <c r="D98" s="61">
        <f>'Tabel 9'!D98+'Tabel 10'!D96+'Tabel 11'!D73</f>
        <v>336002.29799029086</v>
      </c>
      <c r="E98" s="61">
        <f>'Tabel 9'!E98+'Tabel 10'!E96+'Tabel 11'!E73</f>
        <v>335284.74534886086</v>
      </c>
      <c r="F98" s="61">
        <f>'Tabel 9'!F98+'Tabel 10'!F96+'Tabel 11'!F73</f>
        <v>336496.12006448943</v>
      </c>
      <c r="G98" s="61">
        <f>'Tabel 9'!G98+'Tabel 10'!G96+'Tabel 11'!G73</f>
        <v>339637.09534723609</v>
      </c>
      <c r="H98" s="61">
        <f>'Tabel 9'!H98+'Tabel 10'!H96+'Tabel 11'!H73</f>
        <v>342635.59934569238</v>
      </c>
      <c r="I98" s="61">
        <f>'Tabel 9'!I98+'Tabel 10'!I96+'Tabel 11'!I73</f>
        <v>343817.79994595022</v>
      </c>
      <c r="J98" s="61">
        <f>'Tabel 9'!J98+'Tabel 10'!J96+'Tabel 11'!J73</f>
        <v>344840.33544686867</v>
      </c>
      <c r="K98" s="61">
        <f>'Tabel 9'!K98+'Tabel 10'!K96+'Tabel 11'!K73</f>
        <v>346977.56356047525</v>
      </c>
      <c r="L98" s="61">
        <f>'Tabel 9'!L98+'Tabel 10'!L96+'Tabel 11'!L73</f>
        <v>349720.46531842428</v>
      </c>
      <c r="M98" s="61">
        <f>'Tabel 9'!M98+'Tabel 10'!M96+'Tabel 11'!M73</f>
        <v>351964.01436506497</v>
      </c>
      <c r="N98" s="61">
        <f>'Tabel 9'!N98+'Tabel 10'!N96+'Tabel 11'!N73</f>
        <v>355458.8454237908</v>
      </c>
      <c r="O98" s="61">
        <f>'Tabel 9'!O98+'Tabel 10'!O96+'Tabel 11'!O73</f>
        <v>356844.75960088882</v>
      </c>
      <c r="P98" s="61">
        <f>'Tabel 9'!P98+'Tabel 10'!P96+'Tabel 11'!P73</f>
        <v>357737.78065931314</v>
      </c>
    </row>
    <row r="99" spans="1:16">
      <c r="A99" s="13">
        <v>42</v>
      </c>
      <c r="B99" s="14" t="s">
        <v>189</v>
      </c>
      <c r="C99" s="60">
        <f>'Tabel 9'!C99+'Tabel 10'!C97+'Tabel 11'!C74</f>
        <v>303.44538801687759</v>
      </c>
      <c r="D99" s="60">
        <f>'Tabel 9'!D99+'Tabel 10'!D97+'Tabel 11'!D74</f>
        <v>294.53415189834027</v>
      </c>
      <c r="E99" s="60">
        <f>'Tabel 9'!E99+'Tabel 10'!E97+'Tabel 11'!E74</f>
        <v>278.26504212816445</v>
      </c>
      <c r="F99" s="60">
        <f>'Tabel 9'!F99+'Tabel 10'!F97+'Tabel 11'!F74</f>
        <v>314.38210813105184</v>
      </c>
      <c r="G99" s="60">
        <f>'Tabel 9'!G99+'Tabel 10'!G97+'Tabel 11'!G74</f>
        <v>263.64672055584072</v>
      </c>
      <c r="H99" s="60">
        <f>'Tabel 9'!H99+'Tabel 10'!H97+'Tabel 11'!H74</f>
        <v>194.54706892705204</v>
      </c>
      <c r="I99" s="60">
        <f>'Tabel 9'!I99+'Tabel 10'!I97+'Tabel 11'!I74</f>
        <v>257.57977465280084</v>
      </c>
      <c r="J99" s="60">
        <f>'Tabel 9'!J99+'Tabel 10'!J97+'Tabel 11'!J74</f>
        <v>229.66741200148775</v>
      </c>
      <c r="K99" s="60">
        <f>'Tabel 9'!K99+'Tabel 10'!K97+'Tabel 11'!K74</f>
        <v>225.44180675895686</v>
      </c>
      <c r="L99" s="60">
        <f>'Tabel 9'!L99+'Tabel 10'!L97+'Tabel 11'!L74</f>
        <v>233.17602271431468</v>
      </c>
      <c r="M99" s="60">
        <f>'Tabel 9'!M99+'Tabel 10'!M97+'Tabel 11'!M74</f>
        <v>272.18995631361497</v>
      </c>
      <c r="N99" s="60">
        <f>'Tabel 9'!N99+'Tabel 10'!N97+'Tabel 11'!N74</f>
        <v>260.00083472016144</v>
      </c>
      <c r="O99" s="60">
        <f>'Tabel 9'!O99+'Tabel 10'!O97+'Tabel 11'!O74</f>
        <v>234.52504060230757</v>
      </c>
      <c r="P99" s="60">
        <f>'Tabel 9'!P99+'Tabel 10'!P97+'Tabel 11'!P74</f>
        <v>238.00178474193081</v>
      </c>
    </row>
    <row r="100" spans="1:16">
      <c r="A100" s="13">
        <v>43</v>
      </c>
      <c r="B100" s="14" t="s">
        <v>190</v>
      </c>
      <c r="C100" s="60">
        <f>'Tabel 9'!C100+'Tabel 10'!C98+'Tabel 11'!C75</f>
        <v>0</v>
      </c>
      <c r="D100" s="60">
        <f>'Tabel 9'!D100+'Tabel 10'!D98+'Tabel 11'!D75</f>
        <v>0</v>
      </c>
      <c r="E100" s="60">
        <f>'Tabel 9'!E100+'Tabel 10'!E98+'Tabel 11'!E75</f>
        <v>0</v>
      </c>
      <c r="F100" s="60">
        <f>'Tabel 9'!F100+'Tabel 10'!F98+'Tabel 11'!F75</f>
        <v>0</v>
      </c>
      <c r="G100" s="60">
        <f>'Tabel 9'!G100+'Tabel 10'!G98+'Tabel 11'!G75</f>
        <v>0</v>
      </c>
      <c r="H100" s="60">
        <f>'Tabel 9'!H100+'Tabel 10'!H98+'Tabel 11'!H75</f>
        <v>0</v>
      </c>
      <c r="I100" s="60">
        <f>'Tabel 9'!I100+'Tabel 10'!I98+'Tabel 11'!I75</f>
        <v>0</v>
      </c>
      <c r="J100" s="60">
        <f>'Tabel 9'!J100+'Tabel 10'!J98+'Tabel 11'!J75</f>
        <v>0</v>
      </c>
      <c r="K100" s="60">
        <f>'Tabel 9'!K100+'Tabel 10'!K98+'Tabel 11'!K75</f>
        <v>0</v>
      </c>
      <c r="L100" s="60">
        <f>'Tabel 9'!L100+'Tabel 10'!L98+'Tabel 11'!L75</f>
        <v>0</v>
      </c>
      <c r="M100" s="60">
        <f>'Tabel 9'!M100+'Tabel 10'!M98+'Tabel 11'!M75</f>
        <v>0</v>
      </c>
      <c r="N100" s="60">
        <f>'Tabel 9'!N100+'Tabel 10'!N98+'Tabel 11'!N75</f>
        <v>31.456676749</v>
      </c>
      <c r="O100" s="60">
        <f>'Tabel 9'!O100+'Tabel 10'!O98+'Tabel 11'!O75</f>
        <v>0.84437927599999996</v>
      </c>
      <c r="P100" s="60">
        <f>'Tabel 9'!P100+'Tabel 10'!P98+'Tabel 11'!P75</f>
        <v>3.2086200000000002E-2</v>
      </c>
    </row>
    <row r="101" spans="1:16">
      <c r="A101" s="13">
        <v>44</v>
      </c>
      <c r="B101" s="14" t="s">
        <v>191</v>
      </c>
      <c r="C101" s="60">
        <f>'Tabel 9'!C101+'Tabel 10'!C99+'Tabel 11'!C76</f>
        <v>401.59866279998448</v>
      </c>
      <c r="D101" s="60">
        <f>'Tabel 9'!D101+'Tabel 10'!D99+'Tabel 11'!D76</f>
        <v>369.29237624069447</v>
      </c>
      <c r="E101" s="60">
        <f>'Tabel 9'!E101+'Tabel 10'!E99+'Tabel 11'!E76</f>
        <v>393.60523889070447</v>
      </c>
      <c r="F101" s="60">
        <f>'Tabel 9'!F101+'Tabel 10'!F99+'Tabel 11'!F76</f>
        <v>249.92327426224443</v>
      </c>
      <c r="G101" s="60">
        <f>'Tabel 9'!G101+'Tabel 10'!G99+'Tabel 11'!G76</f>
        <v>629.37621391350444</v>
      </c>
      <c r="H101" s="60">
        <f>'Tabel 9'!H101+'Tabel 10'!H99+'Tabel 11'!H76</f>
        <v>314.67973058608442</v>
      </c>
      <c r="I101" s="60">
        <f>'Tabel 9'!I101+'Tabel 10'!I99+'Tabel 11'!I76</f>
        <v>315.00746871643446</v>
      </c>
      <c r="J101" s="60">
        <f>'Tabel 9'!J101+'Tabel 10'!J99+'Tabel 11'!J76</f>
        <v>616.04406819427436</v>
      </c>
      <c r="K101" s="60">
        <f>'Tabel 9'!K101+'Tabel 10'!K99+'Tabel 11'!K76</f>
        <v>332.94416648628442</v>
      </c>
      <c r="L101" s="60">
        <f>'Tabel 9'!L101+'Tabel 10'!L99+'Tabel 11'!L76</f>
        <v>624.75709371392998</v>
      </c>
      <c r="M101" s="60">
        <f>'Tabel 9'!M101+'Tabel 10'!M99+'Tabel 11'!M76</f>
        <v>721.97876956243442</v>
      </c>
      <c r="N101" s="60">
        <f>'Tabel 9'!N101+'Tabel 10'!N99+'Tabel 11'!N76</f>
        <v>605.0124147600045</v>
      </c>
      <c r="O101" s="60">
        <f>'Tabel 9'!O101+'Tabel 10'!O99+'Tabel 11'!O76</f>
        <v>344.32538861422745</v>
      </c>
      <c r="P101" s="60">
        <f>'Tabel 9'!P101+'Tabel 10'!P99+'Tabel 11'!P76</f>
        <v>668.26357266394439</v>
      </c>
    </row>
    <row r="102" spans="1:16">
      <c r="A102" s="13">
        <v>45</v>
      </c>
      <c r="B102" s="14" t="s">
        <v>193</v>
      </c>
      <c r="C102" s="60">
        <f>'Tabel 9'!C102+'Tabel 10'!C100+'Tabel 11'!C77</f>
        <v>435.02042101601006</v>
      </c>
      <c r="D102" s="60">
        <f>'Tabel 9'!D102+'Tabel 10'!D100+'Tabel 11'!D77</f>
        <v>432.24628564617001</v>
      </c>
      <c r="E102" s="60">
        <f>'Tabel 9'!E102+'Tabel 10'!E100+'Tabel 11'!E77</f>
        <v>402.52567657288</v>
      </c>
      <c r="F102" s="60">
        <f>'Tabel 9'!F102+'Tabel 10'!F100+'Tabel 11'!F77</f>
        <v>393.42188754028007</v>
      </c>
      <c r="G102" s="60">
        <f>'Tabel 9'!G102+'Tabel 10'!G100+'Tabel 11'!G77</f>
        <v>367.69369503181002</v>
      </c>
      <c r="H102" s="60">
        <f>'Tabel 9'!H102+'Tabel 10'!H100+'Tabel 11'!H77</f>
        <v>361.89690215715001</v>
      </c>
      <c r="I102" s="60">
        <f>'Tabel 9'!I102+'Tabel 10'!I100+'Tabel 11'!I77</f>
        <v>374.99287293814001</v>
      </c>
      <c r="J102" s="60">
        <f>'Tabel 9'!J102+'Tabel 10'!J100+'Tabel 11'!J77</f>
        <v>372.01652942440006</v>
      </c>
      <c r="K102" s="60">
        <f>'Tabel 9'!K102+'Tabel 10'!K100+'Tabel 11'!K77</f>
        <v>378.07203921339004</v>
      </c>
      <c r="L102" s="60">
        <f>'Tabel 9'!L102+'Tabel 10'!L100+'Tabel 11'!L77</f>
        <v>367.44924382397659</v>
      </c>
      <c r="M102" s="60">
        <f>'Tabel 9'!M102+'Tabel 10'!M100+'Tabel 11'!M77</f>
        <v>366.11558817330001</v>
      </c>
      <c r="N102" s="60">
        <f>'Tabel 9'!N102+'Tabel 10'!N100+'Tabel 11'!N77</f>
        <v>365.14572374210672</v>
      </c>
      <c r="O102" s="60">
        <f>'Tabel 9'!O102+'Tabel 10'!O100+'Tabel 11'!O77</f>
        <v>375.96464159893668</v>
      </c>
      <c r="P102" s="60">
        <f>'Tabel 9'!P102+'Tabel 10'!P100+'Tabel 11'!P77</f>
        <v>377.26113327626666</v>
      </c>
    </row>
    <row r="103" spans="1:16">
      <c r="A103" s="13">
        <v>46</v>
      </c>
      <c r="B103" s="14" t="s">
        <v>194</v>
      </c>
      <c r="C103" s="60">
        <f>'Tabel 9'!C103+'Tabel 10'!C101+'Tabel 11'!C78</f>
        <v>234.8338470669712</v>
      </c>
      <c r="D103" s="60">
        <f>'Tabel 9'!D103+'Tabel 10'!D101+'Tabel 11'!D78</f>
        <v>244.9693017246243</v>
      </c>
      <c r="E103" s="60">
        <f>'Tabel 9'!E103+'Tabel 10'!E101+'Tabel 11'!E78</f>
        <v>257.72235616156098</v>
      </c>
      <c r="F103" s="60">
        <f>'Tabel 9'!F103+'Tabel 10'!F101+'Tabel 11'!F78</f>
        <v>247.48751473969321</v>
      </c>
      <c r="G103" s="60">
        <f>'Tabel 9'!G103+'Tabel 10'!G101+'Tabel 11'!G78</f>
        <v>276.54794305455334</v>
      </c>
      <c r="H103" s="60">
        <f>'Tabel 9'!H103+'Tabel 10'!H101+'Tabel 11'!H78</f>
        <v>349.90709212382558</v>
      </c>
      <c r="I103" s="60">
        <f>'Tabel 9'!I103+'Tabel 10'!I101+'Tabel 11'!I78</f>
        <v>340.54432740361665</v>
      </c>
      <c r="J103" s="60">
        <f>'Tabel 9'!J103+'Tabel 10'!J101+'Tabel 11'!J78</f>
        <v>350.13979669643641</v>
      </c>
      <c r="K103" s="60">
        <f>'Tabel 9'!K103+'Tabel 10'!K101+'Tabel 11'!K78</f>
        <v>332.37244894465044</v>
      </c>
      <c r="L103" s="60">
        <f>'Tabel 9'!L103+'Tabel 10'!L101+'Tabel 11'!L78</f>
        <v>300.18024528454822</v>
      </c>
      <c r="M103" s="60">
        <f>'Tabel 9'!M103+'Tabel 10'!M101+'Tabel 11'!M78</f>
        <v>315.59393578534565</v>
      </c>
      <c r="N103" s="60">
        <f>'Tabel 9'!N103+'Tabel 10'!N101+'Tabel 11'!N78</f>
        <v>321.47284228394551</v>
      </c>
      <c r="O103" s="60">
        <f>'Tabel 9'!O103+'Tabel 10'!O101+'Tabel 11'!O78</f>
        <v>304.62205805492363</v>
      </c>
      <c r="P103" s="60">
        <f>'Tabel 9'!P103+'Tabel 10'!P101+'Tabel 11'!P78</f>
        <v>319.66942843108166</v>
      </c>
    </row>
    <row r="104" spans="1:16">
      <c r="A104" s="13">
        <v>47</v>
      </c>
      <c r="B104" s="14" t="s">
        <v>195</v>
      </c>
      <c r="C104" s="60">
        <f>'Tabel 9'!C104+'Tabel 10'!C102+'Tabel 11'!C79</f>
        <v>857.67008788580097</v>
      </c>
      <c r="D104" s="60">
        <f>'Tabel 9'!D104+'Tabel 10'!D102+'Tabel 11'!D79</f>
        <v>968.85359535105499</v>
      </c>
      <c r="E104" s="60">
        <f>'Tabel 9'!E104+'Tabel 10'!E102+'Tabel 11'!E79</f>
        <v>715.39430223223985</v>
      </c>
      <c r="F104" s="60">
        <f>'Tabel 9'!F104+'Tabel 10'!F102+'Tabel 11'!F79</f>
        <v>870.13925616905794</v>
      </c>
      <c r="G104" s="60">
        <f>'Tabel 9'!G104+'Tabel 10'!G102+'Tabel 11'!G79</f>
        <v>811.16144121039247</v>
      </c>
      <c r="H104" s="60">
        <f>'Tabel 9'!H104+'Tabel 10'!H102+'Tabel 11'!H79</f>
        <v>707.76083171979167</v>
      </c>
      <c r="I104" s="60">
        <f>'Tabel 9'!I104+'Tabel 10'!I102+'Tabel 11'!I79</f>
        <v>815.12483194604988</v>
      </c>
      <c r="J104" s="60">
        <f>'Tabel 9'!J104+'Tabel 10'!J102+'Tabel 11'!J79</f>
        <v>951.67131672608593</v>
      </c>
      <c r="K104" s="60">
        <f>'Tabel 9'!K104+'Tabel 10'!K102+'Tabel 11'!K79</f>
        <v>1359.5817378183845</v>
      </c>
      <c r="L104" s="60">
        <f>'Tabel 9'!L104+'Tabel 10'!L102+'Tabel 11'!L79</f>
        <v>841.36722705899672</v>
      </c>
      <c r="M104" s="60">
        <f>'Tabel 9'!M104+'Tabel 10'!M102+'Tabel 11'!M79</f>
        <v>837.817954242312</v>
      </c>
      <c r="N104" s="60">
        <f>'Tabel 9'!N104+'Tabel 10'!N102+'Tabel 11'!N79</f>
        <v>861.9470464555061</v>
      </c>
      <c r="O104" s="60">
        <f>'Tabel 9'!O104+'Tabel 10'!O102+'Tabel 11'!O79</f>
        <v>846.23388062190804</v>
      </c>
      <c r="P104" s="60">
        <f>'Tabel 9'!P104+'Tabel 10'!P102+'Tabel 11'!P79</f>
        <v>708.98535892309428</v>
      </c>
    </row>
    <row r="105" spans="1:16" ht="30">
      <c r="A105" s="13">
        <v>48</v>
      </c>
      <c r="B105" s="58" t="s">
        <v>196</v>
      </c>
      <c r="C105" s="61">
        <f>'Tabel 9'!C105+'Tabel 10'!C103+'Tabel 11'!C80</f>
        <v>2232.5684067856455</v>
      </c>
      <c r="D105" s="61">
        <f>'Tabel 9'!D105+'Tabel 10'!D103+'Tabel 11'!D80</f>
        <v>2309.8957108608847</v>
      </c>
      <c r="E105" s="61">
        <f>'Tabel 9'!E105+'Tabel 10'!E103+'Tabel 11'!E80</f>
        <v>2047.512615985549</v>
      </c>
      <c r="F105" s="61">
        <f>'Tabel 9'!F105+'Tabel 10'!F103+'Tabel 11'!F80</f>
        <v>2075.3540408423282</v>
      </c>
      <c r="G105" s="61">
        <f>'Tabel 9'!G105+'Tabel 10'!G103+'Tabel 11'!G80</f>
        <v>2348.4260137661013</v>
      </c>
      <c r="H105" s="61">
        <f>'Tabel 9'!H105+'Tabel 10'!H103+'Tabel 11'!H80</f>
        <v>1928.7916255139039</v>
      </c>
      <c r="I105" s="61">
        <f>'Tabel 9'!I105+'Tabel 10'!I103+'Tabel 11'!I80</f>
        <v>2103.2492756570418</v>
      </c>
      <c r="J105" s="61">
        <f>'Tabel 9'!J105+'Tabel 10'!J103+'Tabel 11'!J80</f>
        <v>2519.5391230426849</v>
      </c>
      <c r="K105" s="61">
        <f>'Tabel 9'!K105+'Tabel 10'!K103+'Tabel 11'!K80</f>
        <v>2628.412199221666</v>
      </c>
      <c r="L105" s="61">
        <f>'Tabel 9'!L105+'Tabel 10'!L103+'Tabel 11'!L80</f>
        <v>2366.9298325957666</v>
      </c>
      <c r="M105" s="61">
        <f>'Tabel 9'!M105+'Tabel 10'!M103+'Tabel 11'!M80</f>
        <v>2513.6962040770072</v>
      </c>
      <c r="N105" s="61">
        <f>'Tabel 9'!N105+'Tabel 10'!N103+'Tabel 11'!N80</f>
        <v>2445.0355387107243</v>
      </c>
      <c r="O105" s="61">
        <f>'Tabel 9'!O105+'Tabel 10'!O103+'Tabel 11'!O80</f>
        <v>2106.5153887683036</v>
      </c>
      <c r="P105" s="61">
        <f>'Tabel 9'!P105+'Tabel 10'!P103+'Tabel 11'!P80</f>
        <v>2312.2133642363178</v>
      </c>
    </row>
    <row r="106" spans="1:16">
      <c r="A106" s="13">
        <v>49</v>
      </c>
      <c r="B106" s="58" t="s">
        <v>197</v>
      </c>
      <c r="C106" s="61">
        <f>'Tabel 9'!C106+'Tabel 10'!C104+'Tabel 11'!C81</f>
        <v>331720.13371669926</v>
      </c>
      <c r="D106" s="61">
        <f>'Tabel 9'!D106+'Tabel 10'!D104+'Tabel 11'!D81</f>
        <v>333692.40227942995</v>
      </c>
      <c r="E106" s="61">
        <f>'Tabel 9'!E106+'Tabel 10'!E104+'Tabel 11'!E81</f>
        <v>333237.23273287539</v>
      </c>
      <c r="F106" s="61">
        <f>'Tabel 9'!F106+'Tabel 10'!F104+'Tabel 11'!F81</f>
        <v>334420.76602364716</v>
      </c>
      <c r="G106" s="61">
        <f>'Tabel 9'!G106+'Tabel 10'!G104+'Tabel 11'!G81</f>
        <v>337288.66933347005</v>
      </c>
      <c r="H106" s="61">
        <f>'Tabel 9'!H106+'Tabel 10'!H104+'Tabel 11'!H81</f>
        <v>340706.80772017845</v>
      </c>
      <c r="I106" s="61">
        <f>'Tabel 9'!I106+'Tabel 10'!I104+'Tabel 11'!I81</f>
        <v>341714.55067029304</v>
      </c>
      <c r="J106" s="61">
        <f>'Tabel 9'!J106+'Tabel 10'!J104+'Tabel 11'!J81</f>
        <v>342320.7963238259</v>
      </c>
      <c r="K106" s="61">
        <f>'Tabel 9'!K106+'Tabel 10'!K104+'Tabel 11'!K81</f>
        <v>344349.15136125369</v>
      </c>
      <c r="L106" s="61">
        <f>'Tabel 9'!L106+'Tabel 10'!L104+'Tabel 11'!L81</f>
        <v>347353.53548582853</v>
      </c>
      <c r="M106" s="61">
        <f>'Tabel 9'!M106+'Tabel 10'!M104+'Tabel 11'!M81</f>
        <v>349450.31816098792</v>
      </c>
      <c r="N106" s="61">
        <f>'Tabel 9'!N106+'Tabel 10'!N104+'Tabel 11'!N81</f>
        <v>353013.80988508009</v>
      </c>
      <c r="O106" s="61">
        <f>'Tabel 9'!O106+'Tabel 10'!O104+'Tabel 11'!O81</f>
        <v>354738.24421212036</v>
      </c>
      <c r="P106" s="61">
        <f>'Tabel 9'!P106+'Tabel 10'!P104+'Tabel 11'!P81</f>
        <v>355425.56729507685</v>
      </c>
    </row>
    <row r="108" spans="1:16">
      <c r="I108" s="73"/>
      <c r="J108" s="73"/>
      <c r="K108" s="73"/>
      <c r="L108" s="73"/>
      <c r="M108" s="73"/>
      <c r="N108" s="73"/>
      <c r="O108" s="73"/>
      <c r="P108" s="73" t="s">
        <v>56</v>
      </c>
    </row>
    <row r="109" spans="1:16">
      <c r="B109" s="135" t="s">
        <v>199</v>
      </c>
      <c r="C109" s="135"/>
      <c r="D109" s="135"/>
      <c r="E109" s="135"/>
      <c r="F109" s="135"/>
      <c r="G109" s="135"/>
      <c r="H109" s="135"/>
      <c r="I109" s="135"/>
    </row>
    <row r="110" spans="1:16">
      <c r="A110" s="12" t="s">
        <v>167</v>
      </c>
      <c r="B110" s="12" t="s">
        <v>168</v>
      </c>
      <c r="C110" s="50">
        <f t="shared" ref="C110:J110" si="4">C3</f>
        <v>44773</v>
      </c>
      <c r="D110" s="50">
        <f t="shared" si="4"/>
        <v>44804</v>
      </c>
      <c r="E110" s="50">
        <f t="shared" si="4"/>
        <v>44834</v>
      </c>
      <c r="F110" s="50">
        <f t="shared" si="4"/>
        <v>44865</v>
      </c>
      <c r="G110" s="50">
        <f t="shared" si="4"/>
        <v>44895</v>
      </c>
      <c r="H110" s="50">
        <f t="shared" si="4"/>
        <v>44926</v>
      </c>
      <c r="I110" s="50">
        <f t="shared" si="4"/>
        <v>44957</v>
      </c>
      <c r="J110" s="50">
        <f t="shared" si="4"/>
        <v>44985</v>
      </c>
      <c r="K110" s="50">
        <f t="shared" ref="K110:L110" si="5">K3</f>
        <v>45016</v>
      </c>
      <c r="L110" s="50">
        <f t="shared" si="5"/>
        <v>45046</v>
      </c>
      <c r="M110" s="50">
        <f t="shared" ref="M110:N110" si="6">M3</f>
        <v>45077</v>
      </c>
      <c r="N110" s="50">
        <f t="shared" si="6"/>
        <v>45107</v>
      </c>
      <c r="O110" s="50">
        <f t="shared" ref="O110:P110" si="7">O3</f>
        <v>45138</v>
      </c>
      <c r="P110" s="50">
        <f t="shared" si="7"/>
        <v>45169</v>
      </c>
    </row>
    <row r="111" spans="1:16">
      <c r="A111" s="13">
        <v>1</v>
      </c>
      <c r="B111" s="14" t="s">
        <v>62</v>
      </c>
      <c r="C111" s="59">
        <f>'Tabel 9'!C111+'Tabel 10'!C109+'Tabel 11'!C86</f>
        <v>0</v>
      </c>
      <c r="D111" s="59">
        <f>'Tabel 9'!D111+'Tabel 10'!D109+'Tabel 11'!D86</f>
        <v>1.6</v>
      </c>
      <c r="E111" s="59">
        <f>'Tabel 9'!E111+'Tabel 10'!E109+'Tabel 11'!E86</f>
        <v>1.6</v>
      </c>
      <c r="F111" s="59">
        <f>'Tabel 9'!F111+'Tabel 10'!F109+'Tabel 11'!F86</f>
        <v>1.6</v>
      </c>
      <c r="G111" s="59">
        <f>'Tabel 9'!G111+'Tabel 10'!G109+'Tabel 11'!G86</f>
        <v>2</v>
      </c>
      <c r="H111" s="59">
        <f>'Tabel 9'!H111+'Tabel 10'!H109+'Tabel 11'!H86</f>
        <v>2.75</v>
      </c>
      <c r="I111" s="59">
        <f>'Tabel 9'!I111+'Tabel 10'!I109+'Tabel 11'!I86</f>
        <v>2.75</v>
      </c>
      <c r="J111" s="59">
        <f>'Tabel 9'!J111+'Tabel 10'!J109+'Tabel 11'!J86</f>
        <v>2.75</v>
      </c>
      <c r="K111" s="59">
        <f>'Tabel 9'!K111+'Tabel 10'!K109+'Tabel 11'!K86</f>
        <v>3.5</v>
      </c>
      <c r="L111" s="59">
        <f>'Tabel 9'!L111+'Tabel 10'!L109+'Tabel 11'!L86</f>
        <v>3.5</v>
      </c>
      <c r="M111" s="59">
        <f>'Tabel 9'!M111+'Tabel 10'!M109+'Tabel 11'!M86</f>
        <v>3.5</v>
      </c>
      <c r="N111" s="59">
        <f>'Tabel 9'!N111+'Tabel 10'!N109+'Tabel 11'!N86</f>
        <v>3.5</v>
      </c>
      <c r="O111" s="59">
        <f>'Tabel 9'!O111+'Tabel 10'!O109+'Tabel 11'!O86</f>
        <v>3.5</v>
      </c>
      <c r="P111" s="59">
        <f>'Tabel 9'!P111+'Tabel 10'!P109+'Tabel 11'!P86</f>
        <v>3.5</v>
      </c>
    </row>
    <row r="112" spans="1:16">
      <c r="A112" s="13">
        <v>2</v>
      </c>
      <c r="B112" s="14" t="s">
        <v>63</v>
      </c>
      <c r="C112" s="59">
        <f>'Tabel 9'!C112+'Tabel 10'!C110+'Tabel 11'!C87</f>
        <v>3</v>
      </c>
      <c r="D112" s="59">
        <f>'Tabel 9'!D112+'Tabel 10'!D110+'Tabel 11'!D87</f>
        <v>6</v>
      </c>
      <c r="E112" s="59">
        <f>'Tabel 9'!E112+'Tabel 10'!E110+'Tabel 11'!E87</f>
        <v>4.5</v>
      </c>
      <c r="F112" s="59">
        <f>'Tabel 9'!F112+'Tabel 10'!F110+'Tabel 11'!F87</f>
        <v>9.5</v>
      </c>
      <c r="G112" s="59">
        <f>'Tabel 9'!G112+'Tabel 10'!G110+'Tabel 11'!G87</f>
        <v>2</v>
      </c>
      <c r="H112" s="59">
        <f>'Tabel 9'!H112+'Tabel 10'!H110+'Tabel 11'!H87</f>
        <v>7</v>
      </c>
      <c r="I112" s="59">
        <f>'Tabel 9'!I112+'Tabel 10'!I110+'Tabel 11'!I87</f>
        <v>10.85</v>
      </c>
      <c r="J112" s="59">
        <f>'Tabel 9'!J112+'Tabel 10'!J110+'Tabel 11'!J87</f>
        <v>7.32</v>
      </c>
      <c r="K112" s="59">
        <f>'Tabel 9'!K112+'Tabel 10'!K110+'Tabel 11'!K87</f>
        <v>12.25</v>
      </c>
      <c r="L112" s="59">
        <f>'Tabel 9'!L112+'Tabel 10'!L110+'Tabel 11'!L87</f>
        <v>0</v>
      </c>
      <c r="M112" s="59">
        <f>'Tabel 9'!M112+'Tabel 10'!M110+'Tabel 11'!M87</f>
        <v>2</v>
      </c>
      <c r="N112" s="59">
        <f>'Tabel 9'!N112+'Tabel 10'!N110+'Tabel 11'!N87</f>
        <v>1</v>
      </c>
      <c r="O112" s="59">
        <f>'Tabel 9'!O112+'Tabel 10'!O110+'Tabel 11'!O87</f>
        <v>2</v>
      </c>
      <c r="P112" s="59">
        <f>'Tabel 9'!P112+'Tabel 10'!P110+'Tabel 11'!P87</f>
        <v>36.450000000000003</v>
      </c>
    </row>
    <row r="113" spans="1:16">
      <c r="A113" s="13">
        <v>3</v>
      </c>
      <c r="B113" s="14" t="s">
        <v>64</v>
      </c>
      <c r="C113" s="59">
        <f>'Tabel 9'!C113+'Tabel 10'!C111+'Tabel 11'!C88</f>
        <v>1216.5864266389999</v>
      </c>
      <c r="D113" s="59">
        <f>'Tabel 9'!D113+'Tabel 10'!D111+'Tabel 11'!D88</f>
        <v>1200.786426639</v>
      </c>
      <c r="E113" s="59">
        <f>'Tabel 9'!E113+'Tabel 10'!E111+'Tabel 11'!E88</f>
        <v>1209.186426639</v>
      </c>
      <c r="F113" s="59">
        <f>'Tabel 9'!F113+'Tabel 10'!F111+'Tabel 11'!F88</f>
        <v>1121.8864266390001</v>
      </c>
      <c r="G113" s="59">
        <f>'Tabel 9'!G113+'Tabel 10'!G111+'Tabel 11'!G88</f>
        <v>1125.3864266390001</v>
      </c>
      <c r="H113" s="59">
        <f>'Tabel 9'!H113+'Tabel 10'!H111+'Tabel 11'!H88</f>
        <v>1148.8864266390001</v>
      </c>
      <c r="I113" s="59">
        <f>'Tabel 9'!I113+'Tabel 10'!I111+'Tabel 11'!I88</f>
        <v>1451.686426639</v>
      </c>
      <c r="J113" s="59">
        <f>'Tabel 9'!J113+'Tabel 10'!J111+'Tabel 11'!J88</f>
        <v>1457.686426639</v>
      </c>
      <c r="K113" s="59">
        <f>'Tabel 9'!K113+'Tabel 10'!K111+'Tabel 11'!K88</f>
        <v>1464.186426639</v>
      </c>
      <c r="L113" s="59">
        <f>'Tabel 9'!L113+'Tabel 10'!L111+'Tabel 11'!L88</f>
        <v>1486.436426639</v>
      </c>
      <c r="M113" s="59">
        <f>'Tabel 9'!M113+'Tabel 10'!M111+'Tabel 11'!M88</f>
        <v>1537.686426639</v>
      </c>
      <c r="N113" s="59">
        <f>'Tabel 9'!N113+'Tabel 10'!N111+'Tabel 11'!N88</f>
        <v>1552.686426639</v>
      </c>
      <c r="O113" s="59">
        <f>'Tabel 9'!O113+'Tabel 10'!O111+'Tabel 11'!O88</f>
        <v>1567.036426639</v>
      </c>
      <c r="P113" s="59">
        <f>'Tabel 9'!P113+'Tabel 10'!P111+'Tabel 11'!P88</f>
        <v>1626.536426639</v>
      </c>
    </row>
    <row r="114" spans="1:16">
      <c r="A114" s="13">
        <v>4</v>
      </c>
      <c r="B114" s="14" t="s">
        <v>65</v>
      </c>
      <c r="C114" s="59">
        <f>'Tabel 9'!C114+'Tabel 10'!C112+'Tabel 11'!C89</f>
        <v>0</v>
      </c>
      <c r="D114" s="59">
        <f>'Tabel 9'!D114+'Tabel 10'!D112+'Tabel 11'!D89</f>
        <v>0</v>
      </c>
      <c r="E114" s="59">
        <f>'Tabel 9'!E114+'Tabel 10'!E112+'Tabel 11'!E89</f>
        <v>0</v>
      </c>
      <c r="F114" s="59">
        <f>'Tabel 9'!F114+'Tabel 10'!F112+'Tabel 11'!F89</f>
        <v>0</v>
      </c>
      <c r="G114" s="59">
        <f>'Tabel 9'!G114+'Tabel 10'!G112+'Tabel 11'!G89</f>
        <v>0</v>
      </c>
      <c r="H114" s="59">
        <f>'Tabel 9'!H114+'Tabel 10'!H112+'Tabel 11'!H89</f>
        <v>0</v>
      </c>
      <c r="I114" s="59">
        <f>'Tabel 9'!I114+'Tabel 10'!I112+'Tabel 11'!I89</f>
        <v>0</v>
      </c>
      <c r="J114" s="59">
        <f>'Tabel 9'!J114+'Tabel 10'!J112+'Tabel 11'!J89</f>
        <v>0</v>
      </c>
      <c r="K114" s="59">
        <f>'Tabel 9'!K114+'Tabel 10'!K112+'Tabel 11'!K89</f>
        <v>0</v>
      </c>
      <c r="L114" s="59">
        <f>'Tabel 9'!L114+'Tabel 10'!L112+'Tabel 11'!L89</f>
        <v>0</v>
      </c>
      <c r="M114" s="59">
        <f>'Tabel 9'!M114+'Tabel 10'!M112+'Tabel 11'!M89</f>
        <v>0</v>
      </c>
      <c r="N114" s="59">
        <f>'Tabel 9'!N114+'Tabel 10'!N112+'Tabel 11'!N89</f>
        <v>0</v>
      </c>
      <c r="O114" s="59">
        <f>'Tabel 9'!O114+'Tabel 10'!O112+'Tabel 11'!O89</f>
        <v>0</v>
      </c>
      <c r="P114" s="59">
        <f>'Tabel 9'!P114+'Tabel 10'!P112+'Tabel 11'!P89</f>
        <v>0</v>
      </c>
    </row>
    <row r="115" spans="1:16">
      <c r="A115" s="13">
        <v>5</v>
      </c>
      <c r="B115" s="14" t="s">
        <v>66</v>
      </c>
      <c r="C115" s="59">
        <f>'Tabel 9'!C115+'Tabel 10'!C113+'Tabel 11'!C90</f>
        <v>0</v>
      </c>
      <c r="D115" s="59">
        <f>'Tabel 9'!D115+'Tabel 10'!D113+'Tabel 11'!D90</f>
        <v>0</v>
      </c>
      <c r="E115" s="59">
        <f>'Tabel 9'!E115+'Tabel 10'!E113+'Tabel 11'!E90</f>
        <v>0</v>
      </c>
      <c r="F115" s="59">
        <f>'Tabel 9'!F115+'Tabel 10'!F113+'Tabel 11'!F90</f>
        <v>0</v>
      </c>
      <c r="G115" s="59">
        <f>'Tabel 9'!G115+'Tabel 10'!G113+'Tabel 11'!G90</f>
        <v>0</v>
      </c>
      <c r="H115" s="59">
        <f>'Tabel 9'!H115+'Tabel 10'!H113+'Tabel 11'!H90</f>
        <v>0</v>
      </c>
      <c r="I115" s="59">
        <f>'Tabel 9'!I115+'Tabel 10'!I113+'Tabel 11'!I90</f>
        <v>0</v>
      </c>
      <c r="J115" s="59">
        <f>'Tabel 9'!J115+'Tabel 10'!J113+'Tabel 11'!J90</f>
        <v>0</v>
      </c>
      <c r="K115" s="59">
        <f>'Tabel 9'!K115+'Tabel 10'!K113+'Tabel 11'!K90</f>
        <v>0</v>
      </c>
      <c r="L115" s="59">
        <f>'Tabel 9'!L115+'Tabel 10'!L113+'Tabel 11'!L90</f>
        <v>0</v>
      </c>
      <c r="M115" s="59">
        <f>'Tabel 9'!M115+'Tabel 10'!M113+'Tabel 11'!M90</f>
        <v>0</v>
      </c>
      <c r="N115" s="59">
        <f>'Tabel 9'!N115+'Tabel 10'!N113+'Tabel 11'!N90</f>
        <v>0</v>
      </c>
      <c r="O115" s="59">
        <f>'Tabel 9'!O115+'Tabel 10'!O113+'Tabel 11'!O90</f>
        <v>0</v>
      </c>
      <c r="P115" s="59">
        <f>'Tabel 9'!P115+'Tabel 10'!P113+'Tabel 11'!P90</f>
        <v>0</v>
      </c>
    </row>
    <row r="116" spans="1:16">
      <c r="A116" s="13">
        <v>6</v>
      </c>
      <c r="B116" s="14" t="s">
        <v>67</v>
      </c>
      <c r="C116" s="59">
        <f>'Tabel 9'!C116+'Tabel 10'!C114+'Tabel 11'!C91</f>
        <v>480.313445532</v>
      </c>
      <c r="D116" s="59">
        <f>'Tabel 9'!D116+'Tabel 10'!D114+'Tabel 11'!D91</f>
        <v>486.11451338899997</v>
      </c>
      <c r="E116" s="59">
        <f>'Tabel 9'!E116+'Tabel 10'!E114+'Tabel 11'!E91</f>
        <v>509.06856225299998</v>
      </c>
      <c r="F116" s="59">
        <f>'Tabel 9'!F116+'Tabel 10'!F114+'Tabel 11'!F91</f>
        <v>597.29851930899997</v>
      </c>
      <c r="G116" s="59">
        <f>'Tabel 9'!G116+'Tabel 10'!G114+'Tabel 11'!G91</f>
        <v>621.17806148199998</v>
      </c>
      <c r="H116" s="59">
        <f>'Tabel 9'!H116+'Tabel 10'!H114+'Tabel 11'!H91</f>
        <v>618.38366002199996</v>
      </c>
      <c r="I116" s="59">
        <f>'Tabel 9'!I116+'Tabel 10'!I114+'Tabel 11'!I91</f>
        <v>995.82747747299993</v>
      </c>
      <c r="J116" s="59">
        <f>'Tabel 9'!J116+'Tabel 10'!J114+'Tabel 11'!J91</f>
        <v>1007.1378524849999</v>
      </c>
      <c r="K116" s="59">
        <f>'Tabel 9'!K116+'Tabel 10'!K114+'Tabel 11'!K91</f>
        <v>1032.0786766409999</v>
      </c>
      <c r="L116" s="59">
        <f>'Tabel 9'!L116+'Tabel 10'!L114+'Tabel 11'!L91</f>
        <v>1043.5771964969999</v>
      </c>
      <c r="M116" s="59">
        <f>'Tabel 9'!M116+'Tabel 10'!M114+'Tabel 11'!M91</f>
        <v>995.38421334400005</v>
      </c>
      <c r="N116" s="59">
        <f>'Tabel 9'!N116+'Tabel 10'!N114+'Tabel 11'!N91</f>
        <v>1023.044946665</v>
      </c>
      <c r="O116" s="59">
        <f>'Tabel 9'!O116+'Tabel 10'!O114+'Tabel 11'!O91</f>
        <v>1029.6061410520001</v>
      </c>
      <c r="P116" s="59">
        <f>'Tabel 9'!P116+'Tabel 10'!P114+'Tabel 11'!P91</f>
        <v>995.93409517999999</v>
      </c>
    </row>
    <row r="117" spans="1:16">
      <c r="A117" s="13">
        <v>7</v>
      </c>
      <c r="B117" s="14" t="s">
        <v>68</v>
      </c>
      <c r="C117" s="59">
        <f>'Tabel 9'!C117+'Tabel 10'!C115+'Tabel 11'!C92</f>
        <v>19.687041985</v>
      </c>
      <c r="D117" s="59">
        <f>'Tabel 9'!D117+'Tabel 10'!D115+'Tabel 11'!D92</f>
        <v>20.867477487000002</v>
      </c>
      <c r="E117" s="59">
        <f>'Tabel 9'!E117+'Tabel 10'!E115+'Tabel 11'!E92</f>
        <v>20.439880539000001</v>
      </c>
      <c r="F117" s="59">
        <f>'Tabel 9'!F117+'Tabel 10'!F115+'Tabel 11'!F92</f>
        <v>20.380510245</v>
      </c>
      <c r="G117" s="59">
        <f>'Tabel 9'!G117+'Tabel 10'!G115+'Tabel 11'!G92</f>
        <v>21.303803449</v>
      </c>
      <c r="H117" s="59">
        <f>'Tabel 9'!H117+'Tabel 10'!H115+'Tabel 11'!H92</f>
        <v>21.10851014</v>
      </c>
      <c r="I117" s="59">
        <f>'Tabel 9'!I117+'Tabel 10'!I115+'Tabel 11'!I92</f>
        <v>21.243428454</v>
      </c>
      <c r="J117" s="59">
        <f>'Tabel 9'!J117+'Tabel 10'!J115+'Tabel 11'!J92</f>
        <v>21.367974154999999</v>
      </c>
      <c r="K117" s="59">
        <f>'Tabel 9'!K117+'Tabel 10'!K115+'Tabel 11'!K92</f>
        <v>21.229673741999999</v>
      </c>
      <c r="L117" s="59">
        <f>'Tabel 9'!L117+'Tabel 10'!L115+'Tabel 11'!L92</f>
        <v>21.274839241999999</v>
      </c>
      <c r="M117" s="59">
        <f>'Tabel 9'!M117+'Tabel 10'!M115+'Tabel 11'!M92</f>
        <v>20.134945086999998</v>
      </c>
      <c r="N117" s="59">
        <f>'Tabel 9'!N117+'Tabel 10'!N115+'Tabel 11'!N92</f>
        <v>20.500006705000001</v>
      </c>
      <c r="O117" s="59">
        <f>'Tabel 9'!O117+'Tabel 10'!O115+'Tabel 11'!O92</f>
        <v>21.555389170999998</v>
      </c>
      <c r="P117" s="59">
        <f>'Tabel 9'!P117+'Tabel 10'!P115+'Tabel 11'!P92</f>
        <v>21.883554837999998</v>
      </c>
    </row>
    <row r="118" spans="1:16">
      <c r="A118" s="13">
        <v>8</v>
      </c>
      <c r="B118" s="14" t="s">
        <v>70</v>
      </c>
      <c r="C118" s="59">
        <f>'Tabel 9'!C118+'Tabel 10'!C116+'Tabel 11'!C93</f>
        <v>123.41850600000001</v>
      </c>
      <c r="D118" s="59">
        <f>'Tabel 9'!D118+'Tabel 10'!D116+'Tabel 11'!D93</f>
        <v>132.53457700000001</v>
      </c>
      <c r="E118" s="59">
        <f>'Tabel 9'!E118+'Tabel 10'!E116+'Tabel 11'!E93</f>
        <v>139.5136</v>
      </c>
      <c r="F118" s="59">
        <f>'Tabel 9'!F118+'Tabel 10'!F116+'Tabel 11'!F93</f>
        <v>138.352656</v>
      </c>
      <c r="G118" s="59">
        <f>'Tabel 9'!G118+'Tabel 10'!G116+'Tabel 11'!G93</f>
        <v>140.04791499999999</v>
      </c>
      <c r="H118" s="59">
        <f>'Tabel 9'!H118+'Tabel 10'!H116+'Tabel 11'!H93</f>
        <v>130.29997400000002</v>
      </c>
      <c r="I118" s="59">
        <f>'Tabel 9'!I118+'Tabel 10'!I116+'Tabel 11'!I93</f>
        <v>288.11943515000002</v>
      </c>
      <c r="J118" s="59">
        <f>'Tabel 9'!J118+'Tabel 10'!J116+'Tabel 11'!J93</f>
        <v>287.71448142999998</v>
      </c>
      <c r="K118" s="59">
        <f>'Tabel 9'!K118+'Tabel 10'!K116+'Tabel 11'!K93</f>
        <v>280.25533210000003</v>
      </c>
      <c r="L118" s="59">
        <f>'Tabel 9'!L118+'Tabel 10'!L116+'Tabel 11'!L93</f>
        <v>280.42742119999997</v>
      </c>
      <c r="M118" s="59">
        <f>'Tabel 9'!M118+'Tabel 10'!M116+'Tabel 11'!M93</f>
        <v>290.25171670600002</v>
      </c>
      <c r="N118" s="59">
        <f>'Tabel 9'!N118+'Tabel 10'!N116+'Tabel 11'!N93</f>
        <v>289.93931208399999</v>
      </c>
      <c r="O118" s="59">
        <f>'Tabel 9'!O118+'Tabel 10'!O116+'Tabel 11'!O93</f>
        <v>294.489018676</v>
      </c>
      <c r="P118" s="59">
        <f>'Tabel 9'!P118+'Tabel 10'!P116+'Tabel 11'!P93</f>
        <v>299.354413626</v>
      </c>
    </row>
    <row r="119" spans="1:16">
      <c r="A119" s="13">
        <v>9</v>
      </c>
      <c r="B119" s="14" t="s">
        <v>71</v>
      </c>
      <c r="C119" s="59">
        <f>'Tabel 9'!C119+'Tabel 10'!C117+'Tabel 11'!C94</f>
        <v>0</v>
      </c>
      <c r="D119" s="59">
        <f>'Tabel 9'!D119+'Tabel 10'!D117+'Tabel 11'!D94</f>
        <v>0</v>
      </c>
      <c r="E119" s="59">
        <f>'Tabel 9'!E119+'Tabel 10'!E117+'Tabel 11'!E94</f>
        <v>0</v>
      </c>
      <c r="F119" s="59">
        <f>'Tabel 9'!F119+'Tabel 10'!F117+'Tabel 11'!F94</f>
        <v>0</v>
      </c>
      <c r="G119" s="59">
        <f>'Tabel 9'!G119+'Tabel 10'!G117+'Tabel 11'!G94</f>
        <v>0</v>
      </c>
      <c r="H119" s="59">
        <f>'Tabel 9'!H119+'Tabel 10'!H117+'Tabel 11'!H94</f>
        <v>0</v>
      </c>
      <c r="I119" s="59">
        <f>'Tabel 9'!I119+'Tabel 10'!I117+'Tabel 11'!I94</f>
        <v>0</v>
      </c>
      <c r="J119" s="59">
        <f>'Tabel 9'!J119+'Tabel 10'!J117+'Tabel 11'!J94</f>
        <v>0</v>
      </c>
      <c r="K119" s="59">
        <f>'Tabel 9'!K119+'Tabel 10'!K117+'Tabel 11'!K94</f>
        <v>0</v>
      </c>
      <c r="L119" s="59">
        <f>'Tabel 9'!L119+'Tabel 10'!L117+'Tabel 11'!L94</f>
        <v>0</v>
      </c>
      <c r="M119" s="59">
        <f>'Tabel 9'!M119+'Tabel 10'!M117+'Tabel 11'!M94</f>
        <v>0</v>
      </c>
      <c r="N119" s="59">
        <f>'Tabel 9'!N119+'Tabel 10'!N117+'Tabel 11'!N94</f>
        <v>0</v>
      </c>
      <c r="O119" s="59">
        <f>'Tabel 9'!O119+'Tabel 10'!O117+'Tabel 11'!O94</f>
        <v>0</v>
      </c>
      <c r="P119" s="59">
        <f>'Tabel 9'!P119+'Tabel 10'!P117+'Tabel 11'!P94</f>
        <v>0</v>
      </c>
    </row>
    <row r="120" spans="1:16">
      <c r="A120" s="13">
        <v>10</v>
      </c>
      <c r="B120" s="14" t="s">
        <v>72</v>
      </c>
      <c r="C120" s="59">
        <f>'Tabel 9'!C120+'Tabel 10'!C118+'Tabel 11'!C95</f>
        <v>121.76766821098582</v>
      </c>
      <c r="D120" s="59">
        <f>'Tabel 9'!D120+'Tabel 10'!D118+'Tabel 11'!D95</f>
        <v>137.42957750195734</v>
      </c>
      <c r="E120" s="59">
        <f>'Tabel 9'!E120+'Tabel 10'!E118+'Tabel 11'!E95</f>
        <v>115.98166287307154</v>
      </c>
      <c r="F120" s="59">
        <f>'Tabel 9'!F120+'Tabel 10'!F118+'Tabel 11'!F95</f>
        <v>115.28005295981448</v>
      </c>
      <c r="G120" s="59">
        <f>'Tabel 9'!G120+'Tabel 10'!G118+'Tabel 11'!G95</f>
        <v>115.28977222237639</v>
      </c>
      <c r="H120" s="59">
        <f>'Tabel 9'!H120+'Tabel 10'!H118+'Tabel 11'!H95</f>
        <v>115.13921667176376</v>
      </c>
      <c r="I120" s="59">
        <f>'Tabel 9'!I120+'Tabel 10'!I118+'Tabel 11'!I95</f>
        <v>44.229186703763766</v>
      </c>
      <c r="J120" s="59">
        <f>'Tabel 9'!J120+'Tabel 10'!J118+'Tabel 11'!J95</f>
        <v>44.268186973760002</v>
      </c>
      <c r="K120" s="59">
        <f>'Tabel 9'!K120+'Tabel 10'!K118+'Tabel 11'!K95</f>
        <v>46.983772259410003</v>
      </c>
      <c r="L120" s="59">
        <f>'Tabel 9'!L120+'Tabel 10'!L118+'Tabel 11'!L95</f>
        <v>47.153077140301995</v>
      </c>
      <c r="M120" s="59">
        <f>'Tabel 9'!M120+'Tabel 10'!M118+'Tabel 11'!M95</f>
        <v>47.293829206958698</v>
      </c>
      <c r="N120" s="59">
        <f>'Tabel 9'!N120+'Tabel 10'!N118+'Tabel 11'!N95</f>
        <v>46.1683755449587</v>
      </c>
      <c r="O120" s="59">
        <f>'Tabel 9'!O120+'Tabel 10'!O118+'Tabel 11'!O95</f>
        <v>46.832980191933203</v>
      </c>
      <c r="P120" s="59">
        <f>'Tabel 9'!P120+'Tabel 10'!P118+'Tabel 11'!P95</f>
        <v>47.535960659650002</v>
      </c>
    </row>
    <row r="121" spans="1:16">
      <c r="A121" s="13">
        <v>11</v>
      </c>
      <c r="B121" s="14" t="s">
        <v>73</v>
      </c>
      <c r="C121" s="59">
        <f>'Tabel 9'!C121+'Tabel 10'!C119+'Tabel 11'!C96</f>
        <v>0</v>
      </c>
      <c r="D121" s="59">
        <f>'Tabel 9'!D121+'Tabel 10'!D119+'Tabel 11'!D96</f>
        <v>0</v>
      </c>
      <c r="E121" s="59">
        <f>'Tabel 9'!E121+'Tabel 10'!E119+'Tabel 11'!E96</f>
        <v>0</v>
      </c>
      <c r="F121" s="59">
        <f>'Tabel 9'!F121+'Tabel 10'!F119+'Tabel 11'!F96</f>
        <v>0</v>
      </c>
      <c r="G121" s="59">
        <f>'Tabel 9'!G121+'Tabel 10'!G119+'Tabel 11'!G96</f>
        <v>0</v>
      </c>
      <c r="H121" s="59">
        <f>'Tabel 9'!H121+'Tabel 10'!H119+'Tabel 11'!H96</f>
        <v>0</v>
      </c>
      <c r="I121" s="59">
        <f>'Tabel 9'!I121+'Tabel 10'!I119+'Tabel 11'!I96</f>
        <v>0</v>
      </c>
      <c r="J121" s="59">
        <f>'Tabel 9'!J121+'Tabel 10'!J119+'Tabel 11'!J96</f>
        <v>0</v>
      </c>
      <c r="K121" s="59">
        <f>'Tabel 9'!K121+'Tabel 10'!K119+'Tabel 11'!K96</f>
        <v>0</v>
      </c>
      <c r="L121" s="59">
        <f>'Tabel 9'!L121+'Tabel 10'!L119+'Tabel 11'!L96</f>
        <v>0</v>
      </c>
      <c r="M121" s="59">
        <f>'Tabel 9'!M121+'Tabel 10'!M119+'Tabel 11'!M96</f>
        <v>0</v>
      </c>
      <c r="N121" s="59">
        <f>'Tabel 9'!N121+'Tabel 10'!N119+'Tabel 11'!N96</f>
        <v>0</v>
      </c>
      <c r="O121" s="59">
        <f>'Tabel 9'!O121+'Tabel 10'!O119+'Tabel 11'!O96</f>
        <v>0</v>
      </c>
      <c r="P121" s="59">
        <f>'Tabel 9'!P121+'Tabel 10'!P119+'Tabel 11'!P96</f>
        <v>0</v>
      </c>
    </row>
    <row r="122" spans="1:16">
      <c r="A122" s="13">
        <v>12</v>
      </c>
      <c r="B122" s="14" t="s">
        <v>74</v>
      </c>
      <c r="C122" s="59">
        <f>'Tabel 9'!C122+'Tabel 10'!C120+'Tabel 11'!C97</f>
        <v>0</v>
      </c>
      <c r="D122" s="59">
        <f>'Tabel 9'!D122+'Tabel 10'!D120+'Tabel 11'!D97</f>
        <v>0</v>
      </c>
      <c r="E122" s="59">
        <f>'Tabel 9'!E122+'Tabel 10'!E120+'Tabel 11'!E97</f>
        <v>0</v>
      </c>
      <c r="F122" s="59">
        <f>'Tabel 9'!F122+'Tabel 10'!F120+'Tabel 11'!F97</f>
        <v>0</v>
      </c>
      <c r="G122" s="59">
        <f>'Tabel 9'!G122+'Tabel 10'!G120+'Tabel 11'!G97</f>
        <v>0</v>
      </c>
      <c r="H122" s="59">
        <f>'Tabel 9'!H122+'Tabel 10'!H120+'Tabel 11'!H97</f>
        <v>0</v>
      </c>
      <c r="I122" s="59">
        <f>'Tabel 9'!I122+'Tabel 10'!I120+'Tabel 11'!I97</f>
        <v>0</v>
      </c>
      <c r="J122" s="59">
        <f>'Tabel 9'!J122+'Tabel 10'!J120+'Tabel 11'!J97</f>
        <v>0</v>
      </c>
      <c r="K122" s="59">
        <f>'Tabel 9'!K122+'Tabel 10'!K120+'Tabel 11'!K97</f>
        <v>0</v>
      </c>
      <c r="L122" s="59">
        <f>'Tabel 9'!L122+'Tabel 10'!L120+'Tabel 11'!L97</f>
        <v>0</v>
      </c>
      <c r="M122" s="59">
        <f>'Tabel 9'!M122+'Tabel 10'!M120+'Tabel 11'!M97</f>
        <v>0</v>
      </c>
      <c r="N122" s="59">
        <f>'Tabel 9'!N122+'Tabel 10'!N120+'Tabel 11'!N97</f>
        <v>13</v>
      </c>
      <c r="O122" s="59">
        <f>'Tabel 9'!O122+'Tabel 10'!O120+'Tabel 11'!O97</f>
        <v>13</v>
      </c>
      <c r="P122" s="59">
        <f>'Tabel 9'!P122+'Tabel 10'!P120+'Tabel 11'!P97</f>
        <v>11.834348955999999</v>
      </c>
    </row>
    <row r="123" spans="1:16">
      <c r="A123" s="13">
        <v>13</v>
      </c>
      <c r="B123" s="14" t="s">
        <v>75</v>
      </c>
      <c r="C123" s="59">
        <f>'Tabel 9'!C123+'Tabel 10'!C121+'Tabel 11'!C98</f>
        <v>0</v>
      </c>
      <c r="D123" s="59">
        <f>'Tabel 9'!D123+'Tabel 10'!D121+'Tabel 11'!D98</f>
        <v>0</v>
      </c>
      <c r="E123" s="59">
        <f>'Tabel 9'!E123+'Tabel 10'!E121+'Tabel 11'!E98</f>
        <v>0</v>
      </c>
      <c r="F123" s="59">
        <f>'Tabel 9'!F123+'Tabel 10'!F121+'Tabel 11'!F98</f>
        <v>0</v>
      </c>
      <c r="G123" s="59">
        <f>'Tabel 9'!G123+'Tabel 10'!G121+'Tabel 11'!G98</f>
        <v>0</v>
      </c>
      <c r="H123" s="59">
        <f>'Tabel 9'!H123+'Tabel 10'!H121+'Tabel 11'!H98</f>
        <v>0</v>
      </c>
      <c r="I123" s="59">
        <f>'Tabel 9'!I123+'Tabel 10'!I121+'Tabel 11'!I98</f>
        <v>0</v>
      </c>
      <c r="J123" s="59">
        <f>'Tabel 9'!J123+'Tabel 10'!J121+'Tabel 11'!J98</f>
        <v>0</v>
      </c>
      <c r="K123" s="59">
        <f>'Tabel 9'!K123+'Tabel 10'!K121+'Tabel 11'!K98</f>
        <v>0</v>
      </c>
      <c r="L123" s="59">
        <f>'Tabel 9'!L123+'Tabel 10'!L121+'Tabel 11'!L98</f>
        <v>0</v>
      </c>
      <c r="M123" s="59">
        <f>'Tabel 9'!M123+'Tabel 10'!M121+'Tabel 11'!M98</f>
        <v>0</v>
      </c>
      <c r="N123" s="59">
        <f>'Tabel 9'!N123+'Tabel 10'!N121+'Tabel 11'!N98</f>
        <v>0</v>
      </c>
      <c r="O123" s="59">
        <f>'Tabel 9'!O123+'Tabel 10'!O121+'Tabel 11'!O98</f>
        <v>0</v>
      </c>
      <c r="P123" s="59">
        <f>'Tabel 9'!P123+'Tabel 10'!P121+'Tabel 11'!P98</f>
        <v>0</v>
      </c>
    </row>
    <row r="124" spans="1:16">
      <c r="A124" s="13">
        <v>14</v>
      </c>
      <c r="B124" s="14" t="s">
        <v>76</v>
      </c>
      <c r="C124" s="59">
        <f>'Tabel 9'!C124+'Tabel 10'!C122+'Tabel 11'!C99</f>
        <v>0</v>
      </c>
      <c r="D124" s="59">
        <f>'Tabel 9'!D124+'Tabel 10'!D122+'Tabel 11'!D99</f>
        <v>0</v>
      </c>
      <c r="E124" s="59">
        <f>'Tabel 9'!E124+'Tabel 10'!E122+'Tabel 11'!E99</f>
        <v>0</v>
      </c>
      <c r="F124" s="59">
        <f>'Tabel 9'!F124+'Tabel 10'!F122+'Tabel 11'!F99</f>
        <v>0</v>
      </c>
      <c r="G124" s="59">
        <f>'Tabel 9'!G124+'Tabel 10'!G122+'Tabel 11'!G99</f>
        <v>0</v>
      </c>
      <c r="H124" s="59">
        <f>'Tabel 9'!H124+'Tabel 10'!H122+'Tabel 11'!H99</f>
        <v>0</v>
      </c>
      <c r="I124" s="59">
        <f>'Tabel 9'!I124+'Tabel 10'!I122+'Tabel 11'!I99</f>
        <v>0</v>
      </c>
      <c r="J124" s="59">
        <f>'Tabel 9'!J124+'Tabel 10'!J122+'Tabel 11'!J99</f>
        <v>0</v>
      </c>
      <c r="K124" s="59">
        <f>'Tabel 9'!K124+'Tabel 10'!K122+'Tabel 11'!K99</f>
        <v>0</v>
      </c>
      <c r="L124" s="59">
        <f>'Tabel 9'!L124+'Tabel 10'!L122+'Tabel 11'!L99</f>
        <v>0</v>
      </c>
      <c r="M124" s="59">
        <f>'Tabel 9'!M124+'Tabel 10'!M122+'Tabel 11'!M99</f>
        <v>0</v>
      </c>
      <c r="N124" s="59">
        <f>'Tabel 9'!N124+'Tabel 10'!N122+'Tabel 11'!N99</f>
        <v>0</v>
      </c>
      <c r="O124" s="59">
        <f>'Tabel 9'!O124+'Tabel 10'!O122+'Tabel 11'!O99</f>
        <v>0</v>
      </c>
      <c r="P124" s="59">
        <f>'Tabel 9'!P124+'Tabel 10'!P122+'Tabel 11'!P99</f>
        <v>0</v>
      </c>
    </row>
    <row r="125" spans="1:16">
      <c r="A125" s="13">
        <v>15</v>
      </c>
      <c r="B125" s="14" t="s">
        <v>77</v>
      </c>
      <c r="C125" s="59">
        <f>'Tabel 9'!C125+'Tabel 10'!C123+'Tabel 11'!C100</f>
        <v>0</v>
      </c>
      <c r="D125" s="59">
        <f>'Tabel 9'!D125+'Tabel 10'!D123+'Tabel 11'!D100</f>
        <v>0</v>
      </c>
      <c r="E125" s="59">
        <f>'Tabel 9'!E125+'Tabel 10'!E123+'Tabel 11'!E100</f>
        <v>0</v>
      </c>
      <c r="F125" s="59">
        <f>'Tabel 9'!F125+'Tabel 10'!F123+'Tabel 11'!F100</f>
        <v>0</v>
      </c>
      <c r="G125" s="59">
        <f>'Tabel 9'!G125+'Tabel 10'!G123+'Tabel 11'!G100</f>
        <v>0</v>
      </c>
      <c r="H125" s="59">
        <f>'Tabel 9'!H125+'Tabel 10'!H123+'Tabel 11'!H100</f>
        <v>0</v>
      </c>
      <c r="I125" s="59">
        <f>'Tabel 9'!I125+'Tabel 10'!I123+'Tabel 11'!I100</f>
        <v>0</v>
      </c>
      <c r="J125" s="59">
        <f>'Tabel 9'!J125+'Tabel 10'!J123+'Tabel 11'!J100</f>
        <v>0</v>
      </c>
      <c r="K125" s="59">
        <f>'Tabel 9'!K125+'Tabel 10'!K123+'Tabel 11'!K100</f>
        <v>0</v>
      </c>
      <c r="L125" s="59">
        <f>'Tabel 9'!L125+'Tabel 10'!L123+'Tabel 11'!L100</f>
        <v>0</v>
      </c>
      <c r="M125" s="59">
        <f>'Tabel 9'!M125+'Tabel 10'!M123+'Tabel 11'!M100</f>
        <v>0</v>
      </c>
      <c r="N125" s="59">
        <f>'Tabel 9'!N125+'Tabel 10'!N123+'Tabel 11'!N100</f>
        <v>0</v>
      </c>
      <c r="O125" s="59">
        <f>'Tabel 9'!O125+'Tabel 10'!O123+'Tabel 11'!O100</f>
        <v>0</v>
      </c>
      <c r="P125" s="59">
        <f>'Tabel 9'!P125+'Tabel 10'!P123+'Tabel 11'!P100</f>
        <v>0</v>
      </c>
    </row>
    <row r="126" spans="1:16">
      <c r="A126" s="13">
        <v>16</v>
      </c>
      <c r="B126" s="14" t="s">
        <v>78</v>
      </c>
      <c r="C126" s="59">
        <f>'Tabel 9'!C126+'Tabel 10'!C124+'Tabel 11'!C101</f>
        <v>0</v>
      </c>
      <c r="D126" s="59">
        <f>'Tabel 9'!D126+'Tabel 10'!D124+'Tabel 11'!D101</f>
        <v>0</v>
      </c>
      <c r="E126" s="59">
        <f>'Tabel 9'!E126+'Tabel 10'!E124+'Tabel 11'!E101</f>
        <v>0</v>
      </c>
      <c r="F126" s="59">
        <f>'Tabel 9'!F126+'Tabel 10'!F124+'Tabel 11'!F101</f>
        <v>0</v>
      </c>
      <c r="G126" s="59">
        <f>'Tabel 9'!G126+'Tabel 10'!G124+'Tabel 11'!G101</f>
        <v>0</v>
      </c>
      <c r="H126" s="59">
        <f>'Tabel 9'!H126+'Tabel 10'!H124+'Tabel 11'!H101</f>
        <v>0</v>
      </c>
      <c r="I126" s="59">
        <f>'Tabel 9'!I126+'Tabel 10'!I124+'Tabel 11'!I101</f>
        <v>0</v>
      </c>
      <c r="J126" s="59">
        <f>'Tabel 9'!J126+'Tabel 10'!J124+'Tabel 11'!J101</f>
        <v>0</v>
      </c>
      <c r="K126" s="59">
        <f>'Tabel 9'!K126+'Tabel 10'!K124+'Tabel 11'!K101</f>
        <v>0</v>
      </c>
      <c r="L126" s="59">
        <f>'Tabel 9'!L126+'Tabel 10'!L124+'Tabel 11'!L101</f>
        <v>0</v>
      </c>
      <c r="M126" s="59">
        <f>'Tabel 9'!M126+'Tabel 10'!M124+'Tabel 11'!M101</f>
        <v>0</v>
      </c>
      <c r="N126" s="59">
        <f>'Tabel 9'!N126+'Tabel 10'!N124+'Tabel 11'!N101</f>
        <v>0</v>
      </c>
      <c r="O126" s="59">
        <f>'Tabel 9'!O126+'Tabel 10'!O124+'Tabel 11'!O101</f>
        <v>0</v>
      </c>
      <c r="P126" s="59">
        <f>'Tabel 9'!P126+'Tabel 10'!P124+'Tabel 11'!P101</f>
        <v>0</v>
      </c>
    </row>
    <row r="127" spans="1:16">
      <c r="A127" s="13">
        <v>17</v>
      </c>
      <c r="B127" s="14" t="s">
        <v>79</v>
      </c>
      <c r="C127" s="59">
        <f>'Tabel 9'!C127+'Tabel 10'!C125+'Tabel 11'!C102</f>
        <v>49.421608073999998</v>
      </c>
      <c r="D127" s="59">
        <f>'Tabel 9'!D127+'Tabel 10'!D125+'Tabel 11'!D102</f>
        <v>49.421608073999998</v>
      </c>
      <c r="E127" s="59">
        <f>'Tabel 9'!E127+'Tabel 10'!E125+'Tabel 11'!E102</f>
        <v>49.421608073999998</v>
      </c>
      <c r="F127" s="59">
        <f>'Tabel 9'!F127+'Tabel 10'!F125+'Tabel 11'!F102</f>
        <v>49.421608073999998</v>
      </c>
      <c r="G127" s="59">
        <f>'Tabel 9'!G127+'Tabel 10'!G125+'Tabel 11'!G102</f>
        <v>49.421608073999998</v>
      </c>
      <c r="H127" s="59">
        <f>'Tabel 9'!H127+'Tabel 10'!H125+'Tabel 11'!H102</f>
        <v>49.421608073999998</v>
      </c>
      <c r="I127" s="59">
        <f>'Tabel 9'!I127+'Tabel 10'!I125+'Tabel 11'!I102</f>
        <v>49.421608073999998</v>
      </c>
      <c r="J127" s="59">
        <f>'Tabel 9'!J127+'Tabel 10'!J125+'Tabel 11'!J102</f>
        <v>49.421608073999998</v>
      </c>
      <c r="K127" s="59">
        <f>'Tabel 9'!K127+'Tabel 10'!K125+'Tabel 11'!K102</f>
        <v>49.422254950000003</v>
      </c>
      <c r="L127" s="59">
        <f>'Tabel 9'!L127+'Tabel 10'!L125+'Tabel 11'!L102</f>
        <v>49.422254950000003</v>
      </c>
      <c r="M127" s="59">
        <f>'Tabel 9'!M127+'Tabel 10'!M125+'Tabel 11'!M102</f>
        <v>49.422254950000003</v>
      </c>
      <c r="N127" s="59">
        <f>'Tabel 9'!N127+'Tabel 10'!N125+'Tabel 11'!N102</f>
        <v>49.839791173999998</v>
      </c>
      <c r="O127" s="59">
        <f>'Tabel 9'!O127+'Tabel 10'!O125+'Tabel 11'!O102</f>
        <v>49.839791173999998</v>
      </c>
      <c r="P127" s="59">
        <f>'Tabel 9'!P127+'Tabel 10'!P125+'Tabel 11'!P102</f>
        <v>49.839791173999998</v>
      </c>
    </row>
    <row r="128" spans="1:16">
      <c r="A128" s="13">
        <v>18</v>
      </c>
      <c r="B128" s="14" t="s">
        <v>80</v>
      </c>
      <c r="C128" s="59">
        <f>'Tabel 9'!C128+'Tabel 10'!C126+'Tabel 11'!C103</f>
        <v>20.374796181000001</v>
      </c>
      <c r="D128" s="59">
        <f>'Tabel 9'!D128+'Tabel 10'!D126+'Tabel 11'!D103</f>
        <v>20.374796181000001</v>
      </c>
      <c r="E128" s="59">
        <f>'Tabel 9'!E128+'Tabel 10'!E126+'Tabel 11'!E103</f>
        <v>20.374796181000001</v>
      </c>
      <c r="F128" s="59">
        <f>'Tabel 9'!F128+'Tabel 10'!F126+'Tabel 11'!F103</f>
        <v>25.413355263</v>
      </c>
      <c r="G128" s="59">
        <f>'Tabel 9'!G128+'Tabel 10'!G126+'Tabel 11'!G103</f>
        <v>25.413355263</v>
      </c>
      <c r="H128" s="59">
        <f>'Tabel 9'!H128+'Tabel 10'!H126+'Tabel 11'!H103</f>
        <v>25.413355263</v>
      </c>
      <c r="I128" s="59">
        <f>'Tabel 9'!I128+'Tabel 10'!I126+'Tabel 11'!I103</f>
        <v>25.413355263</v>
      </c>
      <c r="J128" s="59">
        <f>'Tabel 9'!J128+'Tabel 10'!J126+'Tabel 11'!J103</f>
        <v>25.413355263</v>
      </c>
      <c r="K128" s="59">
        <f>'Tabel 9'!K128+'Tabel 10'!K126+'Tabel 11'!K103</f>
        <v>25.413355263</v>
      </c>
      <c r="L128" s="59">
        <f>'Tabel 9'!L128+'Tabel 10'!L126+'Tabel 11'!L103</f>
        <v>25.413355263</v>
      </c>
      <c r="M128" s="59">
        <f>'Tabel 9'!M128+'Tabel 10'!M126+'Tabel 11'!M103</f>
        <v>25.413355263</v>
      </c>
      <c r="N128" s="59">
        <f>'Tabel 9'!N128+'Tabel 10'!N126+'Tabel 11'!N103</f>
        <v>25.413355263</v>
      </c>
      <c r="O128" s="59">
        <f>'Tabel 9'!O128+'Tabel 10'!O126+'Tabel 11'!O103</f>
        <v>16.008355262999999</v>
      </c>
      <c r="P128" s="59">
        <f>'Tabel 9'!P128+'Tabel 10'!P126+'Tabel 11'!P103</f>
        <v>20.249383363</v>
      </c>
    </row>
    <row r="129" spans="1:16">
      <c r="A129" s="13">
        <v>19</v>
      </c>
      <c r="B129" s="14" t="s">
        <v>81</v>
      </c>
      <c r="C129" s="59">
        <f>'Tabel 9'!C129+'Tabel 10'!C127+'Tabel 11'!C104</f>
        <v>16.904010725999999</v>
      </c>
      <c r="D129" s="59">
        <f>'Tabel 9'!D129+'Tabel 10'!D127+'Tabel 11'!D104</f>
        <v>16.904010725999999</v>
      </c>
      <c r="E129" s="59">
        <f>'Tabel 9'!E129+'Tabel 10'!E127+'Tabel 11'!E104</f>
        <v>16.904010725999999</v>
      </c>
      <c r="F129" s="59">
        <f>'Tabel 9'!F129+'Tabel 10'!F127+'Tabel 11'!F104</f>
        <v>16.904010725999999</v>
      </c>
      <c r="G129" s="59">
        <f>'Tabel 9'!G129+'Tabel 10'!G127+'Tabel 11'!G104</f>
        <v>16.904010725999999</v>
      </c>
      <c r="H129" s="59">
        <f>'Tabel 9'!H129+'Tabel 10'!H127+'Tabel 11'!H104</f>
        <v>16.904010725999999</v>
      </c>
      <c r="I129" s="59">
        <f>'Tabel 9'!I129+'Tabel 10'!I127+'Tabel 11'!I104</f>
        <v>16.904010725999999</v>
      </c>
      <c r="J129" s="59">
        <f>'Tabel 9'!J129+'Tabel 10'!J127+'Tabel 11'!J104</f>
        <v>16.904010725999999</v>
      </c>
      <c r="K129" s="59">
        <f>'Tabel 9'!K129+'Tabel 10'!K127+'Tabel 11'!K104</f>
        <v>16.933213475999999</v>
      </c>
      <c r="L129" s="59">
        <f>'Tabel 9'!L129+'Tabel 10'!L127+'Tabel 11'!L104</f>
        <v>16.933213475999999</v>
      </c>
      <c r="M129" s="59">
        <f>'Tabel 9'!M129+'Tabel 10'!M127+'Tabel 11'!M104</f>
        <v>16.933213475999999</v>
      </c>
      <c r="N129" s="59">
        <f>'Tabel 9'!N129+'Tabel 10'!N127+'Tabel 11'!N104</f>
        <v>16.933213475999999</v>
      </c>
      <c r="O129" s="59">
        <f>'Tabel 9'!O129+'Tabel 10'!O127+'Tabel 11'!O104</f>
        <v>16.933213475999999</v>
      </c>
      <c r="P129" s="59">
        <f>'Tabel 9'!P129+'Tabel 10'!P127+'Tabel 11'!P104</f>
        <v>16.933213475999999</v>
      </c>
    </row>
    <row r="130" spans="1:16">
      <c r="A130" s="13">
        <v>20</v>
      </c>
      <c r="B130" s="14" t="s">
        <v>82</v>
      </c>
      <c r="C130" s="59">
        <f>'Tabel 9'!C130+'Tabel 10'!C128+'Tabel 11'!C105</f>
        <v>20.261915513999998</v>
      </c>
      <c r="D130" s="59">
        <f>'Tabel 9'!D130+'Tabel 10'!D128+'Tabel 11'!D105</f>
        <v>20.258236314000001</v>
      </c>
      <c r="E130" s="59">
        <f>'Tabel 9'!E130+'Tabel 10'!E128+'Tabel 11'!E105</f>
        <v>20.254557114000001</v>
      </c>
      <c r="F130" s="59">
        <f>'Tabel 9'!F130+'Tabel 10'!F128+'Tabel 11'!F105</f>
        <v>20.250877914</v>
      </c>
      <c r="G130" s="59">
        <f>'Tabel 9'!G130+'Tabel 10'!G128+'Tabel 11'!G105</f>
        <v>20.247198714</v>
      </c>
      <c r="H130" s="59">
        <f>'Tabel 9'!H130+'Tabel 10'!H128+'Tabel 11'!H105</f>
        <v>23.521268485</v>
      </c>
      <c r="I130" s="59">
        <f>'Tabel 9'!I130+'Tabel 10'!I128+'Tabel 11'!I105</f>
        <v>30.489589285000001</v>
      </c>
      <c r="J130" s="59">
        <f>'Tabel 9'!J130+'Tabel 10'!J128+'Tabel 11'!J105</f>
        <v>30.489589285000001</v>
      </c>
      <c r="K130" s="59">
        <f>'Tabel 9'!K130+'Tabel 10'!K128+'Tabel 11'!K105</f>
        <v>35.142868970999999</v>
      </c>
      <c r="L130" s="59">
        <f>'Tabel 9'!L130+'Tabel 10'!L128+'Tabel 11'!L105</f>
        <v>35.131831371000004</v>
      </c>
      <c r="M130" s="59">
        <f>'Tabel 9'!M130+'Tabel 10'!M128+'Tabel 11'!M105</f>
        <v>35.128152170999996</v>
      </c>
      <c r="N130" s="59">
        <f>'Tabel 9'!N130+'Tabel 10'!N128+'Tabel 11'!N105</f>
        <v>35.124472971000003</v>
      </c>
      <c r="O130" s="59">
        <f>'Tabel 9'!O130+'Tabel 10'!O128+'Tabel 11'!O105</f>
        <v>35.120793771000002</v>
      </c>
      <c r="P130" s="59">
        <f>'Tabel 9'!P130+'Tabel 10'!P128+'Tabel 11'!P105</f>
        <v>35.117114571000002</v>
      </c>
    </row>
    <row r="131" spans="1:16">
      <c r="A131" s="13">
        <v>21</v>
      </c>
      <c r="B131" s="58" t="s">
        <v>83</v>
      </c>
      <c r="C131" s="61">
        <f>'Tabel 9'!C131+'Tabel 10'!C129+'Tabel 11'!C106</f>
        <v>2071.7354188619856</v>
      </c>
      <c r="D131" s="61">
        <f>'Tabel 9'!D131+'Tabel 10'!D129+'Tabel 11'!D106</f>
        <v>2092.2912233119573</v>
      </c>
      <c r="E131" s="61">
        <f>'Tabel 9'!E131+'Tabel 10'!E129+'Tabel 11'!E106</f>
        <v>2107.2451043990714</v>
      </c>
      <c r="F131" s="61">
        <f>'Tabel 9'!F131+'Tabel 10'!F129+'Tabel 11'!F106</f>
        <v>2116.2880171298148</v>
      </c>
      <c r="G131" s="61">
        <f>'Tabel 9'!G131+'Tabel 10'!G129+'Tabel 11'!G106</f>
        <v>2139.1921515693766</v>
      </c>
      <c r="H131" s="61">
        <f>'Tabel 9'!H131+'Tabel 10'!H129+'Tabel 11'!H106</f>
        <v>2158.8280300207639</v>
      </c>
      <c r="I131" s="61">
        <f>'Tabel 9'!I131+'Tabel 10'!I129+'Tabel 11'!I106</f>
        <v>2936.9345177677642</v>
      </c>
      <c r="J131" s="61">
        <f>'Tabel 9'!J131+'Tabel 10'!J129+'Tabel 11'!J106</f>
        <v>2950.4734850307605</v>
      </c>
      <c r="K131" s="61">
        <f>'Tabel 9'!K131+'Tabel 10'!K129+'Tabel 11'!K106</f>
        <v>2987.3955740414103</v>
      </c>
      <c r="L131" s="61">
        <f>'Tabel 9'!L131+'Tabel 10'!L129+'Tabel 11'!L106</f>
        <v>3009.2696157783021</v>
      </c>
      <c r="M131" s="61">
        <f>'Tabel 9'!M131+'Tabel 10'!M129+'Tabel 11'!M106</f>
        <v>3023.1481068429589</v>
      </c>
      <c r="N131" s="61">
        <f>'Tabel 9'!N131+'Tabel 10'!N129+'Tabel 11'!N106</f>
        <v>3077.1499005219584</v>
      </c>
      <c r="O131" s="61">
        <f>'Tabel 9'!O131+'Tabel 10'!O129+'Tabel 11'!O106</f>
        <v>3095.922109413933</v>
      </c>
      <c r="P131" s="61">
        <f>'Tabel 9'!P131+'Tabel 10'!P129+'Tabel 11'!P106</f>
        <v>3165.1683024826498</v>
      </c>
    </row>
    <row r="132" spans="1:16">
      <c r="A132" s="13">
        <v>22</v>
      </c>
      <c r="B132" s="14" t="s">
        <v>170</v>
      </c>
      <c r="C132" s="59">
        <f>'Tabel 9'!C132+'Tabel 10'!C130+'Tabel 11'!C107</f>
        <v>25.448527635614937</v>
      </c>
      <c r="D132" s="59">
        <f>'Tabel 9'!D132+'Tabel 10'!D130+'Tabel 11'!D107</f>
        <v>31.655760883924902</v>
      </c>
      <c r="E132" s="59">
        <f>'Tabel 9'!E132+'Tabel 10'!E130+'Tabel 11'!E107</f>
        <v>23.282402364214903</v>
      </c>
      <c r="F132" s="59">
        <f>'Tabel 9'!F132+'Tabel 10'!F130+'Tabel 11'!F107</f>
        <v>22.64626567050496</v>
      </c>
      <c r="G132" s="59">
        <f>'Tabel 9'!G132+'Tabel 10'!G130+'Tabel 11'!G107</f>
        <v>21.406749157924907</v>
      </c>
      <c r="H132" s="59">
        <f>'Tabel 9'!H132+'Tabel 10'!H130+'Tabel 11'!H107</f>
        <v>16.616608772875008</v>
      </c>
      <c r="I132" s="59">
        <f>'Tabel 9'!I132+'Tabel 10'!I130+'Tabel 11'!I107</f>
        <v>18.180736325875007</v>
      </c>
      <c r="J132" s="59">
        <f>'Tabel 9'!J132+'Tabel 10'!J130+'Tabel 11'!J107</f>
        <v>18.23233053988</v>
      </c>
      <c r="K132" s="59">
        <f>'Tabel 9'!K132+'Tabel 10'!K130+'Tabel 11'!K107</f>
        <v>23.896373181748853</v>
      </c>
      <c r="L132" s="59">
        <f>'Tabel 9'!L132+'Tabel 10'!L130+'Tabel 11'!L107</f>
        <v>25.431923524648852</v>
      </c>
      <c r="M132" s="59">
        <f>'Tabel 9'!M132+'Tabel 10'!M130+'Tabel 11'!M107</f>
        <v>54.59493671887131</v>
      </c>
      <c r="N132" s="59">
        <f>'Tabel 9'!N132+'Tabel 10'!N130+'Tabel 11'!N107</f>
        <v>24.852400535871311</v>
      </c>
      <c r="O132" s="59">
        <f>'Tabel 9'!O132+'Tabel 10'!O130+'Tabel 11'!O107</f>
        <v>32.794131666055513</v>
      </c>
      <c r="P132" s="59">
        <f>'Tabel 9'!P132+'Tabel 10'!P130+'Tabel 11'!P107</f>
        <v>15.48980696859547</v>
      </c>
    </row>
    <row r="133" spans="1:16">
      <c r="A133" s="13">
        <v>23</v>
      </c>
      <c r="B133" s="15" t="s">
        <v>171</v>
      </c>
      <c r="C133" s="59">
        <f>'Tabel 9'!C133+'Tabel 10'!C131</f>
        <v>2.0592064205434659</v>
      </c>
      <c r="D133" s="59">
        <f>'Tabel 9'!D133+'Tabel 10'!D131</f>
        <v>2.2006671073191661</v>
      </c>
      <c r="E133" s="59">
        <f>'Tabel 9'!E133+'Tabel 10'!E131</f>
        <v>1.7974624666594656</v>
      </c>
      <c r="F133" s="59">
        <f>'Tabel 9'!F133+'Tabel 10'!F131</f>
        <v>2.1694519486594652</v>
      </c>
      <c r="G133" s="59">
        <f>'Tabel 9'!G133+'Tabel 10'!G131</f>
        <v>2.2467943425751655</v>
      </c>
      <c r="H133" s="59">
        <f>'Tabel 9'!H133+'Tabel 10'!H131</f>
        <v>1.4880411537279996</v>
      </c>
      <c r="I133" s="59">
        <f>'Tabel 9'!I133+'Tabel 10'!I131</f>
        <v>3.0645015067279995</v>
      </c>
      <c r="J133" s="59">
        <f>'Tabel 9'!J133+'Tabel 10'!J131</f>
        <v>3.0621057187299998</v>
      </c>
      <c r="K133" s="59">
        <f>'Tabel 9'!K133+'Tabel 10'!K131</f>
        <v>3.9699492258476448</v>
      </c>
      <c r="L133" s="59">
        <f>'Tabel 9'!L133+'Tabel 10'!L131</f>
        <v>7.14957401769664</v>
      </c>
      <c r="M133" s="59">
        <f>'Tabel 9'!M133+'Tabel 10'!M131</f>
        <v>5.6612002266966401</v>
      </c>
      <c r="N133" s="59">
        <f>'Tabel 9'!N133+'Tabel 10'!N131</f>
        <v>5.8649167856966402</v>
      </c>
      <c r="O133" s="59">
        <f>'Tabel 9'!O133+'Tabel 10'!O131</f>
        <v>5.7095091253208192</v>
      </c>
      <c r="P133" s="59">
        <f>'Tabel 9'!P133+'Tabel 10'!P131</f>
        <v>5.3755065539901805</v>
      </c>
    </row>
    <row r="134" spans="1:16">
      <c r="A134" s="13">
        <v>24</v>
      </c>
      <c r="B134" s="15" t="s">
        <v>172</v>
      </c>
      <c r="C134" s="59">
        <f>'Tabel 9'!C134+'Tabel 10'!C132</f>
        <v>0.86488243650000007</v>
      </c>
      <c r="D134" s="59">
        <f>'Tabel 9'!D134+'Tabel 10'!D132</f>
        <v>0.81941588199999993</v>
      </c>
      <c r="E134" s="59">
        <f>'Tabel 9'!E134+'Tabel 10'!E132</f>
        <v>0.67793038499999947</v>
      </c>
      <c r="F134" s="59">
        <f>'Tabel 9'!F134+'Tabel 10'!F132</f>
        <v>0.79373043800000032</v>
      </c>
      <c r="G134" s="59">
        <f>'Tabel 9'!G134+'Tabel 10'!G132</f>
        <v>0.87990447500000024</v>
      </c>
      <c r="H134" s="59">
        <f>'Tabel 9'!H134+'Tabel 10'!H132</f>
        <v>0.52151985099999998</v>
      </c>
      <c r="I134" s="59">
        <f>'Tabel 9'!I134+'Tabel 10'!I132</f>
        <v>0.55665094500000001</v>
      </c>
      <c r="J134" s="59">
        <f>'Tabel 9'!J134+'Tabel 10'!J132</f>
        <v>0.55665094500000001</v>
      </c>
      <c r="K134" s="59">
        <f>'Tabel 9'!K134+'Tabel 10'!K132</f>
        <v>0.923369526</v>
      </c>
      <c r="L134" s="59">
        <f>'Tabel 9'!L134+'Tabel 10'!L132</f>
        <v>1.2900508079999999</v>
      </c>
      <c r="M134" s="59">
        <f>'Tabel 9'!M134+'Tabel 10'!M132</f>
        <v>1.438123416</v>
      </c>
      <c r="N134" s="59">
        <f>'Tabel 9'!N134+'Tabel 10'!N132</f>
        <v>1.493752191</v>
      </c>
      <c r="O134" s="59">
        <f>'Tabel 9'!O134+'Tabel 10'!O132</f>
        <v>1.71272110699018</v>
      </c>
      <c r="P134" s="59">
        <f>'Tabel 9'!P134+'Tabel 10'!P132</f>
        <v>1.5881416262000001</v>
      </c>
    </row>
    <row r="135" spans="1:16">
      <c r="A135" s="13">
        <v>25</v>
      </c>
      <c r="B135" s="15" t="s">
        <v>173</v>
      </c>
      <c r="C135" s="59">
        <f>'Tabel 9'!C135+'Tabel 10'!C133</f>
        <v>0</v>
      </c>
      <c r="D135" s="59">
        <f>'Tabel 9'!D135+'Tabel 10'!D133</f>
        <v>0</v>
      </c>
      <c r="E135" s="59">
        <f>'Tabel 9'!E135+'Tabel 10'!E133</f>
        <v>0</v>
      </c>
      <c r="F135" s="59">
        <f>'Tabel 9'!F135+'Tabel 10'!F133</f>
        <v>0</v>
      </c>
      <c r="G135" s="59">
        <f>'Tabel 9'!G135+'Tabel 10'!G133</f>
        <v>0</v>
      </c>
      <c r="H135" s="59">
        <f>'Tabel 9'!H135+'Tabel 10'!H133</f>
        <v>0</v>
      </c>
      <c r="I135" s="59">
        <f>'Tabel 9'!I135+'Tabel 10'!I133</f>
        <v>0</v>
      </c>
      <c r="J135" s="59">
        <f>'Tabel 9'!J135+'Tabel 10'!J133</f>
        <v>0</v>
      </c>
      <c r="K135" s="59">
        <f>'Tabel 9'!K135+'Tabel 10'!K133</f>
        <v>0</v>
      </c>
      <c r="L135" s="59">
        <f>'Tabel 9'!L135+'Tabel 10'!L133</f>
        <v>0</v>
      </c>
      <c r="M135" s="59">
        <f>'Tabel 9'!M135+'Tabel 10'!M133</f>
        <v>0</v>
      </c>
      <c r="N135" s="59">
        <f>'Tabel 9'!N135+'Tabel 10'!N133</f>
        <v>0</v>
      </c>
      <c r="O135" s="59">
        <f>'Tabel 9'!O135+'Tabel 10'!O133</f>
        <v>0</v>
      </c>
      <c r="P135" s="59">
        <f>'Tabel 9'!P135+'Tabel 10'!P133</f>
        <v>0</v>
      </c>
    </row>
    <row r="136" spans="1:16">
      <c r="A136" s="13">
        <v>26</v>
      </c>
      <c r="B136" s="15" t="s">
        <v>174</v>
      </c>
      <c r="C136" s="59">
        <f>'Tabel 9'!C136</f>
        <v>15.361679565115701</v>
      </c>
      <c r="D136" s="59">
        <f>'Tabel 9'!D136</f>
        <v>15.184007392115699</v>
      </c>
      <c r="E136" s="59">
        <f>'Tabel 9'!E136</f>
        <v>15.586406636</v>
      </c>
      <c r="F136" s="59">
        <f>'Tabel 9'!F136</f>
        <v>15.791213595</v>
      </c>
      <c r="G136" s="59">
        <f>'Tabel 9'!G136</f>
        <v>15.487788756</v>
      </c>
      <c r="H136" s="59">
        <f>'Tabel 9'!H136</f>
        <v>15.285381430999999</v>
      </c>
      <c r="I136" s="59">
        <f>'Tabel 9'!I136</f>
        <v>17.301683395000001</v>
      </c>
      <c r="J136" s="59">
        <f>'Tabel 9'!J136</f>
        <v>15.285381430999999</v>
      </c>
      <c r="K136" s="59">
        <f>'Tabel 9'!K136</f>
        <v>18.964871185</v>
      </c>
      <c r="L136" s="59">
        <f>'Tabel 9'!L136</f>
        <v>21.171182528999999</v>
      </c>
      <c r="M136" s="59">
        <f>'Tabel 9'!M136</f>
        <v>20.062037716999999</v>
      </c>
      <c r="N136" s="59">
        <f>'Tabel 9'!N136</f>
        <v>20.062037716999999</v>
      </c>
      <c r="O136" s="59">
        <f>'Tabel 9'!O136</f>
        <v>22.255557521848999</v>
      </c>
      <c r="P136" s="59">
        <f>'Tabel 9'!P136</f>
        <v>21.801494458581502</v>
      </c>
    </row>
    <row r="137" spans="1:16">
      <c r="A137" s="13">
        <v>27</v>
      </c>
      <c r="B137" s="14" t="s">
        <v>176</v>
      </c>
      <c r="C137" s="59">
        <f>'Tabel 9'!C137+'Tabel 10'!C134+'Tabel 11'!C108</f>
        <v>26.104190974000002</v>
      </c>
      <c r="D137" s="59">
        <f>'Tabel 9'!D137+'Tabel 10'!D134+'Tabel 11'!D108</f>
        <v>26.104190974000002</v>
      </c>
      <c r="E137" s="59">
        <f>'Tabel 9'!E137+'Tabel 10'!E134+'Tabel 11'!E108</f>
        <v>27.614298322</v>
      </c>
      <c r="F137" s="59">
        <f>'Tabel 9'!F137+'Tabel 10'!F134+'Tabel 11'!F108</f>
        <v>23.369699538999999</v>
      </c>
      <c r="G137" s="59">
        <f>'Tabel 9'!G137+'Tabel 10'!G134+'Tabel 11'!G108</f>
        <v>23.736050979000002</v>
      </c>
      <c r="H137" s="59">
        <f>'Tabel 9'!H137+'Tabel 10'!H134+'Tabel 11'!H108</f>
        <v>17.964182999999998</v>
      </c>
      <c r="I137" s="59">
        <f>'Tabel 9'!I137+'Tabel 10'!I134+'Tabel 11'!I108</f>
        <v>17.964182999999998</v>
      </c>
      <c r="J137" s="59">
        <f>'Tabel 9'!J137+'Tabel 10'!J134+'Tabel 11'!J108</f>
        <v>17.964182999999998</v>
      </c>
      <c r="K137" s="59">
        <f>'Tabel 9'!K137+'Tabel 10'!K134+'Tabel 11'!K108</f>
        <v>23.193312039999999</v>
      </c>
      <c r="L137" s="59">
        <f>'Tabel 9'!L137+'Tabel 10'!L134+'Tabel 11'!L108</f>
        <v>23.193312039999999</v>
      </c>
      <c r="M137" s="59">
        <f>'Tabel 9'!M137+'Tabel 10'!M134+'Tabel 11'!M108</f>
        <v>23.201312040000001</v>
      </c>
      <c r="N137" s="59">
        <f>'Tabel 9'!N137+'Tabel 10'!N134+'Tabel 11'!N108</f>
        <v>23.201312040000001</v>
      </c>
      <c r="O137" s="59">
        <f>'Tabel 9'!O137+'Tabel 10'!O134+'Tabel 11'!O108</f>
        <v>23.20298704</v>
      </c>
      <c r="P137" s="59">
        <f>'Tabel 9'!P137+'Tabel 10'!P134+'Tabel 11'!P108</f>
        <v>18.961958939999999</v>
      </c>
    </row>
    <row r="138" spans="1:16">
      <c r="A138" s="13">
        <v>28</v>
      </c>
      <c r="B138" s="14" t="s">
        <v>177</v>
      </c>
      <c r="C138" s="59">
        <f>'Tabel 9'!C138+'Tabel 10'!C135+'Tabel 11'!C109</f>
        <v>9.782699998</v>
      </c>
      <c r="D138" s="59">
        <f>'Tabel 9'!D138+'Tabel 10'!D135+'Tabel 11'!D109</f>
        <v>0.68269999800000003</v>
      </c>
      <c r="E138" s="59">
        <f>'Tabel 9'!E138+'Tabel 10'!E135+'Tabel 11'!E109</f>
        <v>0.65769999800000001</v>
      </c>
      <c r="F138" s="59">
        <f>'Tabel 9'!F138+'Tabel 10'!F135+'Tabel 11'!F109</f>
        <v>0.75469999799999998</v>
      </c>
      <c r="G138" s="59">
        <f>'Tabel 9'!G138+'Tabel 10'!G135+'Tabel 11'!G109</f>
        <v>0.60769999799999996</v>
      </c>
      <c r="H138" s="59">
        <f>'Tabel 9'!H138+'Tabel 10'!H135+'Tabel 11'!H109</f>
        <v>1.8126745979999999</v>
      </c>
      <c r="I138" s="59">
        <f>'Tabel 9'!I138+'Tabel 10'!I135+'Tabel 11'!I109</f>
        <v>1.8126745979999999</v>
      </c>
      <c r="J138" s="59">
        <f>'Tabel 9'!J138+'Tabel 10'!J135+'Tabel 11'!J109</f>
        <v>1.8126745979999999</v>
      </c>
      <c r="K138" s="59">
        <f>'Tabel 9'!K138+'Tabel 10'!K135+'Tabel 11'!K109</f>
        <v>0.60769999799999996</v>
      </c>
      <c r="L138" s="59">
        <f>'Tabel 9'!L138+'Tabel 10'!L135+'Tabel 11'!L109</f>
        <v>0.65894999799999998</v>
      </c>
      <c r="M138" s="59">
        <f>'Tabel 9'!M138+'Tabel 10'!M135+'Tabel 11'!M109</f>
        <v>0.75839999800000002</v>
      </c>
      <c r="N138" s="59">
        <f>'Tabel 9'!N138+'Tabel 10'!N135+'Tabel 11'!N109</f>
        <v>0.75839999800000002</v>
      </c>
      <c r="O138" s="59">
        <f>'Tabel 9'!O138+'Tabel 10'!O135+'Tabel 11'!O109</f>
        <v>5.6076999980000002</v>
      </c>
      <c r="P138" s="59">
        <f>'Tabel 9'!P138+'Tabel 10'!P135+'Tabel 11'!P109</f>
        <v>5.6076999980000002</v>
      </c>
    </row>
    <row r="139" spans="1:16">
      <c r="A139" s="13">
        <v>29</v>
      </c>
      <c r="B139" s="14" t="s">
        <v>178</v>
      </c>
      <c r="C139" s="59">
        <f>'Tabel 9'!C139+'Tabel 10'!C136+'Tabel 11'!C110</f>
        <v>17.656085127000001</v>
      </c>
      <c r="D139" s="59">
        <f>'Tabel 9'!D139+'Tabel 10'!D136+'Tabel 11'!D110</f>
        <v>19.421469934999998</v>
      </c>
      <c r="E139" s="59">
        <f>'Tabel 9'!E139+'Tabel 10'!E136+'Tabel 11'!E110</f>
        <v>19.860304564000003</v>
      </c>
      <c r="F139" s="59">
        <f>'Tabel 9'!F139+'Tabel 10'!F136+'Tabel 11'!F110</f>
        <v>21.175633224000002</v>
      </c>
      <c r="G139" s="59">
        <f>'Tabel 9'!G139+'Tabel 10'!G136+'Tabel 11'!G110</f>
        <v>19.181054271000001</v>
      </c>
      <c r="H139" s="59">
        <f>'Tabel 9'!H139+'Tabel 10'!H136+'Tabel 11'!H110</f>
        <v>22.667420656000001</v>
      </c>
      <c r="I139" s="59">
        <f>'Tabel 9'!I139+'Tabel 10'!I136+'Tabel 11'!I110</f>
        <v>28.972569902</v>
      </c>
      <c r="J139" s="59">
        <f>'Tabel 9'!J139+'Tabel 10'!J136+'Tabel 11'!J110</f>
        <v>26.021980329999998</v>
      </c>
      <c r="K139" s="59">
        <f>'Tabel 9'!K139+'Tabel 10'!K136+'Tabel 11'!K110</f>
        <v>25.496302346003638</v>
      </c>
      <c r="L139" s="59">
        <f>'Tabel 9'!L139+'Tabel 10'!L136+'Tabel 11'!L110</f>
        <v>23.23192634700785</v>
      </c>
      <c r="M139" s="59">
        <f>'Tabel 9'!M139+'Tabel 10'!M136+'Tabel 11'!M110</f>
        <v>21.94182754167031</v>
      </c>
      <c r="N139" s="59">
        <f>'Tabel 9'!N139+'Tabel 10'!N136+'Tabel 11'!N110</f>
        <v>31.287148211670313</v>
      </c>
      <c r="O139" s="59">
        <f>'Tabel 9'!O139+'Tabel 10'!O136+'Tabel 11'!O110</f>
        <v>27.131474040003638</v>
      </c>
      <c r="P139" s="59">
        <f>'Tabel 9'!P139+'Tabel 10'!P136+'Tabel 11'!P110</f>
        <v>23.894404258830306</v>
      </c>
    </row>
    <row r="140" spans="1:16">
      <c r="A140" s="13">
        <v>30</v>
      </c>
      <c r="B140" s="14" t="s">
        <v>179</v>
      </c>
      <c r="C140" s="59">
        <f>'Tabel 9'!C140+'Tabel 10'!C137+'Tabel 11'!C111</f>
        <v>0</v>
      </c>
      <c r="D140" s="59">
        <f>'Tabel 9'!D140+'Tabel 10'!D137+'Tabel 11'!D111</f>
        <v>0</v>
      </c>
      <c r="E140" s="59">
        <f>'Tabel 9'!E140+'Tabel 10'!E137+'Tabel 11'!E111</f>
        <v>0</v>
      </c>
      <c r="F140" s="59">
        <f>'Tabel 9'!F140+'Tabel 10'!F137+'Tabel 11'!F111</f>
        <v>0</v>
      </c>
      <c r="G140" s="59">
        <f>'Tabel 9'!G140+'Tabel 10'!G137+'Tabel 11'!G111</f>
        <v>0</v>
      </c>
      <c r="H140" s="59">
        <f>'Tabel 9'!H140+'Tabel 10'!H137+'Tabel 11'!H111</f>
        <v>0</v>
      </c>
      <c r="I140" s="59">
        <f>'Tabel 9'!I140+'Tabel 10'!I137+'Tabel 11'!I111</f>
        <v>0</v>
      </c>
      <c r="J140" s="59">
        <f>'Tabel 9'!J140+'Tabel 10'!J137+'Tabel 11'!J111</f>
        <v>0</v>
      </c>
      <c r="K140" s="59">
        <f>'Tabel 9'!K140+'Tabel 10'!K137+'Tabel 11'!K111</f>
        <v>-0.12825</v>
      </c>
      <c r="L140" s="59">
        <f>'Tabel 9'!L140+'Tabel 10'!L137+'Tabel 11'!L111</f>
        <v>-0.12825</v>
      </c>
      <c r="M140" s="59">
        <f>'Tabel 9'!M140+'Tabel 10'!M137+'Tabel 11'!M111</f>
        <v>0</v>
      </c>
      <c r="N140" s="59">
        <f>'Tabel 9'!N140+'Tabel 10'!N137+'Tabel 11'!N111</f>
        <v>0</v>
      </c>
      <c r="O140" s="59">
        <f>'Tabel 9'!O140+'Tabel 10'!O137+'Tabel 11'!O111</f>
        <v>0</v>
      </c>
      <c r="P140" s="59">
        <f>'Tabel 9'!P140+'Tabel 10'!P137+'Tabel 11'!P111</f>
        <v>0</v>
      </c>
    </row>
    <row r="141" spans="1:16">
      <c r="A141" s="13">
        <v>31</v>
      </c>
      <c r="B141" s="58" t="s">
        <v>180</v>
      </c>
      <c r="C141" s="62">
        <f>'Tabel 9'!C141+'Tabel 10'!C138+'Tabel 11'!C112</f>
        <v>97.277272156774103</v>
      </c>
      <c r="D141" s="62">
        <f>'Tabel 9'!D141+'Tabel 10'!D138+'Tabel 11'!D112</f>
        <v>96.068212172359779</v>
      </c>
      <c r="E141" s="62">
        <f>'Tabel 9'!E141+'Tabel 10'!E138+'Tabel 11'!E112</f>
        <v>89.476504735874371</v>
      </c>
      <c r="F141" s="62">
        <f>'Tabel 9'!F141+'Tabel 10'!F138+'Tabel 11'!F112</f>
        <v>86.700694413164427</v>
      </c>
      <c r="G141" s="62">
        <f>'Tabel 9'!G141+'Tabel 10'!G138+'Tabel 11'!G112</f>
        <v>83.54604197950006</v>
      </c>
      <c r="H141" s="62">
        <f>'Tabel 9'!H141+'Tabel 10'!H138+'Tabel 11'!H112</f>
        <v>76.355829462603012</v>
      </c>
      <c r="I141" s="62">
        <f>'Tabel 9'!I141+'Tabel 10'!I138+'Tabel 11'!I112</f>
        <v>87.852999672603019</v>
      </c>
      <c r="J141" s="62">
        <f>'Tabel 9'!J141+'Tabel 10'!J138+'Tabel 11'!J112</f>
        <v>82.935306562600005</v>
      </c>
      <c r="K141" s="62">
        <f>'Tabel 9'!K141+'Tabel 10'!K138+'Tabel 11'!K112</f>
        <v>96.923627502600127</v>
      </c>
      <c r="L141" s="62">
        <f>'Tabel 9'!L141+'Tabel 10'!L138+'Tabel 11'!L112</f>
        <v>101.99866926435338</v>
      </c>
      <c r="M141" s="62">
        <f>'Tabel 9'!M141+'Tabel 10'!M138+'Tabel 11'!M112</f>
        <v>127.65783765823829</v>
      </c>
      <c r="N141" s="62">
        <f>'Tabel 9'!N141+'Tabel 10'!N138+'Tabel 11'!N112</f>
        <v>107.51996747923828</v>
      </c>
      <c r="O141" s="62">
        <f>'Tabel 9'!O141+'Tabel 10'!O138+'Tabel 11'!O112</f>
        <v>118.41408049821914</v>
      </c>
      <c r="P141" s="62">
        <f>'Tabel 9'!P141+'Tabel 10'!P138+'Tabel 11'!P112</f>
        <v>92.719012804197405</v>
      </c>
    </row>
    <row r="142" spans="1:16">
      <c r="A142" s="13">
        <v>32</v>
      </c>
      <c r="B142" s="14" t="s">
        <v>181</v>
      </c>
      <c r="C142" s="59">
        <f>'Tabel 9'!C142+'Tabel 10'!C139</f>
        <v>9.8941681385000013</v>
      </c>
      <c r="D142" s="59">
        <f>'Tabel 9'!D142+'Tabel 10'!D139</f>
        <v>9.8791614804166663</v>
      </c>
      <c r="E142" s="59">
        <f>'Tabel 9'!E142+'Tabel 10'!E139</f>
        <v>9.8537757202500007</v>
      </c>
      <c r="F142" s="59">
        <f>'Tabel 9'!F142+'Tabel 10'!F139</f>
        <v>9.8387690621666657</v>
      </c>
      <c r="G142" s="59">
        <f>'Tabel 9'!G142+'Tabel 10'!G139</f>
        <v>9.8237624040833342</v>
      </c>
      <c r="H142" s="59">
        <f>'Tabel 9'!H142+'Tabel 10'!H139</f>
        <v>9.853568246</v>
      </c>
      <c r="I142" s="59">
        <f>'Tabel 9'!I142+'Tabel 10'!I139</f>
        <v>9.8489406900000009</v>
      </c>
      <c r="J142" s="59">
        <f>'Tabel 9'!J142+'Tabel 10'!J139</f>
        <v>9.8489406900000009</v>
      </c>
      <c r="K142" s="59">
        <f>'Tabel 9'!K142+'Tabel 10'!K139</f>
        <v>9.8172408837500011</v>
      </c>
      <c r="L142" s="59">
        <f>'Tabel 9'!L142+'Tabel 10'!L139</f>
        <v>9.7927916136666706</v>
      </c>
      <c r="M142" s="59">
        <f>'Tabel 9'!M142+'Tabel 10'!M139</f>
        <v>9.7775974555833294</v>
      </c>
      <c r="N142" s="59">
        <f>'Tabel 9'!N142+'Tabel 10'!N139</f>
        <v>9.7729698995833303</v>
      </c>
      <c r="O142" s="59">
        <f>'Tabel 9'!O142+'Tabel 10'!O139</f>
        <v>9.7472091394166682</v>
      </c>
      <c r="P142" s="59">
        <f>'Tabel 9'!P142+'Tabel 10'!P139</f>
        <v>9.7320149813333305</v>
      </c>
    </row>
    <row r="143" spans="1:16">
      <c r="A143" s="13">
        <v>33</v>
      </c>
      <c r="B143" s="14" t="s">
        <v>182</v>
      </c>
      <c r="C143" s="59">
        <f>'Tabel 9'!C143+'Tabel 10'!C140</f>
        <v>0.50429157333333297</v>
      </c>
      <c r="D143" s="59">
        <f>'Tabel 9'!D143+'Tabel 10'!D140</f>
        <v>0.49271136533333304</v>
      </c>
      <c r="E143" s="59">
        <f>'Tabel 9'!E143+'Tabel 10'!E140</f>
        <v>0.471821782333333</v>
      </c>
      <c r="F143" s="59">
        <f>'Tabel 9'!F143+'Tabel 10'!F140</f>
        <v>0.46024157433333296</v>
      </c>
      <c r="G143" s="59">
        <f>'Tabel 9'!G143+'Tabel 10'!G140</f>
        <v>0.44866136633333292</v>
      </c>
      <c r="H143" s="59">
        <f>'Tabel 9'!H143+'Tabel 10'!H140</f>
        <v>0.43708115933333291</v>
      </c>
      <c r="I143" s="59">
        <f>'Tabel 9'!I143+'Tabel 10'!I140</f>
        <v>0.43708115933333291</v>
      </c>
      <c r="J143" s="59">
        <f>'Tabel 9'!J143+'Tabel 10'!J140</f>
        <v>0.43708115932999997</v>
      </c>
      <c r="K143" s="59">
        <f>'Tabel 9'!K143+'Tabel 10'!K140</f>
        <v>0.40234053433333278</v>
      </c>
      <c r="L143" s="59">
        <f>'Tabel 9'!L143+'Tabel 10'!L140</f>
        <v>0.39076032633332997</v>
      </c>
      <c r="M143" s="59">
        <f>'Tabel 9'!M143+'Tabel 10'!M140</f>
        <v>0.37918011833332999</v>
      </c>
      <c r="N143" s="59">
        <f>'Tabel 9'!N143+'Tabel 10'!N140</f>
        <v>0.37690928533332996</v>
      </c>
      <c r="O143" s="59">
        <f>'Tabel 9'!O143+'Tabel 10'!O140</f>
        <v>0.38110860833332999</v>
      </c>
      <c r="P143" s="59">
        <f>'Tabel 9'!P143+'Tabel 10'!P140</f>
        <v>0.36926430633332996</v>
      </c>
    </row>
    <row r="144" spans="1:16">
      <c r="A144" s="13">
        <v>34</v>
      </c>
      <c r="B144" s="14" t="s">
        <v>183</v>
      </c>
      <c r="C144" s="59">
        <f>'Tabel 9'!C144+'Tabel 10'!C141</f>
        <v>7.7231998166666663E-2</v>
      </c>
      <c r="D144" s="59">
        <f>'Tabel 9'!D144+'Tabel 10'!D141</f>
        <v>7.544793566666666E-2</v>
      </c>
      <c r="E144" s="59">
        <f>'Tabel 9'!E144+'Tabel 10'!E141</f>
        <v>7.1879810666666655E-2</v>
      </c>
      <c r="F144" s="59">
        <f>'Tabel 9'!F144+'Tabel 10'!F141</f>
        <v>7.0095748166666652E-2</v>
      </c>
      <c r="G144" s="59">
        <f>'Tabel 9'!G144+'Tabel 10'!G141</f>
        <v>6.8311685666666663E-2</v>
      </c>
      <c r="H144" s="59">
        <f>'Tabel 9'!H144+'Tabel 10'!H141</f>
        <v>7.2252629166666651E-2</v>
      </c>
      <c r="I144" s="59">
        <f>'Tabel 9'!I144+'Tabel 10'!I141</f>
        <v>0.10437587716666666</v>
      </c>
      <c r="J144" s="59">
        <f>'Tabel 9'!J144+'Tabel 10'!J141</f>
        <v>0.10339293917</v>
      </c>
      <c r="K144" s="59">
        <f>'Tabel 9'!K144+'Tabel 10'!K141</f>
        <v>9.9821876166666657E-2</v>
      </c>
      <c r="L144" s="59">
        <f>'Tabel 9'!L144+'Tabel 10'!L141</f>
        <v>9.797622983333E-2</v>
      </c>
      <c r="M144" s="59">
        <f>'Tabel 9'!M144+'Tabel 10'!M141</f>
        <v>9.6130583500000005E-2</v>
      </c>
      <c r="N144" s="59">
        <f>'Tabel 9'!N144+'Tabel 10'!N141</f>
        <v>9.5147645500000003E-2</v>
      </c>
      <c r="O144" s="59">
        <f>'Tabel 9'!O144+'Tabel 10'!O141</f>
        <v>0.11702679183333001</v>
      </c>
      <c r="P144" s="59">
        <f>'Tabel 9'!P144+'Tabel 10'!P141</f>
        <v>0.1148092705</v>
      </c>
    </row>
    <row r="145" spans="1:16">
      <c r="A145" s="13">
        <v>35</v>
      </c>
      <c r="B145" s="14" t="s">
        <v>184</v>
      </c>
      <c r="C145" s="59">
        <f>'Tabel 9'!C145+'Tabel 10'!C142</f>
        <v>0.27978882850000009</v>
      </c>
      <c r="D145" s="59">
        <f>'Tabel 9'!D145+'Tabel 10'!D142</f>
        <v>0.27596012558333338</v>
      </c>
      <c r="E145" s="59">
        <f>'Tabel 9'!E145+'Tabel 10'!E142</f>
        <v>0.26471234975000008</v>
      </c>
      <c r="F145" s="59">
        <f>'Tabel 9'!F145+'Tabel 10'!F142</f>
        <v>0.25721688683333338</v>
      </c>
      <c r="G145" s="59">
        <f>'Tabel 9'!G145+'Tabel 10'!G142</f>
        <v>0.24972142391666671</v>
      </c>
      <c r="H145" s="59">
        <f>'Tabel 9'!H145+'Tabel 10'!H142</f>
        <v>0.26222196600000003</v>
      </c>
      <c r="I145" s="59">
        <f>'Tabel 9'!I145+'Tabel 10'!I142</f>
        <v>0.27346774200000001</v>
      </c>
      <c r="J145" s="59">
        <f>'Tabel 9'!J145+'Tabel 10'!J142</f>
        <v>0.27319274199999999</v>
      </c>
      <c r="K145" s="59">
        <f>'Tabel 9'!K145+'Tabel 10'!K142</f>
        <v>0.2512535659166667</v>
      </c>
      <c r="L145" s="59">
        <f>'Tabel 9'!L145+'Tabel 10'!L142</f>
        <v>0.25164487333333002</v>
      </c>
      <c r="M145" s="59">
        <f>'Tabel 9'!M145+'Tabel 10'!M142</f>
        <v>0.24368027875000001</v>
      </c>
      <c r="N145" s="59">
        <f>'Tabel 9'!N145+'Tabel 10'!N142</f>
        <v>0.24307645775</v>
      </c>
      <c r="O145" s="59">
        <f>'Tabel 9'!O145+'Tabel 10'!O142</f>
        <v>0.24306665758332999</v>
      </c>
      <c r="P145" s="59">
        <f>'Tabel 9'!P145+'Tabel 10'!P142</f>
        <v>0.237046847</v>
      </c>
    </row>
    <row r="146" spans="1:16">
      <c r="A146" s="13">
        <v>36</v>
      </c>
      <c r="B146" s="14" t="s">
        <v>185</v>
      </c>
      <c r="C146" s="59">
        <f>'Tabel 9'!C146+'Tabel 10'!C143</f>
        <v>1.349247E-3</v>
      </c>
      <c r="D146" s="59">
        <f>'Tabel 9'!D146+'Tabel 10'!D143</f>
        <v>1.349247E-3</v>
      </c>
      <c r="E146" s="59">
        <f>'Tabel 9'!E146+'Tabel 10'!E143</f>
        <v>1.349247E-3</v>
      </c>
      <c r="F146" s="59">
        <f>'Tabel 9'!F146+'Tabel 10'!F143</f>
        <v>1.349247E-3</v>
      </c>
      <c r="G146" s="59">
        <f>'Tabel 9'!G146+'Tabel 10'!G143</f>
        <v>1.349247E-3</v>
      </c>
      <c r="H146" s="59">
        <f>'Tabel 9'!H146+'Tabel 10'!H143</f>
        <v>0</v>
      </c>
      <c r="I146" s="59">
        <f>'Tabel 9'!I146+'Tabel 10'!I143</f>
        <v>0</v>
      </c>
      <c r="J146" s="59">
        <f>'Tabel 9'!J146+'Tabel 10'!J143</f>
        <v>0</v>
      </c>
      <c r="K146" s="59">
        <f>'Tabel 9'!K146+'Tabel 10'!K143</f>
        <v>0</v>
      </c>
      <c r="L146" s="59">
        <f>'Tabel 9'!L146+'Tabel 10'!L143</f>
        <v>0</v>
      </c>
      <c r="M146" s="59">
        <f>'Tabel 9'!M146+'Tabel 10'!M143</f>
        <v>0</v>
      </c>
      <c r="N146" s="59">
        <f>'Tabel 9'!N146+'Tabel 10'!N143</f>
        <v>0</v>
      </c>
      <c r="O146" s="59">
        <f>'Tabel 9'!O146+'Tabel 10'!O143</f>
        <v>0</v>
      </c>
      <c r="P146" s="59">
        <f>'Tabel 9'!P146+'Tabel 10'!P143</f>
        <v>0</v>
      </c>
    </row>
    <row r="147" spans="1:16">
      <c r="A147" s="13">
        <v>37</v>
      </c>
      <c r="B147" s="58" t="s">
        <v>186</v>
      </c>
      <c r="C147" s="61">
        <f>'Tabel 9'!C147+'Tabel 10'!C144</f>
        <v>10.756829785499999</v>
      </c>
      <c r="D147" s="61">
        <f>'Tabel 9'!D147+'Tabel 10'!D144</f>
        <v>10.724630154</v>
      </c>
      <c r="E147" s="61">
        <f>'Tabel 9'!E147+'Tabel 10'!E144</f>
        <v>10.663538909999998</v>
      </c>
      <c r="F147" s="61">
        <f>'Tabel 9'!F147+'Tabel 10'!F144</f>
        <v>10.627672518499999</v>
      </c>
      <c r="G147" s="61">
        <f>'Tabel 9'!G147+'Tabel 10'!G144</f>
        <v>10.591806126999998</v>
      </c>
      <c r="H147" s="61">
        <f>'Tabel 9'!H147+'Tabel 10'!H144</f>
        <v>10.625124000499998</v>
      </c>
      <c r="I147" s="61">
        <f>'Tabel 9'!I147+'Tabel 10'!I144</f>
        <v>10.663865468499999</v>
      </c>
      <c r="J147" s="61">
        <f>'Tabel 9'!J147+'Tabel 10'!J144</f>
        <v>10.662607530500001</v>
      </c>
      <c r="K147" s="61">
        <f>'Tabel 9'!K147+'Tabel 10'!K144</f>
        <v>10.570656860166665</v>
      </c>
      <c r="L147" s="61">
        <f>'Tabel 9'!L147+'Tabel 10'!L144</f>
        <v>10.53317304316667</v>
      </c>
      <c r="M147" s="61">
        <f>'Tabel 9'!M147+'Tabel 10'!M144</f>
        <v>10.496588436166659</v>
      </c>
      <c r="N147" s="61">
        <f>'Tabel 9'!N147+'Tabel 10'!N144</f>
        <v>10.488103288166661</v>
      </c>
      <c r="O147" s="61">
        <f>'Tabel 9'!O147+'Tabel 10'!O144</f>
        <v>10.48841119716667</v>
      </c>
      <c r="P147" s="61">
        <f>'Tabel 9'!P147+'Tabel 10'!P144</f>
        <v>10.453135405166661</v>
      </c>
    </row>
    <row r="148" spans="1:16">
      <c r="A148" s="13">
        <v>38</v>
      </c>
      <c r="B148" s="58" t="s">
        <v>187</v>
      </c>
      <c r="C148" s="61">
        <f>'Tabel 9'!C148+'Tabel 10'!C145</f>
        <v>3.8320742399999999</v>
      </c>
      <c r="D148" s="61">
        <f>'Tabel 9'!D148+'Tabel 10'!D145</f>
        <v>3.8320742399999999</v>
      </c>
      <c r="E148" s="61">
        <f>'Tabel 9'!E148+'Tabel 10'!E145</f>
        <v>3.8320742399999999</v>
      </c>
      <c r="F148" s="61">
        <f>'Tabel 9'!F148+'Tabel 10'!F145</f>
        <v>3.8320742399999999</v>
      </c>
      <c r="G148" s="61">
        <f>'Tabel 9'!G148+'Tabel 10'!G145</f>
        <v>3.8320742399999999</v>
      </c>
      <c r="H148" s="61">
        <f>'Tabel 9'!H148+'Tabel 10'!H145</f>
        <v>3.8320742399999999</v>
      </c>
      <c r="I148" s="61">
        <f>'Tabel 9'!I148+'Tabel 10'!I145</f>
        <v>8.3724442400000001</v>
      </c>
      <c r="J148" s="61">
        <f>'Tabel 9'!J148+'Tabel 10'!J145</f>
        <v>8.3724442400000001</v>
      </c>
      <c r="K148" s="61">
        <f>'Tabel 9'!K148+'Tabel 10'!K145</f>
        <v>8.3724442400000001</v>
      </c>
      <c r="L148" s="61">
        <f>'Tabel 9'!L148+'Tabel 10'!L145</f>
        <v>8.3724442400000001</v>
      </c>
      <c r="M148" s="61">
        <f>'Tabel 9'!M148+'Tabel 10'!M145</f>
        <v>8.3724442400000001</v>
      </c>
      <c r="N148" s="61">
        <f>'Tabel 9'!N148+'Tabel 10'!N145</f>
        <v>8.3724442400000001</v>
      </c>
      <c r="O148" s="61">
        <f>'Tabel 9'!O148+'Tabel 10'!O145</f>
        <v>8.3724442400000001</v>
      </c>
      <c r="P148" s="61">
        <f>'Tabel 9'!P148+'Tabel 10'!P145</f>
        <v>8.6348151800000004</v>
      </c>
    </row>
    <row r="149" spans="1:16">
      <c r="A149" s="13">
        <v>39</v>
      </c>
      <c r="B149" s="58" t="s">
        <v>188</v>
      </c>
      <c r="C149" s="61">
        <f>'Tabel 9'!C149+'Tabel 10'!C146+'Tabel 11'!C113</f>
        <v>2183.6015950442597</v>
      </c>
      <c r="D149" s="61">
        <f>'Tabel 9'!D149+'Tabel 10'!D146+'Tabel 11'!D113</f>
        <v>2202.9161398783172</v>
      </c>
      <c r="E149" s="61">
        <f>'Tabel 9'!E149+'Tabel 10'!E146+'Tabel 11'!E113</f>
        <v>2211.2172222849458</v>
      </c>
      <c r="F149" s="61">
        <f>'Tabel 9'!F149+'Tabel 10'!F146+'Tabel 11'!F113</f>
        <v>2217.4484583014791</v>
      </c>
      <c r="G149" s="61">
        <f>'Tabel 9'!G149+'Tabel 10'!G146+'Tabel 11'!G113</f>
        <v>2237.1620739158761</v>
      </c>
      <c r="H149" s="61">
        <f>'Tabel 9'!H149+'Tabel 10'!H146+'Tabel 11'!H113</f>
        <v>2249.6410577238667</v>
      </c>
      <c r="I149" s="61">
        <f>'Tabel 9'!I149+'Tabel 10'!I146+'Tabel 11'!I113</f>
        <v>3043.8238271488667</v>
      </c>
      <c r="J149" s="61">
        <f>'Tabel 9'!J149+'Tabel 10'!J146+'Tabel 11'!J113</f>
        <v>3052.4438433638697</v>
      </c>
      <c r="K149" s="61">
        <f>'Tabel 9'!K149+'Tabel 10'!K146+'Tabel 11'!K113</f>
        <v>3103.2623026441765</v>
      </c>
      <c r="L149" s="61">
        <f>'Tabel 9'!L149+'Tabel 10'!L146+'Tabel 11'!L113</f>
        <v>3130.1739023258219</v>
      </c>
      <c r="M149" s="61">
        <f>'Tabel 9'!M149+'Tabel 10'!M146+'Tabel 11'!M113</f>
        <v>3169.6749771773639</v>
      </c>
      <c r="N149" s="61">
        <f>'Tabel 9'!N149+'Tabel 10'!N146+'Tabel 11'!N113</f>
        <v>3203.5304155293634</v>
      </c>
      <c r="O149" s="61">
        <f>'Tabel 9'!O149+'Tabel 10'!O146+'Tabel 11'!O113</f>
        <v>3233.1970453493186</v>
      </c>
      <c r="P149" s="61">
        <f>'Tabel 9'!P149+'Tabel 10'!P146+'Tabel 11'!P113</f>
        <v>3276.975265872014</v>
      </c>
    </row>
    <row r="150" spans="1:16">
      <c r="A150" s="13">
        <v>40</v>
      </c>
      <c r="B150" s="14" t="s">
        <v>189</v>
      </c>
      <c r="C150" s="59">
        <f>'Tabel 9'!C150+'Tabel 10'!C147+'Tabel 11'!C114</f>
        <v>2.488273E-3</v>
      </c>
      <c r="D150" s="59">
        <f>'Tabel 9'!D150+'Tabel 10'!D147+'Tabel 11'!D114</f>
        <v>2.488273E-3</v>
      </c>
      <c r="E150" s="59">
        <f>'Tabel 9'!E150+'Tabel 10'!E147+'Tabel 11'!E114</f>
        <v>2.488273E-3</v>
      </c>
      <c r="F150" s="59">
        <f>'Tabel 9'!F150+'Tabel 10'!F147+'Tabel 11'!F114</f>
        <v>2.488273E-3</v>
      </c>
      <c r="G150" s="59">
        <f>'Tabel 9'!G150+'Tabel 10'!G147+'Tabel 11'!G114</f>
        <v>2.488273E-3</v>
      </c>
      <c r="H150" s="59">
        <f>'Tabel 9'!H150+'Tabel 10'!H147+'Tabel 11'!H114</f>
        <v>2.488273E-3</v>
      </c>
      <c r="I150" s="59">
        <f>'Tabel 9'!I150+'Tabel 10'!I147+'Tabel 11'!I114</f>
        <v>2.488273E-3</v>
      </c>
      <c r="J150" s="59">
        <f>'Tabel 9'!J150+'Tabel 10'!J147+'Tabel 11'!J114</f>
        <v>2.488273E-3</v>
      </c>
      <c r="K150" s="59">
        <f>'Tabel 9'!K150+'Tabel 10'!K147+'Tabel 11'!K114</f>
        <v>2.488273E-3</v>
      </c>
      <c r="L150" s="59">
        <f>'Tabel 9'!L150+'Tabel 10'!L147+'Tabel 11'!L114</f>
        <v>3.336173E-3</v>
      </c>
      <c r="M150" s="59">
        <f>'Tabel 9'!M150+'Tabel 10'!M147+'Tabel 11'!M114</f>
        <v>3.551373E-3</v>
      </c>
      <c r="N150" s="59">
        <f>'Tabel 9'!N150+'Tabel 10'!N147+'Tabel 11'!N114</f>
        <v>3.551373E-3</v>
      </c>
      <c r="O150" s="59">
        <f>'Tabel 9'!O150+'Tabel 10'!O147+'Tabel 11'!O114</f>
        <v>8.425773000000001E-3</v>
      </c>
      <c r="P150" s="59">
        <f>'Tabel 9'!P150+'Tabel 10'!P147+'Tabel 11'!P114</f>
        <v>8.6409729999999997E-3</v>
      </c>
    </row>
    <row r="151" spans="1:16">
      <c r="A151" s="13">
        <v>41</v>
      </c>
      <c r="B151" s="14" t="s">
        <v>190</v>
      </c>
      <c r="C151" s="59">
        <f>'Tabel 9'!C151+'Tabel 10'!C148+'Tabel 11'!C115</f>
        <v>1.2044799E-2</v>
      </c>
      <c r="D151" s="59">
        <f>'Tabel 9'!D151+'Tabel 10'!D148+'Tabel 11'!D115</f>
        <v>1.376693000000015E-3</v>
      </c>
      <c r="E151" s="59">
        <f>'Tabel 9'!E151+'Tabel 10'!E148+'Tabel 11'!E115</f>
        <v>0</v>
      </c>
      <c r="F151" s="59">
        <f>'Tabel 9'!F151+'Tabel 10'!F148+'Tabel 11'!F115</f>
        <v>0</v>
      </c>
      <c r="G151" s="59">
        <f>'Tabel 9'!G151+'Tabel 10'!G148+'Tabel 11'!G115</f>
        <v>0</v>
      </c>
      <c r="H151" s="59">
        <f>'Tabel 9'!H151+'Tabel 10'!H148+'Tabel 11'!H115</f>
        <v>0</v>
      </c>
      <c r="I151" s="59">
        <f>'Tabel 9'!I151+'Tabel 10'!I148+'Tabel 11'!I115</f>
        <v>0</v>
      </c>
      <c r="J151" s="59">
        <f>'Tabel 9'!J151+'Tabel 10'!J148+'Tabel 11'!J115</f>
        <v>0</v>
      </c>
      <c r="K151" s="59">
        <f>'Tabel 9'!K151+'Tabel 10'!K148+'Tabel 11'!K115</f>
        <v>0</v>
      </c>
      <c r="L151" s="59">
        <f>'Tabel 9'!L151+'Tabel 10'!L148+'Tabel 11'!L115</f>
        <v>0</v>
      </c>
      <c r="M151" s="59">
        <f>'Tabel 9'!M151+'Tabel 10'!M148+'Tabel 11'!M115</f>
        <v>0</v>
      </c>
      <c r="N151" s="59">
        <f>'Tabel 9'!N151+'Tabel 10'!N148+'Tabel 11'!N115</f>
        <v>0</v>
      </c>
      <c r="O151" s="59">
        <f>'Tabel 9'!O151+'Tabel 10'!O148+'Tabel 11'!O115</f>
        <v>0</v>
      </c>
      <c r="P151" s="59">
        <f>'Tabel 9'!P151+'Tabel 10'!P148+'Tabel 11'!P115</f>
        <v>0</v>
      </c>
    </row>
    <row r="152" spans="1:16">
      <c r="A152" s="13">
        <v>42</v>
      </c>
      <c r="B152" s="14" t="s">
        <v>191</v>
      </c>
      <c r="C152" s="59">
        <f>'Tabel 9'!C152+'Tabel 10'!C149+'Tabel 11'!C116</f>
        <v>0.33534550000000002</v>
      </c>
      <c r="D152" s="59">
        <f>'Tabel 9'!D152+'Tabel 10'!D149+'Tabel 11'!D116</f>
        <v>0</v>
      </c>
      <c r="E152" s="59">
        <f>'Tabel 9'!E152+'Tabel 10'!E149+'Tabel 11'!E116</f>
        <v>0.29085</v>
      </c>
      <c r="F152" s="59">
        <f>'Tabel 9'!F152+'Tabel 10'!F149+'Tabel 11'!F116</f>
        <v>0</v>
      </c>
      <c r="G152" s="59">
        <f>'Tabel 9'!G152+'Tabel 10'!G149+'Tabel 11'!G116</f>
        <v>0</v>
      </c>
      <c r="H152" s="59">
        <f>'Tabel 9'!H152+'Tabel 10'!H149+'Tabel 11'!H116</f>
        <v>0</v>
      </c>
      <c r="I152" s="59">
        <f>'Tabel 9'!I152+'Tabel 10'!I149+'Tabel 11'!I116</f>
        <v>0</v>
      </c>
      <c r="J152" s="59">
        <f>'Tabel 9'!J152+'Tabel 10'!J149+'Tabel 11'!J116</f>
        <v>0</v>
      </c>
      <c r="K152" s="59">
        <f>'Tabel 9'!K152+'Tabel 10'!K149+'Tabel 11'!K116</f>
        <v>0</v>
      </c>
      <c r="L152" s="59">
        <f>'Tabel 9'!L152+'Tabel 10'!L149+'Tabel 11'!L116</f>
        <v>0</v>
      </c>
      <c r="M152" s="59">
        <f>'Tabel 9'!M152+'Tabel 10'!M149+'Tabel 11'!M116</f>
        <v>0</v>
      </c>
      <c r="N152" s="59">
        <f>'Tabel 9'!N152+'Tabel 10'!N149+'Tabel 11'!N116</f>
        <v>0</v>
      </c>
      <c r="O152" s="59">
        <f>'Tabel 9'!O152+'Tabel 10'!O149+'Tabel 11'!O116</f>
        <v>0</v>
      </c>
      <c r="P152" s="59">
        <f>'Tabel 9'!P152+'Tabel 10'!P149+'Tabel 11'!P116</f>
        <v>0.158525</v>
      </c>
    </row>
    <row r="153" spans="1:16">
      <c r="A153" s="13">
        <v>43</v>
      </c>
      <c r="B153" s="14" t="s">
        <v>192</v>
      </c>
      <c r="C153" s="59">
        <f>'Tabel 9'!C153+'Tabel 10'!C150</f>
        <v>1.2528000000000001E-3</v>
      </c>
      <c r="D153" s="59">
        <f>'Tabel 9'!D153+'Tabel 10'!D150</f>
        <v>1.4637000000000001E-3</v>
      </c>
      <c r="E153" s="59">
        <f>'Tabel 9'!E153+'Tabel 10'!E150</f>
        <v>1.8855E-3</v>
      </c>
      <c r="F153" s="59">
        <f>'Tabel 9'!F153+'Tabel 10'!F150</f>
        <v>2.0964E-3</v>
      </c>
      <c r="G153" s="59">
        <f>'Tabel 9'!G153+'Tabel 10'!G150</f>
        <v>2.3073E-3</v>
      </c>
      <c r="H153" s="59">
        <f>'Tabel 9'!H153+'Tabel 10'!H150</f>
        <v>0</v>
      </c>
      <c r="I153" s="59">
        <f>'Tabel 9'!I153+'Tabel 10'!I150</f>
        <v>0</v>
      </c>
      <c r="J153" s="59">
        <f>'Tabel 9'!J153+'Tabel 10'!J150</f>
        <v>0</v>
      </c>
      <c r="K153" s="59">
        <f>'Tabel 9'!K153+'Tabel 10'!K150</f>
        <v>6.3270000000000004E-4</v>
      </c>
      <c r="L153" s="59">
        <f>'Tabel 9'!L153+'Tabel 10'!L150</f>
        <v>0</v>
      </c>
      <c r="M153" s="59">
        <f>'Tabel 9'!M153+'Tabel 10'!M150</f>
        <v>0</v>
      </c>
      <c r="N153" s="59">
        <f>'Tabel 9'!N153+'Tabel 10'!N150</f>
        <v>0</v>
      </c>
      <c r="O153" s="59">
        <f>'Tabel 9'!O153+'Tabel 10'!O150</f>
        <v>1.0874909E-2</v>
      </c>
      <c r="P153" s="59">
        <f>'Tabel 9'!P153+'Tabel 10'!P150</f>
        <v>1.5624017E-2</v>
      </c>
    </row>
    <row r="154" spans="1:16">
      <c r="A154" s="13">
        <v>44</v>
      </c>
      <c r="B154" s="14" t="s">
        <v>193</v>
      </c>
      <c r="C154" s="59">
        <f>'Tabel 9'!C154+'Tabel 10'!C151+'Tabel 11'!C117</f>
        <v>1.1363636E-2</v>
      </c>
      <c r="D154" s="59">
        <f>'Tabel 9'!D154+'Tabel 10'!D151+'Tabel 11'!D117</f>
        <v>0</v>
      </c>
      <c r="E154" s="59">
        <f>'Tabel 9'!E154+'Tabel 10'!E151+'Tabel 11'!E117</f>
        <v>0</v>
      </c>
      <c r="F154" s="59">
        <f>'Tabel 9'!F154+'Tabel 10'!F151+'Tabel 11'!F117</f>
        <v>0</v>
      </c>
      <c r="G154" s="59">
        <f>'Tabel 9'!G154+'Tabel 10'!G151+'Tabel 11'!G117</f>
        <v>0</v>
      </c>
      <c r="H154" s="59">
        <f>'Tabel 9'!H154+'Tabel 10'!H151+'Tabel 11'!H117</f>
        <v>0</v>
      </c>
      <c r="I154" s="59">
        <f>'Tabel 9'!I154+'Tabel 10'!I151+'Tabel 11'!I117</f>
        <v>0.83125000699999996</v>
      </c>
      <c r="J154" s="59">
        <f>'Tabel 9'!J154+'Tabel 10'!J151+'Tabel 11'!J117</f>
        <v>0.80583333999999995</v>
      </c>
      <c r="K154" s="59">
        <f>'Tabel 9'!K154+'Tabel 10'!K151+'Tabel 11'!K117</f>
        <v>0.82382576374998995</v>
      </c>
      <c r="L154" s="59">
        <f>'Tabel 9'!L154+'Tabel 10'!L151+'Tabel 11'!L117</f>
        <v>0.78393939983333005</v>
      </c>
      <c r="M154" s="59">
        <f>'Tabel 9'!M154+'Tabel 10'!M151+'Tabel 11'!M117</f>
        <v>0.74405303591665994</v>
      </c>
      <c r="N154" s="59">
        <f>'Tabel 9'!N154+'Tabel 10'!N151+'Tabel 11'!N117</f>
        <v>0.71863636891665994</v>
      </c>
      <c r="O154" s="59">
        <f>'Tabel 9'!O154+'Tabel 10'!O151+'Tabel 11'!O117</f>
        <v>0.67875000500000005</v>
      </c>
      <c r="P154" s="59">
        <f>'Tabel 9'!P154+'Tabel 10'!P151+'Tabel 11'!P117</f>
        <v>0.65333333800000004</v>
      </c>
    </row>
    <row r="155" spans="1:16">
      <c r="A155" s="13">
        <v>45</v>
      </c>
      <c r="B155" s="14" t="s">
        <v>194</v>
      </c>
      <c r="C155" s="59">
        <f>'Tabel 9'!C155+'Tabel 10'!C152+'Tabel 11'!C118</f>
        <v>1.5727955549999999</v>
      </c>
      <c r="D155" s="59">
        <f>'Tabel 9'!D155+'Tabel 10'!D152+'Tabel 11'!D118</f>
        <v>2.1370480830000003</v>
      </c>
      <c r="E155" s="59">
        <f>'Tabel 9'!E155+'Tabel 10'!E152+'Tabel 11'!E118</f>
        <v>2.076839814</v>
      </c>
      <c r="F155" s="59">
        <f>'Tabel 9'!F155+'Tabel 10'!F152+'Tabel 11'!F118</f>
        <v>2.0840965630000001</v>
      </c>
      <c r="G155" s="59">
        <f>'Tabel 9'!G155+'Tabel 10'!G152+'Tabel 11'!G118</f>
        <v>2.3726415709999999</v>
      </c>
      <c r="H155" s="59">
        <f>'Tabel 9'!H155+'Tabel 10'!H152+'Tabel 11'!H118</f>
        <v>1.878743531</v>
      </c>
      <c r="I155" s="59">
        <f>'Tabel 9'!I155+'Tabel 10'!I152+'Tabel 11'!I118</f>
        <v>2.5712348760000001</v>
      </c>
      <c r="J155" s="59">
        <f>'Tabel 9'!J155+'Tabel 10'!J152+'Tabel 11'!J118</f>
        <v>2.3025183519999999</v>
      </c>
      <c r="K155" s="59">
        <f>'Tabel 9'!K155+'Tabel 10'!K152+'Tabel 11'!K118</f>
        <v>2.4105279449913297</v>
      </c>
      <c r="L155" s="59">
        <f>'Tabel 9'!L155+'Tabel 10'!L152+'Tabel 11'!L118</f>
        <v>2.2086770569913301</v>
      </c>
      <c r="M155" s="59">
        <f>'Tabel 9'!M155+'Tabel 10'!M152+'Tabel 11'!M118</f>
        <v>2.36293558699133</v>
      </c>
      <c r="N155" s="59">
        <f>'Tabel 9'!N155+'Tabel 10'!N152+'Tabel 11'!N118</f>
        <v>1.9588361299913299</v>
      </c>
      <c r="O155" s="59">
        <f>'Tabel 9'!O155+'Tabel 10'!O152+'Tabel 11'!O118</f>
        <v>2.0183764949913301</v>
      </c>
      <c r="P155" s="59">
        <f>'Tabel 9'!P155+'Tabel 10'!P152+'Tabel 11'!P118</f>
        <v>2.2845998449913298</v>
      </c>
    </row>
    <row r="156" spans="1:16">
      <c r="A156" s="13">
        <v>46</v>
      </c>
      <c r="B156" s="14" t="s">
        <v>195</v>
      </c>
      <c r="C156" s="59">
        <f>'Tabel 9'!C156+'Tabel 10'!C153+'Tabel 11'!C119</f>
        <v>9.6362457353657973</v>
      </c>
      <c r="D156" s="59">
        <f>'Tabel 9'!D156+'Tabel 10'!D153+'Tabel 11'!D119</f>
        <v>9.1375734493647975</v>
      </c>
      <c r="E156" s="59">
        <f>'Tabel 9'!E156+'Tabel 10'!E153+'Tabel 11'!E119</f>
        <v>13.2367976955224</v>
      </c>
      <c r="F156" s="59">
        <f>'Tabel 9'!F156+'Tabel 10'!F153+'Tabel 11'!F119</f>
        <v>12.5023706332467</v>
      </c>
      <c r="G156" s="59">
        <f>'Tabel 9'!G156+'Tabel 10'!G153+'Tabel 11'!G119</f>
        <v>12.124766875162399</v>
      </c>
      <c r="H156" s="59">
        <f>'Tabel 9'!H156+'Tabel 10'!H153+'Tabel 11'!H119</f>
        <v>5.2913946689624005</v>
      </c>
      <c r="I156" s="59">
        <f>'Tabel 9'!I156+'Tabel 10'!I153+'Tabel 11'!I119</f>
        <v>5.4847433549623998</v>
      </c>
      <c r="J156" s="59">
        <f>'Tabel 9'!J156+'Tabel 10'!J153+'Tabel 11'!J119</f>
        <v>5.3259620409599995</v>
      </c>
      <c r="K156" s="59">
        <f>'Tabel 9'!K156+'Tabel 10'!K153+'Tabel 11'!K119</f>
        <v>10.264297802949001</v>
      </c>
      <c r="L156" s="59">
        <f>'Tabel 9'!L156+'Tabel 10'!L153+'Tabel 11'!L119</f>
        <v>9.6492785038046396</v>
      </c>
      <c r="M156" s="59">
        <f>'Tabel 9'!M156+'Tabel 10'!M153+'Tabel 11'!M119</f>
        <v>10.287874227654271</v>
      </c>
      <c r="N156" s="59">
        <f>'Tabel 9'!N156+'Tabel 10'!N153+'Tabel 11'!N119</f>
        <v>9.4540429926542693</v>
      </c>
      <c r="O156" s="59">
        <f>'Tabel 9'!O156+'Tabel 10'!O153+'Tabel 11'!O119</f>
        <v>4.7197592582679997</v>
      </c>
      <c r="P156" s="59">
        <f>'Tabel 9'!P156+'Tabel 10'!P153+'Tabel 11'!P119</f>
        <v>5.0415243739899998</v>
      </c>
    </row>
    <row r="157" spans="1:16" ht="30">
      <c r="A157" s="13">
        <v>47</v>
      </c>
      <c r="B157" s="58" t="s">
        <v>196</v>
      </c>
      <c r="C157" s="61">
        <f>'Tabel 9'!C157+'Tabel 10'!C154+'Tabel 11'!C120</f>
        <v>11.571536298365798</v>
      </c>
      <c r="D157" s="61">
        <f>'Tabel 9'!D157+'Tabel 10'!D154+'Tabel 11'!D120</f>
        <v>11.279950198364798</v>
      </c>
      <c r="E157" s="61">
        <f>'Tabel 9'!E157+'Tabel 10'!E154+'Tabel 11'!E120</f>
        <v>15.608861282522401</v>
      </c>
      <c r="F157" s="61">
        <f>'Tabel 9'!F157+'Tabel 10'!F154+'Tabel 11'!F120</f>
        <v>14.591051869246702</v>
      </c>
      <c r="G157" s="61">
        <f>'Tabel 9'!G157+'Tabel 10'!G154+'Tabel 11'!G120</f>
        <v>14.502204019162399</v>
      </c>
      <c r="H157" s="61">
        <f>'Tabel 9'!H157+'Tabel 10'!H154+'Tabel 11'!H120</f>
        <v>7.1726264729624001</v>
      </c>
      <c r="I157" s="61">
        <f>'Tabel 9'!I157+'Tabel 10'!I154+'Tabel 11'!I120</f>
        <v>8.8897165109624012</v>
      </c>
      <c r="J157" s="61">
        <f>'Tabel 9'!J157+'Tabel 10'!J154+'Tabel 11'!J120</f>
        <v>8.4368020059600006</v>
      </c>
      <c r="K157" s="61">
        <f>'Tabel 9'!K157+'Tabel 10'!K154+'Tabel 11'!K120</f>
        <v>13.501772484690335</v>
      </c>
      <c r="L157" s="61">
        <f>'Tabel 9'!L157+'Tabel 10'!L154+'Tabel 11'!L120</f>
        <v>12.645231133629309</v>
      </c>
      <c r="M157" s="61">
        <f>'Tabel 9'!M157+'Tabel 10'!M154+'Tabel 11'!M120</f>
        <v>13.398414223562279</v>
      </c>
      <c r="N157" s="61">
        <f>'Tabel 9'!N157+'Tabel 10'!N154+'Tabel 11'!N120</f>
        <v>12.13506686456226</v>
      </c>
      <c r="O157" s="61">
        <f>'Tabel 9'!O157+'Tabel 10'!O154+'Tabel 11'!O120</f>
        <v>7.4361864402593394</v>
      </c>
      <c r="P157" s="61">
        <f>'Tabel 9'!P157+'Tabel 10'!P154+'Tabel 11'!P120</f>
        <v>8.1622475469813409</v>
      </c>
    </row>
    <row r="158" spans="1:16">
      <c r="A158" s="13">
        <v>48</v>
      </c>
      <c r="B158" s="58" t="s">
        <v>197</v>
      </c>
      <c r="C158" s="61">
        <f>'Tabel 9'!C158+'Tabel 10'!C155+'Tabel 11'!C121</f>
        <v>2172.0300587458942</v>
      </c>
      <c r="D158" s="61">
        <f>'Tabel 9'!D158+'Tabel 10'!D155+'Tabel 11'!D121</f>
        <v>2191.6361896799526</v>
      </c>
      <c r="E158" s="61">
        <f>'Tabel 9'!E158+'Tabel 10'!E155+'Tabel 11'!E121</f>
        <v>2195.6083610024234</v>
      </c>
      <c r="F158" s="61">
        <f>'Tabel 9'!F158+'Tabel 10'!F155+'Tabel 11'!F121</f>
        <v>2202.857406432232</v>
      </c>
      <c r="G158" s="61">
        <f>'Tabel 9'!G158+'Tabel 10'!G155+'Tabel 11'!G121</f>
        <v>2222.6598698967141</v>
      </c>
      <c r="H158" s="61">
        <f>'Tabel 9'!H158+'Tabel 10'!H155+'Tabel 11'!H121</f>
        <v>2242.4684312509044</v>
      </c>
      <c r="I158" s="61">
        <f>'Tabel 9'!I158+'Tabel 10'!I155+'Tabel 11'!I121</f>
        <v>3034.9341106379043</v>
      </c>
      <c r="J158" s="61">
        <f>'Tabel 9'!J158+'Tabel 10'!J155+'Tabel 11'!J121</f>
        <v>3044.0070413578997</v>
      </c>
      <c r="K158" s="61">
        <f>'Tabel 9'!K158+'Tabel 10'!K155+'Tabel 11'!K121</f>
        <v>3089.7605301594867</v>
      </c>
      <c r="L158" s="61">
        <f>'Tabel 9'!L158+'Tabel 10'!L155+'Tabel 11'!L121</f>
        <v>3117.5286711921926</v>
      </c>
      <c r="M158" s="61">
        <f>'Tabel 9'!M158+'Tabel 10'!M155+'Tabel 11'!M121</f>
        <v>3156.2765629538012</v>
      </c>
      <c r="N158" s="61">
        <f>'Tabel 9'!N158+'Tabel 10'!N155+'Tabel 11'!N121</f>
        <v>3191.3953486648015</v>
      </c>
      <c r="O158" s="61">
        <f>'Tabel 9'!O158+'Tabel 10'!O155+'Tabel 11'!O121</f>
        <v>3225.7608589090601</v>
      </c>
      <c r="P158" s="61">
        <f>'Tabel 9'!P158+'Tabel 10'!P155+'Tabel 11'!P121</f>
        <v>3268.8130183250332</v>
      </c>
    </row>
  </sheetData>
  <mergeCells count="3">
    <mergeCell ref="B2:I2"/>
    <mergeCell ref="B56:I56"/>
    <mergeCell ref="B109:I10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rgb="FF002060"/>
  </sheetPr>
  <dimension ref="A1:P100"/>
  <sheetViews>
    <sheetView showGridLines="0" zoomScale="80" zoomScaleNormal="80" workbookViewId="0">
      <pane xSplit="2" ySplit="3" topLeftCell="J79" activePane="bottomRight" state="frozen"/>
      <selection pane="topRight" activeCell="B12" sqref="B12"/>
      <selection pane="bottomLeft" activeCell="B12" sqref="B12"/>
      <selection pane="bottomRight" activeCell="T94" sqref="T94"/>
    </sheetView>
  </sheetViews>
  <sheetFormatPr defaultColWidth="8.81640625" defaultRowHeight="14.5"/>
  <cols>
    <col min="1" max="1" width="3.81640625" bestFit="1" customWidth="1"/>
    <col min="2" max="2" width="47.81640625" bestFit="1" customWidth="1"/>
    <col min="3" max="16" width="13.453125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>
      <c r="B2" s="135" t="s">
        <v>200</v>
      </c>
      <c r="C2" s="135"/>
      <c r="D2" s="135"/>
      <c r="E2" s="135"/>
      <c r="F2" s="135"/>
      <c r="G2" s="135"/>
      <c r="H2" s="135"/>
      <c r="I2" s="135"/>
    </row>
    <row r="3" spans="1:16">
      <c r="A3" s="12" t="s">
        <v>167</v>
      </c>
      <c r="B3" s="12" t="s">
        <v>201</v>
      </c>
      <c r="C3" s="50">
        <f>'Tabel 1'!C10</f>
        <v>44773</v>
      </c>
      <c r="D3" s="50">
        <f>'Tabel 1'!D10</f>
        <v>44804</v>
      </c>
      <c r="E3" s="50">
        <f>'Tabel 1'!E10</f>
        <v>44834</v>
      </c>
      <c r="F3" s="50">
        <f>'Tabel 1'!F10</f>
        <v>44865</v>
      </c>
      <c r="G3" s="50">
        <f>'Tabel 1'!G10</f>
        <v>44895</v>
      </c>
      <c r="H3" s="50">
        <f>'Tabel 1'!H10</f>
        <v>44926</v>
      </c>
      <c r="I3" s="50">
        <f>'Tabel 1'!I10</f>
        <v>44957</v>
      </c>
      <c r="J3" s="50">
        <f>'Tabel 1'!J10</f>
        <v>44985</v>
      </c>
      <c r="K3" s="50">
        <f>'Tabel 1'!K10</f>
        <v>45016</v>
      </c>
      <c r="L3" s="50">
        <f>'Tabel 1'!L10</f>
        <v>45046</v>
      </c>
      <c r="M3" s="50">
        <f>'Tabel 1'!M10</f>
        <v>45077</v>
      </c>
      <c r="N3" s="50">
        <f>'Tabel 1'!N10</f>
        <v>45107</v>
      </c>
      <c r="O3" s="50">
        <f>'Tabel 1'!O10</f>
        <v>45138</v>
      </c>
      <c r="P3" s="50">
        <f>'Tabel 1'!P10</f>
        <v>45169</v>
      </c>
    </row>
    <row r="4" spans="1:16">
      <c r="A4" s="13">
        <v>1</v>
      </c>
      <c r="B4" s="14" t="s">
        <v>202</v>
      </c>
      <c r="C4" s="60">
        <f>+'Tabel 12'!C4+'Tabel 13'!C4+'Tabel 14'!C4</f>
        <v>8880.3753264188235</v>
      </c>
      <c r="D4" s="60">
        <f>+'Tabel 12'!D4+'Tabel 13'!D4+'Tabel 14'!D4</f>
        <v>10177.32835466968</v>
      </c>
      <c r="E4" s="60">
        <f>+'Tabel 12'!E4+'Tabel 13'!E4+'Tabel 14'!E4</f>
        <v>11469.943383244816</v>
      </c>
      <c r="F4" s="60">
        <f>+'Tabel 12'!F4+'Tabel 13'!F4+'Tabel 14'!F4</f>
        <v>12836.008928197898</v>
      </c>
      <c r="G4" s="60">
        <f>+'Tabel 12'!G4+'Tabel 13'!G4+'Tabel 14'!G4</f>
        <v>14236.602649758854</v>
      </c>
      <c r="H4" s="60">
        <f>+'Tabel 12'!H4+'Tabel 13'!H4+'Tabel 14'!H4</f>
        <v>15751.303581526414</v>
      </c>
      <c r="I4" s="60">
        <f>+'Tabel 12'!I4+'Tabel 13'!I4+'Tabel 14'!I4</f>
        <v>1544.2041534829161</v>
      </c>
      <c r="J4" s="60">
        <f>+'Tabel 12'!J4+'Tabel 13'!J4+'Tabel 14'!J4</f>
        <v>2964.4995006978115</v>
      </c>
      <c r="K4" s="60">
        <f>+'Tabel 12'!K4+'Tabel 13'!K4+'Tabel 14'!K4</f>
        <v>4493.8915924650191</v>
      </c>
      <c r="L4" s="60">
        <f>+'Tabel 12'!L4+'Tabel 13'!L4+'Tabel 14'!L4</f>
        <v>6013.0615739853347</v>
      </c>
      <c r="M4" s="60">
        <f>+'Tabel 12'!M4+'Tabel 13'!M4+'Tabel 14'!M4</f>
        <v>7596.3688387139155</v>
      </c>
      <c r="N4" s="60">
        <f>+'Tabel 12'!N4+'Tabel 13'!N4+'Tabel 14'!N4</f>
        <v>9125.9116212748595</v>
      </c>
      <c r="O4" s="60">
        <f>+'Tabel 12'!O4+'Tabel 13'!O4+'Tabel 14'!O4</f>
        <v>10747.171327435779</v>
      </c>
      <c r="P4" s="60">
        <f>+'Tabel 12'!P4+'Tabel 13'!P4+'Tabel 14'!P4</f>
        <v>12311.703046807714</v>
      </c>
    </row>
    <row r="5" spans="1:16">
      <c r="A5" s="13">
        <v>2</v>
      </c>
      <c r="B5" s="14" t="s">
        <v>203</v>
      </c>
      <c r="C5" s="60">
        <f>+'Tabel 12'!C5+'Tabel 13'!C5+'Tabel 14'!C5</f>
        <v>1342.650886203221</v>
      </c>
      <c r="D5" s="60">
        <f>+'Tabel 12'!D5+'Tabel 13'!D5+'Tabel 14'!D5</f>
        <v>1445.7427239109077</v>
      </c>
      <c r="E5" s="60">
        <f>+'Tabel 12'!E5+'Tabel 13'!E5+'Tabel 14'!E5</f>
        <v>1481.335591371268</v>
      </c>
      <c r="F5" s="60">
        <f>+'Tabel 12'!F5+'Tabel 13'!F5+'Tabel 14'!F5</f>
        <v>1529.510175600768</v>
      </c>
      <c r="G5" s="60">
        <f>+'Tabel 12'!G5+'Tabel 13'!G5+'Tabel 14'!G5</f>
        <v>1585.836077673888</v>
      </c>
      <c r="H5" s="60">
        <f>+'Tabel 12'!H5+'Tabel 13'!H5+'Tabel 14'!H5</f>
        <v>1690.7073973696611</v>
      </c>
      <c r="I5" s="60">
        <f>+'Tabel 12'!I5+'Tabel 13'!I5+'Tabel 14'!I5</f>
        <v>75.36265736351001</v>
      </c>
      <c r="J5" s="60">
        <f>+'Tabel 12'!J5+'Tabel 13'!J5+'Tabel 14'!J5</f>
        <v>105.66304222683999</v>
      </c>
      <c r="K5" s="60">
        <f>+'Tabel 12'!K5+'Tabel 13'!K5+'Tabel 14'!K5</f>
        <v>649.90237594972189</v>
      </c>
      <c r="L5" s="60">
        <f>+'Tabel 12'!L5+'Tabel 13'!L5+'Tabel 14'!L5</f>
        <v>901.43361828423394</v>
      </c>
      <c r="M5" s="60">
        <f>+'Tabel 12'!M5+'Tabel 13'!M5+'Tabel 14'!M5</f>
        <v>1224.036274031952</v>
      </c>
      <c r="N5" s="60">
        <f>+'Tabel 12'!N5+'Tabel 13'!N5+'Tabel 14'!N5</f>
        <v>1661.9205170847645</v>
      </c>
      <c r="O5" s="60">
        <f>+'Tabel 12'!O5+'Tabel 13'!O5+'Tabel 14'!O5</f>
        <v>1809.1477562894738</v>
      </c>
      <c r="P5" s="60">
        <f>+'Tabel 12'!P5+'Tabel 13'!P5+'Tabel 14'!P5</f>
        <v>1868.9137011012838</v>
      </c>
    </row>
    <row r="6" spans="1:16">
      <c r="A6" s="13">
        <v>3</v>
      </c>
      <c r="B6" s="14" t="s">
        <v>204</v>
      </c>
      <c r="C6" s="60">
        <f>+'Tabel 12'!C6+'Tabel 13'!C6+'Tabel 14'!C6</f>
        <v>370.44164082261</v>
      </c>
      <c r="D6" s="60">
        <f>+'Tabel 12'!D6+'Tabel 13'!D6+'Tabel 14'!D6</f>
        <v>408.81573839710001</v>
      </c>
      <c r="E6" s="60">
        <f>+'Tabel 12'!E6+'Tabel 13'!E6+'Tabel 14'!E6</f>
        <v>453.91675113578003</v>
      </c>
      <c r="F6" s="60">
        <f>+'Tabel 12'!F6+'Tabel 13'!F6+'Tabel 14'!F6</f>
        <v>501.43377833543008</v>
      </c>
      <c r="G6" s="60">
        <f>+'Tabel 12'!G6+'Tabel 13'!G6+'Tabel 14'!G6</f>
        <v>559.64468765314996</v>
      </c>
      <c r="H6" s="60">
        <f>+'Tabel 12'!H6+'Tabel 13'!H6+'Tabel 14'!H6</f>
        <v>606.57854161554008</v>
      </c>
      <c r="I6" s="60">
        <f>+'Tabel 12'!I6+'Tabel 13'!I6+'Tabel 14'!I6</f>
        <v>49.641464865910002</v>
      </c>
      <c r="J6" s="60">
        <f>+'Tabel 12'!J6+'Tabel 13'!J6+'Tabel 14'!J6</f>
        <v>90.696295283560005</v>
      </c>
      <c r="K6" s="60">
        <f>+'Tabel 12'!K6+'Tabel 13'!K6+'Tabel 14'!K6</f>
        <v>131.01586010418998</v>
      </c>
      <c r="L6" s="60">
        <f>+'Tabel 12'!L6+'Tabel 13'!L6+'Tabel 14'!L6</f>
        <v>185.33375713495667</v>
      </c>
      <c r="M6" s="60">
        <f>+'Tabel 12'!M6+'Tabel 13'!M6+'Tabel 14'!M6</f>
        <v>225.78279677925332</v>
      </c>
      <c r="N6" s="60">
        <f>+'Tabel 12'!N6+'Tabel 13'!N6+'Tabel 14'!N6</f>
        <v>275.51346482813329</v>
      </c>
      <c r="O6" s="60">
        <f>+'Tabel 12'!O6+'Tabel 13'!O6+'Tabel 14'!O6</f>
        <v>319.11272326242999</v>
      </c>
      <c r="P6" s="60">
        <f>+'Tabel 12'!P6+'Tabel 13'!P6+'Tabel 14'!P6</f>
        <v>361.88515437820001</v>
      </c>
    </row>
    <row r="7" spans="1:16">
      <c r="A7" s="13">
        <v>4</v>
      </c>
      <c r="B7" s="14" t="s">
        <v>205</v>
      </c>
      <c r="C7" s="60">
        <f>+'Tabel 12'!C7+'Tabel 13'!C7+'Tabel 14'!C7</f>
        <v>1198.2426195380267</v>
      </c>
      <c r="D7" s="60">
        <f>+'Tabel 12'!D7+'Tabel 13'!D7+'Tabel 14'!D7</f>
        <v>1431.9392048125485</v>
      </c>
      <c r="E7" s="60">
        <f>+'Tabel 12'!E7+'Tabel 13'!E7+'Tabel 14'!E7</f>
        <v>1688.9515391445743</v>
      </c>
      <c r="F7" s="60">
        <f>+'Tabel 12'!F7+'Tabel 13'!F7+'Tabel 14'!F7</f>
        <v>1655.4910921062599</v>
      </c>
      <c r="G7" s="60">
        <f>+'Tabel 12'!G7+'Tabel 13'!G7+'Tabel 14'!G7</f>
        <v>1840.8288958916128</v>
      </c>
      <c r="H7" s="60">
        <f>+'Tabel 12'!H7+'Tabel 13'!H7+'Tabel 14'!H7</f>
        <v>1937.9392089273304</v>
      </c>
      <c r="I7" s="60">
        <f>+'Tabel 12'!I7+'Tabel 13'!I7+'Tabel 14'!I7</f>
        <v>152.75119312609431</v>
      </c>
      <c r="J7" s="60">
        <f>+'Tabel 12'!J7+'Tabel 13'!J7+'Tabel 14'!J7</f>
        <v>232.42427523119093</v>
      </c>
      <c r="K7" s="60">
        <f>+'Tabel 12'!K7+'Tabel 13'!K7+'Tabel 14'!K7</f>
        <v>287.74784768483136</v>
      </c>
      <c r="L7" s="60">
        <f>+'Tabel 12'!L7+'Tabel 13'!L7+'Tabel 14'!L7</f>
        <v>331.66237064310889</v>
      </c>
      <c r="M7" s="60">
        <f>+'Tabel 12'!M7+'Tabel 13'!M7+'Tabel 14'!M7</f>
        <v>671.31492721323548</v>
      </c>
      <c r="N7" s="60">
        <f>+'Tabel 12'!N7+'Tabel 13'!N7+'Tabel 14'!N7</f>
        <v>791.68176633373844</v>
      </c>
      <c r="O7" s="60">
        <f>+'Tabel 12'!O7+'Tabel 13'!O7+'Tabel 14'!O7</f>
        <v>1011.3058481957274</v>
      </c>
      <c r="P7" s="60">
        <f>+'Tabel 12'!P7+'Tabel 13'!P7+'Tabel 14'!P7</f>
        <v>1393.1979178388515</v>
      </c>
    </row>
    <row r="8" spans="1:16">
      <c r="A8" s="13">
        <v>5</v>
      </c>
      <c r="B8" s="14" t="s">
        <v>206</v>
      </c>
      <c r="C8" s="60">
        <f>+'Tabel 12'!C8+'Tabel 13'!C8+'Tabel 14'!C8</f>
        <v>60.65638244638</v>
      </c>
      <c r="D8" s="60">
        <f>+'Tabel 12'!D8+'Tabel 13'!D8+'Tabel 14'!D8</f>
        <v>65.139082427380004</v>
      </c>
      <c r="E8" s="60">
        <f>+'Tabel 12'!E8+'Tabel 13'!E8+'Tabel 14'!E8</f>
        <v>74.19828478718</v>
      </c>
      <c r="F8" s="60">
        <f>+'Tabel 12'!F8+'Tabel 13'!F8+'Tabel 14'!F8</f>
        <v>78.787282676380002</v>
      </c>
      <c r="G8" s="60">
        <f>+'Tabel 12'!G8+'Tabel 13'!G8+'Tabel 14'!G8</f>
        <v>82.862139952790002</v>
      </c>
      <c r="H8" s="60">
        <f>+'Tabel 12'!H8+'Tabel 13'!H8+'Tabel 14'!H8</f>
        <v>112.81999196979</v>
      </c>
      <c r="I8" s="60">
        <f>+'Tabel 12'!I8+'Tabel 13'!I8+'Tabel 14'!I8</f>
        <v>14.03456232225</v>
      </c>
      <c r="J8" s="60">
        <f>+'Tabel 12'!J8+'Tabel 13'!J8+'Tabel 14'!J8</f>
        <v>25.755808633249998</v>
      </c>
      <c r="K8" s="60">
        <f>+'Tabel 12'!K8+'Tabel 13'!K8+'Tabel 14'!K8</f>
        <v>34.565935001249997</v>
      </c>
      <c r="L8" s="60">
        <f>+'Tabel 12'!L8+'Tabel 13'!L8+'Tabel 14'!L8</f>
        <v>53.219608837319996</v>
      </c>
      <c r="M8" s="60">
        <f>+'Tabel 12'!M8+'Tabel 13'!M8+'Tabel 14'!M8</f>
        <v>65.747982683320004</v>
      </c>
      <c r="N8" s="60">
        <f>+'Tabel 12'!N8+'Tabel 13'!N8+'Tabel 14'!N8</f>
        <v>76.389915083250003</v>
      </c>
      <c r="O8" s="60">
        <f>+'Tabel 12'!O8+'Tabel 13'!O8+'Tabel 14'!O8</f>
        <v>92.907626629250004</v>
      </c>
      <c r="P8" s="60">
        <f>+'Tabel 12'!P8+'Tabel 13'!P8+'Tabel 14'!P8</f>
        <v>132.49161742308999</v>
      </c>
    </row>
    <row r="9" spans="1:16">
      <c r="A9" s="13">
        <v>6</v>
      </c>
      <c r="B9" s="16" t="s">
        <v>207</v>
      </c>
      <c r="C9" s="61">
        <f>+'Tabel 12'!C9+'Tabel 13'!C9+'Tabel 14'!C9</f>
        <v>11852.366855429067</v>
      </c>
      <c r="D9" s="61">
        <f>+'Tabel 12'!D9+'Tabel 13'!D9+'Tabel 14'!D9</f>
        <v>13528.965104217616</v>
      </c>
      <c r="E9" s="61">
        <f>+'Tabel 12'!E9+'Tabel 13'!E9+'Tabel 14'!E9</f>
        <v>15168.345549683614</v>
      </c>
      <c r="F9" s="61">
        <f>+'Tabel 12'!F9+'Tabel 13'!F9+'Tabel 14'!F9</f>
        <v>16601.231256916737</v>
      </c>
      <c r="G9" s="61">
        <f>+'Tabel 12'!G9+'Tabel 13'!G9+'Tabel 14'!G9</f>
        <v>18305.774450930294</v>
      </c>
      <c r="H9" s="61">
        <f>+'Tabel 12'!H9+'Tabel 13'!H9+'Tabel 14'!H9</f>
        <v>20099.348721408725</v>
      </c>
      <c r="I9" s="61">
        <f>+'Tabel 12'!I9+'Tabel 13'!I9+'Tabel 14'!I9</f>
        <v>1835.9940311606806</v>
      </c>
      <c r="J9" s="61">
        <f>+'Tabel 12'!J9+'Tabel 13'!J9+'Tabel 14'!J9</f>
        <v>3419.038922072652</v>
      </c>
      <c r="K9" s="61">
        <f>+'Tabel 12'!K9+'Tabel 13'!K9+'Tabel 14'!K9</f>
        <v>5597.1236112050119</v>
      </c>
      <c r="L9" s="61">
        <f>+'Tabel 12'!L9+'Tabel 13'!L9+'Tabel 14'!L9</f>
        <v>7484.7109288849551</v>
      </c>
      <c r="M9" s="61">
        <f>+'Tabel 12'!M9+'Tabel 13'!M9+'Tabel 14'!M9</f>
        <v>9783.2508194216734</v>
      </c>
      <c r="N9" s="61">
        <f>+'Tabel 12'!N9+'Tabel 13'!N9+'Tabel 14'!N9</f>
        <v>11931.417284604748</v>
      </c>
      <c r="O9" s="61">
        <f>+'Tabel 12'!O9+'Tabel 13'!O9+'Tabel 14'!O9</f>
        <v>13979.64528181266</v>
      </c>
      <c r="P9" s="61">
        <f>+'Tabel 12'!P9+'Tabel 13'!P9+'Tabel 14'!P9</f>
        <v>16068.191437549136</v>
      </c>
    </row>
    <row r="10" spans="1:16">
      <c r="A10" s="13">
        <v>7</v>
      </c>
      <c r="B10" s="14" t="s">
        <v>208</v>
      </c>
      <c r="C10" s="60">
        <f>+'Tabel 12'!C10+'Tabel 13'!C10+'Tabel 14'!C10</f>
        <v>50.055938975549999</v>
      </c>
      <c r="D10" s="60">
        <f>+'Tabel 12'!D10+'Tabel 13'!D10+'Tabel 14'!D10</f>
        <v>56.29463907137</v>
      </c>
      <c r="E10" s="60">
        <f>+'Tabel 12'!E10+'Tabel 13'!E10+'Tabel 14'!E10</f>
        <v>61.708589734138798</v>
      </c>
      <c r="F10" s="60">
        <f>+'Tabel 12'!F10+'Tabel 13'!F10+'Tabel 14'!F10</f>
        <v>70.154578745058785</v>
      </c>
      <c r="G10" s="60">
        <f>+'Tabel 12'!G10+'Tabel 13'!G10+'Tabel 14'!G10</f>
        <v>75.126590189048798</v>
      </c>
      <c r="H10" s="60">
        <f>+'Tabel 12'!H10+'Tabel 13'!H10+'Tabel 14'!H10</f>
        <v>81.083000758498798</v>
      </c>
      <c r="I10" s="60">
        <f>+'Tabel 12'!I10+'Tabel 13'!I10+'Tabel 14'!I10</f>
        <v>5.1215278854687947</v>
      </c>
      <c r="J10" s="60">
        <f>+'Tabel 12'!J10+'Tabel 13'!J10+'Tabel 14'!J10</f>
        <v>10.179837408300001</v>
      </c>
      <c r="K10" s="60">
        <f>+'Tabel 12'!K10+'Tabel 13'!K10+'Tabel 14'!K10</f>
        <v>16.154762134930003</v>
      </c>
      <c r="L10" s="60">
        <f>+'Tabel 12'!L10+'Tabel 13'!L10+'Tabel 14'!L10</f>
        <v>21.78389804831</v>
      </c>
      <c r="M10" s="60">
        <f>+'Tabel 12'!M10+'Tabel 13'!M10+'Tabel 14'!M10</f>
        <v>27.160267498260001</v>
      </c>
      <c r="N10" s="60">
        <f>+'Tabel 12'!N10+'Tabel 13'!N10+'Tabel 14'!N10</f>
        <v>33.693774249689994</v>
      </c>
      <c r="O10" s="60">
        <f>+'Tabel 12'!O10+'Tabel 13'!O10+'Tabel 14'!O10</f>
        <v>37.88361626879</v>
      </c>
      <c r="P10" s="60">
        <f>+'Tabel 12'!P10+'Tabel 13'!P10+'Tabel 14'!P10</f>
        <v>43.471692532700004</v>
      </c>
    </row>
    <row r="11" spans="1:16">
      <c r="A11" s="13">
        <v>8</v>
      </c>
      <c r="B11" s="14" t="s">
        <v>209</v>
      </c>
      <c r="C11" s="60">
        <f>+'Tabel 12'!C11+'Tabel 13'!C11+'Tabel 14'!C11</f>
        <v>47.900491993149998</v>
      </c>
      <c r="D11" s="60">
        <f>+'Tabel 12'!D11+'Tabel 13'!D11+'Tabel 14'!D11</f>
        <v>71.844330228900006</v>
      </c>
      <c r="E11" s="60">
        <f>+'Tabel 12'!E11+'Tabel 13'!E11+'Tabel 14'!E11</f>
        <v>87.395693510899989</v>
      </c>
      <c r="F11" s="60">
        <f>+'Tabel 12'!F11+'Tabel 13'!F11+'Tabel 14'!F11</f>
        <v>97.556739718130004</v>
      </c>
      <c r="G11" s="60">
        <f>+'Tabel 12'!G11+'Tabel 13'!G11+'Tabel 14'!G11</f>
        <v>116.25730560788</v>
      </c>
      <c r="H11" s="60">
        <f>+'Tabel 12'!H11+'Tabel 13'!H11+'Tabel 14'!H11</f>
        <v>154.35057666963002</v>
      </c>
      <c r="I11" s="60">
        <f>+'Tabel 12'!I11+'Tabel 13'!I11+'Tabel 14'!I11</f>
        <v>2.82132263975</v>
      </c>
      <c r="J11" s="60">
        <f>+'Tabel 12'!J11+'Tabel 13'!J11+'Tabel 14'!J11</f>
        <v>8.9415252724999998</v>
      </c>
      <c r="K11" s="60">
        <f>+'Tabel 12'!K11+'Tabel 13'!K11+'Tabel 14'!K11</f>
        <v>16.0561440225</v>
      </c>
      <c r="L11" s="60">
        <f>+'Tabel 12'!L11+'Tabel 13'!L11+'Tabel 14'!L11</f>
        <v>22.564520116830003</v>
      </c>
      <c r="M11" s="60">
        <f>+'Tabel 12'!M11+'Tabel 13'!M11+'Tabel 14'!M11</f>
        <v>29.734961242410002</v>
      </c>
      <c r="N11" s="60">
        <f>+'Tabel 12'!N11+'Tabel 13'!N11+'Tabel 14'!N11</f>
        <v>45.754801039559993</v>
      </c>
      <c r="O11" s="60">
        <f>+'Tabel 12'!O11+'Tabel 13'!O11+'Tabel 14'!O11</f>
        <v>51.901505743640001</v>
      </c>
      <c r="P11" s="60">
        <f>+'Tabel 12'!P11+'Tabel 13'!P11+'Tabel 14'!P11</f>
        <v>63.737340605209994</v>
      </c>
    </row>
    <row r="12" spans="1:16">
      <c r="A12" s="13">
        <v>9</v>
      </c>
      <c r="B12" s="14" t="s">
        <v>210</v>
      </c>
      <c r="C12" s="60">
        <f>+'Tabel 12'!C12+'Tabel 13'!C12+'Tabel 14'!C12</f>
        <v>111.8557779174978</v>
      </c>
      <c r="D12" s="60">
        <f>+'Tabel 12'!D12+'Tabel 13'!D12+'Tabel 14'!D12</f>
        <v>122.25953043908581</v>
      </c>
      <c r="E12" s="60">
        <f>+'Tabel 12'!E12+'Tabel 13'!E12+'Tabel 14'!E12</f>
        <v>135.10520702767388</v>
      </c>
      <c r="F12" s="60">
        <f>+'Tabel 12'!F12+'Tabel 13'!F12+'Tabel 14'!F12</f>
        <v>148.1236146862619</v>
      </c>
      <c r="G12" s="60">
        <f>+'Tabel 12'!G12+'Tabel 13'!G12+'Tabel 14'!G12</f>
        <v>161.16764839984998</v>
      </c>
      <c r="H12" s="60">
        <f>+'Tabel 12'!H12+'Tabel 13'!H12+'Tabel 14'!H12</f>
        <v>174.56569213743811</v>
      </c>
      <c r="I12" s="60">
        <f>+'Tabel 12'!I12+'Tabel 13'!I12+'Tabel 14'!I12</f>
        <v>12.405304414330651</v>
      </c>
      <c r="J12" s="60">
        <f>+'Tabel 12'!J12+'Tabel 13'!J12+'Tabel 14'!J12</f>
        <v>24.9054426909738</v>
      </c>
      <c r="K12" s="60">
        <f>+'Tabel 12'!K12+'Tabel 13'!K12+'Tabel 14'!K12</f>
        <v>36.543636282616951</v>
      </c>
      <c r="L12" s="60">
        <f>+'Tabel 12'!L12+'Tabel 13'!L12+'Tabel 14'!L12</f>
        <v>48.661591958260104</v>
      </c>
      <c r="M12" s="60">
        <f>+'Tabel 12'!M12+'Tabel 13'!M12+'Tabel 14'!M12</f>
        <v>60.936524850299101</v>
      </c>
      <c r="N12" s="60">
        <f>+'Tabel 12'!N12+'Tabel 13'!N12+'Tabel 14'!N12</f>
        <v>72.247335590338096</v>
      </c>
      <c r="O12" s="60">
        <f>+'Tabel 12'!O12+'Tabel 13'!O12+'Tabel 14'!O12</f>
        <v>85.298069440366618</v>
      </c>
      <c r="P12" s="60">
        <f>+'Tabel 12'!P12+'Tabel 13'!P12+'Tabel 14'!P12</f>
        <v>97.502838010395209</v>
      </c>
    </row>
    <row r="13" spans="1:16">
      <c r="A13" s="13">
        <v>10</v>
      </c>
      <c r="B13" s="14" t="s">
        <v>211</v>
      </c>
      <c r="C13" s="60">
        <f>+'Tabel 12'!C13+'Tabel 13'!C13+'Tabel 14'!C13</f>
        <v>89.565973783370012</v>
      </c>
      <c r="D13" s="60">
        <f>+'Tabel 12'!D13+'Tabel 13'!D13+'Tabel 14'!D13</f>
        <v>103.52685028872</v>
      </c>
      <c r="E13" s="60">
        <f>+'Tabel 12'!E13+'Tabel 13'!E13+'Tabel 14'!E13</f>
        <v>115.93240658068</v>
      </c>
      <c r="F13" s="60">
        <f>+'Tabel 12'!F13+'Tabel 13'!F13+'Tabel 14'!F13</f>
        <v>130.85969712157998</v>
      </c>
      <c r="G13" s="60">
        <f>+'Tabel 12'!G13+'Tabel 13'!G13+'Tabel 14'!G13</f>
        <v>146.30424648111</v>
      </c>
      <c r="H13" s="60">
        <f>+'Tabel 12'!H13+'Tabel 13'!H13+'Tabel 14'!H13</f>
        <v>160.44165883414001</v>
      </c>
      <c r="I13" s="60">
        <f>+'Tabel 12'!I13+'Tabel 13'!I13+'Tabel 14'!I13</f>
        <v>13.443415197530001</v>
      </c>
      <c r="J13" s="60">
        <f>+'Tabel 12'!J13+'Tabel 13'!J13+'Tabel 14'!J13</f>
        <v>24.512091582579998</v>
      </c>
      <c r="K13" s="60">
        <f>+'Tabel 12'!K13+'Tabel 13'!K13+'Tabel 14'!K13</f>
        <v>36.947962004010002</v>
      </c>
      <c r="L13" s="60">
        <f>+'Tabel 12'!L13+'Tabel 13'!L13+'Tabel 14'!L13</f>
        <v>49.959685556639997</v>
      </c>
      <c r="M13" s="60">
        <f>+'Tabel 12'!M13+'Tabel 13'!M13+'Tabel 14'!M13</f>
        <v>64.10670699648</v>
      </c>
      <c r="N13" s="60">
        <f>+'Tabel 12'!N13+'Tabel 13'!N13+'Tabel 14'!N13</f>
        <v>75.987230825099999</v>
      </c>
      <c r="O13" s="60">
        <f>+'Tabel 12'!O13+'Tabel 13'!O13+'Tabel 14'!O13</f>
        <v>88.834550268719994</v>
      </c>
      <c r="P13" s="60">
        <f>+'Tabel 12'!P13+'Tabel 13'!P13+'Tabel 14'!P13</f>
        <v>101.29329059240999</v>
      </c>
    </row>
    <row r="14" spans="1:16">
      <c r="A14" s="13">
        <v>11</v>
      </c>
      <c r="B14" s="14" t="s">
        <v>212</v>
      </c>
      <c r="C14" s="63">
        <f>+'Tabel 12'!C14+'Tabel 13'!C14+'Tabel 14'!C14</f>
        <v>74.140464803993893</v>
      </c>
      <c r="D14" s="63">
        <f>+'Tabel 12'!D14+'Tabel 13'!D14+'Tabel 14'!D14</f>
        <v>90.133229610871211</v>
      </c>
      <c r="E14" s="63">
        <f>+'Tabel 12'!E14+'Tabel 13'!E14+'Tabel 14'!E14</f>
        <v>102.03381922253641</v>
      </c>
      <c r="F14" s="63">
        <f>+'Tabel 12'!F14+'Tabel 13'!F14+'Tabel 14'!F14</f>
        <v>110.02393463663839</v>
      </c>
      <c r="G14" s="63">
        <f>+'Tabel 12'!G14+'Tabel 13'!G14+'Tabel 14'!G14</f>
        <v>121.58767402668509</v>
      </c>
      <c r="H14" s="63">
        <f>+'Tabel 12'!H14+'Tabel 13'!H14+'Tabel 14'!H14</f>
        <v>134.24562890680232</v>
      </c>
      <c r="I14" s="63">
        <f>+'Tabel 12'!I14+'Tabel 13'!I14+'Tabel 14'!I14</f>
        <v>11.11912014881095</v>
      </c>
      <c r="J14" s="63">
        <f>+'Tabel 12'!J14+'Tabel 13'!J14+'Tabel 14'!J14</f>
        <v>21.849579083340508</v>
      </c>
      <c r="K14" s="63">
        <f>+'Tabel 12'!K14+'Tabel 13'!K14+'Tabel 14'!K14</f>
        <v>32.000233756906297</v>
      </c>
      <c r="L14" s="63">
        <f>+'Tabel 12'!L14+'Tabel 13'!L14+'Tabel 14'!L14</f>
        <v>44.757085024486301</v>
      </c>
      <c r="M14" s="63">
        <f>+'Tabel 12'!M14+'Tabel 13'!M14+'Tabel 14'!M14</f>
        <v>56.724133938847999</v>
      </c>
      <c r="N14" s="63">
        <f>+'Tabel 12'!N14+'Tabel 13'!N14+'Tabel 14'!N14</f>
        <v>67.468114503578107</v>
      </c>
      <c r="O14" s="63">
        <f>+'Tabel 12'!O14+'Tabel 13'!O14+'Tabel 14'!O14</f>
        <v>80.482078296279013</v>
      </c>
      <c r="P14" s="63">
        <f>+'Tabel 12'!P14+'Tabel 13'!P14+'Tabel 14'!P14</f>
        <v>92.374765323195405</v>
      </c>
    </row>
    <row r="15" spans="1:16">
      <c r="A15" s="13">
        <v>12</v>
      </c>
      <c r="B15" s="15" t="s">
        <v>213</v>
      </c>
      <c r="C15" s="60">
        <f>+'Tabel 12'!C15+'Tabel 13'!C15+'Tabel 14'!C15</f>
        <v>35.934601492900001</v>
      </c>
      <c r="D15" s="60">
        <f>+'Tabel 12'!D15+'Tabel 13'!D15+'Tabel 14'!D15</f>
        <v>39.206554155500001</v>
      </c>
      <c r="E15" s="60">
        <f>+'Tabel 12'!E15+'Tabel 13'!E15+'Tabel 14'!E15</f>
        <v>44.559572420250007</v>
      </c>
      <c r="F15" s="60">
        <f>+'Tabel 12'!F15+'Tabel 13'!F15+'Tabel 14'!F15</f>
        <v>49.41191359600468</v>
      </c>
      <c r="G15" s="60">
        <f>+'Tabel 12'!G15+'Tabel 13'!G15+'Tabel 14'!G15</f>
        <v>68.318409896404674</v>
      </c>
      <c r="H15" s="60">
        <f>+'Tabel 12'!H15+'Tabel 13'!H15+'Tabel 14'!H15</f>
        <v>64.022420246414654</v>
      </c>
      <c r="I15" s="60">
        <f>+'Tabel 12'!I15+'Tabel 13'!I15+'Tabel 14'!I15</f>
        <v>4.1640569739999993</v>
      </c>
      <c r="J15" s="60">
        <f>+'Tabel 12'!J15+'Tabel 13'!J15+'Tabel 14'!J15</f>
        <v>7.9118678276300001</v>
      </c>
      <c r="K15" s="60">
        <f>+'Tabel 12'!K15+'Tabel 13'!K15+'Tabel 14'!K15</f>
        <v>14.13013525126</v>
      </c>
      <c r="L15" s="60">
        <f>+'Tabel 12'!L15+'Tabel 13'!L15+'Tabel 14'!L15</f>
        <v>16.73738742342</v>
      </c>
      <c r="M15" s="60">
        <f>+'Tabel 12'!M15+'Tabel 13'!M15+'Tabel 14'!M15</f>
        <v>22.374992192690005</v>
      </c>
      <c r="N15" s="60">
        <f>+'Tabel 12'!N15+'Tabel 13'!N15+'Tabel 14'!N15</f>
        <v>28.497425164700001</v>
      </c>
      <c r="O15" s="60">
        <f>+'Tabel 12'!O15+'Tabel 13'!O15+'Tabel 14'!O15</f>
        <v>39.492542758589991</v>
      </c>
      <c r="P15" s="60">
        <f>+'Tabel 12'!P15+'Tabel 13'!P15+'Tabel 14'!P15</f>
        <v>47.691651925429994</v>
      </c>
    </row>
    <row r="16" spans="1:16">
      <c r="A16" s="13">
        <v>13</v>
      </c>
      <c r="B16" s="33" t="s">
        <v>214</v>
      </c>
      <c r="C16" s="61">
        <f>+'Tabel 12'!C16+'Tabel 13'!C16+'Tabel 14'!C16</f>
        <v>409.45324896646167</v>
      </c>
      <c r="D16" s="61">
        <f>+'Tabel 12'!D16+'Tabel 13'!D16+'Tabel 14'!D16</f>
        <v>483.26513379444697</v>
      </c>
      <c r="E16" s="61">
        <f>+'Tabel 12'!E16+'Tabel 13'!E16+'Tabel 14'!E16</f>
        <v>546.73528849617924</v>
      </c>
      <c r="F16" s="61">
        <f>+'Tabel 12'!F16+'Tabel 13'!F16+'Tabel 14'!F16</f>
        <v>606.13047850367377</v>
      </c>
      <c r="G16" s="61">
        <f>+'Tabel 12'!G16+'Tabel 13'!G16+'Tabel 14'!G16</f>
        <v>688.76187460097856</v>
      </c>
      <c r="H16" s="61">
        <f>+'Tabel 12'!H16+'Tabel 13'!H16+'Tabel 14'!H16</f>
        <v>768.7089775529239</v>
      </c>
      <c r="I16" s="61">
        <f>+'Tabel 12'!I16+'Tabel 13'!I16+'Tabel 14'!I16</f>
        <v>49.074747259890394</v>
      </c>
      <c r="J16" s="61">
        <f>+'Tabel 12'!J16+'Tabel 13'!J16+'Tabel 14'!J16</f>
        <v>98.300343865324308</v>
      </c>
      <c r="K16" s="61">
        <f>+'Tabel 12'!K16+'Tabel 13'!K16+'Tabel 14'!K16</f>
        <v>151.83287345222331</v>
      </c>
      <c r="L16" s="61">
        <f>+'Tabel 12'!L16+'Tabel 13'!L16+'Tabel 14'!L16</f>
        <v>204.46416812794638</v>
      </c>
      <c r="M16" s="61">
        <f>+'Tabel 12'!M16+'Tabel 13'!M16+'Tabel 14'!M16</f>
        <v>261.03758671898709</v>
      </c>
      <c r="N16" s="61">
        <f>+'Tabel 12'!N16+'Tabel 13'!N16+'Tabel 14'!N16</f>
        <v>323.64868137296617</v>
      </c>
      <c r="O16" s="61">
        <f>+'Tabel 12'!O16+'Tabel 13'!O16+'Tabel 14'!O16</f>
        <v>383.8923627763856</v>
      </c>
      <c r="P16" s="61">
        <f>+'Tabel 12'!P16+'Tabel 13'!P16+'Tabel 14'!P16</f>
        <v>446.07157898934059</v>
      </c>
    </row>
    <row r="17" spans="1:16">
      <c r="A17" s="13">
        <v>14</v>
      </c>
      <c r="B17" s="33" t="s">
        <v>215</v>
      </c>
      <c r="C17" s="61">
        <f>+'Tabel 12'!C17+'Tabel 13'!C17+'Tabel 14'!C17</f>
        <v>11442.913606462602</v>
      </c>
      <c r="D17" s="61">
        <f>+'Tabel 12'!D17+'Tabel 13'!D17+'Tabel 14'!D17</f>
        <v>13045.699970423175</v>
      </c>
      <c r="E17" s="61">
        <f>+'Tabel 12'!E17+'Tabel 13'!E17+'Tabel 14'!E17</f>
        <v>14621.610261187439</v>
      </c>
      <c r="F17" s="61">
        <f>+'Tabel 12'!F17+'Tabel 13'!F17+'Tabel 14'!F17</f>
        <v>15995.10077841306</v>
      </c>
      <c r="G17" s="61">
        <f>+'Tabel 12'!G17+'Tabel 13'!G17+'Tabel 14'!G17</f>
        <v>17617.012576329314</v>
      </c>
      <c r="H17" s="61">
        <f>+'Tabel 12'!H17+'Tabel 13'!H17+'Tabel 14'!H17</f>
        <v>19330.639743855812</v>
      </c>
      <c r="I17" s="61">
        <f>+'Tabel 12'!I17+'Tabel 13'!I17+'Tabel 14'!I17</f>
        <v>1786.9192839007897</v>
      </c>
      <c r="J17" s="61">
        <f>+'Tabel 12'!J17+'Tabel 13'!J17+'Tabel 14'!J17</f>
        <v>3320.7385782073284</v>
      </c>
      <c r="K17" s="61">
        <f>+'Tabel 12'!K17+'Tabel 13'!K17+'Tabel 14'!K17</f>
        <v>5445.2907377527899</v>
      </c>
      <c r="L17" s="61">
        <f>+'Tabel 12'!L17+'Tabel 13'!L17+'Tabel 14'!L17</f>
        <v>7280.2467607570088</v>
      </c>
      <c r="M17" s="61">
        <f>+'Tabel 12'!M17+'Tabel 13'!M17+'Tabel 14'!M17</f>
        <v>9522.2132327026884</v>
      </c>
      <c r="N17" s="61">
        <f>+'Tabel 12'!N17+'Tabel 13'!N17+'Tabel 14'!N17</f>
        <v>11607.768603231782</v>
      </c>
      <c r="O17" s="61">
        <f>+'Tabel 12'!O17+'Tabel 13'!O17+'Tabel 14'!O17</f>
        <v>13595.752919036269</v>
      </c>
      <c r="P17" s="61">
        <f>+'Tabel 12'!P17+'Tabel 13'!P17+'Tabel 14'!P17</f>
        <v>15622.119858559796</v>
      </c>
    </row>
    <row r="18" spans="1:16">
      <c r="A18" s="13">
        <v>15</v>
      </c>
      <c r="B18" s="15" t="s">
        <v>216</v>
      </c>
      <c r="C18" s="60">
        <f>+'Tabel 12'!C18+'Tabel 13'!C18+'Tabel 14'!C18</f>
        <v>952.97049084640093</v>
      </c>
      <c r="D18" s="60">
        <f>+'Tabel 12'!D18+'Tabel 13'!D18+'Tabel 14'!D18</f>
        <v>1081.0086577354714</v>
      </c>
      <c r="E18" s="60">
        <f>+'Tabel 12'!E18+'Tabel 13'!E18+'Tabel 14'!E18</f>
        <v>1210.3255833652365</v>
      </c>
      <c r="F18" s="60">
        <f>+'Tabel 12'!F18+'Tabel 13'!F18+'Tabel 14'!F18</f>
        <v>1340.8940506927161</v>
      </c>
      <c r="G18" s="60">
        <f>+'Tabel 12'!G18+'Tabel 13'!G18+'Tabel 14'!G18</f>
        <v>1483.4175795634858</v>
      </c>
      <c r="H18" s="60">
        <f>+'Tabel 12'!H18+'Tabel 13'!H18+'Tabel 14'!H18</f>
        <v>1700.6362630851768</v>
      </c>
      <c r="I18" s="60">
        <f>+'Tabel 12'!I18+'Tabel 13'!I18+'Tabel 14'!I18</f>
        <v>142.70045189306921</v>
      </c>
      <c r="J18" s="60">
        <f>+'Tabel 12'!J18+'Tabel 13'!J18+'Tabel 14'!J18</f>
        <v>272.66262506720994</v>
      </c>
      <c r="K18" s="60">
        <f>+'Tabel 12'!K18+'Tabel 13'!K18+'Tabel 14'!K18</f>
        <v>416.80666187218094</v>
      </c>
      <c r="L18" s="60">
        <f>+'Tabel 12'!L18+'Tabel 13'!L18+'Tabel 14'!L18</f>
        <v>597.11918751912572</v>
      </c>
      <c r="M18" s="60">
        <f>+'Tabel 12'!M18+'Tabel 13'!M18+'Tabel 14'!M18</f>
        <v>848.80264363620222</v>
      </c>
      <c r="N18" s="60">
        <f>+'Tabel 12'!N18+'Tabel 13'!N18+'Tabel 14'!N18</f>
        <v>985.46904192917725</v>
      </c>
      <c r="O18" s="60">
        <f>+'Tabel 12'!O18+'Tabel 13'!O18+'Tabel 14'!O18</f>
        <v>1122.8987904587759</v>
      </c>
      <c r="P18" s="60">
        <f>+'Tabel 12'!P18+'Tabel 13'!P18+'Tabel 14'!P18</f>
        <v>1265.1022367438391</v>
      </c>
    </row>
    <row r="19" spans="1:16">
      <c r="A19" s="13">
        <v>16</v>
      </c>
      <c r="B19" s="15" t="s">
        <v>217</v>
      </c>
      <c r="C19" s="60">
        <f>+'Tabel 12'!C19+'Tabel 13'!C19+'Tabel 14'!C19</f>
        <v>142.54967721094999</v>
      </c>
      <c r="D19" s="60">
        <f>+'Tabel 12'!D19+'Tabel 13'!D19+'Tabel 14'!D19</f>
        <v>157.78140648144003</v>
      </c>
      <c r="E19" s="60">
        <f>+'Tabel 12'!E19+'Tabel 13'!E19+'Tabel 14'!E19</f>
        <v>176.52773763970998</v>
      </c>
      <c r="F19" s="60">
        <f>+'Tabel 12'!F19+'Tabel 13'!F19+'Tabel 14'!F19</f>
        <v>195.80259248326001</v>
      </c>
      <c r="G19" s="60">
        <f>+'Tabel 12'!G19+'Tabel 13'!G19+'Tabel 14'!G19</f>
        <v>189.23778752222998</v>
      </c>
      <c r="H19" s="60">
        <f>+'Tabel 12'!H19+'Tabel 13'!H19+'Tabel 14'!H19</f>
        <v>222.31223663186</v>
      </c>
      <c r="I19" s="60">
        <f>+'Tabel 12'!I19+'Tabel 13'!I19+'Tabel 14'!I19</f>
        <v>17.80483767415959</v>
      </c>
      <c r="J19" s="60">
        <f>+'Tabel 12'!J19+'Tabel 13'!J19+'Tabel 14'!J19</f>
        <v>35.516584005490003</v>
      </c>
      <c r="K19" s="60">
        <f>+'Tabel 12'!K19+'Tabel 13'!K19+'Tabel 14'!K19</f>
        <v>53.637166481240001</v>
      </c>
      <c r="L19" s="60">
        <f>+'Tabel 12'!L19+'Tabel 13'!L19+'Tabel 14'!L19</f>
        <v>71.914747659139991</v>
      </c>
      <c r="M19" s="60">
        <f>+'Tabel 12'!M19+'Tabel 13'!M19+'Tabel 14'!M19</f>
        <v>88.62829080281</v>
      </c>
      <c r="N19" s="60">
        <f>+'Tabel 12'!N19+'Tabel 13'!N19+'Tabel 14'!N19</f>
        <v>104.55917787464</v>
      </c>
      <c r="O19" s="60">
        <f>+'Tabel 12'!O19+'Tabel 13'!O19+'Tabel 14'!O19</f>
        <v>122.95642573665</v>
      </c>
      <c r="P19" s="60">
        <f>+'Tabel 12'!P19+'Tabel 13'!P19+'Tabel 14'!P19</f>
        <v>138.50795664824</v>
      </c>
    </row>
    <row r="20" spans="1:16">
      <c r="A20" s="13">
        <v>17</v>
      </c>
      <c r="B20" s="15" t="s">
        <v>218</v>
      </c>
      <c r="C20" s="60">
        <f>+'Tabel 12'!C20+'Tabel 13'!C20+'Tabel 14'!C20</f>
        <v>14.643605196999999</v>
      </c>
      <c r="D20" s="60">
        <f>+'Tabel 12'!D20+'Tabel 13'!D20+'Tabel 14'!D20</f>
        <v>17.359793628999999</v>
      </c>
      <c r="E20" s="60">
        <f>+'Tabel 12'!E20+'Tabel 13'!E20+'Tabel 14'!E20</f>
        <v>19.39822092</v>
      </c>
      <c r="F20" s="60">
        <f>+'Tabel 12'!F20+'Tabel 13'!F20+'Tabel 14'!F20</f>
        <v>21.832775088150001</v>
      </c>
      <c r="G20" s="60">
        <f>+'Tabel 12'!G20+'Tabel 13'!G20+'Tabel 14'!G20</f>
        <v>23.64863373212</v>
      </c>
      <c r="H20" s="60">
        <f>+'Tabel 12'!H20+'Tabel 13'!H20+'Tabel 14'!H20</f>
        <v>28.731975862119999</v>
      </c>
      <c r="I20" s="60">
        <f>+'Tabel 12'!I20+'Tabel 13'!I20+'Tabel 14'!I20</f>
        <v>2.3180862289999999</v>
      </c>
      <c r="J20" s="60">
        <f>+'Tabel 12'!J20+'Tabel 13'!J20+'Tabel 14'!J20</f>
        <v>4.9386169600000001</v>
      </c>
      <c r="K20" s="60">
        <f>+'Tabel 12'!K20+'Tabel 13'!K20+'Tabel 14'!K20</f>
        <v>7.187784667999999</v>
      </c>
      <c r="L20" s="60">
        <f>+'Tabel 12'!L20+'Tabel 13'!L20+'Tabel 14'!L20</f>
        <v>9.3204678600000008</v>
      </c>
      <c r="M20" s="60">
        <f>+'Tabel 12'!M20+'Tabel 13'!M20+'Tabel 14'!M20</f>
        <v>10.970615551629999</v>
      </c>
      <c r="N20" s="60">
        <f>+'Tabel 12'!N20+'Tabel 13'!N20+'Tabel 14'!N20</f>
        <v>13.420655344130001</v>
      </c>
      <c r="O20" s="60">
        <f>+'Tabel 12'!O20+'Tabel 13'!O20+'Tabel 14'!O20</f>
        <v>15.763265980129999</v>
      </c>
      <c r="P20" s="60">
        <f>+'Tabel 12'!P20+'Tabel 13'!P20+'Tabel 14'!P20</f>
        <v>18.039809797130001</v>
      </c>
    </row>
    <row r="21" spans="1:16">
      <c r="A21" s="13">
        <v>18</v>
      </c>
      <c r="B21" s="15" t="s">
        <v>219</v>
      </c>
      <c r="C21" s="60">
        <f>+'Tabel 12'!C21+'Tabel 13'!C21+'Tabel 14'!C21</f>
        <v>27.77505957209776</v>
      </c>
      <c r="D21" s="60">
        <f>+'Tabel 12'!D21+'Tabel 13'!D21+'Tabel 14'!D21</f>
        <v>30.57509816168443</v>
      </c>
      <c r="E21" s="60">
        <f>+'Tabel 12'!E21+'Tabel 13'!E21+'Tabel 14'!E21</f>
        <v>34.189752568243328</v>
      </c>
      <c r="F21" s="60">
        <f>+'Tabel 12'!F21+'Tabel 13'!F21+'Tabel 14'!F21</f>
        <v>38.638770085830011</v>
      </c>
      <c r="G21" s="60">
        <f>+'Tabel 12'!G21+'Tabel 13'!G21+'Tabel 14'!G21</f>
        <v>42.197597070622244</v>
      </c>
      <c r="H21" s="60">
        <f>+'Tabel 12'!H21+'Tabel 13'!H21+'Tabel 14'!H21</f>
        <v>50.395276500697804</v>
      </c>
      <c r="I21" s="60">
        <f>+'Tabel 12'!I21+'Tabel 13'!I21+'Tabel 14'!I21</f>
        <v>4.3808906541911092</v>
      </c>
      <c r="J21" s="60">
        <f>+'Tabel 12'!J21+'Tabel 13'!J21+'Tabel 14'!J21</f>
        <v>5.8031185244583305</v>
      </c>
      <c r="K21" s="60">
        <f>+'Tabel 12'!K21+'Tabel 13'!K21+'Tabel 14'!K21</f>
        <v>10.487459219027771</v>
      </c>
      <c r="L21" s="60">
        <f>+'Tabel 12'!L21+'Tabel 13'!L21+'Tabel 14'!L21</f>
        <v>13.91329107087499</v>
      </c>
      <c r="M21" s="60">
        <f>+'Tabel 12'!M21+'Tabel 13'!M21+'Tabel 14'!M21</f>
        <v>17.4921183348611</v>
      </c>
      <c r="N21" s="60">
        <f>+'Tabel 12'!N21+'Tabel 13'!N21+'Tabel 14'!N21</f>
        <v>21.123509456458322</v>
      </c>
      <c r="O21" s="60">
        <f>+'Tabel 12'!O21+'Tabel 13'!O21+'Tabel 14'!O21</f>
        <v>24.678782297355539</v>
      </c>
      <c r="P21" s="60">
        <f>+'Tabel 12'!P21+'Tabel 13'!P21+'Tabel 14'!P21</f>
        <v>28.596315283720539</v>
      </c>
    </row>
    <row r="22" spans="1:16">
      <c r="A22" s="13">
        <v>19</v>
      </c>
      <c r="B22" s="15" t="s">
        <v>220</v>
      </c>
      <c r="C22" s="60">
        <f>+'Tabel 12'!C22+'Tabel 13'!C22+'Tabel 14'!C22</f>
        <v>33.012889778999998</v>
      </c>
      <c r="D22" s="60">
        <f>+'Tabel 12'!D22+'Tabel 13'!D22+'Tabel 14'!D22</f>
        <v>37.319402015000001</v>
      </c>
      <c r="E22" s="60">
        <f>+'Tabel 12'!E22+'Tabel 13'!E22+'Tabel 14'!E22</f>
        <v>42.673346146000007</v>
      </c>
      <c r="F22" s="60">
        <f>+'Tabel 12'!F22+'Tabel 13'!F22+'Tabel 14'!F22</f>
        <v>51.147354916130006</v>
      </c>
      <c r="G22" s="60">
        <f>+'Tabel 12'!G22+'Tabel 13'!G22+'Tabel 14'!G22</f>
        <v>57.068526647479999</v>
      </c>
      <c r="H22" s="60">
        <f>+'Tabel 12'!H22+'Tabel 13'!H22+'Tabel 14'!H22</f>
        <v>82.812131167420006</v>
      </c>
      <c r="I22" s="60">
        <f>+'Tabel 12'!I22+'Tabel 13'!I22+'Tabel 14'!I22</f>
        <v>5.5452286150700001</v>
      </c>
      <c r="J22" s="60">
        <f>+'Tabel 12'!J22+'Tabel 13'!J22+'Tabel 14'!J22</f>
        <v>9.3501039528799996</v>
      </c>
      <c r="K22" s="60">
        <f>+'Tabel 12'!K22+'Tabel 13'!K22+'Tabel 14'!K22</f>
        <v>15.134274724180001</v>
      </c>
      <c r="L22" s="60">
        <f>+'Tabel 12'!L22+'Tabel 13'!L22+'Tabel 14'!L22</f>
        <v>20.938673135169999</v>
      </c>
      <c r="M22" s="60">
        <f>+'Tabel 12'!M22+'Tabel 13'!M22+'Tabel 14'!M22</f>
        <v>26.570006720220004</v>
      </c>
      <c r="N22" s="60">
        <f>+'Tabel 12'!N22+'Tabel 13'!N22+'Tabel 14'!N22</f>
        <v>32.369133470919998</v>
      </c>
      <c r="O22" s="60">
        <f>+'Tabel 12'!O22+'Tabel 13'!O22+'Tabel 14'!O22</f>
        <v>38.890428024540007</v>
      </c>
      <c r="P22" s="60">
        <f>+'Tabel 12'!P22+'Tabel 13'!P22+'Tabel 14'!P22</f>
        <v>43.397954284409998</v>
      </c>
    </row>
    <row r="23" spans="1:16">
      <c r="A23" s="13">
        <v>20</v>
      </c>
      <c r="B23" s="15" t="s">
        <v>221</v>
      </c>
      <c r="C23" s="60">
        <f>+'Tabel 12'!C23+'Tabel 13'!C23+'Tabel 14'!C23</f>
        <v>71.410536500009997</v>
      </c>
      <c r="D23" s="60">
        <f>+'Tabel 12'!D23+'Tabel 13'!D23+'Tabel 14'!D23</f>
        <v>77.013912389310008</v>
      </c>
      <c r="E23" s="60">
        <f>+'Tabel 12'!E23+'Tabel 13'!E23+'Tabel 14'!E23</f>
        <v>86.911899576590002</v>
      </c>
      <c r="F23" s="60">
        <f>+'Tabel 12'!F23+'Tabel 13'!F23+'Tabel 14'!F23</f>
        <v>99.89757819578</v>
      </c>
      <c r="G23" s="60">
        <f>+'Tabel 12'!G23+'Tabel 13'!G23+'Tabel 14'!G23</f>
        <v>110.25141176081</v>
      </c>
      <c r="H23" s="60">
        <f>+'Tabel 12'!H23+'Tabel 13'!H23+'Tabel 14'!H23</f>
        <v>132.67184086482001</v>
      </c>
      <c r="I23" s="60">
        <f>+'Tabel 12'!I23+'Tabel 13'!I23+'Tabel 14'!I23</f>
        <v>6.78979139516</v>
      </c>
      <c r="J23" s="60">
        <f>+'Tabel 12'!J23+'Tabel 13'!J23+'Tabel 14'!J23</f>
        <v>13.42739458766</v>
      </c>
      <c r="K23" s="60">
        <f>+'Tabel 12'!K23+'Tabel 13'!K23+'Tabel 14'!K23</f>
        <v>20.558964107760001</v>
      </c>
      <c r="L23" s="60">
        <f>+'Tabel 12'!L23+'Tabel 13'!L23+'Tabel 14'!L23</f>
        <v>32.745222426360002</v>
      </c>
      <c r="M23" s="60">
        <f>+'Tabel 12'!M23+'Tabel 13'!M23+'Tabel 14'!M23</f>
        <v>40.658726826010003</v>
      </c>
      <c r="N23" s="60">
        <f>+'Tabel 12'!N23+'Tabel 13'!N23+'Tabel 14'!N23</f>
        <v>56.633820974609996</v>
      </c>
      <c r="O23" s="60">
        <f>+'Tabel 12'!O23+'Tabel 13'!O23+'Tabel 14'!O23</f>
        <v>72.803322112879997</v>
      </c>
      <c r="P23" s="60">
        <f>+'Tabel 12'!P23+'Tabel 13'!P23+'Tabel 14'!P23</f>
        <v>81.203339351409994</v>
      </c>
    </row>
    <row r="24" spans="1:16">
      <c r="A24" s="13">
        <v>21</v>
      </c>
      <c r="B24" s="16" t="s">
        <v>222</v>
      </c>
      <c r="C24" s="61">
        <f>+'Tabel 12'!C24+'Tabel 13'!C24+'Tabel 14'!C24</f>
        <v>1242.3622591054589</v>
      </c>
      <c r="D24" s="61">
        <f>+'Tabel 12'!D24+'Tabel 13'!D24+'Tabel 14'!D24</f>
        <v>1401.0582704119056</v>
      </c>
      <c r="E24" s="61">
        <f>+'Tabel 12'!E24+'Tabel 13'!E24+'Tabel 14'!E24</f>
        <v>1570.0265402157797</v>
      </c>
      <c r="F24" s="61">
        <f>+'Tabel 12'!F24+'Tabel 13'!F24+'Tabel 14'!F24</f>
        <v>1748.213121461866</v>
      </c>
      <c r="G24" s="61">
        <f>+'Tabel 12'!G24+'Tabel 13'!G24+'Tabel 14'!G24</f>
        <v>1905.821536296748</v>
      </c>
      <c r="H24" s="61">
        <f>+'Tabel 12'!H24+'Tabel 13'!H24+'Tabel 14'!H24</f>
        <v>2217.5597241120945</v>
      </c>
      <c r="I24" s="61">
        <f>+'Tabel 12'!I24+'Tabel 13'!I24+'Tabel 14'!I24</f>
        <v>179.53928646064992</v>
      </c>
      <c r="J24" s="61">
        <f>+'Tabel 12'!J24+'Tabel 13'!J24+'Tabel 14'!J24</f>
        <v>341.69844309769826</v>
      </c>
      <c r="K24" s="61">
        <f>+'Tabel 12'!K24+'Tabel 13'!K24+'Tabel 14'!K24</f>
        <v>523.81231107238864</v>
      </c>
      <c r="L24" s="61">
        <f>+'Tabel 12'!L24+'Tabel 13'!L24+'Tabel 14'!L24</f>
        <v>745.9515896706705</v>
      </c>
      <c r="M24" s="61">
        <f>+'Tabel 12'!M24+'Tabel 13'!M24+'Tabel 14'!M24</f>
        <v>1033.1224018717332</v>
      </c>
      <c r="N24" s="61">
        <f>+'Tabel 12'!N24+'Tabel 13'!N24+'Tabel 14'!N24</f>
        <v>1213.5753390499356</v>
      </c>
      <c r="O24" s="61">
        <f>+'Tabel 12'!O24+'Tabel 13'!O24+'Tabel 14'!O24</f>
        <v>1397.9910146103316</v>
      </c>
      <c r="P24" s="61">
        <f>+'Tabel 12'!P24+'Tabel 13'!P24+'Tabel 14'!P24</f>
        <v>1574.8476121087497</v>
      </c>
    </row>
    <row r="25" spans="1:16">
      <c r="A25" s="13">
        <v>22</v>
      </c>
      <c r="B25" s="14" t="s">
        <v>223</v>
      </c>
      <c r="C25" s="60">
        <f>+'Tabel 12'!C25+'Tabel 13'!C25+'Tabel 14'!C25</f>
        <v>13.720405164000001</v>
      </c>
      <c r="D25" s="60">
        <f>+'Tabel 12'!D25+'Tabel 13'!D25+'Tabel 14'!D25</f>
        <v>14.893594077000001</v>
      </c>
      <c r="E25" s="60">
        <f>+'Tabel 12'!E25+'Tabel 13'!E25+'Tabel 14'!E25</f>
        <v>11.819542735000001</v>
      </c>
      <c r="F25" s="60">
        <f>+'Tabel 12'!F25+'Tabel 13'!F25+'Tabel 14'!F25</f>
        <v>13.717726121</v>
      </c>
      <c r="G25" s="60">
        <f>+'Tabel 12'!G25+'Tabel 13'!G25+'Tabel 14'!G25</f>
        <v>14.968724093000001</v>
      </c>
      <c r="H25" s="60">
        <f>+'Tabel 12'!H25+'Tabel 13'!H25+'Tabel 14'!H25</f>
        <v>18.208397143999999</v>
      </c>
      <c r="I25" s="60">
        <f>+'Tabel 12'!I25+'Tabel 13'!I25+'Tabel 14'!I25</f>
        <v>1.000650633</v>
      </c>
      <c r="J25" s="60">
        <f>+'Tabel 12'!J25+'Tabel 13'!J25+'Tabel 14'!J25</f>
        <v>1.9955544570000001</v>
      </c>
      <c r="K25" s="60">
        <f>+'Tabel 12'!K25+'Tabel 13'!K25+'Tabel 14'!K25</f>
        <v>5.8387444229999996</v>
      </c>
      <c r="L25" s="60">
        <f>+'Tabel 12'!L25+'Tabel 13'!L25+'Tabel 14'!L25</f>
        <v>7.0062613379999998</v>
      </c>
      <c r="M25" s="60">
        <f>+'Tabel 12'!M25+'Tabel 13'!M25+'Tabel 14'!M25</f>
        <v>6.5584390539999999</v>
      </c>
      <c r="N25" s="60">
        <f>+'Tabel 12'!N25+'Tabel 13'!N25+'Tabel 14'!N25</f>
        <v>10.185204147</v>
      </c>
      <c r="O25" s="60">
        <f>+'Tabel 12'!O25+'Tabel 13'!O25+'Tabel 14'!O25</f>
        <v>11.108049918999999</v>
      </c>
      <c r="P25" s="60">
        <f>+'Tabel 12'!P25+'Tabel 13'!P25+'Tabel 14'!P25</f>
        <v>11.842312752</v>
      </c>
    </row>
    <row r="26" spans="1:16">
      <c r="A26" s="13">
        <v>23</v>
      </c>
      <c r="B26" s="14" t="s">
        <v>224</v>
      </c>
      <c r="C26" s="60">
        <f>+'Tabel 12'!C26+'Tabel 13'!C26+'Tabel 14'!C26</f>
        <v>1.4620768629999998</v>
      </c>
      <c r="D26" s="60">
        <f>+'Tabel 12'!D26+'Tabel 13'!D26+'Tabel 14'!D26</f>
        <v>1.324576864</v>
      </c>
      <c r="E26" s="60">
        <f>+'Tabel 12'!E26+'Tabel 13'!E26+'Tabel 14'!E26</f>
        <v>1.4698086610000001</v>
      </c>
      <c r="F26" s="60">
        <f>+'Tabel 12'!F26+'Tabel 13'!F26+'Tabel 14'!F26</f>
        <v>2.0155910449999999</v>
      </c>
      <c r="G26" s="60">
        <f>+'Tabel 12'!G26+'Tabel 13'!G26+'Tabel 14'!G26</f>
        <v>1.689041802</v>
      </c>
      <c r="H26" s="60">
        <f>+'Tabel 12'!H26+'Tabel 13'!H26+'Tabel 14'!H26</f>
        <v>1.872707795</v>
      </c>
      <c r="I26" s="60">
        <f>+'Tabel 12'!I26+'Tabel 13'!I26+'Tabel 14'!I26</f>
        <v>3.2381577199999999E-3</v>
      </c>
      <c r="J26" s="60">
        <f>+'Tabel 12'!J26+'Tabel 13'!J26+'Tabel 14'!J26</f>
        <v>7.19150672E-3</v>
      </c>
      <c r="K26" s="60">
        <f>+'Tabel 12'!K26+'Tabel 13'!K26+'Tabel 14'!K26</f>
        <v>7.8862947719999993E-2</v>
      </c>
      <c r="L26" s="60">
        <f>+'Tabel 12'!L26+'Tabel 13'!L26+'Tabel 14'!L26</f>
        <v>0.10669552872</v>
      </c>
      <c r="M26" s="60">
        <f>+'Tabel 12'!M26+'Tabel 13'!M26+'Tabel 14'!M26</f>
        <v>8.472259872E-2</v>
      </c>
      <c r="N26" s="60">
        <f>+'Tabel 12'!N26+'Tabel 13'!N26+'Tabel 14'!N26</f>
        <v>8.3074273719999994E-2</v>
      </c>
      <c r="O26" s="60">
        <f>+'Tabel 12'!O26+'Tabel 13'!O26+'Tabel 14'!O26</f>
        <v>8.7590320719999989E-2</v>
      </c>
      <c r="P26" s="60">
        <f>+'Tabel 12'!P26+'Tabel 13'!P26+'Tabel 14'!P26</f>
        <v>0.28934903472000001</v>
      </c>
    </row>
    <row r="27" spans="1:16">
      <c r="A27" s="13">
        <v>24</v>
      </c>
      <c r="B27" s="14" t="s">
        <v>225</v>
      </c>
      <c r="C27" s="60">
        <f>+'Tabel 12'!C27+'Tabel 13'!C27+'Tabel 14'!C27</f>
        <v>-5.2353084000000001E-2</v>
      </c>
      <c r="D27" s="60">
        <f>+'Tabel 12'!D27+'Tabel 13'!D27+'Tabel 14'!D27</f>
        <v>-4.8787670350000001</v>
      </c>
      <c r="E27" s="60">
        <f>+'Tabel 12'!E27+'Tabel 13'!E27+'Tabel 14'!E27</f>
        <v>-4.9320200439999997</v>
      </c>
      <c r="F27" s="60">
        <f>+'Tabel 12'!F27+'Tabel 13'!F27+'Tabel 14'!F27</f>
        <v>-4.933515044</v>
      </c>
      <c r="G27" s="60">
        <f>+'Tabel 12'!G27+'Tabel 13'!G27+'Tabel 14'!G27</f>
        <v>-4.933515044</v>
      </c>
      <c r="H27" s="60">
        <f>+'Tabel 12'!H27+'Tabel 13'!H27+'Tabel 14'!H27</f>
        <v>-4.9398649529199998</v>
      </c>
      <c r="I27" s="60">
        <f>+'Tabel 12'!I27+'Tabel 13'!I27+'Tabel 14'!I27</f>
        <v>1.332468E-2</v>
      </c>
      <c r="J27" s="60">
        <f>+'Tabel 12'!J27+'Tabel 13'!J27+'Tabel 14'!J27</f>
        <v>-5.7254400000000003E-4</v>
      </c>
      <c r="K27" s="60">
        <f>+'Tabel 12'!K27+'Tabel 13'!K27+'Tabel 14'!K27</f>
        <v>2.8742739899999998</v>
      </c>
      <c r="L27" s="60">
        <f>+'Tabel 12'!L27+'Tabel 13'!L27+'Tabel 14'!L27</f>
        <v>2.827539126</v>
      </c>
      <c r="M27" s="60">
        <f>+'Tabel 12'!M27+'Tabel 13'!M27+'Tabel 14'!M27</f>
        <v>2.873308185</v>
      </c>
      <c r="N27" s="60">
        <f>+'Tabel 12'!N27+'Tabel 13'!N27+'Tabel 14'!N27</f>
        <v>2.8729416219999999</v>
      </c>
      <c r="O27" s="60">
        <f>+'Tabel 12'!O27+'Tabel 13'!O27+'Tabel 14'!O27</f>
        <v>2.8725355600000002</v>
      </c>
      <c r="P27" s="60">
        <f>+'Tabel 12'!P27+'Tabel 13'!P27+'Tabel 14'!P27</f>
        <v>2.8715314150000002</v>
      </c>
    </row>
    <row r="28" spans="1:16">
      <c r="A28" s="13">
        <v>25</v>
      </c>
      <c r="B28" s="14" t="s">
        <v>226</v>
      </c>
      <c r="C28" s="60">
        <f>+'Tabel 12'!C28+'Tabel 13'!C28+'Tabel 14'!C28</f>
        <v>104.45910083939</v>
      </c>
      <c r="D28" s="60">
        <f>+'Tabel 12'!D28+'Tabel 13'!D28+'Tabel 14'!D28</f>
        <v>111.54872580751</v>
      </c>
      <c r="E28" s="60">
        <f>+'Tabel 12'!E28+'Tabel 13'!E28+'Tabel 14'!E28</f>
        <v>222.70221284166203</v>
      </c>
      <c r="F28" s="60">
        <f>+'Tabel 12'!F28+'Tabel 13'!F28+'Tabel 14'!F28</f>
        <v>237.33287482029499</v>
      </c>
      <c r="G28" s="60">
        <f>+'Tabel 12'!G28+'Tabel 13'!G28+'Tabel 14'!G28</f>
        <v>246.80620132077999</v>
      </c>
      <c r="H28" s="60">
        <f>+'Tabel 12'!H28+'Tabel 13'!H28+'Tabel 14'!H28</f>
        <v>265.55265974513998</v>
      </c>
      <c r="I28" s="60">
        <f>+'Tabel 12'!I28+'Tabel 13'!I28+'Tabel 14'!I28</f>
        <v>3.48945507534</v>
      </c>
      <c r="J28" s="60">
        <f>+'Tabel 12'!J28+'Tabel 13'!J28+'Tabel 14'!J28</f>
        <v>10.662086825019999</v>
      </c>
      <c r="K28" s="60">
        <f>+'Tabel 12'!K28+'Tabel 13'!K28+'Tabel 14'!K28</f>
        <v>160.06791340452</v>
      </c>
      <c r="L28" s="60">
        <f>+'Tabel 12'!L28+'Tabel 13'!L28+'Tabel 14'!L28</f>
        <v>163.42980349555995</v>
      </c>
      <c r="M28" s="60">
        <f>+'Tabel 12'!M28+'Tabel 13'!M28+'Tabel 14'!M28</f>
        <v>169.85755507943995</v>
      </c>
      <c r="N28" s="60">
        <f>+'Tabel 12'!N28+'Tabel 13'!N28+'Tabel 14'!N28</f>
        <v>174.32036316116</v>
      </c>
      <c r="O28" s="60">
        <f>+'Tabel 12'!O28+'Tabel 13'!O28+'Tabel 14'!O28</f>
        <v>179.33279485492113</v>
      </c>
      <c r="P28" s="60">
        <f>+'Tabel 12'!P28+'Tabel 13'!P28+'Tabel 14'!P28</f>
        <v>191.43383198150076</v>
      </c>
    </row>
    <row r="29" spans="1:16">
      <c r="A29" s="13">
        <v>26</v>
      </c>
      <c r="B29" s="14" t="s">
        <v>227</v>
      </c>
      <c r="C29" s="60">
        <f>+'Tabel 12'!C29+'Tabel 13'!C29+'Tabel 14'!C29</f>
        <v>-47.674408373738657</v>
      </c>
      <c r="D29" s="60">
        <f>+'Tabel 12'!D29+'Tabel 13'!D29+'Tabel 14'!D29</f>
        <v>-53.701827767635621</v>
      </c>
      <c r="E29" s="60">
        <f>+'Tabel 12'!E29+'Tabel 13'!E29+'Tabel 14'!E29</f>
        <v>-59.620183976369773</v>
      </c>
      <c r="F29" s="60">
        <f>+'Tabel 12'!F29+'Tabel 13'!F29+'Tabel 14'!F29</f>
        <v>-68.627446270686619</v>
      </c>
      <c r="G29" s="60">
        <f>+'Tabel 12'!G29+'Tabel 13'!G29+'Tabel 14'!G29</f>
        <v>-99.186998314110213</v>
      </c>
      <c r="H29" s="60">
        <f>+'Tabel 12'!H29+'Tabel 13'!H29+'Tabel 14'!H29</f>
        <v>-116.12934405985132</v>
      </c>
      <c r="I29" s="60">
        <f>+'Tabel 12'!I29+'Tabel 13'!I29+'Tabel 14'!I29</f>
        <v>-6.4867254396163485</v>
      </c>
      <c r="J29" s="60">
        <f>+'Tabel 12'!J29+'Tabel 13'!J29+'Tabel 14'!J29</f>
        <v>-17.128914835578929</v>
      </c>
      <c r="K29" s="60">
        <f>+'Tabel 12'!K29+'Tabel 13'!K29+'Tabel 14'!K29</f>
        <v>-23.943373665248679</v>
      </c>
      <c r="L29" s="60">
        <f>+'Tabel 12'!L29+'Tabel 13'!L29+'Tabel 14'!L29</f>
        <v>-30.631179970830203</v>
      </c>
      <c r="M29" s="60">
        <f>+'Tabel 12'!M29+'Tabel 13'!M29+'Tabel 14'!M29</f>
        <v>-35.332058544033714</v>
      </c>
      <c r="N29" s="60">
        <f>+'Tabel 12'!N29+'Tabel 13'!N29+'Tabel 14'!N29</f>
        <v>-40.857962754162372</v>
      </c>
      <c r="O29" s="60">
        <f>+'Tabel 12'!O29+'Tabel 13'!O29+'Tabel 14'!O29</f>
        <v>-49.616834675451599</v>
      </c>
      <c r="P29" s="60">
        <f>+'Tabel 12'!P29+'Tabel 13'!P29+'Tabel 14'!P29</f>
        <v>-55.665437932963542</v>
      </c>
    </row>
    <row r="30" spans="1:16">
      <c r="A30" s="13">
        <v>27</v>
      </c>
      <c r="B30" s="16" t="s">
        <v>228</v>
      </c>
      <c r="C30" s="61">
        <f>+'Tabel 12'!C30+'Tabel 13'!C30+'Tabel 14'!C30</f>
        <v>71.914821408651363</v>
      </c>
      <c r="D30" s="61">
        <f>+'Tabel 12'!D30+'Tabel 13'!D30+'Tabel 14'!D30</f>
        <v>69.186301945874391</v>
      </c>
      <c r="E30" s="61">
        <f>+'Tabel 12'!E30+'Tabel 13'!E30+'Tabel 14'!E30</f>
        <v>171.4393602172922</v>
      </c>
      <c r="F30" s="61">
        <f>+'Tabel 12'!F30+'Tabel 13'!F30+'Tabel 14'!F30</f>
        <v>179.50523067160842</v>
      </c>
      <c r="G30" s="61">
        <f>+'Tabel 12'!G30+'Tabel 13'!G30+'Tabel 14'!G30</f>
        <v>159.3434538576698</v>
      </c>
      <c r="H30" s="61">
        <f>+'Tabel 12'!H30+'Tabel 13'!H30+'Tabel 14'!H30</f>
        <v>164.56455567136862</v>
      </c>
      <c r="I30" s="61">
        <f>+'Tabel 12'!I30+'Tabel 13'!I30+'Tabel 14'!I30</f>
        <v>-1.9800568935563467</v>
      </c>
      <c r="J30" s="61">
        <f>+'Tabel 12'!J30+'Tabel 13'!J30+'Tabel 14'!J30</f>
        <v>-4.4646545908389292</v>
      </c>
      <c r="K30" s="61">
        <f>+'Tabel 12'!K30+'Tabel 13'!K30+'Tabel 14'!K30</f>
        <v>144.91642109999134</v>
      </c>
      <c r="L30" s="61">
        <f>+'Tabel 12'!L30+'Tabel 13'!L30+'Tabel 14'!L30</f>
        <v>142.73911951744978</v>
      </c>
      <c r="M30" s="61">
        <f>+'Tabel 12'!M30+'Tabel 13'!M30+'Tabel 14'!M30</f>
        <v>144.04196637312629</v>
      </c>
      <c r="N30" s="61">
        <f>+'Tabel 12'!N30+'Tabel 13'!N30+'Tabel 14'!N30</f>
        <v>146.60362044971765</v>
      </c>
      <c r="O30" s="61">
        <f>+'Tabel 12'!O30+'Tabel 13'!O30+'Tabel 14'!O30</f>
        <v>143.7841359791895</v>
      </c>
      <c r="P30" s="61">
        <f>+'Tabel 12'!P30+'Tabel 13'!P30+'Tabel 14'!P30</f>
        <v>150.77158725025723</v>
      </c>
    </row>
    <row r="31" spans="1:16">
      <c r="A31" s="13">
        <v>28</v>
      </c>
      <c r="B31" s="16" t="s">
        <v>229</v>
      </c>
      <c r="C31" s="61">
        <f>+'Tabel 12'!C31+'Tabel 13'!C31+'Tabel 14'!C31</f>
        <v>10272.466168765792</v>
      </c>
      <c r="D31" s="61">
        <f>+'Tabel 12'!D31+'Tabel 13'!D31+'Tabel 14'!D31</f>
        <v>11713.828001957136</v>
      </c>
      <c r="E31" s="61">
        <f>+'Tabel 12'!E31+'Tabel 13'!E31+'Tabel 14'!E31</f>
        <v>13223.023081188945</v>
      </c>
      <c r="F31" s="61">
        <f>+'Tabel 12'!F31+'Tabel 13'!F31+'Tabel 14'!F31</f>
        <v>14426.392887622804</v>
      </c>
      <c r="G31" s="61">
        <f>+'Tabel 12'!G31+'Tabel 13'!G31+'Tabel 14'!G31</f>
        <v>15870.534493890238</v>
      </c>
      <c r="H31" s="61">
        <f>+'Tabel 12'!H31+'Tabel 13'!H31+'Tabel 14'!H31</f>
        <v>17277.644575415085</v>
      </c>
      <c r="I31" s="61">
        <f>+'Tabel 12'!I31+'Tabel 13'!I31+'Tabel 14'!I31</f>
        <v>1605.399940546584</v>
      </c>
      <c r="J31" s="61">
        <f>+'Tabel 12'!J31+'Tabel 13'!J31+'Tabel 14'!J31</f>
        <v>2974.5754805187917</v>
      </c>
      <c r="K31" s="61">
        <f>+'Tabel 12'!K31+'Tabel 13'!K31+'Tabel 14'!K31</f>
        <v>5066.3948477803933</v>
      </c>
      <c r="L31" s="61">
        <f>+'Tabel 12'!L31+'Tabel 13'!L31+'Tabel 14'!L31</f>
        <v>6677.0342906037877</v>
      </c>
      <c r="M31" s="61">
        <f>+'Tabel 12'!M31+'Tabel 13'!M31+'Tabel 14'!M31</f>
        <v>8633.1327972040799</v>
      </c>
      <c r="N31" s="61">
        <f>+'Tabel 12'!N31+'Tabel 13'!N31+'Tabel 14'!N31</f>
        <v>10540.796884631563</v>
      </c>
      <c r="O31" s="61">
        <f>+'Tabel 12'!O31+'Tabel 13'!O31+'Tabel 14'!O31</f>
        <v>12341.546040405134</v>
      </c>
      <c r="P31" s="61">
        <f>+'Tabel 12'!P31+'Tabel 13'!P31+'Tabel 14'!P31</f>
        <v>14198.043833701307</v>
      </c>
    </row>
    <row r="32" spans="1:16">
      <c r="A32" s="13">
        <v>29</v>
      </c>
      <c r="B32" s="16" t="s">
        <v>230</v>
      </c>
      <c r="C32" s="61">
        <f>+'Tabel 12'!C32+'Tabel 13'!C32+'Tabel 14'!C32</f>
        <v>16.365545607999998</v>
      </c>
      <c r="D32" s="61">
        <f>+'Tabel 12'!D32+'Tabel 13'!D32+'Tabel 14'!D32</f>
        <v>18.406609054</v>
      </c>
      <c r="E32" s="61">
        <f>+'Tabel 12'!E32+'Tabel 13'!E32+'Tabel 14'!E32</f>
        <v>19.898577138</v>
      </c>
      <c r="F32" s="61">
        <f>+'Tabel 12'!F32+'Tabel 13'!F32+'Tabel 14'!F32</f>
        <v>22.412807100000002</v>
      </c>
      <c r="G32" s="61">
        <f>+'Tabel 12'!G32+'Tabel 13'!G32+'Tabel 14'!G32</f>
        <v>22.886772827000001</v>
      </c>
      <c r="H32" s="61">
        <f>+'Tabel 12'!H32+'Tabel 13'!H32+'Tabel 14'!H32</f>
        <v>27.691517476000001</v>
      </c>
      <c r="I32" s="61">
        <f>+'Tabel 12'!I32+'Tabel 13'!I32+'Tabel 14'!I32</f>
        <v>0.62110440499999997</v>
      </c>
      <c r="J32" s="61">
        <f>+'Tabel 12'!J32+'Tabel 13'!J32+'Tabel 14'!J32</f>
        <v>2.1715363719999998</v>
      </c>
      <c r="K32" s="61">
        <f>+'Tabel 12'!K32+'Tabel 13'!K32+'Tabel 14'!K32</f>
        <v>2.2915125609999998</v>
      </c>
      <c r="L32" s="61">
        <f>+'Tabel 12'!L32+'Tabel 13'!L32+'Tabel 14'!L32</f>
        <v>4.5253392729999993</v>
      </c>
      <c r="M32" s="61">
        <f>+'Tabel 12'!M32+'Tabel 13'!M32+'Tabel 14'!M32</f>
        <v>6.7505748780000001</v>
      </c>
      <c r="N32" s="61">
        <f>+'Tabel 12'!N32+'Tabel 13'!N32+'Tabel 14'!N32</f>
        <v>9.0133469709999989</v>
      </c>
      <c r="O32" s="61">
        <f>+'Tabel 12'!O32+'Tabel 13'!O32+'Tabel 14'!O32</f>
        <v>10.923762590999999</v>
      </c>
      <c r="P32" s="61">
        <f>+'Tabel 12'!P32+'Tabel 13'!P32+'Tabel 14'!P32</f>
        <v>14.979628088999998</v>
      </c>
    </row>
    <row r="33" spans="1:16">
      <c r="A33" s="13">
        <v>30</v>
      </c>
      <c r="B33" s="16" t="s">
        <v>231</v>
      </c>
      <c r="C33" s="61">
        <f>+'Tabel 12'!C33+'Tabel 13'!C33+'Tabel 14'!C33</f>
        <v>10256.100623157792</v>
      </c>
      <c r="D33" s="61">
        <f>+'Tabel 12'!D33+'Tabel 13'!D33+'Tabel 14'!D33</f>
        <v>11695.421392903138</v>
      </c>
      <c r="E33" s="61">
        <f>+'Tabel 12'!E33+'Tabel 13'!E33+'Tabel 14'!E33</f>
        <v>13203.124504050946</v>
      </c>
      <c r="F33" s="61">
        <f>+'Tabel 12'!F33+'Tabel 13'!F33+'Tabel 14'!F33</f>
        <v>14403.980080522804</v>
      </c>
      <c r="G33" s="61">
        <f>+'Tabel 12'!G33+'Tabel 13'!G33+'Tabel 14'!G33</f>
        <v>15847.647721063238</v>
      </c>
      <c r="H33" s="61">
        <f>+'Tabel 12'!H33+'Tabel 13'!H33+'Tabel 14'!H33</f>
        <v>17249.953057939085</v>
      </c>
      <c r="I33" s="61">
        <f>+'Tabel 12'!I33+'Tabel 13'!I33+'Tabel 14'!I33</f>
        <v>1604.778836141584</v>
      </c>
      <c r="J33" s="61">
        <f>+'Tabel 12'!J33+'Tabel 13'!J33+'Tabel 14'!J33</f>
        <v>2972.4039441467921</v>
      </c>
      <c r="K33" s="61">
        <f>+'Tabel 12'!K33+'Tabel 13'!K33+'Tabel 14'!K33</f>
        <v>5064.1033352193936</v>
      </c>
      <c r="L33" s="61">
        <f>+'Tabel 12'!L33+'Tabel 13'!L33+'Tabel 14'!L33</f>
        <v>6672.5089513307876</v>
      </c>
      <c r="M33" s="61">
        <f>+'Tabel 12'!M33+'Tabel 13'!M33+'Tabel 14'!M33</f>
        <v>8626.3822223260795</v>
      </c>
      <c r="N33" s="61">
        <f>+'Tabel 12'!N33+'Tabel 13'!N33+'Tabel 14'!N33</f>
        <v>10531.783537660564</v>
      </c>
      <c r="O33" s="61">
        <f>+'Tabel 12'!O33+'Tabel 13'!O33+'Tabel 14'!O33</f>
        <v>12330.622277814135</v>
      </c>
      <c r="P33" s="61">
        <f>+'Tabel 12'!P33+'Tabel 13'!P33+'Tabel 14'!P33</f>
        <v>14183.064205612307</v>
      </c>
    </row>
    <row r="35" spans="1:16">
      <c r="I35" s="73"/>
      <c r="J35" s="73"/>
      <c r="K35" s="73"/>
      <c r="L35" s="73"/>
      <c r="M35" s="73"/>
      <c r="N35" s="73"/>
      <c r="O35" s="73"/>
      <c r="P35" s="73" t="s">
        <v>56</v>
      </c>
    </row>
    <row r="36" spans="1:16">
      <c r="B36" s="135" t="s">
        <v>232</v>
      </c>
      <c r="C36" s="135"/>
      <c r="D36" s="135"/>
      <c r="E36" s="135"/>
      <c r="F36" s="135"/>
      <c r="G36" s="135"/>
      <c r="H36" s="135"/>
      <c r="I36" s="135"/>
    </row>
    <row r="37" spans="1:16">
      <c r="A37" s="12" t="s">
        <v>167</v>
      </c>
      <c r="B37" s="12" t="s">
        <v>201</v>
      </c>
      <c r="C37" s="50">
        <f t="shared" ref="C37:J37" si="0">C3</f>
        <v>44773</v>
      </c>
      <c r="D37" s="50">
        <f t="shared" si="0"/>
        <v>44804</v>
      </c>
      <c r="E37" s="50">
        <f t="shared" si="0"/>
        <v>44834</v>
      </c>
      <c r="F37" s="50">
        <f t="shared" si="0"/>
        <v>44865</v>
      </c>
      <c r="G37" s="50">
        <f t="shared" si="0"/>
        <v>44895</v>
      </c>
      <c r="H37" s="50">
        <f t="shared" si="0"/>
        <v>44926</v>
      </c>
      <c r="I37" s="50">
        <f t="shared" si="0"/>
        <v>44957</v>
      </c>
      <c r="J37" s="50">
        <f t="shared" si="0"/>
        <v>44985</v>
      </c>
      <c r="K37" s="50">
        <f t="shared" ref="K37:L37" si="1">K3</f>
        <v>45016</v>
      </c>
      <c r="L37" s="50">
        <f t="shared" si="1"/>
        <v>45046</v>
      </c>
      <c r="M37" s="50">
        <f t="shared" ref="M37:N37" si="2">M3</f>
        <v>45077</v>
      </c>
      <c r="N37" s="50">
        <f t="shared" si="2"/>
        <v>45107</v>
      </c>
      <c r="O37" s="50">
        <f t="shared" ref="O37:P37" si="3">O3</f>
        <v>45138</v>
      </c>
      <c r="P37" s="50">
        <f t="shared" si="3"/>
        <v>45169</v>
      </c>
    </row>
    <row r="38" spans="1:16">
      <c r="A38" s="13">
        <v>1</v>
      </c>
      <c r="B38" s="14" t="s">
        <v>202</v>
      </c>
      <c r="C38" s="60">
        <f>+'Tabel 12'!C38+'Tabel 13'!C38+'Tabel 14'!C38</f>
        <v>8824.4470413039016</v>
      </c>
      <c r="D38" s="60">
        <f>+'Tabel 12'!D38+'Tabel 13'!D38+'Tabel 14'!D38</f>
        <v>10112.256001620761</v>
      </c>
      <c r="E38" s="60">
        <f>+'Tabel 12'!E38+'Tabel 13'!E38+'Tabel 14'!E38</f>
        <v>11393.633890907395</v>
      </c>
      <c r="F38" s="60">
        <f>+'Tabel 12'!F38+'Tabel 13'!F38+'Tabel 14'!F38</f>
        <v>12750.478815142478</v>
      </c>
      <c r="G38" s="60">
        <f>+'Tabel 12'!G38+'Tabel 13'!G38+'Tabel 14'!G38</f>
        <v>14139.124154069435</v>
      </c>
      <c r="H38" s="60">
        <f>+'Tabel 12'!H38+'Tabel 13'!H38+'Tabel 14'!H38</f>
        <v>15643.527639747494</v>
      </c>
      <c r="I38" s="60">
        <f>+'Tabel 12'!I38+'Tabel 13'!I38+'Tabel 14'!I38</f>
        <v>1501.0485897709959</v>
      </c>
      <c r="J38" s="60">
        <f>+'Tabel 12'!J38+'Tabel 13'!J38+'Tabel 14'!J38</f>
        <v>2913.6227247468919</v>
      </c>
      <c r="K38" s="60">
        <f>+'Tabel 12'!K38+'Tabel 13'!K38+'Tabel 14'!K38</f>
        <v>4457.3360748938094</v>
      </c>
      <c r="L38" s="60">
        <f>+'Tabel 12'!L38+'Tabel 13'!L38+'Tabel 14'!L38</f>
        <v>5961.3026841221254</v>
      </c>
      <c r="M38" s="60">
        <f>+'Tabel 12'!M38+'Tabel 13'!M38+'Tabel 14'!M38</f>
        <v>7531.3601393020381</v>
      </c>
      <c r="N38" s="60">
        <f>+'Tabel 12'!N38+'Tabel 13'!N38+'Tabel 14'!N38</f>
        <v>9039.2436874489831</v>
      </c>
      <c r="O38" s="60">
        <f>+'Tabel 12'!O38+'Tabel 13'!O38+'Tabel 14'!O38</f>
        <v>10644.97974404207</v>
      </c>
      <c r="P38" s="60">
        <f>+'Tabel 12'!P38+'Tabel 13'!P38+'Tabel 14'!P38</f>
        <v>12195.526977168336</v>
      </c>
    </row>
    <row r="39" spans="1:16">
      <c r="A39" s="13">
        <v>2</v>
      </c>
      <c r="B39" s="14" t="s">
        <v>203</v>
      </c>
      <c r="C39" s="60">
        <f>+'Tabel 12'!C39+'Tabel 13'!C39+'Tabel 14'!C39</f>
        <v>1342.037574930961</v>
      </c>
      <c r="D39" s="60">
        <f>+'Tabel 12'!D39+'Tabel 13'!D39+'Tabel 14'!D39</f>
        <v>1444.9062143305378</v>
      </c>
      <c r="E39" s="60">
        <f>+'Tabel 12'!E39+'Tabel 13'!E39+'Tabel 14'!E39</f>
        <v>1480.4230013728979</v>
      </c>
      <c r="F39" s="60">
        <f>+'Tabel 12'!F39+'Tabel 13'!F39+'Tabel 14'!F39</f>
        <v>1528.580150144398</v>
      </c>
      <c r="G39" s="60">
        <f>+'Tabel 12'!G39+'Tabel 13'!G39+'Tabel 14'!G39</f>
        <v>1584.892745243518</v>
      </c>
      <c r="H39" s="60">
        <f>+'Tabel 12'!H39+'Tabel 13'!H39+'Tabel 14'!H39</f>
        <v>1689.714586119291</v>
      </c>
      <c r="I39" s="60">
        <f>+'Tabel 12'!I39+'Tabel 13'!I39+'Tabel 14'!I39</f>
        <v>74.369846113139999</v>
      </c>
      <c r="J39" s="60">
        <f>+'Tabel 12'!J39+'Tabel 13'!J39+'Tabel 14'!J39</f>
        <v>104.67023097647001</v>
      </c>
      <c r="K39" s="60">
        <f>+'Tabel 12'!K39+'Tabel 13'!K39+'Tabel 14'!K39</f>
        <v>649.78838169072196</v>
      </c>
      <c r="L39" s="60">
        <f>+'Tabel 12'!L39+'Tabel 13'!L39+'Tabel 14'!L39</f>
        <v>900.33772237523408</v>
      </c>
      <c r="M39" s="60">
        <f>+'Tabel 12'!M39+'Tabel 13'!M39+'Tabel 14'!M39</f>
        <v>1222.8858444329521</v>
      </c>
      <c r="N39" s="60">
        <f>+'Tabel 12'!N39+'Tabel 13'!N39+'Tabel 14'!N39</f>
        <v>1660.3369473147645</v>
      </c>
      <c r="O39" s="60">
        <f>+'Tabel 12'!O39+'Tabel 13'!O39+'Tabel 14'!O39</f>
        <v>1808.2665684833239</v>
      </c>
      <c r="P39" s="60">
        <f>+'Tabel 12'!P39+'Tabel 13'!P39+'Tabel 14'!P39</f>
        <v>1868.0174847751539</v>
      </c>
    </row>
    <row r="40" spans="1:16">
      <c r="A40" s="13">
        <v>3</v>
      </c>
      <c r="B40" s="14" t="s">
        <v>204</v>
      </c>
      <c r="C40" s="60">
        <f>+'Tabel 12'!C40+'Tabel 13'!C40+'Tabel 14'!C40</f>
        <v>370.17393404760998</v>
      </c>
      <c r="D40" s="60">
        <f>+'Tabel 12'!D40+'Tabel 13'!D40+'Tabel 14'!D40</f>
        <v>408.53611718510001</v>
      </c>
      <c r="E40" s="60">
        <f>+'Tabel 12'!E40+'Tabel 13'!E40+'Tabel 14'!E40</f>
        <v>453.53007466478005</v>
      </c>
      <c r="F40" s="60">
        <f>+'Tabel 12'!F40+'Tabel 13'!F40+'Tabel 14'!F40</f>
        <v>501.02334353143004</v>
      </c>
      <c r="G40" s="60">
        <f>+'Tabel 12'!G40+'Tabel 13'!G40+'Tabel 14'!G40</f>
        <v>559.20484451614993</v>
      </c>
      <c r="H40" s="60">
        <f>+'Tabel 12'!H40+'Tabel 13'!H40+'Tabel 14'!H40</f>
        <v>606.09964014553998</v>
      </c>
      <c r="I40" s="60">
        <f>+'Tabel 12'!I40+'Tabel 13'!I40+'Tabel 14'!I40</f>
        <v>49.100921728910002</v>
      </c>
      <c r="J40" s="60">
        <f>+'Tabel 12'!J40+'Tabel 13'!J40+'Tabel 14'!J40</f>
        <v>90.130335479560003</v>
      </c>
      <c r="K40" s="60">
        <f>+'Tabel 12'!K40+'Tabel 13'!K40+'Tabel 14'!K40</f>
        <v>130.72736242043999</v>
      </c>
      <c r="L40" s="60">
        <f>+'Tabel 12'!L40+'Tabel 13'!L40+'Tabel 14'!L40</f>
        <v>184.91021475429</v>
      </c>
      <c r="M40" s="60">
        <f>+'Tabel 12'!M40+'Tabel 13'!M40+'Tabel 14'!M40</f>
        <v>225.32463803467002</v>
      </c>
      <c r="N40" s="60">
        <f>+'Tabel 12'!N40+'Tabel 13'!N40+'Tabel 14'!N40</f>
        <v>275.08638608355</v>
      </c>
      <c r="O40" s="60">
        <f>+'Tabel 12'!O40+'Tabel 13'!O40+'Tabel 14'!O40</f>
        <v>318.38912745892998</v>
      </c>
      <c r="P40" s="60">
        <f>+'Tabel 12'!P40+'Tabel 13'!P40+'Tabel 14'!P40</f>
        <v>361.28947238570004</v>
      </c>
    </row>
    <row r="41" spans="1:16">
      <c r="A41" s="13">
        <v>4</v>
      </c>
      <c r="B41" s="14" t="s">
        <v>205</v>
      </c>
      <c r="C41" s="60">
        <f>+'Tabel 12'!C41+'Tabel 13'!C41+'Tabel 14'!C41</f>
        <v>1191.3129449751666</v>
      </c>
      <c r="D41" s="60">
        <f>+'Tabel 12'!D41+'Tabel 13'!D41+'Tabel 14'!D41</f>
        <v>1425.1224056326882</v>
      </c>
      <c r="E41" s="60">
        <f>+'Tabel 12'!E41+'Tabel 13'!E41+'Tabel 14'!E41</f>
        <v>1678.0008204465753</v>
      </c>
      <c r="F41" s="60">
        <f>+'Tabel 12'!F41+'Tabel 13'!F41+'Tabel 14'!F41</f>
        <v>1644.632430963261</v>
      </c>
      <c r="G41" s="60">
        <f>+'Tabel 12'!G41+'Tabel 13'!G41+'Tabel 14'!G41</f>
        <v>1829.9241097486138</v>
      </c>
      <c r="H41" s="60">
        <f>+'Tabel 12'!H41+'Tabel 13'!H41+'Tabel 14'!H41</f>
        <v>1927.7610285563314</v>
      </c>
      <c r="I41" s="60">
        <f>+'Tabel 12'!I41+'Tabel 13'!I41+'Tabel 14'!I41</f>
        <v>142.29595612909537</v>
      </c>
      <c r="J41" s="60">
        <f>+'Tabel 12'!J41+'Tabel 13'!J41+'Tabel 14'!J41</f>
        <v>221.96903823419092</v>
      </c>
      <c r="K41" s="60">
        <f>+'Tabel 12'!K41+'Tabel 13'!K41+'Tabel 14'!K41</f>
        <v>288.52225014183136</v>
      </c>
      <c r="L41" s="60">
        <f>+'Tabel 12'!L41+'Tabel 13'!L41+'Tabel 14'!L41</f>
        <v>332.3873731001089</v>
      </c>
      <c r="M41" s="60">
        <f>+'Tabel 12'!M41+'Tabel 13'!M41+'Tabel 14'!M41</f>
        <v>672.18697967023547</v>
      </c>
      <c r="N41" s="60">
        <f>+'Tabel 12'!N41+'Tabel 13'!N41+'Tabel 14'!N41</f>
        <v>792.55381879073843</v>
      </c>
      <c r="O41" s="60">
        <f>+'Tabel 12'!O41+'Tabel 13'!O41+'Tabel 14'!O41</f>
        <v>1010.2757606527274</v>
      </c>
      <c r="P41" s="60">
        <f>+'Tabel 12'!P41+'Tabel 13'!P41+'Tabel 14'!P41</f>
        <v>1399.8638006528515</v>
      </c>
    </row>
    <row r="42" spans="1:16">
      <c r="A42" s="13">
        <v>5</v>
      </c>
      <c r="B42" s="14" t="s">
        <v>206</v>
      </c>
      <c r="C42" s="60">
        <f>+'Tabel 12'!C42+'Tabel 13'!C42+'Tabel 14'!C42</f>
        <v>60.65638244638</v>
      </c>
      <c r="D42" s="60">
        <f>+'Tabel 12'!D42+'Tabel 13'!D42+'Tabel 14'!D42</f>
        <v>65.013267541380003</v>
      </c>
      <c r="E42" s="60">
        <f>+'Tabel 12'!E42+'Tabel 13'!E42+'Tabel 14'!E42</f>
        <v>74.19828478718</v>
      </c>
      <c r="F42" s="60">
        <f>+'Tabel 12'!F42+'Tabel 13'!F42+'Tabel 14'!F42</f>
        <v>78.787282676380002</v>
      </c>
      <c r="G42" s="60">
        <f>+'Tabel 12'!G42+'Tabel 13'!G42+'Tabel 14'!G42</f>
        <v>82.862139952790002</v>
      </c>
      <c r="H42" s="60">
        <f>+'Tabel 12'!H42+'Tabel 13'!H42+'Tabel 14'!H42</f>
        <v>112.81999196979</v>
      </c>
      <c r="I42" s="60">
        <f>+'Tabel 12'!I42+'Tabel 13'!I42+'Tabel 14'!I42</f>
        <v>14.03456232225</v>
      </c>
      <c r="J42" s="60">
        <f>+'Tabel 12'!J42+'Tabel 13'!J42+'Tabel 14'!J42</f>
        <v>25.755808633249998</v>
      </c>
      <c r="K42" s="60">
        <f>+'Tabel 12'!K42+'Tabel 13'!K42+'Tabel 14'!K42</f>
        <v>34.565935001249997</v>
      </c>
      <c r="L42" s="60">
        <f>+'Tabel 12'!L42+'Tabel 13'!L42+'Tabel 14'!L42</f>
        <v>53.219608837319996</v>
      </c>
      <c r="M42" s="60">
        <f>+'Tabel 12'!M42+'Tabel 13'!M42+'Tabel 14'!M42</f>
        <v>65.747982683320004</v>
      </c>
      <c r="N42" s="60">
        <f>+'Tabel 12'!N42+'Tabel 13'!N42+'Tabel 14'!N42</f>
        <v>76.389915083250003</v>
      </c>
      <c r="O42" s="60">
        <f>+'Tabel 12'!O42+'Tabel 13'!O42+'Tabel 14'!O42</f>
        <v>92.907626629250004</v>
      </c>
      <c r="P42" s="60">
        <f>+'Tabel 12'!P42+'Tabel 13'!P42+'Tabel 14'!P42</f>
        <v>132.49161742308999</v>
      </c>
    </row>
    <row r="43" spans="1:16">
      <c r="A43" s="13">
        <v>6</v>
      </c>
      <c r="B43" s="16" t="s">
        <v>207</v>
      </c>
      <c r="C43" s="61">
        <f>+'Tabel 12'!C43+'Tabel 13'!C43+'Tabel 14'!C43</f>
        <v>11788.627877704026</v>
      </c>
      <c r="D43" s="61">
        <f>+'Tabel 12'!D43+'Tabel 13'!D43+'Tabel 14'!D43</f>
        <v>13455.834006310468</v>
      </c>
      <c r="E43" s="61">
        <f>+'Tabel 12'!E43+'Tabel 13'!E43+'Tabel 14'!E43</f>
        <v>15079.786072178826</v>
      </c>
      <c r="F43" s="61">
        <f>+'Tabel 12'!F43+'Tabel 13'!F43+'Tabel 14'!F43</f>
        <v>16503.502022457949</v>
      </c>
      <c r="G43" s="61">
        <f>+'Tabel 12'!G43+'Tabel 13'!G43+'Tabel 14'!G43</f>
        <v>18196.007993530504</v>
      </c>
      <c r="H43" s="61">
        <f>+'Tabel 12'!H43+'Tabel 13'!H43+'Tabel 14'!H43</f>
        <v>19979.922886538439</v>
      </c>
      <c r="I43" s="61">
        <f>+'Tabel 12'!I43+'Tabel 13'!I43+'Tabel 14'!I43</f>
        <v>1780.8498760643915</v>
      </c>
      <c r="J43" s="61">
        <f>+'Tabel 12'!J43+'Tabel 13'!J43+'Tabel 14'!J43</f>
        <v>3356.1481380703617</v>
      </c>
      <c r="K43" s="61">
        <f>+'Tabel 12'!K43+'Tabel 13'!K43+'Tabel 14'!K43</f>
        <v>5560.940004148053</v>
      </c>
      <c r="L43" s="61">
        <f>+'Tabel 12'!L43+'Tabel 13'!L43+'Tabel 14'!L43</f>
        <v>7432.1576031890781</v>
      </c>
      <c r="M43" s="61">
        <f>+'Tabel 12'!M43+'Tabel 13'!M43+'Tabel 14'!M43</f>
        <v>9717.5055841232152</v>
      </c>
      <c r="N43" s="61">
        <f>+'Tabel 12'!N43+'Tabel 13'!N43+'Tabel 14'!N43</f>
        <v>11843.610754721289</v>
      </c>
      <c r="O43" s="61">
        <f>+'Tabel 12'!O43+'Tabel 13'!O43+'Tabel 14'!O43</f>
        <v>13874.818827266299</v>
      </c>
      <c r="P43" s="61">
        <f>+'Tabel 12'!P43+'Tabel 13'!P43+'Tabel 14'!P43</f>
        <v>15957.18935240513</v>
      </c>
    </row>
    <row r="44" spans="1:16">
      <c r="A44" s="13">
        <v>7</v>
      </c>
      <c r="B44" s="14" t="s">
        <v>208</v>
      </c>
      <c r="C44" s="60">
        <f>+'Tabel 12'!C44+'Tabel 13'!C44+'Tabel 14'!C44</f>
        <v>50.016345445550002</v>
      </c>
      <c r="D44" s="60">
        <f>+'Tabel 12'!D44+'Tabel 13'!D44+'Tabel 14'!D44</f>
        <v>56.283964078369998</v>
      </c>
      <c r="E44" s="60">
        <f>+'Tabel 12'!E44+'Tabel 13'!E44+'Tabel 14'!E44</f>
        <v>61.689998809140008</v>
      </c>
      <c r="F44" s="60">
        <f>+'Tabel 12'!F44+'Tabel 13'!F44+'Tabel 14'!F44</f>
        <v>70.133695939060004</v>
      </c>
      <c r="G44" s="60">
        <f>+'Tabel 12'!G44+'Tabel 13'!G44+'Tabel 14'!G44</f>
        <v>75.102363328050004</v>
      </c>
      <c r="H44" s="60">
        <f>+'Tabel 12'!H44+'Tabel 13'!H44+'Tabel 14'!H44</f>
        <v>81.055254196499988</v>
      </c>
      <c r="I44" s="60">
        <f>+'Tabel 12'!I44+'Tabel 13'!I44+'Tabel 14'!I44</f>
        <v>5.0937813234700009</v>
      </c>
      <c r="J44" s="60">
        <f>+'Tabel 12'!J44+'Tabel 13'!J44+'Tabel 14'!J44</f>
        <v>10.1520908463</v>
      </c>
      <c r="K44" s="60">
        <f>+'Tabel 12'!K44+'Tabel 13'!K44+'Tabel 14'!K44</f>
        <v>16.145868034930004</v>
      </c>
      <c r="L44" s="60">
        <f>+'Tabel 12'!L44+'Tabel 13'!L44+'Tabel 14'!L44</f>
        <v>21.77270142331</v>
      </c>
      <c r="M44" s="60">
        <f>+'Tabel 12'!M44+'Tabel 13'!M44+'Tabel 14'!M44</f>
        <v>27.14683940626</v>
      </c>
      <c r="N44" s="60">
        <f>+'Tabel 12'!N44+'Tabel 13'!N44+'Tabel 14'!N44</f>
        <v>33.680346157689996</v>
      </c>
      <c r="O44" s="60">
        <f>+'Tabel 12'!O44+'Tabel 13'!O44+'Tabel 14'!O44</f>
        <v>37.864576485200004</v>
      </c>
      <c r="P44" s="60">
        <f>+'Tabel 12'!P44+'Tabel 13'!P44+'Tabel 14'!P44</f>
        <v>43.451558226130004</v>
      </c>
    </row>
    <row r="45" spans="1:16">
      <c r="A45" s="13">
        <v>8</v>
      </c>
      <c r="B45" s="14" t="s">
        <v>209</v>
      </c>
      <c r="C45" s="60">
        <f>+'Tabel 12'!C45+'Tabel 13'!C45+'Tabel 14'!C45</f>
        <v>47.900491993149998</v>
      </c>
      <c r="D45" s="60">
        <f>+'Tabel 12'!D45+'Tabel 13'!D45+'Tabel 14'!D45</f>
        <v>71.844330228900006</v>
      </c>
      <c r="E45" s="60">
        <f>+'Tabel 12'!E45+'Tabel 13'!E45+'Tabel 14'!E45</f>
        <v>87.395693510899989</v>
      </c>
      <c r="F45" s="60">
        <f>+'Tabel 12'!F45+'Tabel 13'!F45+'Tabel 14'!F45</f>
        <v>97.556739718130004</v>
      </c>
      <c r="G45" s="60">
        <f>+'Tabel 12'!G45+'Tabel 13'!G45+'Tabel 14'!G45</f>
        <v>116.25730560788</v>
      </c>
      <c r="H45" s="60">
        <f>+'Tabel 12'!H45+'Tabel 13'!H45+'Tabel 14'!H45</f>
        <v>154.35057666963002</v>
      </c>
      <c r="I45" s="60">
        <f>+'Tabel 12'!I45+'Tabel 13'!I45+'Tabel 14'!I45</f>
        <v>2.82132263975</v>
      </c>
      <c r="J45" s="60">
        <f>+'Tabel 12'!J45+'Tabel 13'!J45+'Tabel 14'!J45</f>
        <v>8.9415252724999998</v>
      </c>
      <c r="K45" s="60">
        <f>+'Tabel 12'!K45+'Tabel 13'!K45+'Tabel 14'!K45</f>
        <v>16.0561440225</v>
      </c>
      <c r="L45" s="60">
        <f>+'Tabel 12'!L45+'Tabel 13'!L45+'Tabel 14'!L45</f>
        <v>22.564520116830003</v>
      </c>
      <c r="M45" s="60">
        <f>+'Tabel 12'!M45+'Tabel 13'!M45+'Tabel 14'!M45</f>
        <v>29.734961242410002</v>
      </c>
      <c r="N45" s="60">
        <f>+'Tabel 12'!N45+'Tabel 13'!N45+'Tabel 14'!N45</f>
        <v>45.754801039559993</v>
      </c>
      <c r="O45" s="60">
        <f>+'Tabel 12'!O45+'Tabel 13'!O45+'Tabel 14'!O45</f>
        <v>51.89435799164</v>
      </c>
      <c r="P45" s="60">
        <f>+'Tabel 12'!P45+'Tabel 13'!P45+'Tabel 14'!P45</f>
        <v>63.725722906209995</v>
      </c>
    </row>
    <row r="46" spans="1:16">
      <c r="A46" s="13">
        <v>9</v>
      </c>
      <c r="B46" s="14" t="s">
        <v>210</v>
      </c>
      <c r="C46" s="60">
        <f>+'Tabel 12'!C46+'Tabel 13'!C46+'Tabel 14'!C46</f>
        <v>111.8520987174978</v>
      </c>
      <c r="D46" s="60">
        <f>+'Tabel 12'!D46+'Tabel 13'!D46+'Tabel 14'!D46</f>
        <v>122.2575179390858</v>
      </c>
      <c r="E46" s="60">
        <f>+'Tabel 12'!E46+'Tabel 13'!E46+'Tabel 14'!E46</f>
        <v>135.10520702767388</v>
      </c>
      <c r="F46" s="60">
        <f>+'Tabel 12'!F46+'Tabel 13'!F46+'Tabel 14'!F46</f>
        <v>148.11993548626191</v>
      </c>
      <c r="G46" s="60">
        <f>+'Tabel 12'!G46+'Tabel 13'!G46+'Tabel 14'!G46</f>
        <v>161.16396919984999</v>
      </c>
      <c r="H46" s="60">
        <f>+'Tabel 12'!H46+'Tabel 13'!H46+'Tabel 14'!H46</f>
        <v>174.56201293743811</v>
      </c>
      <c r="I46" s="60">
        <f>+'Tabel 12'!I46+'Tabel 13'!I46+'Tabel 14'!I46</f>
        <v>12.39311688033065</v>
      </c>
      <c r="J46" s="60">
        <f>+'Tabel 12'!J46+'Tabel 13'!J46+'Tabel 14'!J46</f>
        <v>24.884746822973799</v>
      </c>
      <c r="K46" s="60">
        <f>+'Tabel 12'!K46+'Tabel 13'!K46+'Tabel 14'!K46</f>
        <v>36.514432080616949</v>
      </c>
      <c r="L46" s="60">
        <f>+'Tabel 12'!L46+'Tabel 13'!L46+'Tabel 14'!L46</f>
        <v>48.623879422260103</v>
      </c>
      <c r="M46" s="60">
        <f>+'Tabel 12'!M46+'Tabel 13'!M46+'Tabel 14'!M46</f>
        <v>60.890303980299102</v>
      </c>
      <c r="N46" s="60">
        <f>+'Tabel 12'!N46+'Tabel 13'!N46+'Tabel 14'!N46</f>
        <v>72.192606386338099</v>
      </c>
      <c r="O46" s="60">
        <f>+'Tabel 12'!O46+'Tabel 13'!O46+'Tabel 14'!O46</f>
        <v>85.234831902366608</v>
      </c>
      <c r="P46" s="60">
        <f>+'Tabel 12'!P46+'Tabel 13'!P46+'Tabel 14'!P46</f>
        <v>97.431092138395215</v>
      </c>
    </row>
    <row r="47" spans="1:16">
      <c r="A47" s="13">
        <v>10</v>
      </c>
      <c r="B47" s="14" t="s">
        <v>211</v>
      </c>
      <c r="C47" s="60">
        <f>+'Tabel 12'!C47+'Tabel 13'!C47+'Tabel 14'!C47</f>
        <v>89.565973783370012</v>
      </c>
      <c r="D47" s="60">
        <f>+'Tabel 12'!D47+'Tabel 13'!D47+'Tabel 14'!D47</f>
        <v>103.52685028872</v>
      </c>
      <c r="E47" s="60">
        <f>+'Tabel 12'!E47+'Tabel 13'!E47+'Tabel 14'!E47</f>
        <v>115.93240658068</v>
      </c>
      <c r="F47" s="60">
        <f>+'Tabel 12'!F47+'Tabel 13'!F47+'Tabel 14'!F47</f>
        <v>130.85969712157998</v>
      </c>
      <c r="G47" s="60">
        <f>+'Tabel 12'!G47+'Tabel 13'!G47+'Tabel 14'!G47</f>
        <v>146.30424648111</v>
      </c>
      <c r="H47" s="60">
        <f>+'Tabel 12'!H47+'Tabel 13'!H47+'Tabel 14'!H47</f>
        <v>160.44165883414001</v>
      </c>
      <c r="I47" s="60">
        <f>+'Tabel 12'!I47+'Tabel 13'!I47+'Tabel 14'!I47</f>
        <v>13.443415197530001</v>
      </c>
      <c r="J47" s="60">
        <f>+'Tabel 12'!J47+'Tabel 13'!J47+'Tabel 14'!J47</f>
        <v>24.512091582579998</v>
      </c>
      <c r="K47" s="60">
        <f>+'Tabel 12'!K47+'Tabel 13'!K47+'Tabel 14'!K47</f>
        <v>36.947962004010002</v>
      </c>
      <c r="L47" s="60">
        <f>+'Tabel 12'!L47+'Tabel 13'!L47+'Tabel 14'!L47</f>
        <v>49.959685556639997</v>
      </c>
      <c r="M47" s="60">
        <f>+'Tabel 12'!M47+'Tabel 13'!M47+'Tabel 14'!M47</f>
        <v>64.10670699648</v>
      </c>
      <c r="N47" s="60">
        <f>+'Tabel 12'!N47+'Tabel 13'!N47+'Tabel 14'!N47</f>
        <v>75.987230825099999</v>
      </c>
      <c r="O47" s="60">
        <f>+'Tabel 12'!O47+'Tabel 13'!O47+'Tabel 14'!O47</f>
        <v>88.834550268719994</v>
      </c>
      <c r="P47" s="60">
        <f>+'Tabel 12'!P47+'Tabel 13'!P47+'Tabel 14'!P47</f>
        <v>101.29329059240999</v>
      </c>
    </row>
    <row r="48" spans="1:16">
      <c r="A48" s="13">
        <v>11</v>
      </c>
      <c r="B48" s="14" t="s">
        <v>212</v>
      </c>
      <c r="C48" s="63">
        <f>+'Tabel 12'!C48+'Tabel 13'!C48+'Tabel 14'!C48</f>
        <v>73.979699642993893</v>
      </c>
      <c r="D48" s="63">
        <f>+'Tabel 12'!D48+'Tabel 13'!D48+'Tabel 14'!D48</f>
        <v>89.947042391871207</v>
      </c>
      <c r="E48" s="63">
        <f>+'Tabel 12'!E48+'Tabel 13'!E48+'Tabel 14'!E48</f>
        <v>101.81269874953639</v>
      </c>
      <c r="F48" s="63">
        <f>+'Tabel 12'!F48+'Tabel 13'!F48+'Tabel 14'!F48</f>
        <v>109.7757411746384</v>
      </c>
      <c r="G48" s="63">
        <f>+'Tabel 12'!G48+'Tabel 13'!G48+'Tabel 14'!G48</f>
        <v>121.30925323768508</v>
      </c>
      <c r="H48" s="63">
        <f>+'Tabel 12'!H48+'Tabel 13'!H48+'Tabel 14'!H48</f>
        <v>133.9353719728023</v>
      </c>
      <c r="I48" s="63">
        <f>+'Tabel 12'!I48+'Tabel 13'!I48+'Tabel 14'!I48</f>
        <v>10.982988158810949</v>
      </c>
      <c r="J48" s="63">
        <f>+'Tabel 12'!J48+'Tabel 13'!J48+'Tabel 14'!J48</f>
        <v>21.668061395340509</v>
      </c>
      <c r="K48" s="63">
        <f>+'Tabel 12'!K48+'Tabel 13'!K48+'Tabel 14'!K48</f>
        <v>31.842881143216299</v>
      </c>
      <c r="L48" s="63">
        <f>+'Tabel 12'!L48+'Tabel 13'!L48+'Tabel 14'!L48</f>
        <v>44.543897758536303</v>
      </c>
      <c r="M48" s="63">
        <f>+'Tabel 12'!M48+'Tabel 13'!M48+'Tabel 14'!M48</f>
        <v>56.456076082148002</v>
      </c>
      <c r="N48" s="63">
        <f>+'Tabel 12'!N48+'Tabel 13'!N48+'Tabel 14'!N48</f>
        <v>67.154911864878102</v>
      </c>
      <c r="O48" s="63">
        <f>+'Tabel 12'!O48+'Tabel 13'!O48+'Tabel 14'!O48</f>
        <v>80.105272762688998</v>
      </c>
      <c r="P48" s="63">
        <f>+'Tabel 12'!P48+'Tabel 13'!P48+'Tabel 14'!P48</f>
        <v>91.941883537245403</v>
      </c>
    </row>
    <row r="49" spans="1:16">
      <c r="A49" s="13">
        <v>12</v>
      </c>
      <c r="B49" s="15" t="s">
        <v>213</v>
      </c>
      <c r="C49" s="60">
        <f>+'Tabel 12'!C49+'Tabel 13'!C49+'Tabel 14'!C49</f>
        <v>35.934632368900004</v>
      </c>
      <c r="D49" s="60">
        <f>+'Tabel 12'!D49+'Tabel 13'!D49+'Tabel 14'!D49</f>
        <v>39.203234955500001</v>
      </c>
      <c r="E49" s="60">
        <f>+'Tabel 12'!E49+'Tabel 13'!E49+'Tabel 14'!E49</f>
        <v>44.556253220250007</v>
      </c>
      <c r="F49" s="60">
        <f>+'Tabel 12'!F49+'Tabel 13'!F49+'Tabel 14'!F49</f>
        <v>49.411559282004681</v>
      </c>
      <c r="G49" s="60">
        <f>+'Tabel 12'!G49+'Tabel 13'!G49+'Tabel 14'!G49</f>
        <v>68.318141210404676</v>
      </c>
      <c r="H49" s="60">
        <f>+'Tabel 12'!H49+'Tabel 13'!H49+'Tabel 14'!H49</f>
        <v>64.022110970414658</v>
      </c>
      <c r="I49" s="60">
        <f>+'Tabel 12'!I49+'Tabel 13'!I49+'Tabel 14'!I49</f>
        <v>4.1637327879999999</v>
      </c>
      <c r="J49" s="60">
        <f>+'Tabel 12'!J49+'Tabel 13'!J49+'Tabel 14'!J49</f>
        <v>7.9115436416299998</v>
      </c>
      <c r="K49" s="60">
        <f>+'Tabel 12'!K49+'Tabel 13'!K49+'Tabel 14'!K49</f>
        <v>14.128896065259999</v>
      </c>
      <c r="L49" s="60">
        <f>+'Tabel 12'!L49+'Tabel 13'!L49+'Tabel 14'!L49</f>
        <v>16.736203737419999</v>
      </c>
      <c r="M49" s="60">
        <f>+'Tabel 12'!M49+'Tabel 13'!M49+'Tabel 14'!M49</f>
        <v>22.373268416690003</v>
      </c>
      <c r="N49" s="60">
        <f>+'Tabel 12'!N49+'Tabel 13'!N49+'Tabel 14'!N49</f>
        <v>28.495671182700001</v>
      </c>
      <c r="O49" s="60">
        <f>+'Tabel 12'!O49+'Tabel 13'!O49+'Tabel 14'!O49</f>
        <v>39.490638031589995</v>
      </c>
      <c r="P49" s="60">
        <f>+'Tabel 12'!P49+'Tabel 13'!P49+'Tabel 14'!P49</f>
        <v>47.689946144429996</v>
      </c>
    </row>
    <row r="50" spans="1:16">
      <c r="A50" s="13">
        <v>13</v>
      </c>
      <c r="B50" s="33" t="s">
        <v>214</v>
      </c>
      <c r="C50" s="61">
        <f>+'Tabel 12'!C50+'Tabel 13'!C50+'Tabel 14'!C50</f>
        <v>409.24924195146173</v>
      </c>
      <c r="D50" s="61">
        <f>+'Tabel 12'!D50+'Tabel 13'!D50+'Tabel 14'!D50</f>
        <v>483.06293988244693</v>
      </c>
      <c r="E50" s="61">
        <f>+'Tabel 12'!E50+'Tabel 13'!E50+'Tabel 14'!E50</f>
        <v>546.49225789818036</v>
      </c>
      <c r="F50" s="61">
        <f>+'Tabel 12'!F50+'Tabel 13'!F50+'Tabel 14'!F50</f>
        <v>605.85736872167502</v>
      </c>
      <c r="G50" s="61">
        <f>+'Tabel 12'!G50+'Tabel 13'!G50+'Tabel 14'!G50</f>
        <v>688.45527906497978</v>
      </c>
      <c r="H50" s="61">
        <f>+'Tabel 12'!H50+'Tabel 13'!H50+'Tabel 14'!H50</f>
        <v>768.36698558092496</v>
      </c>
      <c r="I50" s="61">
        <f>+'Tabel 12'!I50+'Tabel 13'!I50+'Tabel 14'!I50</f>
        <v>48.898356987891596</v>
      </c>
      <c r="J50" s="61">
        <f>+'Tabel 12'!J50+'Tabel 13'!J50+'Tabel 14'!J50</f>
        <v>98.070059561324314</v>
      </c>
      <c r="K50" s="61">
        <f>+'Tabel 12'!K50+'Tabel 13'!K50+'Tabel 14'!K50</f>
        <v>151.63618335053329</v>
      </c>
      <c r="L50" s="61">
        <f>+'Tabel 12'!L50+'Tabel 13'!L50+'Tabel 14'!L50</f>
        <v>204.20088801499639</v>
      </c>
      <c r="M50" s="61">
        <f>+'Tabel 12'!M50+'Tabel 13'!M50+'Tabel 14'!M50</f>
        <v>260.70815612428709</v>
      </c>
      <c r="N50" s="61">
        <f>+'Tabel 12'!N50+'Tabel 13'!N50+'Tabel 14'!N50</f>
        <v>323.26556745626618</v>
      </c>
      <c r="O50" s="61">
        <f>+'Tabel 12'!O50+'Tabel 13'!O50+'Tabel 14'!O50</f>
        <v>383.42422744220556</v>
      </c>
      <c r="P50" s="61">
        <f>+'Tabel 12'!P50+'Tabel 13'!P50+'Tabel 14'!P50</f>
        <v>445.5334935448206</v>
      </c>
    </row>
    <row r="51" spans="1:16">
      <c r="A51" s="13">
        <v>14</v>
      </c>
      <c r="B51" s="33" t="s">
        <v>215</v>
      </c>
      <c r="C51" s="61">
        <f>+'Tabel 12'!C51+'Tabel 13'!C51+'Tabel 14'!C51</f>
        <v>11379.378635752561</v>
      </c>
      <c r="D51" s="61">
        <f>+'Tabel 12'!D51+'Tabel 13'!D51+'Tabel 14'!D51</f>
        <v>12972.771066428024</v>
      </c>
      <c r="E51" s="61">
        <f>+'Tabel 12'!E51+'Tabel 13'!E51+'Tabel 14'!E51</f>
        <v>14533.293814280649</v>
      </c>
      <c r="F51" s="61">
        <f>+'Tabel 12'!F51+'Tabel 13'!F51+'Tabel 14'!F51</f>
        <v>15897.644653736268</v>
      </c>
      <c r="G51" s="61">
        <f>+'Tabel 12'!G51+'Tabel 13'!G51+'Tabel 14'!G51</f>
        <v>17507.552714465524</v>
      </c>
      <c r="H51" s="61">
        <f>+'Tabel 12'!H51+'Tabel 13'!H51+'Tabel 14'!H51</f>
        <v>19211.555900957523</v>
      </c>
      <c r="I51" s="61">
        <f>+'Tabel 12'!I51+'Tabel 13'!I51+'Tabel 14'!I51</f>
        <v>1731.9515190764996</v>
      </c>
      <c r="J51" s="61">
        <f>+'Tabel 12'!J51+'Tabel 13'!J51+'Tabel 14'!J51</f>
        <v>3258.0780785090383</v>
      </c>
      <c r="K51" s="61">
        <f>+'Tabel 12'!K51+'Tabel 13'!K51+'Tabel 14'!K51</f>
        <v>5409.3038207975205</v>
      </c>
      <c r="L51" s="61">
        <f>+'Tabel 12'!L51+'Tabel 13'!L51+'Tabel 14'!L51</f>
        <v>7227.9567151740812</v>
      </c>
      <c r="M51" s="61">
        <f>+'Tabel 12'!M51+'Tabel 13'!M51+'Tabel 14'!M51</f>
        <v>9456.7974279989267</v>
      </c>
      <c r="N51" s="61">
        <f>+'Tabel 12'!N51+'Tabel 13'!N51+'Tabel 14'!N51</f>
        <v>11520.345187265022</v>
      </c>
      <c r="O51" s="61">
        <f>+'Tabel 12'!O51+'Tabel 13'!O51+'Tabel 14'!O51</f>
        <v>13491.394599824091</v>
      </c>
      <c r="P51" s="61">
        <f>+'Tabel 12'!P51+'Tabel 13'!P51+'Tabel 14'!P51</f>
        <v>15511.655858860307</v>
      </c>
    </row>
    <row r="52" spans="1:16">
      <c r="A52" s="13">
        <v>15</v>
      </c>
      <c r="B52" s="15" t="s">
        <v>216</v>
      </c>
      <c r="C52" s="60">
        <f>+'Tabel 12'!C52+'Tabel 13'!C52+'Tabel 14'!C52</f>
        <v>940.95501903640093</v>
      </c>
      <c r="D52" s="60">
        <f>+'Tabel 12'!D52+'Tabel 13'!D52+'Tabel 14'!D52</f>
        <v>1067.2557796974713</v>
      </c>
      <c r="E52" s="60">
        <f>+'Tabel 12'!E52+'Tabel 13'!E52+'Tabel 14'!E52</f>
        <v>1194.4442554882366</v>
      </c>
      <c r="F52" s="60">
        <f>+'Tabel 12'!F52+'Tabel 13'!F52+'Tabel 14'!F52</f>
        <v>1323.2912170447159</v>
      </c>
      <c r="G52" s="60">
        <f>+'Tabel 12'!G52+'Tabel 13'!G52+'Tabel 14'!G52</f>
        <v>1464.0826784934857</v>
      </c>
      <c r="H52" s="60">
        <f>+'Tabel 12'!H52+'Tabel 13'!H52+'Tabel 14'!H52</f>
        <v>1679.2033295551767</v>
      </c>
      <c r="I52" s="60">
        <f>+'Tabel 12'!I52+'Tabel 13'!I52+'Tabel 14'!I52</f>
        <v>139.07674634406922</v>
      </c>
      <c r="J52" s="60">
        <f>+'Tabel 12'!J52+'Tabel 13'!J52+'Tabel 14'!J52</f>
        <v>267.33608227220998</v>
      </c>
      <c r="K52" s="60">
        <f>+'Tabel 12'!K52+'Tabel 13'!K52+'Tabel 14'!K52</f>
        <v>411.22017679618091</v>
      </c>
      <c r="L52" s="60">
        <f>+'Tabel 12'!L52+'Tabel 13'!L52+'Tabel 14'!L52</f>
        <v>589.51075998512556</v>
      </c>
      <c r="M52" s="60">
        <f>+'Tabel 12'!M52+'Tabel 13'!M52+'Tabel 14'!M52</f>
        <v>839.1689511332022</v>
      </c>
      <c r="N52" s="60">
        <f>+'Tabel 12'!N52+'Tabel 13'!N52+'Tabel 14'!N52</f>
        <v>974.07657900317736</v>
      </c>
      <c r="O52" s="60">
        <f>+'Tabel 12'!O52+'Tabel 13'!O52+'Tabel 14'!O52</f>
        <v>1109.1861825697761</v>
      </c>
      <c r="P52" s="60">
        <f>+'Tabel 12'!P52+'Tabel 13'!P52+'Tabel 14'!P52</f>
        <v>1249.509137606839</v>
      </c>
    </row>
    <row r="53" spans="1:16">
      <c r="A53" s="13">
        <v>16</v>
      </c>
      <c r="B53" s="15" t="s">
        <v>217</v>
      </c>
      <c r="C53" s="60">
        <f>+'Tabel 12'!C53+'Tabel 13'!C53+'Tabel 14'!C53</f>
        <v>142.32437900094999</v>
      </c>
      <c r="D53" s="60">
        <f>+'Tabel 12'!D53+'Tabel 13'!D53+'Tabel 14'!D53</f>
        <v>157.50597188244001</v>
      </c>
      <c r="E53" s="60">
        <f>+'Tabel 12'!E53+'Tabel 13'!E53+'Tabel 14'!E53</f>
        <v>176.18189257570998</v>
      </c>
      <c r="F53" s="60">
        <f>+'Tabel 12'!F53+'Tabel 13'!F53+'Tabel 14'!F53</f>
        <v>195.43917589425999</v>
      </c>
      <c r="G53" s="60">
        <f>+'Tabel 12'!G53+'Tabel 13'!G53+'Tabel 14'!G53</f>
        <v>188.80591505023</v>
      </c>
      <c r="H53" s="60">
        <f>+'Tabel 12'!H53+'Tabel 13'!H53+'Tabel 14'!H53</f>
        <v>222.01429739285999</v>
      </c>
      <c r="I53" s="60">
        <f>+'Tabel 12'!I53+'Tabel 13'!I53+'Tabel 14'!I53</f>
        <v>17.320056338159588</v>
      </c>
      <c r="J53" s="60">
        <f>+'Tabel 12'!J53+'Tabel 13'!J53+'Tabel 14'!J53</f>
        <v>35.018885246490001</v>
      </c>
      <c r="K53" s="60">
        <f>+'Tabel 12'!K53+'Tabel 13'!K53+'Tabel 14'!K53</f>
        <v>53.466259521239998</v>
      </c>
      <c r="L53" s="60">
        <f>+'Tabel 12'!L53+'Tabel 13'!L53+'Tabel 14'!L53</f>
        <v>71.690929066140001</v>
      </c>
      <c r="M53" s="60">
        <f>+'Tabel 12'!M53+'Tabel 13'!M53+'Tabel 14'!M53</f>
        <v>88.317829706810002</v>
      </c>
      <c r="N53" s="60">
        <f>+'Tabel 12'!N53+'Tabel 13'!N53+'Tabel 14'!N53</f>
        <v>104.26385028564</v>
      </c>
      <c r="O53" s="60">
        <f>+'Tabel 12'!O53+'Tabel 13'!O53+'Tabel 14'!O53</f>
        <v>122.56575739864999</v>
      </c>
      <c r="P53" s="60">
        <f>+'Tabel 12'!P53+'Tabel 13'!P53+'Tabel 14'!P53</f>
        <v>138.05850690924001</v>
      </c>
    </row>
    <row r="54" spans="1:16">
      <c r="A54" s="13">
        <v>17</v>
      </c>
      <c r="B54" s="15" t="s">
        <v>218</v>
      </c>
      <c r="C54" s="60">
        <f>+'Tabel 12'!C54+'Tabel 13'!C54+'Tabel 14'!C54</f>
        <v>14.611277012</v>
      </c>
      <c r="D54" s="60">
        <f>+'Tabel 12'!D54+'Tabel 13'!D54+'Tabel 14'!D54</f>
        <v>17.322578282999999</v>
      </c>
      <c r="E54" s="60">
        <f>+'Tabel 12'!E54+'Tabel 13'!E54+'Tabel 14'!E54</f>
        <v>19.342152686999999</v>
      </c>
      <c r="F54" s="60">
        <f>+'Tabel 12'!F54+'Tabel 13'!F54+'Tabel 14'!F54</f>
        <v>21.777008855150001</v>
      </c>
      <c r="G54" s="60">
        <f>+'Tabel 12'!G54+'Tabel 13'!G54+'Tabel 14'!G54</f>
        <v>23.580379876120002</v>
      </c>
      <c r="H54" s="60">
        <f>+'Tabel 12'!H54+'Tabel 13'!H54+'Tabel 14'!H54</f>
        <v>28.65435719812</v>
      </c>
      <c r="I54" s="60">
        <f>+'Tabel 12'!I54+'Tabel 13'!I54+'Tabel 14'!I54</f>
        <v>2.2377165649999999</v>
      </c>
      <c r="J54" s="60">
        <f>+'Tabel 12'!J54+'Tabel 13'!J54+'Tabel 14'!J54</f>
        <v>4.8203172959999998</v>
      </c>
      <c r="K54" s="60">
        <f>+'Tabel 12'!K54+'Tabel 13'!K54+'Tabel 14'!K54</f>
        <v>7.0878110640000003</v>
      </c>
      <c r="L54" s="60">
        <f>+'Tabel 12'!L54+'Tabel 13'!L54+'Tabel 14'!L54</f>
        <v>9.2131270409999999</v>
      </c>
      <c r="M54" s="60">
        <f>+'Tabel 12'!M54+'Tabel 13'!M54+'Tabel 14'!M54</f>
        <v>10.858868732629999</v>
      </c>
      <c r="N54" s="60">
        <f>+'Tabel 12'!N54+'Tabel 13'!N54+'Tabel 14'!N54</f>
        <v>13.293408525129999</v>
      </c>
      <c r="O54" s="60">
        <f>+'Tabel 12'!O54+'Tabel 13'!O54+'Tabel 14'!O54</f>
        <v>15.619051282129998</v>
      </c>
      <c r="P54" s="60">
        <f>+'Tabel 12'!P54+'Tabel 13'!P54+'Tabel 14'!P54</f>
        <v>17.89194211913</v>
      </c>
    </row>
    <row r="55" spans="1:16">
      <c r="A55" s="13">
        <v>18</v>
      </c>
      <c r="B55" s="15" t="s">
        <v>219</v>
      </c>
      <c r="C55" s="60">
        <f>+'Tabel 12'!C55+'Tabel 13'!C55+'Tabel 14'!C55</f>
        <v>27.580536513097762</v>
      </c>
      <c r="D55" s="60">
        <f>+'Tabel 12'!D55+'Tabel 13'!D55+'Tabel 14'!D55</f>
        <v>30.34933626718443</v>
      </c>
      <c r="E55" s="60">
        <f>+'Tabel 12'!E55+'Tabel 13'!E55+'Tabel 14'!E55</f>
        <v>33.903936615743326</v>
      </c>
      <c r="F55" s="60">
        <f>+'Tabel 12'!F55+'Tabel 13'!F55+'Tabel 14'!F55</f>
        <v>38.321791687830014</v>
      </c>
      <c r="G55" s="60">
        <f>+'Tabel 12'!G55+'Tabel 13'!G55+'Tabel 14'!G55</f>
        <v>41.849456227122246</v>
      </c>
      <c r="H55" s="60">
        <f>+'Tabel 12'!H55+'Tabel 13'!H55+'Tabel 14'!H55</f>
        <v>50.015785722697807</v>
      </c>
      <c r="I55" s="60">
        <f>+'Tabel 12'!I55+'Tabel 13'!I55+'Tabel 14'!I55</f>
        <v>4.0001419381911099</v>
      </c>
      <c r="J55" s="60">
        <f>+'Tabel 12'!J55+'Tabel 13'!J55+'Tabel 14'!J55</f>
        <v>5.4211118704583301</v>
      </c>
      <c r="K55" s="60">
        <f>+'Tabel 12'!K55+'Tabel 13'!K55+'Tabel 14'!K55</f>
        <v>10.388288727694439</v>
      </c>
      <c r="L55" s="60">
        <f>+'Tabel 12'!L55+'Tabel 13'!L55+'Tabel 14'!L55</f>
        <v>13.78251678754166</v>
      </c>
      <c r="M55" s="60">
        <f>+'Tabel 12'!M55+'Tabel 13'!M55+'Tabel 14'!M55</f>
        <v>17.329646391527771</v>
      </c>
      <c r="N55" s="60">
        <f>+'Tabel 12'!N55+'Tabel 13'!N55+'Tabel 14'!N55</f>
        <v>20.957332701124994</v>
      </c>
      <c r="O55" s="60">
        <f>+'Tabel 12'!O55+'Tabel 13'!O55+'Tabel 14'!O55</f>
        <v>24.452722787022211</v>
      </c>
      <c r="P55" s="60">
        <f>+'Tabel 12'!P55+'Tabel 13'!P55+'Tabel 14'!P55</f>
        <v>28.337810317387209</v>
      </c>
    </row>
    <row r="56" spans="1:16">
      <c r="A56" s="13">
        <v>19</v>
      </c>
      <c r="B56" s="15" t="s">
        <v>220</v>
      </c>
      <c r="C56" s="60">
        <f>+'Tabel 12'!C56+'Tabel 13'!C56+'Tabel 14'!C56</f>
        <v>32.819375057000002</v>
      </c>
      <c r="D56" s="60">
        <f>+'Tabel 12'!D56+'Tabel 13'!D56+'Tabel 14'!D56</f>
        <v>37.071887293000003</v>
      </c>
      <c r="E56" s="60">
        <f>+'Tabel 12'!E56+'Tabel 13'!E56+'Tabel 14'!E56</f>
        <v>42.404831424000001</v>
      </c>
      <c r="F56" s="60">
        <f>+'Tabel 12'!F56+'Tabel 13'!F56+'Tabel 14'!F56</f>
        <v>50.844959337130007</v>
      </c>
      <c r="G56" s="60">
        <f>+'Tabel 12'!G56+'Tabel 13'!G56+'Tabel 14'!G56</f>
        <v>56.759881068479999</v>
      </c>
      <c r="H56" s="60">
        <f>+'Tabel 12'!H56+'Tabel 13'!H56+'Tabel 14'!H56</f>
        <v>82.440000077419995</v>
      </c>
      <c r="I56" s="60">
        <f>+'Tabel 12'!I56+'Tabel 13'!I56+'Tabel 14'!I56</f>
        <v>5.0958068480699996</v>
      </c>
      <c r="J56" s="60">
        <f>+'Tabel 12'!J56+'Tabel 13'!J56+'Tabel 14'!J56</f>
        <v>8.8806546808800011</v>
      </c>
      <c r="K56" s="60">
        <f>+'Tabel 12'!K56+'Tabel 13'!K56+'Tabel 14'!K56</f>
        <v>14.895005577180001</v>
      </c>
      <c r="L56" s="60">
        <f>+'Tabel 12'!L56+'Tabel 13'!L56+'Tabel 14'!L56</f>
        <v>20.55685525917</v>
      </c>
      <c r="M56" s="60">
        <f>+'Tabel 12'!M56+'Tabel 13'!M56+'Tabel 14'!M56</f>
        <v>26.161478879220002</v>
      </c>
      <c r="N56" s="60">
        <f>+'Tabel 12'!N56+'Tabel 13'!N56+'Tabel 14'!N56</f>
        <v>31.931952664919997</v>
      </c>
      <c r="O56" s="60">
        <f>+'Tabel 12'!O56+'Tabel 13'!O56+'Tabel 14'!O56</f>
        <v>38.186491693540006</v>
      </c>
      <c r="P56" s="60">
        <f>+'Tabel 12'!P56+'Tabel 13'!P56+'Tabel 14'!P56</f>
        <v>42.711825989410002</v>
      </c>
    </row>
    <row r="57" spans="1:16">
      <c r="A57" s="13">
        <v>20</v>
      </c>
      <c r="B57" s="15" t="s">
        <v>221</v>
      </c>
      <c r="C57" s="60">
        <f>+'Tabel 12'!C57+'Tabel 13'!C57+'Tabel 14'!C57</f>
        <v>71.161622490010004</v>
      </c>
      <c r="D57" s="60">
        <f>+'Tabel 12'!D57+'Tabel 13'!D57+'Tabel 14'!D57</f>
        <v>76.64785854630999</v>
      </c>
      <c r="E57" s="60">
        <f>+'Tabel 12'!E57+'Tabel 13'!E57+'Tabel 14'!E57</f>
        <v>86.42467749459</v>
      </c>
      <c r="F57" s="60">
        <f>+'Tabel 12'!F57+'Tabel 13'!F57+'Tabel 14'!F57</f>
        <v>99.322565348780003</v>
      </c>
      <c r="G57" s="60">
        <f>+'Tabel 12'!G57+'Tabel 13'!G57+'Tabel 14'!G57</f>
        <v>109.58896904881</v>
      </c>
      <c r="H57" s="60">
        <f>+'Tabel 12'!H57+'Tabel 13'!H57+'Tabel 14'!H57</f>
        <v>131.93931057982002</v>
      </c>
      <c r="I57" s="60">
        <f>+'Tabel 12'!I57+'Tabel 13'!I57+'Tabel 14'!I57</f>
        <v>6.0455791201599993</v>
      </c>
      <c r="J57" s="60">
        <f>+'Tabel 12'!J57+'Tabel 13'!J57+'Tabel 14'!J57</f>
        <v>12.662476316659999</v>
      </c>
      <c r="K57" s="60">
        <f>+'Tabel 12'!K57+'Tabel 13'!K57+'Tabel 14'!K57</f>
        <v>20.298110355759999</v>
      </c>
      <c r="L57" s="60">
        <f>+'Tabel 12'!L57+'Tabel 13'!L57+'Tabel 14'!L57</f>
        <v>32.392995986359999</v>
      </c>
      <c r="M57" s="60">
        <f>+'Tabel 12'!M57+'Tabel 13'!M57+'Tabel 14'!M57</f>
        <v>40.156859878009996</v>
      </c>
      <c r="N57" s="60">
        <f>+'Tabel 12'!N57+'Tabel 13'!N57+'Tabel 14'!N57</f>
        <v>56.115903183610001</v>
      </c>
      <c r="O57" s="60">
        <f>+'Tabel 12'!O57+'Tabel 13'!O57+'Tabel 14'!O57</f>
        <v>72.115297962880007</v>
      </c>
      <c r="P57" s="60">
        <f>+'Tabel 12'!P57+'Tabel 13'!P57+'Tabel 14'!P57</f>
        <v>80.440403882409996</v>
      </c>
    </row>
    <row r="58" spans="1:16">
      <c r="A58" s="13">
        <v>21</v>
      </c>
      <c r="B58" s="16" t="s">
        <v>222</v>
      </c>
      <c r="C58" s="61">
        <f>+'Tabel 12'!C58+'Tabel 13'!C58+'Tabel 14'!C58</f>
        <v>1229.4522091094589</v>
      </c>
      <c r="D58" s="61">
        <f>+'Tabel 12'!D58+'Tabel 13'!D58+'Tabel 14'!D58</f>
        <v>1386.1534119694056</v>
      </c>
      <c r="E58" s="61">
        <f>+'Tabel 12'!E58+'Tabel 13'!E58+'Tabel 14'!E58</f>
        <v>1552.7017462852798</v>
      </c>
      <c r="F58" s="61">
        <f>+'Tabel 12'!F58+'Tabel 13'!F58+'Tabel 14'!F58</f>
        <v>1728.996718167866</v>
      </c>
      <c r="G58" s="61">
        <f>+'Tabel 12'!G58+'Tabel 13'!G58+'Tabel 14'!G58</f>
        <v>1884.6672797642482</v>
      </c>
      <c r="H58" s="61">
        <f>+'Tabel 12'!H58+'Tabel 13'!H58+'Tabel 14'!H58</f>
        <v>2194.2670805260946</v>
      </c>
      <c r="I58" s="61">
        <f>+'Tabel 12'!I58+'Tabel 13'!I58+'Tabel 14'!I58</f>
        <v>173.77604715364993</v>
      </c>
      <c r="J58" s="61">
        <f>+'Tabel 12'!J58+'Tabel 13'!J58+'Tabel 14'!J58</f>
        <v>334.13952768269826</v>
      </c>
      <c r="K58" s="61">
        <f>+'Tabel 12'!K58+'Tabel 13'!K58+'Tabel 14'!K58</f>
        <v>517.35565204205534</v>
      </c>
      <c r="L58" s="61">
        <f>+'Tabel 12'!L58+'Tabel 13'!L58+'Tabel 14'!L58</f>
        <v>737.14718412533728</v>
      </c>
      <c r="M58" s="61">
        <f>+'Tabel 12'!M58+'Tabel 13'!M58+'Tabel 14'!M58</f>
        <v>1021.9936347214</v>
      </c>
      <c r="N58" s="61">
        <f>+'Tabel 12'!N58+'Tabel 13'!N58+'Tabel 14'!N58</f>
        <v>1200.6390263636022</v>
      </c>
      <c r="O58" s="61">
        <f>+'Tabel 12'!O58+'Tabel 13'!O58+'Tabel 14'!O58</f>
        <v>1382.1255036939981</v>
      </c>
      <c r="P58" s="61">
        <f>+'Tabel 12'!P58+'Tabel 13'!P58+'Tabel 14'!P58</f>
        <v>1556.9496268244163</v>
      </c>
    </row>
    <row r="59" spans="1:16">
      <c r="A59" s="13">
        <v>22</v>
      </c>
      <c r="B59" s="14" t="s">
        <v>223</v>
      </c>
      <c r="C59" s="60">
        <f>+'Tabel 12'!C59+'Tabel 13'!C59+'Tabel 14'!C59</f>
        <v>13.720405164000001</v>
      </c>
      <c r="D59" s="60">
        <f>+'Tabel 12'!D59+'Tabel 13'!D59+'Tabel 14'!D59</f>
        <v>14.893594077000001</v>
      </c>
      <c r="E59" s="60">
        <f>+'Tabel 12'!E59+'Tabel 13'!E59+'Tabel 14'!E59</f>
        <v>11.819542735000001</v>
      </c>
      <c r="F59" s="60">
        <f>+'Tabel 12'!F59+'Tabel 13'!F59+'Tabel 14'!F59</f>
        <v>13.717726121</v>
      </c>
      <c r="G59" s="60">
        <f>+'Tabel 12'!G59+'Tabel 13'!G59+'Tabel 14'!G59</f>
        <v>14.968724093000001</v>
      </c>
      <c r="H59" s="60">
        <f>+'Tabel 12'!H59+'Tabel 13'!H59+'Tabel 14'!H59</f>
        <v>18.208397143999999</v>
      </c>
      <c r="I59" s="60">
        <f>+'Tabel 12'!I59+'Tabel 13'!I59+'Tabel 14'!I59</f>
        <v>1.000650633</v>
      </c>
      <c r="J59" s="60">
        <f>+'Tabel 12'!J59+'Tabel 13'!J59+'Tabel 14'!J59</f>
        <v>1.9955544570000001</v>
      </c>
      <c r="K59" s="60">
        <f>+'Tabel 12'!K59+'Tabel 13'!K59+'Tabel 14'!K59</f>
        <v>5.8387444229999996</v>
      </c>
      <c r="L59" s="60">
        <f>+'Tabel 12'!L59+'Tabel 13'!L59+'Tabel 14'!L59</f>
        <v>7.0062613379999998</v>
      </c>
      <c r="M59" s="60">
        <f>+'Tabel 12'!M59+'Tabel 13'!M59+'Tabel 14'!M59</f>
        <v>6.5584390539999999</v>
      </c>
      <c r="N59" s="60">
        <f>+'Tabel 12'!N59+'Tabel 13'!N59+'Tabel 14'!N59</f>
        <v>10.185204147</v>
      </c>
      <c r="O59" s="60">
        <f>+'Tabel 12'!O59+'Tabel 13'!O59+'Tabel 14'!O59</f>
        <v>11.108049918999999</v>
      </c>
      <c r="P59" s="60">
        <f>+'Tabel 12'!P59+'Tabel 13'!P59+'Tabel 14'!P59</f>
        <v>11.842312752</v>
      </c>
    </row>
    <row r="60" spans="1:16">
      <c r="A60" s="13">
        <v>23</v>
      </c>
      <c r="B60" s="14" t="s">
        <v>224</v>
      </c>
      <c r="C60" s="60">
        <f>+'Tabel 12'!C60+'Tabel 13'!C60+'Tabel 14'!C60</f>
        <v>1.4620768629999998</v>
      </c>
      <c r="D60" s="60">
        <f>+'Tabel 12'!D60+'Tabel 13'!D60+'Tabel 14'!D60</f>
        <v>1.324576864</v>
      </c>
      <c r="E60" s="60">
        <f>+'Tabel 12'!E60+'Tabel 13'!E60+'Tabel 14'!E60</f>
        <v>1.4698086610000001</v>
      </c>
      <c r="F60" s="60">
        <f>+'Tabel 12'!F60+'Tabel 13'!F60+'Tabel 14'!F60</f>
        <v>2.0155910449999999</v>
      </c>
      <c r="G60" s="60">
        <f>+'Tabel 12'!G60+'Tabel 13'!G60+'Tabel 14'!G60</f>
        <v>1.689041802</v>
      </c>
      <c r="H60" s="60">
        <f>+'Tabel 12'!H60+'Tabel 13'!H60+'Tabel 14'!H60</f>
        <v>1.872707795</v>
      </c>
      <c r="I60" s="60">
        <f>+'Tabel 12'!I60+'Tabel 13'!I60+'Tabel 14'!I60</f>
        <v>3.2381577199999999E-3</v>
      </c>
      <c r="J60" s="60">
        <f>+'Tabel 12'!J60+'Tabel 13'!J60+'Tabel 14'!J60</f>
        <v>7.19150672E-3</v>
      </c>
      <c r="K60" s="60">
        <f>+'Tabel 12'!K60+'Tabel 13'!K60+'Tabel 14'!K60</f>
        <v>7.8862947719999993E-2</v>
      </c>
      <c r="L60" s="60">
        <f>+'Tabel 12'!L60+'Tabel 13'!L60+'Tabel 14'!L60</f>
        <v>0.10669552872</v>
      </c>
      <c r="M60" s="60">
        <f>+'Tabel 12'!M60+'Tabel 13'!M60+'Tabel 14'!M60</f>
        <v>8.472259872E-2</v>
      </c>
      <c r="N60" s="60">
        <f>+'Tabel 12'!N60+'Tabel 13'!N60+'Tabel 14'!N60</f>
        <v>8.3074273719999994E-2</v>
      </c>
      <c r="O60" s="60">
        <f>+'Tabel 12'!O60+'Tabel 13'!O60+'Tabel 14'!O60</f>
        <v>8.7590320719999989E-2</v>
      </c>
      <c r="P60" s="60">
        <f>+'Tabel 12'!P60+'Tabel 13'!P60+'Tabel 14'!P60</f>
        <v>0.28934903472000001</v>
      </c>
    </row>
    <row r="61" spans="1:16">
      <c r="A61" s="13">
        <v>24</v>
      </c>
      <c r="B61" s="14" t="s">
        <v>225</v>
      </c>
      <c r="C61" s="60">
        <f>+'Tabel 12'!C61+'Tabel 13'!C61+'Tabel 14'!C61</f>
        <v>-5.2353084000000001E-2</v>
      </c>
      <c r="D61" s="60">
        <f>+'Tabel 12'!D61+'Tabel 13'!D61+'Tabel 14'!D61</f>
        <v>-4.8787670350000001</v>
      </c>
      <c r="E61" s="60">
        <f>+'Tabel 12'!E61+'Tabel 13'!E61+'Tabel 14'!E61</f>
        <v>-4.9320200439999997</v>
      </c>
      <c r="F61" s="60">
        <f>+'Tabel 12'!F61+'Tabel 13'!F61+'Tabel 14'!F61</f>
        <v>-4.933515044</v>
      </c>
      <c r="G61" s="60">
        <f>+'Tabel 12'!G61+'Tabel 13'!G61+'Tabel 14'!G61</f>
        <v>-4.933515044</v>
      </c>
      <c r="H61" s="60">
        <f>+'Tabel 12'!H61+'Tabel 13'!H61+'Tabel 14'!H61</f>
        <v>-4.9398649529199998</v>
      </c>
      <c r="I61" s="60">
        <f>+'Tabel 12'!I61+'Tabel 13'!I61+'Tabel 14'!I61</f>
        <v>1.332468E-2</v>
      </c>
      <c r="J61" s="60">
        <f>+'Tabel 12'!J61+'Tabel 13'!J61+'Tabel 14'!J61</f>
        <v>-5.7254400000000003E-4</v>
      </c>
      <c r="K61" s="60">
        <f>+'Tabel 12'!K61+'Tabel 13'!K61+'Tabel 14'!K61</f>
        <v>2.8742739899999998</v>
      </c>
      <c r="L61" s="60">
        <f>+'Tabel 12'!L61+'Tabel 13'!L61+'Tabel 14'!L61</f>
        <v>2.827539126</v>
      </c>
      <c r="M61" s="60">
        <f>+'Tabel 12'!M61+'Tabel 13'!M61+'Tabel 14'!M61</f>
        <v>2.873308185</v>
      </c>
      <c r="N61" s="60">
        <f>+'Tabel 12'!N61+'Tabel 13'!N61+'Tabel 14'!N61</f>
        <v>2.8729416219999999</v>
      </c>
      <c r="O61" s="60">
        <f>+'Tabel 12'!O61+'Tabel 13'!O61+'Tabel 14'!O61</f>
        <v>2.8725355600000002</v>
      </c>
      <c r="P61" s="60">
        <f>+'Tabel 12'!P61+'Tabel 13'!P61+'Tabel 14'!P61</f>
        <v>2.8715314150000002</v>
      </c>
    </row>
    <row r="62" spans="1:16">
      <c r="A62" s="13">
        <v>25</v>
      </c>
      <c r="B62" s="14" t="s">
        <v>226</v>
      </c>
      <c r="C62" s="60">
        <f>+'Tabel 12'!C62+'Tabel 13'!C62+'Tabel 14'!C62</f>
        <v>104.33740239404</v>
      </c>
      <c r="D62" s="60">
        <f>+'Tabel 12'!D62+'Tabel 13'!D62+'Tabel 14'!D62</f>
        <v>111.41291948433999</v>
      </c>
      <c r="E62" s="60">
        <f>+'Tabel 12'!E62+'Tabel 13'!E62+'Tabel 14'!E62</f>
        <v>222.60661885071011</v>
      </c>
      <c r="F62" s="60">
        <f>+'Tabel 12'!F62+'Tabel 13'!F62+'Tabel 14'!F62</f>
        <v>237.22772977540498</v>
      </c>
      <c r="G62" s="60">
        <f>+'Tabel 12'!G62+'Tabel 13'!G62+'Tabel 14'!G62</f>
        <v>246.53092066137998</v>
      </c>
      <c r="H62" s="60">
        <f>+'Tabel 12'!H62+'Tabel 13'!H62+'Tabel 14'!H62</f>
        <v>265.40767013488005</v>
      </c>
      <c r="I62" s="60">
        <f>+'Tabel 12'!I62+'Tabel 13'!I62+'Tabel 14'!I62</f>
        <v>3.3669539250799998</v>
      </c>
      <c r="J62" s="60">
        <f>+'Tabel 12'!J62+'Tabel 13'!J62+'Tabel 14'!J62</f>
        <v>10.537665085759999</v>
      </c>
      <c r="K62" s="60">
        <f>+'Tabel 12'!K62+'Tabel 13'!K62+'Tabel 14'!K62</f>
        <v>160.03331112260003</v>
      </c>
      <c r="L62" s="60">
        <f>+'Tabel 12'!L62+'Tabel 13'!L62+'Tabel 14'!L62</f>
        <v>163.39248928031995</v>
      </c>
      <c r="M62" s="60">
        <f>+'Tabel 12'!M62+'Tabel 13'!M62+'Tabel 14'!M62</f>
        <v>169.81209976666997</v>
      </c>
      <c r="N62" s="60">
        <f>+'Tabel 12'!N62+'Tabel 13'!N62+'Tabel 14'!N62</f>
        <v>174.26596755218</v>
      </c>
      <c r="O62" s="60">
        <f>+'Tabel 12'!O62+'Tabel 13'!O62+'Tabel 14'!O62</f>
        <v>179.25989400141864</v>
      </c>
      <c r="P62" s="60">
        <f>+'Tabel 12'!P62+'Tabel 13'!P62+'Tabel 14'!P62</f>
        <v>191.34580566244861</v>
      </c>
    </row>
    <row r="63" spans="1:16">
      <c r="A63" s="13">
        <v>26</v>
      </c>
      <c r="B63" s="14" t="s">
        <v>227</v>
      </c>
      <c r="C63" s="60">
        <f>+'Tabel 12'!C63+'Tabel 13'!C63+'Tabel 14'!C63</f>
        <v>-47.662009262402222</v>
      </c>
      <c r="D63" s="60">
        <f>+'Tabel 12'!D63+'Tabel 13'!D63+'Tabel 14'!D63</f>
        <v>-53.687520183938943</v>
      </c>
      <c r="E63" s="60">
        <f>+'Tabel 12'!E63+'Tabel 13'!E63+'Tabel 14'!E63</f>
        <v>-59.60353516160977</v>
      </c>
      <c r="F63" s="60">
        <f>+'Tabel 12'!F63+'Tabel 13'!F63+'Tabel 14'!F63</f>
        <v>-68.595882818554301</v>
      </c>
      <c r="G63" s="60">
        <f>+'Tabel 12'!G63+'Tabel 13'!G63+'Tabel 14'!G63</f>
        <v>-99.152163485887868</v>
      </c>
      <c r="H63" s="60">
        <f>+'Tabel 12'!H63+'Tabel 13'!H63+'Tabel 14'!H63</f>
        <v>-116.09425322757198</v>
      </c>
      <c r="I63" s="60">
        <f>+'Tabel 12'!I63+'Tabel 13'!I63+'Tabel 14'!I63</f>
        <v>-6.4582256113369905</v>
      </c>
      <c r="J63" s="60">
        <f>+'Tabel 12'!J63+'Tabel 13'!J63+'Tabel 14'!J63</f>
        <v>-17.10006590729893</v>
      </c>
      <c r="K63" s="60">
        <f>+'Tabel 12'!K63+'Tabel 13'!K63+'Tabel 14'!K63</f>
        <v>-23.94023524425868</v>
      </c>
      <c r="L63" s="60">
        <f>+'Tabel 12'!L63+'Tabel 13'!L63+'Tabel 14'!L63</f>
        <v>-30.626886776680202</v>
      </c>
      <c r="M63" s="60">
        <f>+'Tabel 12'!M63+'Tabel 13'!M63+'Tabel 14'!M63</f>
        <v>-35.319215645117438</v>
      </c>
      <c r="N63" s="60">
        <f>+'Tabel 12'!N63+'Tabel 13'!N63+'Tabel 14'!N63</f>
        <v>-40.846650009246098</v>
      </c>
      <c r="O63" s="60">
        <f>+'Tabel 12'!O63+'Tabel 13'!O63+'Tabel 14'!O63</f>
        <v>-49.587320707021597</v>
      </c>
      <c r="P63" s="60">
        <f>+'Tabel 12'!P63+'Tabel 13'!P63+'Tabel 14'!P63</f>
        <v>-55.631088171233543</v>
      </c>
    </row>
    <row r="64" spans="1:16">
      <c r="A64" s="13">
        <v>27</v>
      </c>
      <c r="B64" s="16" t="s">
        <v>228</v>
      </c>
      <c r="C64" s="61">
        <f>+'Tabel 12'!C64+'Tabel 13'!C64+'Tabel 14'!C64</f>
        <v>71.805522074637793</v>
      </c>
      <c r="D64" s="61">
        <f>+'Tabel 12'!D64+'Tabel 13'!D64+'Tabel 14'!D64</f>
        <v>69.064803206401052</v>
      </c>
      <c r="E64" s="61">
        <f>+'Tabel 12'!E64+'Tabel 13'!E64+'Tabel 14'!E64</f>
        <v>171.36041504110028</v>
      </c>
      <c r="F64" s="61">
        <f>+'Tabel 12'!F64+'Tabel 13'!F64+'Tabel 14'!F64</f>
        <v>179.43164907885074</v>
      </c>
      <c r="G64" s="61">
        <f>+'Tabel 12'!G64+'Tabel 13'!G64+'Tabel 14'!G64</f>
        <v>159.10300802649215</v>
      </c>
      <c r="H64" s="61">
        <f>+'Tabel 12'!H64+'Tabel 13'!H64+'Tabel 14'!H64</f>
        <v>164.45465689338801</v>
      </c>
      <c r="I64" s="61">
        <f>+'Tabel 12'!I64+'Tabel 13'!I64+'Tabel 14'!I64</f>
        <v>-2.0740582155369891</v>
      </c>
      <c r="J64" s="61">
        <f>+'Tabel 12'!J64+'Tabel 13'!J64+'Tabel 14'!J64</f>
        <v>-4.5602274018189295</v>
      </c>
      <c r="K64" s="61">
        <f>+'Tabel 12'!K64+'Tabel 13'!K64+'Tabel 14'!K64</f>
        <v>144.88495723906135</v>
      </c>
      <c r="L64" s="61">
        <f>+'Tabel 12'!L64+'Tabel 13'!L64+'Tabel 14'!L64</f>
        <v>142.7060984963598</v>
      </c>
      <c r="M64" s="61">
        <f>+'Tabel 12'!M64+'Tabel 13'!M64+'Tabel 14'!M64</f>
        <v>144.00935395927254</v>
      </c>
      <c r="N64" s="61">
        <f>+'Tabel 12'!N64+'Tabel 13'!N64+'Tabel 14'!N64</f>
        <v>146.56053758565392</v>
      </c>
      <c r="O64" s="61">
        <f>+'Tabel 12'!O64+'Tabel 13'!O64+'Tabel 14'!O64</f>
        <v>143.74074909411698</v>
      </c>
      <c r="P64" s="61">
        <f>+'Tabel 12'!P64+'Tabel 13'!P64+'Tabel 14'!P64</f>
        <v>150.71791069293511</v>
      </c>
    </row>
    <row r="65" spans="1:16">
      <c r="A65" s="13">
        <v>28</v>
      </c>
      <c r="B65" s="16" t="s">
        <v>229</v>
      </c>
      <c r="C65" s="61">
        <f>+'Tabel 12'!C65+'Tabel 13'!C65+'Tabel 14'!C65</f>
        <v>10221.731948717737</v>
      </c>
      <c r="D65" s="61">
        <f>+'Tabel 12'!D65+'Tabel 13'!D65+'Tabel 14'!D65</f>
        <v>11655.682457665012</v>
      </c>
      <c r="E65" s="61">
        <f>+'Tabel 12'!E65+'Tabel 13'!E65+'Tabel 14'!E65</f>
        <v>13151.952483036463</v>
      </c>
      <c r="F65" s="61">
        <f>+'Tabel 12'!F65+'Tabel 13'!F65+'Tabel 14'!F65</f>
        <v>14348.079584647256</v>
      </c>
      <c r="G65" s="61">
        <f>+'Tabel 12'!G65+'Tabel 13'!G65+'Tabel 14'!G65</f>
        <v>15781.988442727768</v>
      </c>
      <c r="H65" s="61">
        <f>+'Tabel 12'!H65+'Tabel 13'!H65+'Tabel 14'!H65</f>
        <v>17181.743477324813</v>
      </c>
      <c r="I65" s="61">
        <f>+'Tabel 12'!I65+'Tabel 13'!I65+'Tabel 14'!I65</f>
        <v>1556.101413707313</v>
      </c>
      <c r="J65" s="61">
        <f>+'Tabel 12'!J65+'Tabel 13'!J65+'Tabel 14'!J65</f>
        <v>2919.378323424522</v>
      </c>
      <c r="K65" s="61">
        <f>+'Tabel 12'!K65+'Tabel 13'!K65+'Tabel 14'!K65</f>
        <v>5036.833125994528</v>
      </c>
      <c r="L65" s="61">
        <f>+'Tabel 12'!L65+'Tabel 13'!L65+'Tabel 14'!L65</f>
        <v>6633.5156295451052</v>
      </c>
      <c r="M65" s="61">
        <f>+'Tabel 12'!M65+'Tabel 13'!M65+'Tabel 14'!M65</f>
        <v>8578.8131472367986</v>
      </c>
      <c r="N65" s="61">
        <f>+'Tabel 12'!N65+'Tabel 13'!N65+'Tabel 14'!N65</f>
        <v>10466.266698487074</v>
      </c>
      <c r="O65" s="61">
        <f>+'Tabel 12'!O65+'Tabel 13'!O65+'Tabel 14'!O65</f>
        <v>12253.009845224215</v>
      </c>
      <c r="P65" s="61">
        <f>+'Tabel 12'!P65+'Tabel 13'!P65+'Tabel 14'!P65</f>
        <v>14105.424142728833</v>
      </c>
    </row>
    <row r="66" spans="1:16">
      <c r="A66" s="13">
        <v>29</v>
      </c>
      <c r="B66" s="16" t="s">
        <v>230</v>
      </c>
      <c r="C66" s="61">
        <f>+'Tabel 12'!C66+'Tabel 13'!C66+'Tabel 14'!C66</f>
        <v>16.365545607999998</v>
      </c>
      <c r="D66" s="61">
        <f>+'Tabel 12'!D66+'Tabel 13'!D66+'Tabel 14'!D66</f>
        <v>18.406609054</v>
      </c>
      <c r="E66" s="61">
        <f>+'Tabel 12'!E66+'Tabel 13'!E66+'Tabel 14'!E66</f>
        <v>19.898577138</v>
      </c>
      <c r="F66" s="61">
        <f>+'Tabel 12'!F66+'Tabel 13'!F66+'Tabel 14'!F66</f>
        <v>22.412807100000002</v>
      </c>
      <c r="G66" s="61">
        <f>+'Tabel 12'!G66+'Tabel 13'!G66+'Tabel 14'!G66</f>
        <v>22.886772827000001</v>
      </c>
      <c r="H66" s="61">
        <f>+'Tabel 12'!H66+'Tabel 13'!H66+'Tabel 14'!H66</f>
        <v>27.691517476000001</v>
      </c>
      <c r="I66" s="61">
        <f>+'Tabel 12'!I66+'Tabel 13'!I66+'Tabel 14'!I66</f>
        <v>0.62110440499999997</v>
      </c>
      <c r="J66" s="61">
        <f>+'Tabel 12'!J66+'Tabel 13'!J66+'Tabel 14'!J66</f>
        <v>2.1715363719999998</v>
      </c>
      <c r="K66" s="61">
        <f>+'Tabel 12'!K66+'Tabel 13'!K66+'Tabel 14'!K66</f>
        <v>2.2915125609999998</v>
      </c>
      <c r="L66" s="61">
        <f>+'Tabel 12'!L66+'Tabel 13'!L66+'Tabel 14'!L66</f>
        <v>4.5253392729999993</v>
      </c>
      <c r="M66" s="61">
        <f>+'Tabel 12'!M66+'Tabel 13'!M66+'Tabel 14'!M66</f>
        <v>6.7505748780000001</v>
      </c>
      <c r="N66" s="61">
        <f>+'Tabel 12'!N66+'Tabel 13'!N66+'Tabel 14'!N66</f>
        <v>9.0133469709999989</v>
      </c>
      <c r="O66" s="61">
        <f>+'Tabel 12'!O66+'Tabel 13'!O66+'Tabel 14'!O66</f>
        <v>10.923762590999999</v>
      </c>
      <c r="P66" s="61">
        <f>+'Tabel 12'!P66+'Tabel 13'!P66+'Tabel 14'!P66</f>
        <v>14.979628088999998</v>
      </c>
    </row>
    <row r="67" spans="1:16">
      <c r="A67" s="13">
        <v>30</v>
      </c>
      <c r="B67" s="16" t="s">
        <v>231</v>
      </c>
      <c r="C67" s="61">
        <f>+'Tabel 12'!C67+'Tabel 13'!C67+'Tabel 14'!C67</f>
        <v>10205.366403109736</v>
      </c>
      <c r="D67" s="61">
        <f>+'Tabel 12'!D67+'Tabel 13'!D67+'Tabel 14'!D67</f>
        <v>11637.275848611014</v>
      </c>
      <c r="E67" s="61">
        <f>+'Tabel 12'!E67+'Tabel 13'!E67+'Tabel 14'!E67</f>
        <v>13132.053905898463</v>
      </c>
      <c r="F67" s="61">
        <f>+'Tabel 12'!F67+'Tabel 13'!F67+'Tabel 14'!F67</f>
        <v>14325.666777547256</v>
      </c>
      <c r="G67" s="61">
        <f>+'Tabel 12'!G67+'Tabel 13'!G67+'Tabel 14'!G67</f>
        <v>15759.101669900771</v>
      </c>
      <c r="H67" s="61">
        <f>+'Tabel 12'!H67+'Tabel 13'!H67+'Tabel 14'!H67</f>
        <v>17154.051959848814</v>
      </c>
      <c r="I67" s="61">
        <f>+'Tabel 12'!I67+'Tabel 13'!I67+'Tabel 14'!I67</f>
        <v>1555.4803093023131</v>
      </c>
      <c r="J67" s="61">
        <f>+'Tabel 12'!J67+'Tabel 13'!J67+'Tabel 14'!J67</f>
        <v>2917.206787052522</v>
      </c>
      <c r="K67" s="61">
        <f>+'Tabel 12'!K67+'Tabel 13'!K67+'Tabel 14'!K67</f>
        <v>5034.5416134335264</v>
      </c>
      <c r="L67" s="61">
        <f>+'Tabel 12'!L67+'Tabel 13'!L67+'Tabel 14'!L67</f>
        <v>6628.9902902721051</v>
      </c>
      <c r="M67" s="61">
        <f>+'Tabel 12'!M67+'Tabel 13'!M67+'Tabel 14'!M67</f>
        <v>8572.0625723587982</v>
      </c>
      <c r="N67" s="61">
        <f>+'Tabel 12'!N67+'Tabel 13'!N67+'Tabel 14'!N67</f>
        <v>10457.253351516072</v>
      </c>
      <c r="O67" s="61">
        <f>+'Tabel 12'!O67+'Tabel 13'!O67+'Tabel 14'!O67</f>
        <v>12242.086082633214</v>
      </c>
      <c r="P67" s="61">
        <f>+'Tabel 12'!P67+'Tabel 13'!P67+'Tabel 14'!P67</f>
        <v>14090.444514639832</v>
      </c>
    </row>
    <row r="69" spans="1:16">
      <c r="I69" s="73"/>
      <c r="J69" s="73"/>
      <c r="K69" s="73"/>
      <c r="L69" s="73"/>
      <c r="M69" s="73"/>
      <c r="N69" s="73"/>
      <c r="O69" s="73"/>
      <c r="P69" s="73" t="s">
        <v>56</v>
      </c>
    </row>
    <row r="70" spans="1:16">
      <c r="B70" s="135" t="s">
        <v>233</v>
      </c>
      <c r="C70" s="135"/>
      <c r="D70" s="135"/>
      <c r="E70" s="135"/>
      <c r="F70" s="135"/>
      <c r="G70" s="135"/>
      <c r="H70" s="135"/>
      <c r="I70" s="135"/>
    </row>
    <row r="71" spans="1:16">
      <c r="A71" s="12" t="s">
        <v>167</v>
      </c>
      <c r="B71" s="12" t="s">
        <v>201</v>
      </c>
      <c r="C71" s="50">
        <f t="shared" ref="C71:J71" si="4">C3</f>
        <v>44773</v>
      </c>
      <c r="D71" s="50">
        <f t="shared" si="4"/>
        <v>44804</v>
      </c>
      <c r="E71" s="50">
        <f t="shared" si="4"/>
        <v>44834</v>
      </c>
      <c r="F71" s="50">
        <f t="shared" si="4"/>
        <v>44865</v>
      </c>
      <c r="G71" s="50">
        <f t="shared" si="4"/>
        <v>44895</v>
      </c>
      <c r="H71" s="50">
        <f t="shared" si="4"/>
        <v>44926</v>
      </c>
      <c r="I71" s="50">
        <f t="shared" si="4"/>
        <v>44957</v>
      </c>
      <c r="J71" s="50">
        <f t="shared" si="4"/>
        <v>44985</v>
      </c>
      <c r="K71" s="50">
        <f t="shared" ref="K71:L71" si="5">K3</f>
        <v>45016</v>
      </c>
      <c r="L71" s="50">
        <f t="shared" si="5"/>
        <v>45046</v>
      </c>
      <c r="M71" s="50">
        <f t="shared" ref="M71:N71" si="6">M3</f>
        <v>45077</v>
      </c>
      <c r="N71" s="50">
        <f t="shared" si="6"/>
        <v>45107</v>
      </c>
      <c r="O71" s="50">
        <f t="shared" ref="O71:P71" si="7">O3</f>
        <v>45138</v>
      </c>
      <c r="P71" s="50">
        <f t="shared" si="7"/>
        <v>45169</v>
      </c>
    </row>
    <row r="72" spans="1:16">
      <c r="A72" s="13">
        <v>1</v>
      </c>
      <c r="B72" s="14" t="s">
        <v>202</v>
      </c>
      <c r="C72" s="60">
        <f>+'Tabel 12'!C72+'Tabel 13'!C72+'Tabel 14'!C72</f>
        <v>55.928285114920001</v>
      </c>
      <c r="D72" s="60">
        <f>+'Tabel 12'!D72+'Tabel 13'!D72+'Tabel 14'!D72</f>
        <v>65.072353048920007</v>
      </c>
      <c r="E72" s="60">
        <f>+'Tabel 12'!E72+'Tabel 13'!E72+'Tabel 14'!E72</f>
        <v>76.309492337420011</v>
      </c>
      <c r="F72" s="60">
        <f>+'Tabel 12'!F72+'Tabel 13'!F72+'Tabel 14'!F72</f>
        <v>85.530113055420003</v>
      </c>
      <c r="G72" s="60">
        <f>+'Tabel 12'!G72+'Tabel 13'!G72+'Tabel 14'!G72</f>
        <v>97.478495689420001</v>
      </c>
      <c r="H72" s="60">
        <f>+'Tabel 12'!H72+'Tabel 13'!H72+'Tabel 14'!H72</f>
        <v>107.77594177891999</v>
      </c>
      <c r="I72" s="60">
        <f>+'Tabel 12'!I72+'Tabel 13'!I72+'Tabel 14'!I72</f>
        <v>43.155563711919996</v>
      </c>
      <c r="J72" s="60">
        <f>+'Tabel 12'!J72+'Tabel 13'!J72+'Tabel 14'!J72</f>
        <v>50.876775950919999</v>
      </c>
      <c r="K72" s="60">
        <f>+'Tabel 12'!K72+'Tabel 13'!K72+'Tabel 14'!K72</f>
        <v>36.555517571209677</v>
      </c>
      <c r="L72" s="60">
        <f>+'Tabel 12'!L72+'Tabel 13'!L72+'Tabel 14'!L72</f>
        <v>51.758889863209674</v>
      </c>
      <c r="M72" s="60">
        <f>+'Tabel 12'!M72+'Tabel 13'!M72+'Tabel 14'!M72</f>
        <v>65.00869941187635</v>
      </c>
      <c r="N72" s="60">
        <f>+'Tabel 12'!N72+'Tabel 13'!N72+'Tabel 14'!N72</f>
        <v>86.667933825876332</v>
      </c>
      <c r="O72" s="60">
        <f>+'Tabel 12'!O72+'Tabel 13'!O72+'Tabel 14'!O72</f>
        <v>102.19158339370971</v>
      </c>
      <c r="P72" s="60">
        <f>+'Tabel 12'!P72+'Tabel 13'!P72+'Tabel 14'!P72</f>
        <v>116.17606963937629</v>
      </c>
    </row>
    <row r="73" spans="1:16">
      <c r="A73" s="13">
        <v>2</v>
      </c>
      <c r="B73" s="14" t="s">
        <v>203</v>
      </c>
      <c r="C73" s="60">
        <f>+'Tabel 12'!C73+'Tabel 13'!C73+'Tabel 14'!C73</f>
        <v>0.61331127226000004</v>
      </c>
      <c r="D73" s="60">
        <f>+'Tabel 12'!D73+'Tabel 13'!D73+'Tabel 14'!D73</f>
        <v>0.83650958037000001</v>
      </c>
      <c r="E73" s="60">
        <f>+'Tabel 12'!E73+'Tabel 13'!E73+'Tabel 14'!E73</f>
        <v>0.91258999836999999</v>
      </c>
      <c r="F73" s="60">
        <f>+'Tabel 12'!F73+'Tabel 13'!F73+'Tabel 14'!F73</f>
        <v>0.93002545637</v>
      </c>
      <c r="G73" s="60">
        <f>+'Tabel 12'!G73+'Tabel 13'!G73+'Tabel 14'!G73</f>
        <v>0.94333243037000003</v>
      </c>
      <c r="H73" s="60">
        <f>+'Tabel 12'!H73+'Tabel 13'!H73+'Tabel 14'!H73</f>
        <v>0.99281125036999995</v>
      </c>
      <c r="I73" s="60">
        <f>+'Tabel 12'!I73+'Tabel 13'!I73+'Tabel 14'!I73</f>
        <v>0.99281125036999995</v>
      </c>
      <c r="J73" s="60">
        <f>+'Tabel 12'!J73+'Tabel 13'!J73+'Tabel 14'!J73</f>
        <v>0.99281125036999995</v>
      </c>
      <c r="K73" s="60">
        <f>+'Tabel 12'!K73+'Tabel 13'!K73+'Tabel 14'!K73</f>
        <v>0.113994259</v>
      </c>
      <c r="L73" s="60">
        <f>+'Tabel 12'!L73+'Tabel 13'!L73+'Tabel 14'!L73</f>
        <v>1.095895909</v>
      </c>
      <c r="M73" s="60">
        <f>+'Tabel 12'!M73+'Tabel 13'!M73+'Tabel 14'!M73</f>
        <v>1.150429599</v>
      </c>
      <c r="N73" s="60">
        <f>+'Tabel 12'!N73+'Tabel 13'!N73+'Tabel 14'!N73</f>
        <v>1.58356977</v>
      </c>
      <c r="O73" s="60">
        <f>+'Tabel 12'!O73+'Tabel 13'!O73+'Tabel 14'!O73</f>
        <v>0.88118780615000003</v>
      </c>
      <c r="P73" s="60">
        <f>+'Tabel 12'!P73+'Tabel 13'!P73+'Tabel 14'!P73</f>
        <v>0.89621632613000002</v>
      </c>
    </row>
    <row r="74" spans="1:16">
      <c r="A74" s="13">
        <v>3</v>
      </c>
      <c r="B74" s="14" t="s">
        <v>204</v>
      </c>
      <c r="C74" s="60">
        <f>+'Tabel 12'!C74+'Tabel 13'!C74+'Tabel 14'!C74</f>
        <v>0.26770677500000001</v>
      </c>
      <c r="D74" s="60">
        <f>+'Tabel 12'!D74+'Tabel 13'!D74+'Tabel 14'!D74</f>
        <v>0.27962121200000001</v>
      </c>
      <c r="E74" s="60">
        <f>+'Tabel 12'!E74+'Tabel 13'!E74+'Tabel 14'!E74</f>
        <v>0.38667647100000002</v>
      </c>
      <c r="F74" s="60">
        <f>+'Tabel 12'!F74+'Tabel 13'!F74+'Tabel 14'!F74</f>
        <v>0.41043480399999999</v>
      </c>
      <c r="G74" s="60">
        <f>+'Tabel 12'!G74+'Tabel 13'!G74+'Tabel 14'!G74</f>
        <v>0.439843137</v>
      </c>
      <c r="H74" s="60">
        <f>+'Tabel 12'!H74+'Tabel 13'!H74+'Tabel 14'!H74</f>
        <v>0.47890147</v>
      </c>
      <c r="I74" s="60">
        <f>+'Tabel 12'!I74+'Tabel 13'!I74+'Tabel 14'!I74</f>
        <v>0.54054313700000001</v>
      </c>
      <c r="J74" s="60">
        <f>+'Tabel 12'!J74+'Tabel 13'!J74+'Tabel 14'!J74</f>
        <v>0.56595980400000001</v>
      </c>
      <c r="K74" s="60">
        <f>+'Tabel 12'!K74+'Tabel 13'!K74+'Tabel 14'!K74</f>
        <v>0.28849768375000001</v>
      </c>
      <c r="L74" s="60">
        <f>+'Tabel 12'!L74+'Tabel 13'!L74+'Tabel 14'!L74</f>
        <v>0.42354238066666006</v>
      </c>
      <c r="M74" s="60">
        <f>+'Tabel 12'!M74+'Tabel 13'!M74+'Tabel 14'!M74</f>
        <v>0.45815874458333006</v>
      </c>
      <c r="N74" s="60">
        <f>+'Tabel 12'!N74+'Tabel 13'!N74+'Tabel 14'!N74</f>
        <v>0.42707874458333006</v>
      </c>
      <c r="O74" s="60">
        <f>+'Tabel 12'!O74+'Tabel 13'!O74+'Tabel 14'!O74</f>
        <v>0.72359580349999997</v>
      </c>
      <c r="P74" s="60">
        <f>+'Tabel 12'!P74+'Tabel 13'!P74+'Tabel 14'!P74</f>
        <v>0.59568199249999998</v>
      </c>
    </row>
    <row r="75" spans="1:16">
      <c r="A75" s="13">
        <v>4</v>
      </c>
      <c r="B75" s="14" t="s">
        <v>205</v>
      </c>
      <c r="C75" s="60">
        <f>+'Tabel 12'!C75+'Tabel 13'!C75+'Tabel 14'!C75</f>
        <v>6.9296745628601384</v>
      </c>
      <c r="D75" s="60">
        <f>+'Tabel 12'!D75+'Tabel 13'!D75+'Tabel 14'!D75</f>
        <v>6.8167991798601379</v>
      </c>
      <c r="E75" s="60">
        <f>+'Tabel 12'!E75+'Tabel 13'!E75+'Tabel 14'!E75</f>
        <v>10.950718697998932</v>
      </c>
      <c r="F75" s="60">
        <f>+'Tabel 12'!F75+'Tabel 13'!F75+'Tabel 14'!F75</f>
        <v>10.858661142998933</v>
      </c>
      <c r="G75" s="60">
        <f>+'Tabel 12'!G75+'Tabel 13'!G75+'Tabel 14'!G75</f>
        <v>10.904786142998933</v>
      </c>
      <c r="H75" s="60">
        <f>+'Tabel 12'!H75+'Tabel 13'!H75+'Tabel 14'!H75</f>
        <v>10.178180370998932</v>
      </c>
      <c r="I75" s="60">
        <f>+'Tabel 12'!I75+'Tabel 13'!I75+'Tabel 14'!I75</f>
        <v>10.455236996998932</v>
      </c>
      <c r="J75" s="60">
        <f>+'Tabel 12'!J75+'Tabel 13'!J75+'Tabel 14'!J75</f>
        <v>10.455236997</v>
      </c>
      <c r="K75" s="60">
        <f>+'Tabel 12'!K75+'Tabel 13'!K75+'Tabel 14'!K75</f>
        <v>-0.77440245699999999</v>
      </c>
      <c r="L75" s="60">
        <f>+'Tabel 12'!L75+'Tabel 13'!L75+'Tabel 14'!L75</f>
        <v>-0.72500245699999999</v>
      </c>
      <c r="M75" s="60">
        <f>+'Tabel 12'!M75+'Tabel 13'!M75+'Tabel 14'!M75</f>
        <v>-0.872052457</v>
      </c>
      <c r="N75" s="60">
        <f>+'Tabel 12'!N75+'Tabel 13'!N75+'Tabel 14'!N75</f>
        <v>-0.872052457</v>
      </c>
      <c r="O75" s="60">
        <f>+'Tabel 12'!O75+'Tabel 13'!O75+'Tabel 14'!O75</f>
        <v>1.030087543</v>
      </c>
      <c r="P75" s="60">
        <f>+'Tabel 12'!P75+'Tabel 13'!P75+'Tabel 14'!P75</f>
        <v>-6.6658828139999997</v>
      </c>
    </row>
    <row r="76" spans="1:16">
      <c r="A76" s="13">
        <v>5</v>
      </c>
      <c r="B76" s="14" t="s">
        <v>206</v>
      </c>
      <c r="C76" s="60">
        <f>+'Tabel 12'!C76+'Tabel 13'!C76+'Tabel 14'!C76</f>
        <v>0</v>
      </c>
      <c r="D76" s="60">
        <f>+'Tabel 12'!D76+'Tabel 13'!D76+'Tabel 14'!D76</f>
        <v>0.12581488599999999</v>
      </c>
      <c r="E76" s="60">
        <f>+'Tabel 12'!E76+'Tabel 13'!E76+'Tabel 14'!E76</f>
        <v>0</v>
      </c>
      <c r="F76" s="60">
        <f>+'Tabel 12'!F76+'Tabel 13'!F76+'Tabel 14'!F76</f>
        <v>0</v>
      </c>
      <c r="G76" s="60">
        <f>+'Tabel 12'!G76+'Tabel 13'!G76+'Tabel 14'!G76</f>
        <v>0</v>
      </c>
      <c r="H76" s="60">
        <f>+'Tabel 12'!H76+'Tabel 13'!H76+'Tabel 14'!H76</f>
        <v>0</v>
      </c>
      <c r="I76" s="60">
        <f>+'Tabel 12'!I76+'Tabel 13'!I76+'Tabel 14'!I76</f>
        <v>0</v>
      </c>
      <c r="J76" s="60">
        <f>+'Tabel 12'!J76+'Tabel 13'!J76+'Tabel 14'!J76</f>
        <v>0</v>
      </c>
      <c r="K76" s="60">
        <f>+'Tabel 12'!K76+'Tabel 13'!K76+'Tabel 14'!K76</f>
        <v>0</v>
      </c>
      <c r="L76" s="60">
        <f>+'Tabel 12'!L76+'Tabel 13'!L76+'Tabel 14'!L76</f>
        <v>0</v>
      </c>
      <c r="M76" s="60">
        <f>+'Tabel 12'!M76+'Tabel 13'!M76+'Tabel 14'!M76</f>
        <v>0</v>
      </c>
      <c r="N76" s="60">
        <f>+'Tabel 12'!N76+'Tabel 13'!N76+'Tabel 14'!N76</f>
        <v>0</v>
      </c>
      <c r="O76" s="60">
        <f>+'Tabel 12'!O76+'Tabel 13'!O76+'Tabel 14'!O76</f>
        <v>0</v>
      </c>
      <c r="P76" s="60">
        <f>+'Tabel 12'!P76+'Tabel 13'!P76+'Tabel 14'!P76</f>
        <v>0</v>
      </c>
    </row>
    <row r="77" spans="1:16">
      <c r="A77" s="13">
        <v>6</v>
      </c>
      <c r="B77" s="16" t="s">
        <v>207</v>
      </c>
      <c r="C77" s="61">
        <f>+'Tabel 12'!C77+'Tabel 13'!C77+'Tabel 14'!C77</f>
        <v>63.738977725040137</v>
      </c>
      <c r="D77" s="61">
        <f>+'Tabel 12'!D77+'Tabel 13'!D77+'Tabel 14'!D77</f>
        <v>73.131097907150149</v>
      </c>
      <c r="E77" s="61">
        <f>+'Tabel 12'!E77+'Tabel 13'!E77+'Tabel 14'!E77</f>
        <v>88.55947750478893</v>
      </c>
      <c r="F77" s="61">
        <f>+'Tabel 12'!F77+'Tabel 13'!F77+'Tabel 14'!F77</f>
        <v>97.729234458788937</v>
      </c>
      <c r="G77" s="61">
        <f>+'Tabel 12'!G77+'Tabel 13'!G77+'Tabel 14'!G77</f>
        <v>109.76645739978892</v>
      </c>
      <c r="H77" s="61">
        <f>+'Tabel 12'!H77+'Tabel 13'!H77+'Tabel 14'!H77</f>
        <v>119.42583487028894</v>
      </c>
      <c r="I77" s="61">
        <f>+'Tabel 12'!I77+'Tabel 13'!I77+'Tabel 14'!I77</f>
        <v>55.144155096288934</v>
      </c>
      <c r="J77" s="61">
        <f>+'Tabel 12'!J77+'Tabel 13'!J77+'Tabel 14'!J77</f>
        <v>62.890784002290005</v>
      </c>
      <c r="K77" s="61">
        <f>+'Tabel 12'!K77+'Tabel 13'!K77+'Tabel 14'!K77</f>
        <v>36.18360705695968</v>
      </c>
      <c r="L77" s="61">
        <f>+'Tabel 12'!L77+'Tabel 13'!L77+'Tabel 14'!L77</f>
        <v>52.553325695876339</v>
      </c>
      <c r="M77" s="61">
        <f>+'Tabel 12'!M77+'Tabel 13'!M77+'Tabel 14'!M77</f>
        <v>65.745235298459704</v>
      </c>
      <c r="N77" s="61">
        <f>+'Tabel 12'!N77+'Tabel 13'!N77+'Tabel 14'!N77</f>
        <v>87.80652988345966</v>
      </c>
      <c r="O77" s="61">
        <f>+'Tabel 12'!O77+'Tabel 13'!O77+'Tabel 14'!O77</f>
        <v>104.8264545463597</v>
      </c>
      <c r="P77" s="61">
        <f>+'Tabel 12'!P77+'Tabel 13'!P77+'Tabel 14'!P77</f>
        <v>111.00208514400629</v>
      </c>
    </row>
    <row r="78" spans="1:16">
      <c r="A78" s="13">
        <v>7</v>
      </c>
      <c r="B78" s="14" t="s">
        <v>208</v>
      </c>
      <c r="C78" s="60">
        <f>+'Tabel 12'!C78+'Tabel 13'!C78+'Tabel 14'!C78</f>
        <v>3.9593530000000002E-2</v>
      </c>
      <c r="D78" s="60">
        <f>+'Tabel 12'!D78+'Tabel 13'!D78+'Tabel 14'!D78</f>
        <v>1.0674992999999999E-2</v>
      </c>
      <c r="E78" s="60">
        <f>+'Tabel 12'!E78+'Tabel 13'!E78+'Tabel 14'!E78</f>
        <v>1.8590924998794101E-2</v>
      </c>
      <c r="F78" s="60">
        <f>+'Tabel 12'!F78+'Tabel 13'!F78+'Tabel 14'!F78</f>
        <v>2.08828059987941E-2</v>
      </c>
      <c r="G78" s="60">
        <f>+'Tabel 12'!G78+'Tabel 13'!G78+'Tabel 14'!G78</f>
        <v>2.4226860998794102E-2</v>
      </c>
      <c r="H78" s="60">
        <f>+'Tabel 12'!H78+'Tabel 13'!H78+'Tabel 14'!H78</f>
        <v>2.7746561998794102E-2</v>
      </c>
      <c r="I78" s="60">
        <f>+'Tabel 12'!I78+'Tabel 13'!I78+'Tabel 14'!I78</f>
        <v>2.7746561998794102E-2</v>
      </c>
      <c r="J78" s="60">
        <f>+'Tabel 12'!J78+'Tabel 13'!J78+'Tabel 14'!J78</f>
        <v>2.7746561999999999E-2</v>
      </c>
      <c r="K78" s="60">
        <f>+'Tabel 12'!K78+'Tabel 13'!K78+'Tabel 14'!K78</f>
        <v>8.8941000000000003E-3</v>
      </c>
      <c r="L78" s="60">
        <f>+'Tabel 12'!L78+'Tabel 13'!L78+'Tabel 14'!L78</f>
        <v>1.1196625E-2</v>
      </c>
      <c r="M78" s="60">
        <f>+'Tabel 12'!M78+'Tabel 13'!M78+'Tabel 14'!M78</f>
        <v>1.3428092000000001E-2</v>
      </c>
      <c r="N78" s="60">
        <f>+'Tabel 12'!N78+'Tabel 13'!N78+'Tabel 14'!N78</f>
        <v>1.3428092000000001E-2</v>
      </c>
      <c r="O78" s="60">
        <f>+'Tabel 12'!O78+'Tabel 13'!O78+'Tabel 14'!O78</f>
        <v>1.9039783590000001E-2</v>
      </c>
      <c r="P78" s="60">
        <f>+'Tabel 12'!P78+'Tabel 13'!P78+'Tabel 14'!P78</f>
        <v>2.013430657E-2</v>
      </c>
    </row>
    <row r="79" spans="1:16">
      <c r="A79" s="13">
        <v>8</v>
      </c>
      <c r="B79" s="14" t="s">
        <v>209</v>
      </c>
      <c r="C79" s="60">
        <f>+'Tabel 12'!C79+'Tabel 13'!C79+'Tabel 14'!C79</f>
        <v>0</v>
      </c>
      <c r="D79" s="60">
        <f>+'Tabel 12'!D79+'Tabel 13'!D79+'Tabel 14'!D79</f>
        <v>0</v>
      </c>
      <c r="E79" s="60">
        <f>+'Tabel 12'!E79+'Tabel 13'!E79+'Tabel 14'!E79</f>
        <v>0</v>
      </c>
      <c r="F79" s="60">
        <f>+'Tabel 12'!F79+'Tabel 13'!F79+'Tabel 14'!F79</f>
        <v>0</v>
      </c>
      <c r="G79" s="60">
        <f>+'Tabel 12'!G79+'Tabel 13'!G79+'Tabel 14'!G79</f>
        <v>0</v>
      </c>
      <c r="H79" s="60">
        <f>+'Tabel 12'!H79+'Tabel 13'!H79+'Tabel 14'!H79</f>
        <v>0</v>
      </c>
      <c r="I79" s="60">
        <f>+'Tabel 12'!I79+'Tabel 13'!I79+'Tabel 14'!I79</f>
        <v>0</v>
      </c>
      <c r="J79" s="60">
        <f>+'Tabel 12'!J79+'Tabel 13'!J79+'Tabel 14'!J79</f>
        <v>0</v>
      </c>
      <c r="K79" s="60">
        <f>+'Tabel 12'!K79+'Tabel 13'!K79+'Tabel 14'!K79</f>
        <v>0</v>
      </c>
      <c r="L79" s="60">
        <f>+'Tabel 12'!L79+'Tabel 13'!L79+'Tabel 14'!L79</f>
        <v>0</v>
      </c>
      <c r="M79" s="60">
        <f>+'Tabel 12'!M79+'Tabel 13'!M79+'Tabel 14'!M79</f>
        <v>0</v>
      </c>
      <c r="N79" s="60">
        <f>+'Tabel 12'!N79+'Tabel 13'!N79+'Tabel 14'!N79</f>
        <v>0</v>
      </c>
      <c r="O79" s="60">
        <f>+'Tabel 12'!O79+'Tabel 13'!O79+'Tabel 14'!O79</f>
        <v>7.1477520000000003E-3</v>
      </c>
      <c r="P79" s="60">
        <f>+'Tabel 12'!P79+'Tabel 13'!P79+'Tabel 14'!P79</f>
        <v>1.1617699E-2</v>
      </c>
    </row>
    <row r="80" spans="1:16">
      <c r="A80" s="13">
        <v>9</v>
      </c>
      <c r="B80" s="14" t="s">
        <v>210</v>
      </c>
      <c r="C80" s="60">
        <f>+'Tabel 12'!C80+'Tabel 13'!C80+'Tabel 14'!C80</f>
        <v>3.6792000000000001E-3</v>
      </c>
      <c r="D80" s="60">
        <f>+'Tabel 12'!D80+'Tabel 13'!D80+'Tabel 14'!D80</f>
        <v>2.0125E-3</v>
      </c>
      <c r="E80" s="60">
        <f>+'Tabel 12'!E80+'Tabel 13'!E80+'Tabel 14'!E80</f>
        <v>0</v>
      </c>
      <c r="F80" s="60">
        <f>+'Tabel 12'!F80+'Tabel 13'!F80+'Tabel 14'!F80</f>
        <v>3.6792000000000001E-3</v>
      </c>
      <c r="G80" s="60">
        <f>+'Tabel 12'!G80+'Tabel 13'!G80+'Tabel 14'!G80</f>
        <v>3.6792000000000001E-3</v>
      </c>
      <c r="H80" s="60">
        <f>+'Tabel 12'!H80+'Tabel 13'!H80+'Tabel 14'!H80</f>
        <v>3.6792000000000001E-3</v>
      </c>
      <c r="I80" s="60">
        <f>+'Tabel 12'!I80+'Tabel 13'!I80+'Tabel 14'!I80</f>
        <v>1.2187534E-2</v>
      </c>
      <c r="J80" s="60">
        <f>+'Tabel 12'!J80+'Tabel 13'!J80+'Tabel 14'!J80</f>
        <v>2.0695867999999999E-2</v>
      </c>
      <c r="K80" s="60">
        <f>+'Tabel 12'!K80+'Tabel 13'!K80+'Tabel 14'!K80</f>
        <v>2.9204202000000002E-2</v>
      </c>
      <c r="L80" s="60">
        <f>+'Tabel 12'!L80+'Tabel 13'!L80+'Tabel 14'!L80</f>
        <v>3.7712535999999998E-2</v>
      </c>
      <c r="M80" s="60">
        <f>+'Tabel 12'!M80+'Tabel 13'!M80+'Tabel 14'!M80</f>
        <v>4.6220869999999997E-2</v>
      </c>
      <c r="N80" s="60">
        <f>+'Tabel 12'!N80+'Tabel 13'!N80+'Tabel 14'!N80</f>
        <v>5.4729204000000004E-2</v>
      </c>
      <c r="O80" s="60">
        <f>+'Tabel 12'!O80+'Tabel 13'!O80+'Tabel 14'!O80</f>
        <v>6.3237537999999996E-2</v>
      </c>
      <c r="P80" s="60">
        <f>+'Tabel 12'!P80+'Tabel 13'!P80+'Tabel 14'!P80</f>
        <v>7.1745871999999988E-2</v>
      </c>
    </row>
    <row r="81" spans="1:16">
      <c r="A81" s="13">
        <v>10</v>
      </c>
      <c r="B81" s="14" t="s">
        <v>211</v>
      </c>
      <c r="C81" s="60">
        <f>+'Tabel 12'!C81+'Tabel 13'!C81+'Tabel 14'!C81</f>
        <v>0</v>
      </c>
      <c r="D81" s="60">
        <f>+'Tabel 12'!D81+'Tabel 13'!D81+'Tabel 14'!D81</f>
        <v>0</v>
      </c>
      <c r="E81" s="60">
        <f>+'Tabel 12'!E81+'Tabel 13'!E81+'Tabel 14'!E81</f>
        <v>0</v>
      </c>
      <c r="F81" s="60">
        <f>+'Tabel 12'!F81+'Tabel 13'!F81+'Tabel 14'!F81</f>
        <v>0</v>
      </c>
      <c r="G81" s="60">
        <f>+'Tabel 12'!G81+'Tabel 13'!G81+'Tabel 14'!G81</f>
        <v>0</v>
      </c>
      <c r="H81" s="60">
        <f>+'Tabel 12'!H81+'Tabel 13'!H81+'Tabel 14'!H81</f>
        <v>0</v>
      </c>
      <c r="I81" s="60">
        <f>+'Tabel 12'!I81+'Tabel 13'!I81+'Tabel 14'!I81</f>
        <v>0</v>
      </c>
      <c r="J81" s="60">
        <f>+'Tabel 12'!J81+'Tabel 13'!J81+'Tabel 14'!J81</f>
        <v>0</v>
      </c>
      <c r="K81" s="60">
        <f>+'Tabel 12'!K81+'Tabel 13'!K81+'Tabel 14'!K81</f>
        <v>0</v>
      </c>
      <c r="L81" s="60">
        <f>+'Tabel 12'!L81+'Tabel 13'!L81+'Tabel 14'!L81</f>
        <v>0</v>
      </c>
      <c r="M81" s="60">
        <f>+'Tabel 12'!M81+'Tabel 13'!M81+'Tabel 14'!M81</f>
        <v>0</v>
      </c>
      <c r="N81" s="60">
        <f>+'Tabel 12'!N81+'Tabel 13'!N81+'Tabel 14'!N81</f>
        <v>0</v>
      </c>
      <c r="O81" s="60">
        <f>+'Tabel 12'!O81+'Tabel 13'!O81+'Tabel 14'!O81</f>
        <v>0</v>
      </c>
      <c r="P81" s="60">
        <f>+'Tabel 12'!P81+'Tabel 13'!P81+'Tabel 14'!P81</f>
        <v>0</v>
      </c>
    </row>
    <row r="82" spans="1:16">
      <c r="A82" s="13">
        <v>11</v>
      </c>
      <c r="B82" s="14" t="s">
        <v>212</v>
      </c>
      <c r="C82" s="63">
        <f>+'Tabel 12'!C82+'Tabel 13'!C82+'Tabel 14'!C82</f>
        <v>0.16076516099999999</v>
      </c>
      <c r="D82" s="63">
        <f>+'Tabel 12'!D82+'Tabel 13'!D82+'Tabel 14'!D82</f>
        <v>0.18618721900000001</v>
      </c>
      <c r="E82" s="63">
        <f>+'Tabel 12'!E82+'Tabel 13'!E82+'Tabel 14'!E82</f>
        <v>0.22112047299999998</v>
      </c>
      <c r="F82" s="63">
        <f>+'Tabel 12'!F82+'Tabel 13'!F82+'Tabel 14'!F82</f>
        <v>0.248193462</v>
      </c>
      <c r="G82" s="63">
        <f>+'Tabel 12'!G82+'Tabel 13'!G82+'Tabel 14'!G82</f>
        <v>0.278420789</v>
      </c>
      <c r="H82" s="63">
        <f>+'Tabel 12'!H82+'Tabel 13'!H82+'Tabel 14'!H82</f>
        <v>0.31025693400000004</v>
      </c>
      <c r="I82" s="63">
        <f>+'Tabel 12'!I82+'Tabel 13'!I82+'Tabel 14'!I82</f>
        <v>0.13613199000000001</v>
      </c>
      <c r="J82" s="63">
        <f>+'Tabel 12'!J82+'Tabel 13'!J82+'Tabel 14'!J82</f>
        <v>0.18151768800000001</v>
      </c>
      <c r="K82" s="63">
        <f>+'Tabel 12'!K82+'Tabel 13'!K82+'Tabel 14'!K82</f>
        <v>0.15735261369</v>
      </c>
      <c r="L82" s="63">
        <f>+'Tabel 12'!L82+'Tabel 13'!L82+'Tabel 14'!L82</f>
        <v>0.21318726595000001</v>
      </c>
      <c r="M82" s="63">
        <f>+'Tabel 12'!M82+'Tabel 13'!M82+'Tabel 14'!M82</f>
        <v>0.26805785669999999</v>
      </c>
      <c r="N82" s="63">
        <f>+'Tabel 12'!N82+'Tabel 13'!N82+'Tabel 14'!N82</f>
        <v>0.31320263869999998</v>
      </c>
      <c r="O82" s="63">
        <f>+'Tabel 12'!O82+'Tabel 13'!O82+'Tabel 14'!O82</f>
        <v>0.37680553359000002</v>
      </c>
      <c r="P82" s="63">
        <f>+'Tabel 12'!P82+'Tabel 13'!P82+'Tabel 14'!P82</f>
        <v>0.43288178594999999</v>
      </c>
    </row>
    <row r="83" spans="1:16">
      <c r="A83" s="13">
        <v>12</v>
      </c>
      <c r="B83" s="15" t="s">
        <v>213</v>
      </c>
      <c r="C83" s="60">
        <f>+'Tabel 12'!C83+'Tabel 13'!C83+'Tabel 14'!C83</f>
        <v>-3.0875999999999994E-5</v>
      </c>
      <c r="D83" s="60">
        <f>+'Tabel 12'!D83+'Tabel 13'!D83+'Tabel 14'!D83</f>
        <v>3.3192E-3</v>
      </c>
      <c r="E83" s="60">
        <f>+'Tabel 12'!E83+'Tabel 13'!E83+'Tabel 14'!E83</f>
        <v>3.3192E-3</v>
      </c>
      <c r="F83" s="60">
        <f>+'Tabel 12'!F83+'Tabel 13'!F83+'Tabel 14'!F83</f>
        <v>3.5431399999999994E-4</v>
      </c>
      <c r="G83" s="60">
        <f>+'Tabel 12'!G83+'Tabel 13'!G83+'Tabel 14'!G83</f>
        <v>2.6868600000000002E-4</v>
      </c>
      <c r="H83" s="60">
        <f>+'Tabel 12'!H83+'Tabel 13'!H83+'Tabel 14'!H83</f>
        <v>3.0927599999999998E-4</v>
      </c>
      <c r="I83" s="60">
        <f>+'Tabel 12'!I83+'Tabel 13'!I83+'Tabel 14'!I83</f>
        <v>3.2418600000000002E-4</v>
      </c>
      <c r="J83" s="60">
        <f>+'Tabel 12'!J83+'Tabel 13'!J83+'Tabel 14'!J83</f>
        <v>3.2418600000000002E-4</v>
      </c>
      <c r="K83" s="60">
        <f>+'Tabel 12'!K83+'Tabel 13'!K83+'Tabel 14'!K83</f>
        <v>1.2391860000000002E-3</v>
      </c>
      <c r="L83" s="60">
        <f>+'Tabel 12'!L83+'Tabel 13'!L83+'Tabel 14'!L83</f>
        <v>1.1836860000000002E-3</v>
      </c>
      <c r="M83" s="60">
        <f>+'Tabel 12'!M83+'Tabel 13'!M83+'Tabel 14'!M83</f>
        <v>1.7237760000000002E-3</v>
      </c>
      <c r="N83" s="60">
        <f>+'Tabel 12'!N83+'Tabel 13'!N83+'Tabel 14'!N83</f>
        <v>1.7539820000000001E-3</v>
      </c>
      <c r="O83" s="60">
        <f>+'Tabel 12'!O83+'Tabel 13'!O83+'Tabel 14'!O83</f>
        <v>1.9047270000000002E-3</v>
      </c>
      <c r="P83" s="60">
        <f>+'Tabel 12'!P83+'Tabel 13'!P83+'Tabel 14'!P83</f>
        <v>1.705781E-3</v>
      </c>
    </row>
    <row r="84" spans="1:16">
      <c r="A84" s="13">
        <v>13</v>
      </c>
      <c r="B84" s="33" t="s">
        <v>214</v>
      </c>
      <c r="C84" s="61">
        <f>+'Tabel 12'!C84+'Tabel 13'!C84+'Tabel 14'!C84</f>
        <v>0.20400701499999999</v>
      </c>
      <c r="D84" s="61">
        <f>+'Tabel 12'!D84+'Tabel 13'!D84+'Tabel 14'!D84</f>
        <v>0.20219391199999998</v>
      </c>
      <c r="E84" s="61">
        <f>+'Tabel 12'!E84+'Tabel 13'!E84+'Tabel 14'!E84</f>
        <v>0.24303059799879409</v>
      </c>
      <c r="F84" s="61">
        <f>+'Tabel 12'!F84+'Tabel 13'!F84+'Tabel 14'!F84</f>
        <v>0.2731097819987941</v>
      </c>
      <c r="G84" s="61">
        <f>+'Tabel 12'!G84+'Tabel 13'!G84+'Tabel 14'!G84</f>
        <v>0.30659553599879408</v>
      </c>
      <c r="H84" s="61">
        <f>+'Tabel 12'!H84+'Tabel 13'!H84+'Tabel 14'!H84</f>
        <v>0.34199197199879411</v>
      </c>
      <c r="I84" s="61">
        <f>+'Tabel 12'!I84+'Tabel 13'!I84+'Tabel 14'!I84</f>
        <v>0.17639027199879412</v>
      </c>
      <c r="J84" s="61">
        <f>+'Tabel 12'!J84+'Tabel 13'!J84+'Tabel 14'!J84</f>
        <v>0.230284304</v>
      </c>
      <c r="K84" s="61">
        <f>+'Tabel 12'!K84+'Tabel 13'!K84+'Tabel 14'!K84</f>
        <v>0.19669010169000001</v>
      </c>
      <c r="L84" s="61">
        <f>+'Tabel 12'!L84+'Tabel 13'!L84+'Tabel 14'!L84</f>
        <v>0.26328011294999998</v>
      </c>
      <c r="M84" s="61">
        <f>+'Tabel 12'!M84+'Tabel 13'!M84+'Tabel 14'!M84</f>
        <v>0.32943059469999997</v>
      </c>
      <c r="N84" s="61">
        <f>+'Tabel 12'!N84+'Tabel 13'!N84+'Tabel 14'!N84</f>
        <v>0.38311391669999995</v>
      </c>
      <c r="O84" s="61">
        <f>+'Tabel 12'!O84+'Tabel 13'!O84+'Tabel 14'!O84</f>
        <v>0.46813533417999997</v>
      </c>
      <c r="P84" s="61">
        <f>+'Tabel 12'!P84+'Tabel 13'!P84+'Tabel 14'!P84</f>
        <v>0.53808544451999996</v>
      </c>
    </row>
    <row r="85" spans="1:16">
      <c r="A85" s="13">
        <v>14</v>
      </c>
      <c r="B85" s="33" t="s">
        <v>215</v>
      </c>
      <c r="C85" s="61">
        <f>+'Tabel 12'!C85+'Tabel 13'!C85+'Tabel 14'!C85</f>
        <v>63.534970710040142</v>
      </c>
      <c r="D85" s="61">
        <f>+'Tabel 12'!D85+'Tabel 13'!D85+'Tabel 14'!D85</f>
        <v>72.928903995150137</v>
      </c>
      <c r="E85" s="61">
        <f>+'Tabel 12'!E85+'Tabel 13'!E85+'Tabel 14'!E85</f>
        <v>88.316446906790134</v>
      </c>
      <c r="F85" s="61">
        <f>+'Tabel 12'!F85+'Tabel 13'!F85+'Tabel 14'!F85</f>
        <v>97.456124676790125</v>
      </c>
      <c r="G85" s="61">
        <f>+'Tabel 12'!G85+'Tabel 13'!G85+'Tabel 14'!G85</f>
        <v>109.45986186379014</v>
      </c>
      <c r="H85" s="61">
        <f>+'Tabel 12'!H85+'Tabel 13'!H85+'Tabel 14'!H85</f>
        <v>119.08384289829013</v>
      </c>
      <c r="I85" s="61">
        <f>+'Tabel 12'!I85+'Tabel 13'!I85+'Tabel 14'!I85</f>
        <v>54.967764824290128</v>
      </c>
      <c r="J85" s="61">
        <f>+'Tabel 12'!J85+'Tabel 13'!J85+'Tabel 14'!J85</f>
        <v>62.660499698290131</v>
      </c>
      <c r="K85" s="61">
        <f>+'Tabel 12'!K85+'Tabel 13'!K85+'Tabel 14'!K85</f>
        <v>35.986916955269677</v>
      </c>
      <c r="L85" s="61">
        <f>+'Tabel 12'!L85+'Tabel 13'!L85+'Tabel 14'!L85</f>
        <v>52.290045582926339</v>
      </c>
      <c r="M85" s="61">
        <f>+'Tabel 12'!M85+'Tabel 13'!M85+'Tabel 14'!M85</f>
        <v>65.415804703759704</v>
      </c>
      <c r="N85" s="61">
        <f>+'Tabel 12'!N85+'Tabel 13'!N85+'Tabel 14'!N85</f>
        <v>87.423415966759663</v>
      </c>
      <c r="O85" s="61">
        <f>+'Tabel 12'!O85+'Tabel 13'!O85+'Tabel 14'!O85</f>
        <v>104.35831921217971</v>
      </c>
      <c r="P85" s="61">
        <f>+'Tabel 12'!P85+'Tabel 13'!P85+'Tabel 14'!P85</f>
        <v>110.46399969948629</v>
      </c>
    </row>
    <row r="86" spans="1:16">
      <c r="A86" s="13">
        <v>15</v>
      </c>
      <c r="B86" s="15" t="s">
        <v>216</v>
      </c>
      <c r="C86" s="60">
        <f>+'Tabel 12'!C86+'Tabel 13'!C86+'Tabel 14'!C86</f>
        <v>12.015471809999999</v>
      </c>
      <c r="D86" s="60">
        <f>+'Tabel 12'!D86+'Tabel 13'!D86+'Tabel 14'!D86</f>
        <v>13.752878038</v>
      </c>
      <c r="E86" s="60">
        <f>+'Tabel 12'!E86+'Tabel 13'!E86+'Tabel 14'!E86</f>
        <v>15.881327877</v>
      </c>
      <c r="F86" s="60">
        <f>+'Tabel 12'!F86+'Tabel 13'!F86+'Tabel 14'!F86</f>
        <v>17.602833648000001</v>
      </c>
      <c r="G86" s="60">
        <f>+'Tabel 12'!G86+'Tabel 13'!G86+'Tabel 14'!G86</f>
        <v>19.334901070000001</v>
      </c>
      <c r="H86" s="60">
        <f>+'Tabel 12'!H86+'Tabel 13'!H86+'Tabel 14'!H86</f>
        <v>21.43293353</v>
      </c>
      <c r="I86" s="60">
        <f>+'Tabel 12'!I86+'Tabel 13'!I86+'Tabel 14'!I86</f>
        <v>3.6237055489999999</v>
      </c>
      <c r="J86" s="60">
        <f>+'Tabel 12'!J86+'Tabel 13'!J86+'Tabel 14'!J86</f>
        <v>5.3265427949999999</v>
      </c>
      <c r="K86" s="60">
        <f>+'Tabel 12'!K86+'Tabel 13'!K86+'Tabel 14'!K86</f>
        <v>5.5864850759999998</v>
      </c>
      <c r="L86" s="60">
        <f>+'Tabel 12'!L86+'Tabel 13'!L86+'Tabel 14'!L86</f>
        <v>7.6084275340000005</v>
      </c>
      <c r="M86" s="60">
        <f>+'Tabel 12'!M86+'Tabel 13'!M86+'Tabel 14'!M86</f>
        <v>9.6336925029999989</v>
      </c>
      <c r="N86" s="60">
        <f>+'Tabel 12'!N86+'Tabel 13'!N86+'Tabel 14'!N86</f>
        <v>11.392462926</v>
      </c>
      <c r="O86" s="60">
        <f>+'Tabel 12'!O86+'Tabel 13'!O86+'Tabel 14'!O86</f>
        <v>13.712607888999999</v>
      </c>
      <c r="P86" s="60">
        <f>+'Tabel 12'!P86+'Tabel 13'!P86+'Tabel 14'!P86</f>
        <v>15.593099137000001</v>
      </c>
    </row>
    <row r="87" spans="1:16">
      <c r="A87" s="13">
        <v>16</v>
      </c>
      <c r="B87" s="15" t="s">
        <v>217</v>
      </c>
      <c r="C87" s="60">
        <f>+'Tabel 12'!C87+'Tabel 13'!C87+'Tabel 14'!C87</f>
        <v>0.22529821</v>
      </c>
      <c r="D87" s="60">
        <f>+'Tabel 12'!D87+'Tabel 13'!D87+'Tabel 14'!D87</f>
        <v>0.275434599</v>
      </c>
      <c r="E87" s="60">
        <f>+'Tabel 12'!E87+'Tabel 13'!E87+'Tabel 14'!E87</f>
        <v>0.34584506399999998</v>
      </c>
      <c r="F87" s="60">
        <f>+'Tabel 12'!F87+'Tabel 13'!F87+'Tabel 14'!F87</f>
        <v>0.36341658900000001</v>
      </c>
      <c r="G87" s="60">
        <f>+'Tabel 12'!G87+'Tabel 13'!G87+'Tabel 14'!G87</f>
        <v>0.43187247200000001</v>
      </c>
      <c r="H87" s="60">
        <f>+'Tabel 12'!H87+'Tabel 13'!H87+'Tabel 14'!H87</f>
        <v>0.29793923899999997</v>
      </c>
      <c r="I87" s="60">
        <f>+'Tabel 12'!I87+'Tabel 13'!I87+'Tabel 14'!I87</f>
        <v>0.48478133600000001</v>
      </c>
      <c r="J87" s="60">
        <f>+'Tabel 12'!J87+'Tabel 13'!J87+'Tabel 14'!J87</f>
        <v>0.49769875899999999</v>
      </c>
      <c r="K87" s="60">
        <f>+'Tabel 12'!K87+'Tabel 13'!K87+'Tabel 14'!K87</f>
        <v>0.17090696</v>
      </c>
      <c r="L87" s="60">
        <f>+'Tabel 12'!L87+'Tabel 13'!L87+'Tabel 14'!L87</f>
        <v>0.22381859300000001</v>
      </c>
      <c r="M87" s="60">
        <f>+'Tabel 12'!M87+'Tabel 13'!M87+'Tabel 14'!M87</f>
        <v>0.31046109599999999</v>
      </c>
      <c r="N87" s="60">
        <f>+'Tabel 12'!N87+'Tabel 13'!N87+'Tabel 14'!N87</f>
        <v>0.295327589</v>
      </c>
      <c r="O87" s="60">
        <f>+'Tabel 12'!O87+'Tabel 13'!O87+'Tabel 14'!O87</f>
        <v>0.390668338</v>
      </c>
      <c r="P87" s="60">
        <f>+'Tabel 12'!P87+'Tabel 13'!P87+'Tabel 14'!P87</f>
        <v>0.44944973900000001</v>
      </c>
    </row>
    <row r="88" spans="1:16">
      <c r="A88" s="13">
        <v>17</v>
      </c>
      <c r="B88" s="15" t="s">
        <v>218</v>
      </c>
      <c r="C88" s="60">
        <f>+'Tabel 12'!C88+'Tabel 13'!C88+'Tabel 14'!C88</f>
        <v>3.2328184999999995E-2</v>
      </c>
      <c r="D88" s="60">
        <f>+'Tabel 12'!D88+'Tabel 13'!D88+'Tabel 14'!D88</f>
        <v>3.7215346000000003E-2</v>
      </c>
      <c r="E88" s="60">
        <f>+'Tabel 12'!E88+'Tabel 13'!E88+'Tabel 14'!E88</f>
        <v>5.6068233000000002E-2</v>
      </c>
      <c r="F88" s="60">
        <f>+'Tabel 12'!F88+'Tabel 13'!F88+'Tabel 14'!F88</f>
        <v>5.5766232999999998E-2</v>
      </c>
      <c r="G88" s="60">
        <f>+'Tabel 12'!G88+'Tabel 13'!G88+'Tabel 14'!G88</f>
        <v>6.8253856000000002E-2</v>
      </c>
      <c r="H88" s="60">
        <f>+'Tabel 12'!H88+'Tabel 13'!H88+'Tabel 14'!H88</f>
        <v>7.7618664000000004E-2</v>
      </c>
      <c r="I88" s="60">
        <f>+'Tabel 12'!I88+'Tabel 13'!I88+'Tabel 14'!I88</f>
        <v>8.0369663999999993E-2</v>
      </c>
      <c r="J88" s="60">
        <f>+'Tabel 12'!J88+'Tabel 13'!J88+'Tabel 14'!J88</f>
        <v>0.118299664</v>
      </c>
      <c r="K88" s="60">
        <f>+'Tabel 12'!K88+'Tabel 13'!K88+'Tabel 14'!K88</f>
        <v>9.9973603999999994E-2</v>
      </c>
      <c r="L88" s="60">
        <f>+'Tabel 12'!L88+'Tabel 13'!L88+'Tabel 14'!L88</f>
        <v>0.107340819</v>
      </c>
      <c r="M88" s="60">
        <f>+'Tabel 12'!M88+'Tabel 13'!M88+'Tabel 14'!M88</f>
        <v>0.111746819</v>
      </c>
      <c r="N88" s="60">
        <f>+'Tabel 12'!N88+'Tabel 13'!N88+'Tabel 14'!N88</f>
        <v>0.12724681900000001</v>
      </c>
      <c r="O88" s="60">
        <f>+'Tabel 12'!O88+'Tabel 13'!O88+'Tabel 14'!O88</f>
        <v>0.144214698</v>
      </c>
      <c r="P88" s="60">
        <f>+'Tabel 12'!P88+'Tabel 13'!P88+'Tabel 14'!P88</f>
        <v>0.147867678</v>
      </c>
    </row>
    <row r="89" spans="1:16">
      <c r="A89" s="13">
        <v>18</v>
      </c>
      <c r="B89" s="15" t="s">
        <v>219</v>
      </c>
      <c r="C89" s="60">
        <f>+'Tabel 12'!C89+'Tabel 13'!C89+'Tabel 14'!C89</f>
        <v>0.19452305900000003</v>
      </c>
      <c r="D89" s="60">
        <f>+'Tabel 12'!D89+'Tabel 13'!D89+'Tabel 14'!D89</f>
        <v>0.2257618945</v>
      </c>
      <c r="E89" s="60">
        <f>+'Tabel 12'!E89+'Tabel 13'!E89+'Tabel 14'!E89</f>
        <v>0.28581595250000003</v>
      </c>
      <c r="F89" s="60">
        <f>+'Tabel 12'!F89+'Tabel 13'!F89+'Tabel 14'!F89</f>
        <v>0.31697839800000005</v>
      </c>
      <c r="G89" s="60">
        <f>+'Tabel 12'!G89+'Tabel 13'!G89+'Tabel 14'!G89</f>
        <v>0.34814084350000007</v>
      </c>
      <c r="H89" s="60">
        <f>+'Tabel 12'!H89+'Tabel 13'!H89+'Tabel 14'!H89</f>
        <v>0.37949077800000008</v>
      </c>
      <c r="I89" s="60">
        <f>+'Tabel 12'!I89+'Tabel 13'!I89+'Tabel 14'!I89</f>
        <v>0.3807487160000001</v>
      </c>
      <c r="J89" s="60">
        <f>+'Tabel 12'!J89+'Tabel 13'!J89+'Tabel 14'!J89</f>
        <v>0.382006654</v>
      </c>
      <c r="K89" s="60">
        <f>+'Tabel 12'!K89+'Tabel 13'!K89+'Tabel 14'!K89</f>
        <v>9.9170491333333347E-2</v>
      </c>
      <c r="L89" s="60">
        <f>+'Tabel 12'!L89+'Tabel 13'!L89+'Tabel 14'!L89</f>
        <v>0.13077428333332999</v>
      </c>
      <c r="M89" s="60">
        <f>+'Tabel 12'!M89+'Tabel 13'!M89+'Tabel 14'!M89</f>
        <v>0.16247194333333001</v>
      </c>
      <c r="N89" s="60">
        <f>+'Tabel 12'!N89+'Tabel 13'!N89+'Tabel 14'!N89</f>
        <v>0.16617675533333001</v>
      </c>
      <c r="O89" s="60">
        <f>+'Tabel 12'!O89+'Tabel 13'!O89+'Tabel 14'!O89</f>
        <v>0.22605951033333002</v>
      </c>
      <c r="P89" s="60">
        <f>+'Tabel 12'!P89+'Tabel 13'!P89+'Tabel 14'!P89</f>
        <v>0.25850496633332998</v>
      </c>
    </row>
    <row r="90" spans="1:16">
      <c r="A90" s="13">
        <v>19</v>
      </c>
      <c r="B90" s="15" t="s">
        <v>220</v>
      </c>
      <c r="C90" s="60">
        <f>+'Tabel 12'!C90+'Tabel 13'!C90+'Tabel 14'!C90</f>
        <v>0.193514722</v>
      </c>
      <c r="D90" s="60">
        <f>+'Tabel 12'!D90+'Tabel 13'!D90+'Tabel 14'!D90</f>
        <v>0.24751472199999999</v>
      </c>
      <c r="E90" s="60">
        <f>+'Tabel 12'!E90+'Tabel 13'!E90+'Tabel 14'!E90</f>
        <v>0.26851472199999998</v>
      </c>
      <c r="F90" s="60">
        <f>+'Tabel 12'!F90+'Tabel 13'!F90+'Tabel 14'!F90</f>
        <v>0.30239557900000003</v>
      </c>
      <c r="G90" s="60">
        <f>+'Tabel 12'!G90+'Tabel 13'!G90+'Tabel 14'!G90</f>
        <v>0.308645579</v>
      </c>
      <c r="H90" s="60">
        <f>+'Tabel 12'!H90+'Tabel 13'!H90+'Tabel 14'!H90</f>
        <v>0.37213109</v>
      </c>
      <c r="I90" s="60">
        <f>+'Tabel 12'!I90+'Tabel 13'!I90+'Tabel 14'!I90</f>
        <v>0.44942176699999997</v>
      </c>
      <c r="J90" s="60">
        <f>+'Tabel 12'!J90+'Tabel 13'!J90+'Tabel 14'!J90</f>
        <v>0.46944927199999997</v>
      </c>
      <c r="K90" s="60">
        <f>+'Tabel 12'!K90+'Tabel 13'!K90+'Tabel 14'!K90</f>
        <v>0.23926914700000002</v>
      </c>
      <c r="L90" s="60">
        <f>+'Tabel 12'!L90+'Tabel 13'!L90+'Tabel 14'!L90</f>
        <v>0.381817876</v>
      </c>
      <c r="M90" s="60">
        <f>+'Tabel 12'!M90+'Tabel 13'!M90+'Tabel 14'!M90</f>
        <v>0.408527841</v>
      </c>
      <c r="N90" s="60">
        <f>+'Tabel 12'!N90+'Tabel 13'!N90+'Tabel 14'!N90</f>
        <v>0.43718080599999998</v>
      </c>
      <c r="O90" s="60">
        <f>+'Tabel 12'!O90+'Tabel 13'!O90+'Tabel 14'!O90</f>
        <v>0.70393633100000008</v>
      </c>
      <c r="P90" s="60">
        <f>+'Tabel 12'!P90+'Tabel 13'!P90+'Tabel 14'!P90</f>
        <v>0.68612829500000005</v>
      </c>
    </row>
    <row r="91" spans="1:16">
      <c r="A91" s="13">
        <v>20</v>
      </c>
      <c r="B91" s="15" t="s">
        <v>221</v>
      </c>
      <c r="C91" s="60">
        <f>+'Tabel 12'!C91+'Tabel 13'!C91+'Tabel 14'!C91</f>
        <v>0.24891400999999999</v>
      </c>
      <c r="D91" s="60">
        <f>+'Tabel 12'!D91+'Tabel 13'!D91+'Tabel 14'!D91</f>
        <v>0.36605384299999999</v>
      </c>
      <c r="E91" s="60">
        <f>+'Tabel 12'!E91+'Tabel 13'!E91+'Tabel 14'!E91</f>
        <v>0.487222082</v>
      </c>
      <c r="F91" s="60">
        <f>+'Tabel 12'!F91+'Tabel 13'!F91+'Tabel 14'!F91</f>
        <v>0.57501284699999999</v>
      </c>
      <c r="G91" s="60">
        <f>+'Tabel 12'!G91+'Tabel 13'!G91+'Tabel 14'!G91</f>
        <v>0.66244271199999993</v>
      </c>
      <c r="H91" s="60">
        <f>+'Tabel 12'!H91+'Tabel 13'!H91+'Tabel 14'!H91</f>
        <v>0.73253028500000006</v>
      </c>
      <c r="I91" s="60">
        <f>+'Tabel 12'!I91+'Tabel 13'!I91+'Tabel 14'!I91</f>
        <v>0.74421227499999998</v>
      </c>
      <c r="J91" s="60">
        <f>+'Tabel 12'!J91+'Tabel 13'!J91+'Tabel 14'!J91</f>
        <v>0.76491827099999998</v>
      </c>
      <c r="K91" s="60">
        <f>+'Tabel 12'!K91+'Tabel 13'!K91+'Tabel 14'!K91</f>
        <v>0.26085375199999999</v>
      </c>
      <c r="L91" s="60">
        <f>+'Tabel 12'!L91+'Tabel 13'!L91+'Tabel 14'!L91</f>
        <v>0.35222643999999997</v>
      </c>
      <c r="M91" s="60">
        <f>+'Tabel 12'!M91+'Tabel 13'!M91+'Tabel 14'!M91</f>
        <v>0.50186694799999998</v>
      </c>
      <c r="N91" s="60">
        <f>+'Tabel 12'!N91+'Tabel 13'!N91+'Tabel 14'!N91</f>
        <v>0.51791779100000002</v>
      </c>
      <c r="O91" s="60">
        <f>+'Tabel 12'!O91+'Tabel 13'!O91+'Tabel 14'!O91</f>
        <v>0.68802414999999995</v>
      </c>
      <c r="P91" s="60">
        <f>+'Tabel 12'!P91+'Tabel 13'!P91+'Tabel 14'!P91</f>
        <v>0.76293546899999998</v>
      </c>
    </row>
    <row r="92" spans="1:16">
      <c r="A92" s="13">
        <v>21</v>
      </c>
      <c r="B92" s="16" t="s">
        <v>222</v>
      </c>
      <c r="C92" s="61">
        <f>+'Tabel 12'!C92+'Tabel 13'!C92+'Tabel 14'!C92</f>
        <v>12.910049996</v>
      </c>
      <c r="D92" s="61">
        <f>+'Tabel 12'!D92+'Tabel 13'!D92+'Tabel 14'!D92</f>
        <v>14.9048584425</v>
      </c>
      <c r="E92" s="61">
        <f>+'Tabel 12'!E92+'Tabel 13'!E92+'Tabel 14'!E92</f>
        <v>17.3247939305</v>
      </c>
      <c r="F92" s="61">
        <f>+'Tabel 12'!F92+'Tabel 13'!F92+'Tabel 14'!F92</f>
        <v>19.216403293999999</v>
      </c>
      <c r="G92" s="61">
        <f>+'Tabel 12'!G92+'Tabel 13'!G92+'Tabel 14'!G92</f>
        <v>21.1542565325</v>
      </c>
      <c r="H92" s="61">
        <f>+'Tabel 12'!H92+'Tabel 13'!H92+'Tabel 14'!H92</f>
        <v>23.292643585999997</v>
      </c>
      <c r="I92" s="61">
        <f>+'Tabel 12'!I92+'Tabel 13'!I92+'Tabel 14'!I92</f>
        <v>5.7632393069999992</v>
      </c>
      <c r="J92" s="61">
        <f>+'Tabel 12'!J92+'Tabel 13'!J92+'Tabel 14'!J92</f>
        <v>7.5589154149999995</v>
      </c>
      <c r="K92" s="61">
        <f>+'Tabel 12'!K92+'Tabel 13'!K92+'Tabel 14'!K92</f>
        <v>6.4566590303333333</v>
      </c>
      <c r="L92" s="61">
        <f>+'Tabel 12'!L92+'Tabel 13'!L92+'Tabel 14'!L92</f>
        <v>8.8044055453333314</v>
      </c>
      <c r="M92" s="61">
        <f>+'Tabel 12'!M92+'Tabel 13'!M92+'Tabel 14'!M92</f>
        <v>11.12876715033333</v>
      </c>
      <c r="N92" s="61">
        <f>+'Tabel 12'!N92+'Tabel 13'!N92+'Tabel 14'!N92</f>
        <v>12.936312686333331</v>
      </c>
      <c r="O92" s="61">
        <f>+'Tabel 12'!O92+'Tabel 13'!O92+'Tabel 14'!O92</f>
        <v>15.86551091633333</v>
      </c>
      <c r="P92" s="61">
        <f>+'Tabel 12'!P92+'Tabel 13'!P92+'Tabel 14'!P92</f>
        <v>17.89798528433333</v>
      </c>
    </row>
    <row r="93" spans="1:16">
      <c r="A93" s="13">
        <v>22</v>
      </c>
      <c r="B93" s="14" t="s">
        <v>224</v>
      </c>
      <c r="C93" s="60">
        <f>+'Tabel 12'!C93+'Tabel 13'!C93+'Tabel 14'!C93</f>
        <v>0</v>
      </c>
      <c r="D93" s="60">
        <f>+'Tabel 12'!D93+'Tabel 13'!D93+'Tabel 14'!D93</f>
        <v>0</v>
      </c>
      <c r="E93" s="60">
        <f>+'Tabel 12'!E93+'Tabel 13'!E93+'Tabel 14'!E93</f>
        <v>0</v>
      </c>
      <c r="F93" s="60">
        <f>+'Tabel 12'!F93+'Tabel 13'!F93+'Tabel 14'!F93</f>
        <v>0</v>
      </c>
      <c r="G93" s="60">
        <f>+'Tabel 12'!G93+'Tabel 13'!G93+'Tabel 14'!G93</f>
        <v>0</v>
      </c>
      <c r="H93" s="60">
        <f>+'Tabel 12'!H93+'Tabel 13'!H93+'Tabel 14'!H93</f>
        <v>0</v>
      </c>
      <c r="I93" s="60">
        <f>+'Tabel 12'!I93+'Tabel 13'!I93+'Tabel 14'!I93</f>
        <v>0</v>
      </c>
      <c r="J93" s="60">
        <f>+'Tabel 12'!J93+'Tabel 13'!J93+'Tabel 14'!J93</f>
        <v>0</v>
      </c>
      <c r="K93" s="60">
        <f>+'Tabel 12'!K93+'Tabel 13'!K93+'Tabel 14'!K93</f>
        <v>0</v>
      </c>
      <c r="L93" s="60">
        <f>+'Tabel 12'!L93+'Tabel 13'!L93+'Tabel 14'!L93</f>
        <v>0</v>
      </c>
      <c r="M93" s="60">
        <f>+'Tabel 12'!M93+'Tabel 13'!M93+'Tabel 14'!M93</f>
        <v>0</v>
      </c>
      <c r="N93" s="60">
        <f>+'Tabel 12'!N93+'Tabel 13'!N93+'Tabel 14'!N93</f>
        <v>0</v>
      </c>
      <c r="O93" s="60">
        <f>+'Tabel 12'!O93+'Tabel 13'!O93+'Tabel 14'!O93</f>
        <v>0</v>
      </c>
      <c r="P93" s="60">
        <f>+'Tabel 12'!P93+'Tabel 13'!P93+'Tabel 14'!P93</f>
        <v>0</v>
      </c>
    </row>
    <row r="94" spans="1:16">
      <c r="A94" s="13">
        <v>23</v>
      </c>
      <c r="B94" s="14" t="s">
        <v>225</v>
      </c>
      <c r="C94" s="60">
        <f>+'Tabel 12'!C94+'Tabel 13'!C94+'Tabel 14'!C94</f>
        <v>0</v>
      </c>
      <c r="D94" s="60">
        <f>+'Tabel 12'!D94+'Tabel 13'!D94+'Tabel 14'!D94</f>
        <v>0</v>
      </c>
      <c r="E94" s="60">
        <f>+'Tabel 12'!E94+'Tabel 13'!E94+'Tabel 14'!E94</f>
        <v>0</v>
      </c>
      <c r="F94" s="60">
        <f>+'Tabel 12'!F94+'Tabel 13'!F94+'Tabel 14'!F94</f>
        <v>0</v>
      </c>
      <c r="G94" s="60">
        <f>+'Tabel 12'!G94+'Tabel 13'!G94+'Tabel 14'!G94</f>
        <v>0</v>
      </c>
      <c r="H94" s="60">
        <f>+'Tabel 12'!H94+'Tabel 13'!H94+'Tabel 14'!H94</f>
        <v>0</v>
      </c>
      <c r="I94" s="60">
        <f>+'Tabel 12'!I94+'Tabel 13'!I94+'Tabel 14'!I94</f>
        <v>0</v>
      </c>
      <c r="J94" s="60">
        <f>+'Tabel 12'!J94+'Tabel 13'!J94+'Tabel 14'!J94</f>
        <v>0</v>
      </c>
      <c r="K94" s="60">
        <f>+'Tabel 12'!K94+'Tabel 13'!K94+'Tabel 14'!K94</f>
        <v>0</v>
      </c>
      <c r="L94" s="60">
        <f>+'Tabel 12'!L94+'Tabel 13'!L94+'Tabel 14'!L94</f>
        <v>0</v>
      </c>
      <c r="M94" s="60">
        <f>+'Tabel 12'!M94+'Tabel 13'!M94+'Tabel 14'!M94</f>
        <v>0</v>
      </c>
      <c r="N94" s="60">
        <f>+'Tabel 12'!N94+'Tabel 13'!N94+'Tabel 14'!N94</f>
        <v>0</v>
      </c>
      <c r="O94" s="60">
        <f>+'Tabel 12'!O94+'Tabel 13'!O94+'Tabel 14'!O94</f>
        <v>0</v>
      </c>
      <c r="P94" s="60">
        <f>+'Tabel 12'!P94+'Tabel 13'!P94+'Tabel 14'!P94</f>
        <v>0</v>
      </c>
    </row>
    <row r="95" spans="1:16">
      <c r="A95" s="13">
        <v>24</v>
      </c>
      <c r="B95" s="14" t="s">
        <v>226</v>
      </c>
      <c r="C95" s="60">
        <f>+'Tabel 12'!C95+'Tabel 13'!C95+'Tabel 14'!C95</f>
        <v>0.12169844534999999</v>
      </c>
      <c r="D95" s="60">
        <f>+'Tabel 12'!D95+'Tabel 13'!D95+'Tabel 14'!D95</f>
        <v>0.13580632317000002</v>
      </c>
      <c r="E95" s="60">
        <f>+'Tabel 12'!E95+'Tabel 13'!E95+'Tabel 14'!E95</f>
        <v>9.5593990951928706E-2</v>
      </c>
      <c r="F95" s="60">
        <f>+'Tabel 12'!F95+'Tabel 13'!F95+'Tabel 14'!F95</f>
        <v>0.10514504489</v>
      </c>
      <c r="G95" s="60">
        <f>+'Tabel 12'!G95+'Tabel 13'!G95+'Tabel 14'!G95</f>
        <v>0.27528065940000002</v>
      </c>
      <c r="H95" s="60">
        <f>+'Tabel 12'!H95+'Tabel 13'!H95+'Tabel 14'!H95</f>
        <v>0.14498961026000001</v>
      </c>
      <c r="I95" s="60">
        <f>+'Tabel 12'!I95+'Tabel 13'!I95+'Tabel 14'!I95</f>
        <v>0.12250115026</v>
      </c>
      <c r="J95" s="60">
        <f>+'Tabel 12'!J95+'Tabel 13'!J95+'Tabel 14'!J95</f>
        <v>0.12442173926</v>
      </c>
      <c r="K95" s="60">
        <f>+'Tabel 12'!K95+'Tabel 13'!K95+'Tabel 14'!K95</f>
        <v>3.4602281919999998E-2</v>
      </c>
      <c r="L95" s="60">
        <f>+'Tabel 12'!L95+'Tabel 13'!L95+'Tabel 14'!L95</f>
        <v>3.7314215240000004E-2</v>
      </c>
      <c r="M95" s="60">
        <f>+'Tabel 12'!M95+'Tabel 13'!M95+'Tabel 14'!M95</f>
        <v>4.5455312769999999E-2</v>
      </c>
      <c r="N95" s="60">
        <f>+'Tabel 12'!N95+'Tabel 13'!N95+'Tabel 14'!N95</f>
        <v>5.4395608980000003E-2</v>
      </c>
      <c r="O95" s="60">
        <f>+'Tabel 12'!O95+'Tabel 13'!O95+'Tabel 14'!O95</f>
        <v>7.2900853502500002E-2</v>
      </c>
      <c r="P95" s="60">
        <f>+'Tabel 12'!P95+'Tabel 13'!P95+'Tabel 14'!P95</f>
        <v>8.8026319052140006E-2</v>
      </c>
    </row>
    <row r="96" spans="1:16">
      <c r="A96" s="13">
        <v>25</v>
      </c>
      <c r="B96" s="14" t="s">
        <v>227</v>
      </c>
      <c r="C96" s="60">
        <f>+'Tabel 12'!C96+'Tabel 13'!C96+'Tabel 14'!C96</f>
        <v>-1.2399111336440428E-2</v>
      </c>
      <c r="D96" s="60">
        <f>+'Tabel 12'!D96+'Tabel 13'!D96+'Tabel 14'!D96</f>
        <v>-1.4307583696674798E-2</v>
      </c>
      <c r="E96" s="60">
        <f>+'Tabel 12'!E96+'Tabel 13'!E96+'Tabel 14'!E96</f>
        <v>-1.6648814759999998E-2</v>
      </c>
      <c r="F96" s="60">
        <f>+'Tabel 12'!F96+'Tabel 13'!F96+'Tabel 14'!F96</f>
        <v>-3.1563452132314498E-2</v>
      </c>
      <c r="G96" s="60">
        <f>+'Tabel 12'!G96+'Tabel 13'!G96+'Tabel 14'!G96</f>
        <v>-3.483482822234131E-2</v>
      </c>
      <c r="H96" s="60">
        <f>+'Tabel 12'!H96+'Tabel 13'!H96+'Tabel 14'!H96</f>
        <v>-3.5090832279357907E-2</v>
      </c>
      <c r="I96" s="60">
        <f>+'Tabel 12'!I96+'Tabel 13'!I96+'Tabel 14'!I96</f>
        <v>-2.849982827935791E-2</v>
      </c>
      <c r="J96" s="60">
        <f>+'Tabel 12'!J96+'Tabel 13'!J96+'Tabel 14'!J96</f>
        <v>-2.8848928279999998E-2</v>
      </c>
      <c r="K96" s="60">
        <f>+'Tabel 12'!K96+'Tabel 13'!K96+'Tabel 14'!K96</f>
        <v>-3.1384209899999998E-3</v>
      </c>
      <c r="L96" s="60">
        <f>+'Tabel 12'!L96+'Tabel 13'!L96+'Tabel 14'!L96</f>
        <v>-4.2931941500000004E-3</v>
      </c>
      <c r="M96" s="60">
        <f>+'Tabel 12'!M96+'Tabel 13'!M96+'Tabel 14'!M96</f>
        <v>-1.2842898916269999E-2</v>
      </c>
      <c r="N96" s="60">
        <f>+'Tabel 12'!N96+'Tabel 13'!N96+'Tabel 14'!N96</f>
        <v>-1.1312744916269999E-2</v>
      </c>
      <c r="O96" s="60">
        <f>+'Tabel 12'!O96+'Tabel 13'!O96+'Tabel 14'!O96</f>
        <v>-2.9513968429999999E-2</v>
      </c>
      <c r="P96" s="60">
        <f>+'Tabel 12'!P96+'Tabel 13'!P96+'Tabel 14'!P96</f>
        <v>-3.4349761730000004E-2</v>
      </c>
    </row>
    <row r="97" spans="1:16">
      <c r="A97" s="13">
        <v>26</v>
      </c>
      <c r="B97" s="16" t="s">
        <v>228</v>
      </c>
      <c r="C97" s="61">
        <f>+'Tabel 12'!C97+'Tabel 13'!C97+'Tabel 14'!C97</f>
        <v>0.10929933401355955</v>
      </c>
      <c r="D97" s="61">
        <f>+'Tabel 12'!D97+'Tabel 13'!D97+'Tabel 14'!D97</f>
        <v>0.12149873947332521</v>
      </c>
      <c r="E97" s="61">
        <f>+'Tabel 12'!E97+'Tabel 13'!E97+'Tabel 14'!E97</f>
        <v>7.8945176191928701E-2</v>
      </c>
      <c r="F97" s="61">
        <f>+'Tabel 12'!F97+'Tabel 13'!F97+'Tabel 14'!F97</f>
        <v>7.3581592757685499E-2</v>
      </c>
      <c r="G97" s="61">
        <f>+'Tabel 12'!G97+'Tabel 13'!G97+'Tabel 14'!G97</f>
        <v>0.24044583117765869</v>
      </c>
      <c r="H97" s="61">
        <f>+'Tabel 12'!H97+'Tabel 13'!H97+'Tabel 14'!H97</f>
        <v>0.10989877798064208</v>
      </c>
      <c r="I97" s="61">
        <f>+'Tabel 12'!I97+'Tabel 13'!I97+'Tabel 14'!I97</f>
        <v>9.4001321980642094E-2</v>
      </c>
      <c r="J97" s="61">
        <f>+'Tabel 12'!J97+'Tabel 13'!J97+'Tabel 14'!J97</f>
        <v>9.5572810980000006E-2</v>
      </c>
      <c r="K97" s="61">
        <f>+'Tabel 12'!K97+'Tabel 13'!K97+'Tabel 14'!K97</f>
        <v>3.1463860929999997E-2</v>
      </c>
      <c r="L97" s="61">
        <f>+'Tabel 12'!L97+'Tabel 13'!L97+'Tabel 14'!L97</f>
        <v>3.3021021089999998E-2</v>
      </c>
      <c r="M97" s="61">
        <f>+'Tabel 12'!M97+'Tabel 13'!M97+'Tabel 14'!M97</f>
        <v>3.2612413853730003E-2</v>
      </c>
      <c r="N97" s="61">
        <f>+'Tabel 12'!N97+'Tabel 13'!N97+'Tabel 14'!N97</f>
        <v>4.3082864063730006E-2</v>
      </c>
      <c r="O97" s="61">
        <f>+'Tabel 12'!O97+'Tabel 13'!O97+'Tabel 14'!O97</f>
        <v>4.3386885072510005E-2</v>
      </c>
      <c r="P97" s="61">
        <f>+'Tabel 12'!P97+'Tabel 13'!P97+'Tabel 14'!P97</f>
        <v>5.3676557322150001E-2</v>
      </c>
    </row>
    <row r="98" spans="1:16">
      <c r="A98" s="13">
        <v>27</v>
      </c>
      <c r="B98" s="16" t="s">
        <v>229</v>
      </c>
      <c r="C98" s="61">
        <f>+'Tabel 12'!C98+'Tabel 13'!C98+'Tabel 14'!C98</f>
        <v>50.7342200480537</v>
      </c>
      <c r="D98" s="61">
        <f>+'Tabel 12'!D98+'Tabel 13'!D98+'Tabel 14'!D98</f>
        <v>58.145544292123475</v>
      </c>
      <c r="E98" s="61">
        <f>+'Tabel 12'!E98+'Tabel 13'!E98+'Tabel 14'!E98</f>
        <v>71.070598152482063</v>
      </c>
      <c r="F98" s="61">
        <f>+'Tabel 12'!F98+'Tabel 13'!F98+'Tabel 14'!F98</f>
        <v>78.313302975547828</v>
      </c>
      <c r="G98" s="61">
        <f>+'Tabel 12'!G98+'Tabel 13'!G98+'Tabel 14'!G98</f>
        <v>88.546051162467791</v>
      </c>
      <c r="H98" s="61">
        <f>+'Tabel 12'!H98+'Tabel 13'!H98+'Tabel 14'!H98</f>
        <v>95.901098090270779</v>
      </c>
      <c r="I98" s="61">
        <f>+'Tabel 12'!I98+'Tabel 13'!I98+'Tabel 14'!I98</f>
        <v>49.298526839270778</v>
      </c>
      <c r="J98" s="61">
        <f>+'Tabel 12'!J98+'Tabel 13'!J98+'Tabel 14'!J98</f>
        <v>55.197157094269997</v>
      </c>
      <c r="K98" s="61">
        <f>+'Tabel 12'!K98+'Tabel 13'!K98+'Tabel 14'!K98</f>
        <v>29.561721785866347</v>
      </c>
      <c r="L98" s="61">
        <f>+'Tabel 12'!L98+'Tabel 13'!L98+'Tabel 14'!L98</f>
        <v>43.518661058683008</v>
      </c>
      <c r="M98" s="61">
        <f>+'Tabel 12'!M98+'Tabel 13'!M98+'Tabel 14'!M98</f>
        <v>54.3196499672801</v>
      </c>
      <c r="N98" s="61">
        <f>+'Tabel 12'!N98+'Tabel 13'!N98+'Tabel 14'!N98</f>
        <v>74.53018614449006</v>
      </c>
      <c r="O98" s="61">
        <f>+'Tabel 12'!O98+'Tabel 13'!O98+'Tabel 14'!O98</f>
        <v>88.53619518091881</v>
      </c>
      <c r="P98" s="61">
        <f>+'Tabel 12'!P98+'Tabel 13'!P98+'Tabel 14'!P98</f>
        <v>92.619690972475212</v>
      </c>
    </row>
    <row r="99" spans="1:16">
      <c r="A99" s="13">
        <v>28</v>
      </c>
      <c r="B99" s="16" t="s">
        <v>230</v>
      </c>
      <c r="C99" s="61">
        <f>+'Tabel 12'!C99+'Tabel 13'!C99+'Tabel 14'!C99</f>
        <v>0</v>
      </c>
      <c r="D99" s="61">
        <f>+'Tabel 12'!D99+'Tabel 13'!D99+'Tabel 14'!D99</f>
        <v>0</v>
      </c>
      <c r="E99" s="61">
        <f>+'Tabel 12'!E99+'Tabel 13'!E99+'Tabel 14'!E99</f>
        <v>0</v>
      </c>
      <c r="F99" s="61">
        <f>+'Tabel 12'!F99+'Tabel 13'!F99+'Tabel 14'!F99</f>
        <v>0</v>
      </c>
      <c r="G99" s="61">
        <f>+'Tabel 12'!G99+'Tabel 13'!G99+'Tabel 14'!G99</f>
        <v>0</v>
      </c>
      <c r="H99" s="61">
        <f>+'Tabel 12'!H99+'Tabel 13'!H99+'Tabel 14'!H99</f>
        <v>0</v>
      </c>
      <c r="I99" s="61">
        <f>+'Tabel 12'!I99+'Tabel 13'!I99+'Tabel 14'!I99</f>
        <v>0</v>
      </c>
      <c r="J99" s="61">
        <f>+'Tabel 12'!J99+'Tabel 13'!J99+'Tabel 14'!J99</f>
        <v>0</v>
      </c>
      <c r="K99" s="61">
        <f>+'Tabel 12'!K99+'Tabel 13'!K99+'Tabel 14'!K99</f>
        <v>0</v>
      </c>
      <c r="L99" s="61">
        <f>+'Tabel 12'!L99+'Tabel 13'!L99+'Tabel 14'!L99</f>
        <v>0</v>
      </c>
      <c r="M99" s="61">
        <f>+'Tabel 12'!M99+'Tabel 13'!M99+'Tabel 14'!M99</f>
        <v>0</v>
      </c>
      <c r="N99" s="61">
        <f>+'Tabel 12'!N99+'Tabel 13'!N99+'Tabel 14'!N99</f>
        <v>0</v>
      </c>
      <c r="O99" s="61">
        <f>+'Tabel 12'!O99+'Tabel 13'!O99+'Tabel 14'!O99</f>
        <v>0</v>
      </c>
      <c r="P99" s="61">
        <f>+'Tabel 12'!P99+'Tabel 13'!P99+'Tabel 14'!P99</f>
        <v>0</v>
      </c>
    </row>
    <row r="100" spans="1:16">
      <c r="A100" s="13">
        <v>29</v>
      </c>
      <c r="B100" s="16" t="s">
        <v>231</v>
      </c>
      <c r="C100" s="61">
        <f>+'Tabel 12'!C100+'Tabel 13'!C100+'Tabel 14'!C100</f>
        <v>50.7342200480537</v>
      </c>
      <c r="D100" s="61">
        <f>+'Tabel 12'!D100+'Tabel 13'!D100+'Tabel 14'!D100</f>
        <v>58.145544292123475</v>
      </c>
      <c r="E100" s="61">
        <f>+'Tabel 12'!E100+'Tabel 13'!E100+'Tabel 14'!E100</f>
        <v>71.070598152482063</v>
      </c>
      <c r="F100" s="61">
        <f>+'Tabel 12'!F100+'Tabel 13'!F100+'Tabel 14'!F100</f>
        <v>78.313302975547828</v>
      </c>
      <c r="G100" s="61">
        <f>+'Tabel 12'!G100+'Tabel 13'!G100+'Tabel 14'!G100</f>
        <v>88.546051162467791</v>
      </c>
      <c r="H100" s="61">
        <f>+'Tabel 12'!H100+'Tabel 13'!H100+'Tabel 14'!H100</f>
        <v>95.901098090270779</v>
      </c>
      <c r="I100" s="61">
        <f>+'Tabel 12'!I100+'Tabel 13'!I100+'Tabel 14'!I100</f>
        <v>49.298526839270778</v>
      </c>
      <c r="J100" s="61">
        <f>+'Tabel 12'!J100+'Tabel 13'!J100+'Tabel 14'!J100</f>
        <v>55.197157094269997</v>
      </c>
      <c r="K100" s="61">
        <f>+'Tabel 12'!K100+'Tabel 13'!K100+'Tabel 14'!K100</f>
        <v>29.561721785866347</v>
      </c>
      <c r="L100" s="61">
        <f>+'Tabel 12'!L100+'Tabel 13'!L100+'Tabel 14'!L100</f>
        <v>43.518661058683008</v>
      </c>
      <c r="M100" s="61">
        <f>+'Tabel 12'!M100+'Tabel 13'!M100+'Tabel 14'!M100</f>
        <v>54.3196499672801</v>
      </c>
      <c r="N100" s="61">
        <f>+'Tabel 12'!N100+'Tabel 13'!N100+'Tabel 14'!N100</f>
        <v>74.53018614449006</v>
      </c>
      <c r="O100" s="61">
        <f>+'Tabel 12'!O100+'Tabel 13'!O100+'Tabel 14'!O100</f>
        <v>88.53619518091881</v>
      </c>
      <c r="P100" s="61">
        <f>+'Tabel 12'!P100+'Tabel 13'!P100+'Tabel 14'!P100</f>
        <v>92.619690972475212</v>
      </c>
    </row>
  </sheetData>
  <mergeCells count="3">
    <mergeCell ref="B2:I2"/>
    <mergeCell ref="B36:I36"/>
    <mergeCell ref="B70:I7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00B0F0"/>
  </sheetPr>
  <dimension ref="A1:P158"/>
  <sheetViews>
    <sheetView showGridLines="0" zoomScaleNormal="100" workbookViewId="0">
      <pane xSplit="2" ySplit="3" topLeftCell="K139" activePane="bottomRight" state="frozen"/>
      <selection pane="topRight" activeCell="C1" sqref="C1"/>
      <selection pane="bottomLeft" activeCell="A4" sqref="A4"/>
      <selection pane="bottomRight" activeCell="O150" sqref="O150"/>
    </sheetView>
  </sheetViews>
  <sheetFormatPr defaultColWidth="8.81640625" defaultRowHeight="14.5"/>
  <cols>
    <col min="1" max="1" width="3.81640625" bestFit="1" customWidth="1"/>
    <col min="2" max="2" width="38.453125" customWidth="1"/>
    <col min="3" max="8" width="12.36328125" bestFit="1" customWidth="1"/>
    <col min="9" max="16" width="12.6328125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>
      <c r="B2" s="135" t="s">
        <v>234</v>
      </c>
      <c r="C2" s="135"/>
      <c r="D2" s="135"/>
      <c r="E2" s="135"/>
      <c r="F2" s="135"/>
      <c r="G2" s="135"/>
      <c r="H2" s="135"/>
      <c r="I2" s="135"/>
    </row>
    <row r="3" spans="1:16">
      <c r="A3" s="12" t="s">
        <v>167</v>
      </c>
      <c r="B3" s="12" t="s">
        <v>168</v>
      </c>
      <c r="C3" s="50">
        <f>'Tabel 1'!C10</f>
        <v>44773</v>
      </c>
      <c r="D3" s="50">
        <f>'Tabel 1'!D10</f>
        <v>44804</v>
      </c>
      <c r="E3" s="50">
        <f>'Tabel 1'!E10</f>
        <v>44834</v>
      </c>
      <c r="F3" s="50">
        <f>'Tabel 1'!F10</f>
        <v>44865</v>
      </c>
      <c r="G3" s="50">
        <f>'Tabel 1'!G10</f>
        <v>44895</v>
      </c>
      <c r="H3" s="50">
        <f>'Tabel 1'!H10</f>
        <v>44926</v>
      </c>
      <c r="I3" s="50">
        <f>'Tabel 1'!I10</f>
        <v>44957</v>
      </c>
      <c r="J3" s="50">
        <f>'Tabel 1'!J10</f>
        <v>44985</v>
      </c>
      <c r="K3" s="50">
        <f>'Tabel 1'!K10</f>
        <v>45016</v>
      </c>
      <c r="L3" s="50">
        <f>'Tabel 1'!L10</f>
        <v>45046</v>
      </c>
      <c r="M3" s="50">
        <f>'Tabel 1'!M10</f>
        <v>45077</v>
      </c>
      <c r="N3" s="50">
        <f>'Tabel 1'!N10</f>
        <v>45107</v>
      </c>
      <c r="O3" s="50">
        <f>'Tabel 1'!O10</f>
        <v>45138</v>
      </c>
      <c r="P3" s="50">
        <f>'Tabel 1'!P10</f>
        <v>45169</v>
      </c>
    </row>
    <row r="4" spans="1:16">
      <c r="A4" s="13">
        <v>1</v>
      </c>
      <c r="B4" s="14" t="s">
        <v>62</v>
      </c>
      <c r="C4" s="67">
        <f t="shared" ref="C4:I4" si="0">C58+C111</f>
        <v>474.15494527554</v>
      </c>
      <c r="D4" s="67">
        <f t="shared" si="0"/>
        <v>238.76380915796</v>
      </c>
      <c r="E4" s="67">
        <f t="shared" si="0"/>
        <v>277.27639660071003</v>
      </c>
      <c r="F4" s="67">
        <f t="shared" si="0"/>
        <v>268.75275021776002</v>
      </c>
      <c r="G4" s="67">
        <f t="shared" si="0"/>
        <v>308.51359525653004</v>
      </c>
      <c r="H4" s="67">
        <f t="shared" si="0"/>
        <v>131.00704945651</v>
      </c>
      <c r="I4" s="67">
        <f t="shared" si="0"/>
        <v>209.10512215316999</v>
      </c>
      <c r="J4" s="67">
        <f t="shared" ref="J4:K4" si="1">J58+J111</f>
        <v>214.67393129820002</v>
      </c>
      <c r="K4" s="67">
        <f t="shared" si="1"/>
        <v>292.93066333320002</v>
      </c>
      <c r="L4" s="67">
        <f t="shared" ref="L4:M4" si="2">L58+L111</f>
        <v>212.78826983762008</v>
      </c>
      <c r="M4" s="67">
        <f t="shared" si="2"/>
        <v>416.61531488091998</v>
      </c>
      <c r="N4" s="67">
        <f t="shared" ref="N4:O4" si="3">N58+N111</f>
        <v>359.30586905967999</v>
      </c>
      <c r="O4" s="67">
        <f t="shared" si="3"/>
        <v>559.86011985191999</v>
      </c>
      <c r="P4" s="67">
        <f t="shared" ref="P4" si="4">P58+P111</f>
        <v>369.50561870205001</v>
      </c>
    </row>
    <row r="5" spans="1:16">
      <c r="A5" s="13">
        <v>2</v>
      </c>
      <c r="B5" s="14" t="s">
        <v>63</v>
      </c>
      <c r="C5" s="67">
        <f t="shared" ref="C5:I5" si="5">C59+C112</f>
        <v>1212.0626052959999</v>
      </c>
      <c r="D5" s="67">
        <f t="shared" si="5"/>
        <v>1228.2776151099999</v>
      </c>
      <c r="E5" s="67">
        <f t="shared" si="5"/>
        <v>1209.30256087</v>
      </c>
      <c r="F5" s="67">
        <f t="shared" si="5"/>
        <v>1369.527429471</v>
      </c>
      <c r="G5" s="67">
        <f t="shared" si="5"/>
        <v>1485.026255621</v>
      </c>
      <c r="H5" s="67">
        <f t="shared" si="5"/>
        <v>945.99412169799996</v>
      </c>
      <c r="I5" s="67">
        <f t="shared" si="5"/>
        <v>1530.2741657219999</v>
      </c>
      <c r="J5" s="67">
        <f t="shared" ref="J5:K5" si="6">J59+J112</f>
        <v>1440.477756534</v>
      </c>
      <c r="K5" s="67">
        <f t="shared" si="6"/>
        <v>1600.6149937140001</v>
      </c>
      <c r="L5" s="67">
        <f t="shared" ref="L5:M5" si="7">L59+L112</f>
        <v>1207.7284391119999</v>
      </c>
      <c r="M5" s="67">
        <f t="shared" si="7"/>
        <v>1204.9897839400001</v>
      </c>
      <c r="N5" s="67">
        <f t="shared" ref="N5:O5" si="8">N59+N112</f>
        <v>1201.7195397180001</v>
      </c>
      <c r="O5" s="67">
        <f t="shared" si="8"/>
        <v>843.83363094499998</v>
      </c>
      <c r="P5" s="67">
        <f t="shared" ref="P5" si="9">P59+P112</f>
        <v>796.236629472</v>
      </c>
    </row>
    <row r="6" spans="1:16">
      <c r="A6" s="13">
        <v>3</v>
      </c>
      <c r="B6" s="14" t="s">
        <v>64</v>
      </c>
      <c r="C6" s="67">
        <f t="shared" ref="C6:I6" si="10">C60+C113</f>
        <v>14877.638311661001</v>
      </c>
      <c r="D6" s="67">
        <f t="shared" si="10"/>
        <v>14964.236429008</v>
      </c>
      <c r="E6" s="67">
        <f t="shared" si="10"/>
        <v>13516.049526263001</v>
      </c>
      <c r="F6" s="67">
        <f t="shared" si="10"/>
        <v>12640.683185841999</v>
      </c>
      <c r="G6" s="67">
        <f t="shared" si="10"/>
        <v>12830.565457055</v>
      </c>
      <c r="H6" s="67">
        <f t="shared" si="10"/>
        <v>14109.425376192999</v>
      </c>
      <c r="I6" s="67">
        <f t="shared" si="10"/>
        <v>13602.526623760001</v>
      </c>
      <c r="J6" s="67">
        <f t="shared" ref="J6:K6" si="11">J60+J113</f>
        <v>12870.334238792</v>
      </c>
      <c r="K6" s="67">
        <f t="shared" si="11"/>
        <v>12397.267788650001</v>
      </c>
      <c r="L6" s="67">
        <f t="shared" ref="L6:M6" si="12">L60+L113</f>
        <v>13499.451311090001</v>
      </c>
      <c r="M6" s="67">
        <f t="shared" si="12"/>
        <v>15268.093590814</v>
      </c>
      <c r="N6" s="67">
        <f t="shared" ref="N6:O6" si="13">N60+N113</f>
        <v>16166.076174387001</v>
      </c>
      <c r="O6" s="67">
        <f t="shared" si="13"/>
        <v>15832.947891975</v>
      </c>
      <c r="P6" s="67">
        <f t="shared" ref="P6" si="14">P60+P113</f>
        <v>14994.713868743</v>
      </c>
    </row>
    <row r="7" spans="1:16">
      <c r="A7" s="13">
        <v>4</v>
      </c>
      <c r="B7" s="14" t="s">
        <v>65</v>
      </c>
      <c r="C7" s="67">
        <f t="shared" ref="C7:I7" si="15">C61+C114</f>
        <v>9.5509463399999994</v>
      </c>
      <c r="D7" s="67">
        <f t="shared" si="15"/>
        <v>9.5509463399999994</v>
      </c>
      <c r="E7" s="67">
        <f t="shared" si="15"/>
        <v>0</v>
      </c>
      <c r="F7" s="67">
        <f t="shared" si="15"/>
        <v>0</v>
      </c>
      <c r="G7" s="67">
        <f t="shared" si="15"/>
        <v>0</v>
      </c>
      <c r="H7" s="67">
        <f t="shared" si="15"/>
        <v>9.4474557659999991</v>
      </c>
      <c r="I7" s="67">
        <f t="shared" si="15"/>
        <v>9.4976870499999997</v>
      </c>
      <c r="J7" s="67">
        <f t="shared" ref="J7:K7" si="16">J61+J114</f>
        <v>9.5430572419999997</v>
      </c>
      <c r="K7" s="67">
        <f t="shared" si="16"/>
        <v>9.5932885260000003</v>
      </c>
      <c r="L7" s="67">
        <f t="shared" ref="L7:M7" si="17">L61+L114</f>
        <v>9.641899446</v>
      </c>
      <c r="M7" s="67">
        <f t="shared" si="17"/>
        <v>9.692130745</v>
      </c>
      <c r="N7" s="67">
        <f t="shared" ref="N7:O7" si="18">N61+N114</f>
        <v>9.7407416799999993</v>
      </c>
      <c r="O7" s="67">
        <f t="shared" si="18"/>
        <v>9.7909729799999994</v>
      </c>
      <c r="P7" s="67">
        <f t="shared" ref="P7" si="19">P61+P114</f>
        <v>9.8412042789999994</v>
      </c>
    </row>
    <row r="8" spans="1:16">
      <c r="A8" s="13">
        <v>5</v>
      </c>
      <c r="B8" s="14" t="s">
        <v>66</v>
      </c>
      <c r="C8" s="67">
        <f t="shared" ref="C8:I8" si="20">C62+C115</f>
        <v>0</v>
      </c>
      <c r="D8" s="67">
        <f t="shared" si="20"/>
        <v>0</v>
      </c>
      <c r="E8" s="67">
        <f t="shared" si="20"/>
        <v>0</v>
      </c>
      <c r="F8" s="67">
        <f t="shared" si="20"/>
        <v>0</v>
      </c>
      <c r="G8" s="67">
        <f t="shared" si="20"/>
        <v>0</v>
      </c>
      <c r="H8" s="67">
        <f t="shared" si="20"/>
        <v>0</v>
      </c>
      <c r="I8" s="67">
        <f t="shared" si="20"/>
        <v>0</v>
      </c>
      <c r="J8" s="67">
        <f t="shared" ref="J8:K8" si="21">J62+J115</f>
        <v>0</v>
      </c>
      <c r="K8" s="67">
        <f t="shared" si="21"/>
        <v>0</v>
      </c>
      <c r="L8" s="67">
        <f t="shared" ref="L8:M8" si="22">L62+L115</f>
        <v>0</v>
      </c>
      <c r="M8" s="67">
        <f t="shared" si="22"/>
        <v>0</v>
      </c>
      <c r="N8" s="67">
        <f t="shared" ref="N8:O8" si="23">N62+N115</f>
        <v>0</v>
      </c>
      <c r="O8" s="67">
        <f t="shared" si="23"/>
        <v>0</v>
      </c>
      <c r="P8" s="67">
        <f t="shared" ref="P8" si="24">P62+P115</f>
        <v>0</v>
      </c>
    </row>
    <row r="9" spans="1:16">
      <c r="A9" s="13">
        <v>6</v>
      </c>
      <c r="B9" s="14" t="s">
        <v>67</v>
      </c>
      <c r="C9" s="67">
        <f t="shared" ref="C9:I9" si="25">C63+C116</f>
        <v>56323.363818147955</v>
      </c>
      <c r="D9" s="67">
        <f t="shared" si="25"/>
        <v>57716.127683715313</v>
      </c>
      <c r="E9" s="67">
        <f t="shared" si="25"/>
        <v>59699.860570798512</v>
      </c>
      <c r="F9" s="67">
        <f t="shared" si="25"/>
        <v>60817.461426725618</v>
      </c>
      <c r="G9" s="67">
        <f t="shared" si="25"/>
        <v>61559.362217898568</v>
      </c>
      <c r="H9" s="67">
        <f t="shared" si="25"/>
        <v>61664.354933034228</v>
      </c>
      <c r="I9" s="67">
        <f t="shared" si="25"/>
        <v>61590.365491508004</v>
      </c>
      <c r="J9" s="67">
        <f t="shared" ref="J9:K9" si="26">J63+J116</f>
        <v>63182.56535802962</v>
      </c>
      <c r="K9" s="67">
        <f t="shared" si="26"/>
        <v>63826.96400716139</v>
      </c>
      <c r="L9" s="67">
        <f t="shared" ref="L9:M9" si="27">L63+L116</f>
        <v>63655.618895768603</v>
      </c>
      <c r="M9" s="67">
        <f t="shared" si="27"/>
        <v>63437.602238924403</v>
      </c>
      <c r="N9" s="67">
        <f t="shared" ref="N9:O9" si="28">N63+N116</f>
        <v>65118.988395220505</v>
      </c>
      <c r="O9" s="67">
        <f t="shared" si="28"/>
        <v>65980.138492340368</v>
      </c>
      <c r="P9" s="67">
        <f t="shared" ref="P9" si="29">P63+P116</f>
        <v>67409.084199370103</v>
      </c>
    </row>
    <row r="10" spans="1:16">
      <c r="A10" s="13">
        <v>7</v>
      </c>
      <c r="B10" s="14" t="s">
        <v>68</v>
      </c>
      <c r="C10" s="67">
        <f t="shared" ref="C10:I10" si="30">C64+C117</f>
        <v>19880.59793177155</v>
      </c>
      <c r="D10" s="67">
        <f t="shared" si="30"/>
        <v>19530.005691252532</v>
      </c>
      <c r="E10" s="67">
        <f t="shared" si="30"/>
        <v>19247.917562050319</v>
      </c>
      <c r="F10" s="67">
        <f t="shared" si="30"/>
        <v>19801.747589393552</v>
      </c>
      <c r="G10" s="67">
        <f t="shared" si="30"/>
        <v>19868.24235528045</v>
      </c>
      <c r="H10" s="67">
        <f t="shared" si="30"/>
        <v>19189.57305425985</v>
      </c>
      <c r="I10" s="67">
        <f t="shared" si="30"/>
        <v>19524.594779197909</v>
      </c>
      <c r="J10" s="67">
        <f t="shared" ref="J10:K10" si="31">J64+J117</f>
        <v>19529.54657029091</v>
      </c>
      <c r="K10" s="67">
        <f t="shared" si="31"/>
        <v>19320.770923769913</v>
      </c>
      <c r="L10" s="67">
        <f t="shared" ref="L10:M10" si="32">L64+L117</f>
        <v>19195.78627304445</v>
      </c>
      <c r="M10" s="67">
        <f t="shared" si="32"/>
        <v>18317.382423831081</v>
      </c>
      <c r="N10" s="67">
        <f t="shared" ref="N10:O10" si="33">N64+N117</f>
        <v>18699.957165693078</v>
      </c>
      <c r="O10" s="67">
        <f t="shared" si="33"/>
        <v>19171.269549609453</v>
      </c>
      <c r="P10" s="67">
        <f t="shared" ref="P10" si="34">P64+P117</f>
        <v>19110.800455622455</v>
      </c>
    </row>
    <row r="11" spans="1:16">
      <c r="A11" s="13">
        <v>8</v>
      </c>
      <c r="B11" s="14" t="s">
        <v>69</v>
      </c>
      <c r="C11" s="67">
        <f t="shared" ref="C11:I11" si="35">C65</f>
        <v>38681.584378951033</v>
      </c>
      <c r="D11" s="67">
        <f t="shared" si="35"/>
        <v>39953.155121368232</v>
      </c>
      <c r="E11" s="67">
        <f t="shared" si="35"/>
        <v>39754.183228931266</v>
      </c>
      <c r="F11" s="67">
        <f t="shared" si="35"/>
        <v>39298.330279486545</v>
      </c>
      <c r="G11" s="67">
        <f t="shared" si="35"/>
        <v>40148.614482118268</v>
      </c>
      <c r="H11" s="67">
        <f t="shared" si="35"/>
        <v>40134.20413022305</v>
      </c>
      <c r="I11" s="67">
        <f t="shared" si="35"/>
        <v>40190.280119569798</v>
      </c>
      <c r="J11" s="67">
        <f t="shared" ref="J11:K11" si="36">J65</f>
        <v>40096.982563370904</v>
      </c>
      <c r="K11" s="67">
        <f t="shared" si="36"/>
        <v>39661.595629591655</v>
      </c>
      <c r="L11" s="67">
        <f t="shared" ref="L11:M11" si="37">L65</f>
        <v>39898.56376598819</v>
      </c>
      <c r="M11" s="67">
        <f t="shared" si="37"/>
        <v>39862.076788575527</v>
      </c>
      <c r="N11" s="67">
        <f t="shared" ref="N11:O11" si="38">N65</f>
        <v>39611.164236567143</v>
      </c>
      <c r="O11" s="67">
        <f t="shared" si="38"/>
        <v>39536.223554316057</v>
      </c>
      <c r="P11" s="67">
        <f t="shared" ref="P11" si="39">P65</f>
        <v>39609.808518239093</v>
      </c>
    </row>
    <row r="12" spans="1:16">
      <c r="A12" s="13">
        <v>9</v>
      </c>
      <c r="B12" s="14" t="s">
        <v>70</v>
      </c>
      <c r="C12" s="67">
        <f t="shared" ref="C12:I12" si="40">C66+C118</f>
        <v>3161.8791457218699</v>
      </c>
      <c r="D12" s="67">
        <f t="shared" si="40"/>
        <v>3406.6022440586098</v>
      </c>
      <c r="E12" s="67">
        <f t="shared" si="40"/>
        <v>3384.4172578017201</v>
      </c>
      <c r="F12" s="67">
        <f t="shared" si="40"/>
        <v>3438.5522593765695</v>
      </c>
      <c r="G12" s="67">
        <f t="shared" si="40"/>
        <v>3519.9608481485802</v>
      </c>
      <c r="H12" s="67">
        <f t="shared" si="40"/>
        <v>3535.9113781874298</v>
      </c>
      <c r="I12" s="67">
        <f t="shared" si="40"/>
        <v>3575.4798589802899</v>
      </c>
      <c r="J12" s="67">
        <f t="shared" ref="J12:K12" si="41">J66+J118</f>
        <v>3675.36685388554</v>
      </c>
      <c r="K12" s="67">
        <f t="shared" si="41"/>
        <v>3654.2777442194001</v>
      </c>
      <c r="L12" s="67">
        <f t="shared" ref="L12:M12" si="42">L66+L118</f>
        <v>3744.2239951163901</v>
      </c>
      <c r="M12" s="67">
        <f t="shared" si="42"/>
        <v>3777.1446717152498</v>
      </c>
      <c r="N12" s="67">
        <f t="shared" ref="N12:O12" si="43">N66+N118</f>
        <v>3774.9327864912402</v>
      </c>
      <c r="O12" s="67">
        <f t="shared" si="43"/>
        <v>3793.1545062241003</v>
      </c>
      <c r="P12" s="67">
        <f t="shared" ref="P12" si="44">P66+P118</f>
        <v>3869.4758781349501</v>
      </c>
    </row>
    <row r="13" spans="1:16">
      <c r="A13" s="13">
        <v>10</v>
      </c>
      <c r="B13" s="14" t="s">
        <v>71</v>
      </c>
      <c r="C13" s="67">
        <f t="shared" ref="C13:I13" si="45">C67+C119</f>
        <v>0</v>
      </c>
      <c r="D13" s="67">
        <f t="shared" si="45"/>
        <v>0</v>
      </c>
      <c r="E13" s="67">
        <f t="shared" si="45"/>
        <v>0</v>
      </c>
      <c r="F13" s="67">
        <f t="shared" si="45"/>
        <v>0</v>
      </c>
      <c r="G13" s="67">
        <f t="shared" si="45"/>
        <v>0</v>
      </c>
      <c r="H13" s="67">
        <f t="shared" si="45"/>
        <v>0</v>
      </c>
      <c r="I13" s="67">
        <f t="shared" si="45"/>
        <v>0</v>
      </c>
      <c r="J13" s="67">
        <f t="shared" ref="J13:K13" si="46">J67+J119</f>
        <v>0</v>
      </c>
      <c r="K13" s="67">
        <f t="shared" si="46"/>
        <v>0</v>
      </c>
      <c r="L13" s="67">
        <f t="shared" ref="L13:M13" si="47">L67+L119</f>
        <v>0</v>
      </c>
      <c r="M13" s="67">
        <f t="shared" si="47"/>
        <v>0</v>
      </c>
      <c r="N13" s="67">
        <f t="shared" ref="N13:O13" si="48">N67+N119</f>
        <v>0</v>
      </c>
      <c r="O13" s="67">
        <f t="shared" si="48"/>
        <v>0</v>
      </c>
      <c r="P13" s="67">
        <f t="shared" ref="P13" si="49">P67+P119</f>
        <v>0</v>
      </c>
    </row>
    <row r="14" spans="1:16">
      <c r="A14" s="13">
        <v>11</v>
      </c>
      <c r="B14" s="14" t="s">
        <v>72</v>
      </c>
      <c r="C14" s="67">
        <f t="shared" ref="C14:I14" si="50">C68+C120</f>
        <v>8644.4911790184342</v>
      </c>
      <c r="D14" s="67">
        <f t="shared" si="50"/>
        <v>8313.4867508300995</v>
      </c>
      <c r="E14" s="67">
        <f t="shared" si="50"/>
        <v>7674.6984880591235</v>
      </c>
      <c r="F14" s="67">
        <f t="shared" si="50"/>
        <v>7584.7253480524987</v>
      </c>
      <c r="G14" s="67">
        <f t="shared" si="50"/>
        <v>7374.6500567768735</v>
      </c>
      <c r="H14" s="67">
        <f t="shared" si="50"/>
        <v>6940.6173228016623</v>
      </c>
      <c r="I14" s="67">
        <f t="shared" si="50"/>
        <v>7123.8886969184623</v>
      </c>
      <c r="J14" s="67">
        <f t="shared" ref="J14:K14" si="51">J68+J120</f>
        <v>6712.0118414358831</v>
      </c>
      <c r="K14" s="67">
        <f t="shared" si="51"/>
        <v>6784.5886801116212</v>
      </c>
      <c r="L14" s="67">
        <f t="shared" ref="L14:M14" si="52">L68+L120</f>
        <v>6892.5409389518654</v>
      </c>
      <c r="M14" s="67">
        <f t="shared" si="52"/>
        <v>6908.6124245764213</v>
      </c>
      <c r="N14" s="67">
        <f t="shared" ref="N14:O14" si="53">N68+N120</f>
        <v>6947.1563982241632</v>
      </c>
      <c r="O14" s="67">
        <f t="shared" si="53"/>
        <v>6945.8233259181188</v>
      </c>
      <c r="P14" s="67">
        <f t="shared" ref="P14" si="54">P68+P120</f>
        <v>6748.133585992221</v>
      </c>
    </row>
    <row r="15" spans="1:16">
      <c r="A15" s="13">
        <v>12</v>
      </c>
      <c r="B15" s="14" t="s">
        <v>73</v>
      </c>
      <c r="C15" s="67">
        <f t="shared" ref="C15:I15" si="55">C69+C121</f>
        <v>68.595498000000006</v>
      </c>
      <c r="D15" s="67">
        <f t="shared" si="55"/>
        <v>68.416653999999994</v>
      </c>
      <c r="E15" s="67">
        <f t="shared" si="55"/>
        <v>68.148921000000001</v>
      </c>
      <c r="F15" s="67">
        <f t="shared" si="55"/>
        <v>168.034142</v>
      </c>
      <c r="G15" s="67">
        <f t="shared" si="55"/>
        <v>168</v>
      </c>
      <c r="H15" s="67">
        <f t="shared" si="55"/>
        <v>168</v>
      </c>
      <c r="I15" s="67">
        <f t="shared" si="55"/>
        <v>168</v>
      </c>
      <c r="J15" s="67">
        <f t="shared" ref="J15:K15" si="56">J69+J121</f>
        <v>168</v>
      </c>
      <c r="K15" s="67">
        <f t="shared" si="56"/>
        <v>168</v>
      </c>
      <c r="L15" s="67">
        <f t="shared" ref="L15:M15" si="57">L69+L121</f>
        <v>163</v>
      </c>
      <c r="M15" s="67">
        <f t="shared" si="57"/>
        <v>163</v>
      </c>
      <c r="N15" s="67">
        <f t="shared" ref="N15:O15" si="58">N69+N121</f>
        <v>163</v>
      </c>
      <c r="O15" s="67">
        <f t="shared" si="58"/>
        <v>163</v>
      </c>
      <c r="P15" s="67">
        <f t="shared" ref="P15" si="59">P69+P121</f>
        <v>163</v>
      </c>
    </row>
    <row r="16" spans="1:16">
      <c r="A16" s="13">
        <v>13</v>
      </c>
      <c r="B16" s="14" t="s">
        <v>74</v>
      </c>
      <c r="C16" s="67">
        <f t="shared" ref="C16:I16" si="60">C70+C122</f>
        <v>234.35608221699468</v>
      </c>
      <c r="D16" s="67">
        <f t="shared" si="60"/>
        <v>194.90165355346042</v>
      </c>
      <c r="E16" s="67">
        <f t="shared" si="60"/>
        <v>163.53046209790301</v>
      </c>
      <c r="F16" s="67">
        <f t="shared" si="60"/>
        <v>158.52008710522477</v>
      </c>
      <c r="G16" s="67">
        <f t="shared" si="60"/>
        <v>149.53211856947999</v>
      </c>
      <c r="H16" s="67">
        <f t="shared" si="60"/>
        <v>239.03708922264721</v>
      </c>
      <c r="I16" s="67">
        <f t="shared" si="60"/>
        <v>234.13702216114561</v>
      </c>
      <c r="J16" s="67">
        <f t="shared" ref="J16:K16" si="61">J70+J122</f>
        <v>224.1970694250445</v>
      </c>
      <c r="K16" s="67">
        <f t="shared" si="61"/>
        <v>213.7691120849768</v>
      </c>
      <c r="L16" s="67">
        <f t="shared" ref="L16:M16" si="62">L70+L122</f>
        <v>210.1541440191549</v>
      </c>
      <c r="M16" s="67">
        <f t="shared" si="62"/>
        <v>202.53090317442877</v>
      </c>
      <c r="N16" s="67">
        <f t="shared" ref="N16:O16" si="63">N70+N122</f>
        <v>259.31439642814138</v>
      </c>
      <c r="O16" s="67">
        <f t="shared" si="63"/>
        <v>256.18794218996197</v>
      </c>
      <c r="P16" s="67">
        <f t="shared" ref="P16" si="64">P70+P122</f>
        <v>247.993501550426</v>
      </c>
    </row>
    <row r="17" spans="1:16">
      <c r="A17" s="13">
        <v>14</v>
      </c>
      <c r="B17" s="14" t="s">
        <v>75</v>
      </c>
      <c r="C17" s="67">
        <f t="shared" ref="C17:I17" si="65">C71+C123</f>
        <v>4.0989191673600001</v>
      </c>
      <c r="D17" s="67">
        <f t="shared" si="65"/>
        <v>4.1002608663599993</v>
      </c>
      <c r="E17" s="67">
        <f t="shared" si="65"/>
        <v>4.0566624139999998</v>
      </c>
      <c r="F17" s="67">
        <f t="shared" si="65"/>
        <v>3.9298915663599998</v>
      </c>
      <c r="G17" s="67">
        <f t="shared" si="65"/>
        <v>3.9298915663801299</v>
      </c>
      <c r="H17" s="67">
        <f t="shared" si="65"/>
        <v>4.09891916636</v>
      </c>
      <c r="I17" s="67">
        <f t="shared" si="65"/>
        <v>3.4228089110000002</v>
      </c>
      <c r="J17" s="67">
        <f t="shared" ref="J17:K17" si="66">J71+J123</f>
        <v>3.3805520109999998</v>
      </c>
      <c r="K17" s="67">
        <f t="shared" si="66"/>
        <v>3.3805520109999998</v>
      </c>
      <c r="L17" s="67">
        <f t="shared" ref="L17:M17" si="67">L71+L123</f>
        <v>3.3805518643599997</v>
      </c>
      <c r="M17" s="67">
        <f t="shared" si="67"/>
        <v>3.0926682633599998</v>
      </c>
      <c r="N17" s="67">
        <f t="shared" ref="N17:O17" si="68">N71+N123</f>
        <v>3.3805518643599997</v>
      </c>
      <c r="O17" s="67">
        <f t="shared" si="68"/>
        <v>3.3633807643599996</v>
      </c>
      <c r="P17" s="67">
        <f t="shared" ref="P17" si="69">P71+P123</f>
        <v>3.1270104633599995</v>
      </c>
    </row>
    <row r="18" spans="1:16">
      <c r="A18" s="13">
        <v>15</v>
      </c>
      <c r="B18" s="14" t="s">
        <v>76</v>
      </c>
      <c r="C18" s="67">
        <f t="shared" ref="C18:I18" si="70">C72+C124</f>
        <v>34.222826349999998</v>
      </c>
      <c r="D18" s="67">
        <f t="shared" si="70"/>
        <v>34.219536349999998</v>
      </c>
      <c r="E18" s="67">
        <f t="shared" si="70"/>
        <v>34.216526350000002</v>
      </c>
      <c r="F18" s="67">
        <f t="shared" si="70"/>
        <v>34.15343</v>
      </c>
      <c r="G18" s="67">
        <f t="shared" si="70"/>
        <v>34.152589999999996</v>
      </c>
      <c r="H18" s="67">
        <f t="shared" si="70"/>
        <v>32.871789999999997</v>
      </c>
      <c r="I18" s="67">
        <f t="shared" si="70"/>
        <v>32.870600000000003</v>
      </c>
      <c r="J18" s="67">
        <f t="shared" ref="J18:K18" si="71">J72+J124</f>
        <v>32.87032</v>
      </c>
      <c r="K18" s="67">
        <f t="shared" si="71"/>
        <v>32.869970000000002</v>
      </c>
      <c r="L18" s="67">
        <f t="shared" ref="L18:M18" si="72">L72+L124</f>
        <v>33.029649999999997</v>
      </c>
      <c r="M18" s="67">
        <f t="shared" si="72"/>
        <v>31.61646</v>
      </c>
      <c r="N18" s="67">
        <f t="shared" ref="N18:O18" si="73">N72+N124</f>
        <v>31.61628</v>
      </c>
      <c r="O18" s="67">
        <f t="shared" si="73"/>
        <v>31.21152</v>
      </c>
      <c r="P18" s="67">
        <f t="shared" ref="P18" si="74">P72+P124</f>
        <v>31.210740000000001</v>
      </c>
    </row>
    <row r="19" spans="1:16">
      <c r="A19" s="13">
        <v>16</v>
      </c>
      <c r="B19" s="14" t="s">
        <v>77</v>
      </c>
      <c r="C19" s="67">
        <f t="shared" ref="C19:I19" si="75">C73+C125</f>
        <v>0</v>
      </c>
      <c r="D19" s="67">
        <f t="shared" si="75"/>
        <v>0</v>
      </c>
      <c r="E19" s="67">
        <f t="shared" si="75"/>
        <v>0</v>
      </c>
      <c r="F19" s="67">
        <f t="shared" si="75"/>
        <v>0</v>
      </c>
      <c r="G19" s="67">
        <f t="shared" si="75"/>
        <v>0</v>
      </c>
      <c r="H19" s="67">
        <f t="shared" si="75"/>
        <v>0</v>
      </c>
      <c r="I19" s="67">
        <f t="shared" si="75"/>
        <v>0</v>
      </c>
      <c r="J19" s="67">
        <f t="shared" ref="J19:K19" si="76">J73+J125</f>
        <v>0</v>
      </c>
      <c r="K19" s="67">
        <f t="shared" si="76"/>
        <v>0</v>
      </c>
      <c r="L19" s="67">
        <f t="shared" ref="L19:M19" si="77">L73+L125</f>
        <v>0</v>
      </c>
      <c r="M19" s="67">
        <f t="shared" si="77"/>
        <v>0</v>
      </c>
      <c r="N19" s="67">
        <f t="shared" ref="N19:O19" si="78">N73+N125</f>
        <v>0</v>
      </c>
      <c r="O19" s="67">
        <f t="shared" si="78"/>
        <v>0</v>
      </c>
      <c r="P19" s="67">
        <f t="shared" ref="P19" si="79">P73+P125</f>
        <v>0</v>
      </c>
    </row>
    <row r="20" spans="1:16">
      <c r="A20" s="13">
        <v>17</v>
      </c>
      <c r="B20" s="14" t="s">
        <v>78</v>
      </c>
      <c r="C20" s="67">
        <f t="shared" ref="C20:I20" si="80">C74+C126</f>
        <v>0</v>
      </c>
      <c r="D20" s="67">
        <f t="shared" si="80"/>
        <v>0</v>
      </c>
      <c r="E20" s="67">
        <f t="shared" si="80"/>
        <v>0</v>
      </c>
      <c r="F20" s="67">
        <f t="shared" si="80"/>
        <v>0</v>
      </c>
      <c r="G20" s="67">
        <f t="shared" si="80"/>
        <v>0</v>
      </c>
      <c r="H20" s="67">
        <f t="shared" si="80"/>
        <v>0</v>
      </c>
      <c r="I20" s="67">
        <f t="shared" si="80"/>
        <v>0</v>
      </c>
      <c r="J20" s="67">
        <f t="shared" ref="J20:K20" si="81">J74+J126</f>
        <v>0</v>
      </c>
      <c r="K20" s="67">
        <f t="shared" si="81"/>
        <v>0</v>
      </c>
      <c r="L20" s="67">
        <f t="shared" ref="L20:M20" si="82">L74+L126</f>
        <v>0</v>
      </c>
      <c r="M20" s="67">
        <f t="shared" si="82"/>
        <v>0</v>
      </c>
      <c r="N20" s="67">
        <f t="shared" ref="N20:O20" si="83">N74+N126</f>
        <v>0</v>
      </c>
      <c r="O20" s="67">
        <f t="shared" si="83"/>
        <v>0</v>
      </c>
      <c r="P20" s="67">
        <f t="shared" ref="P20" si="84">P74+P126</f>
        <v>0</v>
      </c>
    </row>
    <row r="21" spans="1:16">
      <c r="A21" s="13">
        <v>18</v>
      </c>
      <c r="B21" s="14" t="s">
        <v>79</v>
      </c>
      <c r="C21" s="67">
        <f t="shared" ref="C21:I21" si="85">C75+C127</f>
        <v>9496.3280220710203</v>
      </c>
      <c r="D21" s="67">
        <f t="shared" si="85"/>
        <v>9535.3560428710207</v>
      </c>
      <c r="E21" s="67">
        <f t="shared" si="85"/>
        <v>9606.0987463840211</v>
      </c>
      <c r="F21" s="67">
        <f t="shared" si="85"/>
        <v>9604.6776855710013</v>
      </c>
      <c r="G21" s="67">
        <f t="shared" si="85"/>
        <v>9597.225769992001</v>
      </c>
      <c r="H21" s="67">
        <f t="shared" si="85"/>
        <v>9743.0817797660002</v>
      </c>
      <c r="I21" s="67">
        <f t="shared" si="85"/>
        <v>9756.0940141970004</v>
      </c>
      <c r="J21" s="67">
        <f t="shared" ref="J21:K21" si="86">J75+J127</f>
        <v>9802.6836316520003</v>
      </c>
      <c r="K21" s="67">
        <f t="shared" si="86"/>
        <v>9994.6653795929997</v>
      </c>
      <c r="L21" s="67">
        <f t="shared" ref="L21:M21" si="87">L75+L127</f>
        <v>10022.966142954019</v>
      </c>
      <c r="M21" s="67">
        <f t="shared" si="87"/>
        <v>10136.892445801019</v>
      </c>
      <c r="N21" s="67">
        <f t="shared" ref="N21:O21" si="88">N75+N127</f>
        <v>10125.239836405019</v>
      </c>
      <c r="O21" s="67">
        <f t="shared" si="88"/>
        <v>10129.50103534502</v>
      </c>
      <c r="P21" s="67">
        <f t="shared" ref="P21" si="89">P75+P127</f>
        <v>10164.19212629002</v>
      </c>
    </row>
    <row r="22" spans="1:16">
      <c r="A22" s="13">
        <v>19</v>
      </c>
      <c r="B22" s="14" t="s">
        <v>80</v>
      </c>
      <c r="C22" s="67">
        <f t="shared" ref="C22:I22" si="90">C76+C128</f>
        <v>2800.6872252310004</v>
      </c>
      <c r="D22" s="67">
        <f t="shared" si="90"/>
        <v>2800.4977350380004</v>
      </c>
      <c r="E22" s="67">
        <f t="shared" si="90"/>
        <v>2803.9116037350004</v>
      </c>
      <c r="F22" s="67">
        <f t="shared" si="90"/>
        <v>2819.922643416</v>
      </c>
      <c r="G22" s="67">
        <f t="shared" si="90"/>
        <v>2825.9318227879999</v>
      </c>
      <c r="H22" s="67">
        <f t="shared" si="90"/>
        <v>2917.713043625</v>
      </c>
      <c r="I22" s="67">
        <f t="shared" si="90"/>
        <v>2919.9657199389999</v>
      </c>
      <c r="J22" s="67">
        <f t="shared" ref="J22:K22" si="91">J76+J128</f>
        <v>2926.2346521189997</v>
      </c>
      <c r="K22" s="67">
        <f t="shared" si="91"/>
        <v>2799.5628505079999</v>
      </c>
      <c r="L22" s="67">
        <f t="shared" ref="L22:M22" si="92">L76+L128</f>
        <v>2790.7170265340001</v>
      </c>
      <c r="M22" s="67">
        <f t="shared" si="92"/>
        <v>2790.232525336</v>
      </c>
      <c r="N22" s="67">
        <f t="shared" ref="N22:O22" si="93">N76+N128</f>
        <v>2788.4256936249999</v>
      </c>
      <c r="O22" s="67">
        <f t="shared" si="93"/>
        <v>2804.328063161</v>
      </c>
      <c r="P22" s="67">
        <f t="shared" ref="P22" si="94">P76+P128</f>
        <v>2800.8202961090001</v>
      </c>
    </row>
    <row r="23" spans="1:16">
      <c r="A23" s="13">
        <v>20</v>
      </c>
      <c r="B23" s="14" t="s">
        <v>81</v>
      </c>
      <c r="C23" s="67">
        <f t="shared" ref="C23:I23" si="95">C77+C129</f>
        <v>1214.2699194429999</v>
      </c>
      <c r="D23" s="67">
        <f t="shared" si="95"/>
        <v>1214.8498241549999</v>
      </c>
      <c r="E23" s="67">
        <f t="shared" si="95"/>
        <v>1212.9103203</v>
      </c>
      <c r="F23" s="67">
        <f t="shared" si="95"/>
        <v>1212.7015760469999</v>
      </c>
      <c r="G23" s="67">
        <f t="shared" si="95"/>
        <v>1209.518015483</v>
      </c>
      <c r="H23" s="67">
        <f t="shared" si="95"/>
        <v>1174.254580285</v>
      </c>
      <c r="I23" s="67">
        <f t="shared" si="95"/>
        <v>1174.6732012939999</v>
      </c>
      <c r="J23" s="67">
        <f t="shared" ref="J23:K23" si="96">J77+J129</f>
        <v>1172.139385385</v>
      </c>
      <c r="K23" s="67">
        <f t="shared" si="96"/>
        <v>1174.16490032</v>
      </c>
      <c r="L23" s="67">
        <f t="shared" ref="L23:M23" si="97">L77+L129</f>
        <v>1174.2199662550001</v>
      </c>
      <c r="M23" s="67">
        <f t="shared" si="97"/>
        <v>1194.1405054030001</v>
      </c>
      <c r="N23" s="67">
        <f t="shared" ref="N23:O23" si="98">N77+N129</f>
        <v>1194.9849179300002</v>
      </c>
      <c r="O23" s="67">
        <f t="shared" si="98"/>
        <v>1213.1367805910002</v>
      </c>
      <c r="P23" s="67">
        <f t="shared" ref="P23" si="99">P77+P129</f>
        <v>1208.6226405</v>
      </c>
    </row>
    <row r="24" spans="1:16">
      <c r="A24" s="13">
        <v>21</v>
      </c>
      <c r="B24" s="14" t="s">
        <v>82</v>
      </c>
      <c r="C24" s="67">
        <f t="shared" ref="C24:I24" si="100">C78+C130</f>
        <v>10322.295959425999</v>
      </c>
      <c r="D24" s="67">
        <f t="shared" si="100"/>
        <v>10314.519366691</v>
      </c>
      <c r="E24" s="67">
        <f t="shared" si="100"/>
        <v>10329.432788179</v>
      </c>
      <c r="F24" s="67">
        <f t="shared" si="100"/>
        <v>10336.042394937</v>
      </c>
      <c r="G24" s="67">
        <f t="shared" si="100"/>
        <v>10346.982731603001</v>
      </c>
      <c r="H24" s="67">
        <f t="shared" si="100"/>
        <v>10399.007418092</v>
      </c>
      <c r="I24" s="67">
        <f t="shared" si="100"/>
        <v>10415.690454648</v>
      </c>
      <c r="J24" s="67">
        <f t="shared" ref="J24:K24" si="101">J78+J130</f>
        <v>10415.759279111759</v>
      </c>
      <c r="K24" s="67">
        <f t="shared" si="101"/>
        <v>10316.183666904761</v>
      </c>
      <c r="L24" s="67">
        <f t="shared" ref="L24:M24" si="102">L78+L130</f>
        <v>10300.776741124761</v>
      </c>
      <c r="M24" s="67">
        <f t="shared" si="102"/>
        <v>10299.31460808476</v>
      </c>
      <c r="N24" s="67">
        <f t="shared" ref="N24:O24" si="103">N78+N130</f>
        <v>10297.899650584761</v>
      </c>
      <c r="O24" s="67">
        <f t="shared" si="103"/>
        <v>10283.63979207062</v>
      </c>
      <c r="P24" s="67">
        <f t="shared" ref="P24" si="104">P78+P130</f>
        <v>10285.949163564619</v>
      </c>
    </row>
    <row r="25" spans="1:16">
      <c r="A25" s="13">
        <v>22</v>
      </c>
      <c r="B25" s="16" t="s">
        <v>83</v>
      </c>
      <c r="C25" s="68">
        <f t="shared" ref="C25:I25" si="105">C79+C131</f>
        <v>167440.17771408876</v>
      </c>
      <c r="D25" s="68">
        <f t="shared" si="105"/>
        <v>169527.06736436559</v>
      </c>
      <c r="E25" s="68">
        <f t="shared" si="105"/>
        <v>168986.01162183456</v>
      </c>
      <c r="F25" s="68">
        <f t="shared" si="105"/>
        <v>169557.76211920814</v>
      </c>
      <c r="G25" s="68">
        <f t="shared" si="105"/>
        <v>171430.2082081571</v>
      </c>
      <c r="H25" s="68">
        <f t="shared" si="105"/>
        <v>171338.59944177675</v>
      </c>
      <c r="I25" s="68">
        <f t="shared" si="105"/>
        <v>172060.86636600981</v>
      </c>
      <c r="J25" s="68">
        <f t="shared" ref="J25:K25" si="106">J79+J131</f>
        <v>172476.76706058296</v>
      </c>
      <c r="K25" s="68">
        <f t="shared" si="106"/>
        <v>172251.200150499</v>
      </c>
      <c r="L25" s="68">
        <f t="shared" ref="L25:M25" si="107">L79+L131</f>
        <v>173014.58801110642</v>
      </c>
      <c r="M25" s="68">
        <f t="shared" si="107"/>
        <v>174023.02948406516</v>
      </c>
      <c r="N25" s="68">
        <f t="shared" ref="N25:P25" si="108">N79+N131</f>
        <v>176752.90263387817</v>
      </c>
      <c r="O25" s="68">
        <f t="shared" si="108"/>
        <v>177557.41055828205</v>
      </c>
      <c r="P25" s="68">
        <f t="shared" si="108"/>
        <v>177822.5154370323</v>
      </c>
    </row>
    <row r="26" spans="1:16">
      <c r="A26" s="13">
        <v>23</v>
      </c>
      <c r="B26" s="14" t="s">
        <v>170</v>
      </c>
      <c r="C26" s="67">
        <f t="shared" ref="C26:I26" si="109">C80+C132</f>
        <v>1096.0651109997045</v>
      </c>
      <c r="D26" s="67">
        <f t="shared" si="109"/>
        <v>887.26302709636423</v>
      </c>
      <c r="E26" s="67">
        <f t="shared" si="109"/>
        <v>835.76951127105485</v>
      </c>
      <c r="F26" s="67">
        <f t="shared" si="109"/>
        <v>1016.775046732275</v>
      </c>
      <c r="G26" s="67">
        <f t="shared" si="109"/>
        <v>814.40304837702479</v>
      </c>
      <c r="H26" s="67">
        <f t="shared" si="109"/>
        <v>699.61823434804444</v>
      </c>
      <c r="I26" s="67">
        <f t="shared" si="109"/>
        <v>876.85561563485464</v>
      </c>
      <c r="J26" s="67">
        <f t="shared" ref="J26:K26" si="110">J80+J132</f>
        <v>710.85131481169958</v>
      </c>
      <c r="K26" s="67">
        <f t="shared" si="110"/>
        <v>727.42849579603808</v>
      </c>
      <c r="L26" s="67">
        <f t="shared" ref="L26:M26" si="111">L80+L132</f>
        <v>816.5369119050481</v>
      </c>
      <c r="M26" s="67">
        <f t="shared" si="111"/>
        <v>960.87868236218969</v>
      </c>
      <c r="N26" s="67">
        <f t="shared" ref="N26:O26" si="112">N80+N132</f>
        <v>904.97595742866076</v>
      </c>
      <c r="O26" s="67">
        <f t="shared" si="112"/>
        <v>970.20132182438272</v>
      </c>
      <c r="P26" s="67">
        <f t="shared" ref="P26" si="113">P80+P132</f>
        <v>943.55833312671382</v>
      </c>
    </row>
    <row r="27" spans="1:16">
      <c r="A27" s="13">
        <v>24</v>
      </c>
      <c r="B27" s="15" t="s">
        <v>171</v>
      </c>
      <c r="C27" s="67">
        <f t="shared" ref="C27:I27" si="114">C81+C133</f>
        <v>139.01161192183346</v>
      </c>
      <c r="D27" s="67">
        <f t="shared" si="114"/>
        <v>120.76944882838917</v>
      </c>
      <c r="E27" s="67">
        <f t="shared" si="114"/>
        <v>98.557173834479485</v>
      </c>
      <c r="F27" s="67">
        <f t="shared" si="114"/>
        <v>108.38049076945528</v>
      </c>
      <c r="G27" s="67">
        <f t="shared" si="114"/>
        <v>108.02136027731515</v>
      </c>
      <c r="H27" s="67">
        <f t="shared" si="114"/>
        <v>52.478929046467996</v>
      </c>
      <c r="I27" s="67">
        <f t="shared" si="114"/>
        <v>71.054891023096758</v>
      </c>
      <c r="J27" s="67">
        <f t="shared" ref="J27:K27" si="115">J81+J133</f>
        <v>81.241584609071893</v>
      </c>
      <c r="K27" s="67">
        <f t="shared" si="115"/>
        <v>71.039401893702149</v>
      </c>
      <c r="L27" s="67">
        <f t="shared" ref="L27:M27" si="116">L81+L133</f>
        <v>82.550506169366642</v>
      </c>
      <c r="M27" s="67">
        <f t="shared" si="116"/>
        <v>106.36176654836663</v>
      </c>
      <c r="N27" s="67">
        <f t="shared" ref="N27:O27" si="117">N81+N133</f>
        <v>106.63555825836664</v>
      </c>
      <c r="O27" s="67">
        <f t="shared" si="117"/>
        <v>103.82280054599082</v>
      </c>
      <c r="P27" s="67">
        <f t="shared" ref="P27" si="118">P81+P133</f>
        <v>97.11237209366017</v>
      </c>
    </row>
    <row r="28" spans="1:16">
      <c r="A28" s="13">
        <v>25</v>
      </c>
      <c r="B28" s="15" t="s">
        <v>172</v>
      </c>
      <c r="C28" s="67">
        <f t="shared" ref="C28:I28" si="119">C82+C134</f>
        <v>17.1569105375</v>
      </c>
      <c r="D28" s="67">
        <f t="shared" si="119"/>
        <v>16.323180015999998</v>
      </c>
      <c r="E28" s="67">
        <f t="shared" si="119"/>
        <v>16.091087748</v>
      </c>
      <c r="F28" s="67">
        <f t="shared" si="119"/>
        <v>17.697481940999999</v>
      </c>
      <c r="G28" s="67">
        <f t="shared" si="119"/>
        <v>16.984373378001671</v>
      </c>
      <c r="H28" s="67">
        <f t="shared" si="119"/>
        <v>9.444917027999999</v>
      </c>
      <c r="I28" s="67">
        <f t="shared" si="119"/>
        <v>16.228847159920001</v>
      </c>
      <c r="J28" s="67">
        <f t="shared" ref="J28:K28" si="120">J82+J134</f>
        <v>17.928353434918982</v>
      </c>
      <c r="K28" s="67">
        <f t="shared" si="120"/>
        <v>14.72883604299898</v>
      </c>
      <c r="L28" s="67">
        <f t="shared" ref="L28:M28" si="121">L82+L134</f>
        <v>18.541692327996948</v>
      </c>
      <c r="M28" s="67">
        <f t="shared" si="121"/>
        <v>18.889094299</v>
      </c>
      <c r="N28" s="67">
        <f t="shared" ref="N28:O28" si="122">N82+N134</f>
        <v>20.521999414001669</v>
      </c>
      <c r="O28" s="67">
        <f t="shared" si="122"/>
        <v>18.832240796991851</v>
      </c>
      <c r="P28" s="67">
        <f t="shared" ref="P28" si="123">P82+P134</f>
        <v>19.177257808701672</v>
      </c>
    </row>
    <row r="29" spans="1:16">
      <c r="A29" s="13">
        <v>26</v>
      </c>
      <c r="B29" s="15" t="s">
        <v>173</v>
      </c>
      <c r="C29" s="67">
        <f t="shared" ref="C29:I29" si="124">C83+C135</f>
        <v>0</v>
      </c>
      <c r="D29" s="67">
        <f t="shared" si="124"/>
        <v>0</v>
      </c>
      <c r="E29" s="67">
        <f t="shared" si="124"/>
        <v>0</v>
      </c>
      <c r="F29" s="67">
        <f t="shared" si="124"/>
        <v>0</v>
      </c>
      <c r="G29" s="67">
        <f t="shared" si="124"/>
        <v>0</v>
      </c>
      <c r="H29" s="67">
        <f t="shared" si="124"/>
        <v>0</v>
      </c>
      <c r="I29" s="67">
        <f t="shared" si="124"/>
        <v>0</v>
      </c>
      <c r="J29" s="67">
        <f t="shared" ref="J29:K29" si="125">J83+J135</f>
        <v>0</v>
      </c>
      <c r="K29" s="67">
        <f t="shared" si="125"/>
        <v>0</v>
      </c>
      <c r="L29" s="67">
        <f t="shared" ref="L29:M29" si="126">L83+L135</f>
        <v>0</v>
      </c>
      <c r="M29" s="67">
        <f t="shared" si="126"/>
        <v>0</v>
      </c>
      <c r="N29" s="67">
        <f t="shared" ref="N29:O29" si="127">N83+N135</f>
        <v>0</v>
      </c>
      <c r="O29" s="67">
        <f t="shared" si="127"/>
        <v>0</v>
      </c>
      <c r="P29" s="67">
        <f t="shared" ref="P29" si="128">P83+P135</f>
        <v>0</v>
      </c>
    </row>
    <row r="30" spans="1:16">
      <c r="A30" s="13">
        <v>27</v>
      </c>
      <c r="B30" s="15" t="s">
        <v>174</v>
      </c>
      <c r="C30" s="67">
        <f t="shared" ref="C30:I30" si="129">C84+C136</f>
        <v>3305.7983533751144</v>
      </c>
      <c r="D30" s="67">
        <f t="shared" si="129"/>
        <v>2954.9892301301556</v>
      </c>
      <c r="E30" s="67">
        <f t="shared" si="129"/>
        <v>2853.1995665430009</v>
      </c>
      <c r="F30" s="67">
        <f t="shared" si="129"/>
        <v>2719.5666873939999</v>
      </c>
      <c r="G30" s="67">
        <f t="shared" si="129"/>
        <v>2698.190915916</v>
      </c>
      <c r="H30" s="67">
        <f t="shared" si="129"/>
        <v>3026.4230398500004</v>
      </c>
      <c r="I30" s="67">
        <f t="shared" si="129"/>
        <v>2911.2226498485002</v>
      </c>
      <c r="J30" s="67">
        <f t="shared" ref="J30:K30" si="130">J84+J136</f>
        <v>3007.3246433990003</v>
      </c>
      <c r="K30" s="67">
        <f t="shared" si="130"/>
        <v>3020.1205396105001</v>
      </c>
      <c r="L30" s="67">
        <f t="shared" ref="L30:M30" si="131">L84+L136</f>
        <v>3181.4879548714998</v>
      </c>
      <c r="M30" s="67">
        <f t="shared" si="131"/>
        <v>3333.7015259844998</v>
      </c>
      <c r="N30" s="67">
        <f t="shared" ref="N30:O30" si="132">N84+N136</f>
        <v>3363.9836973134998</v>
      </c>
      <c r="O30" s="67">
        <f t="shared" si="132"/>
        <v>3405.7610382783491</v>
      </c>
      <c r="P30" s="67">
        <f t="shared" ref="P30" si="133">P84+P136</f>
        <v>3446.5642605115818</v>
      </c>
    </row>
    <row r="31" spans="1:16">
      <c r="A31" s="13">
        <v>28</v>
      </c>
      <c r="B31" s="14" t="s">
        <v>175</v>
      </c>
      <c r="C31" s="67">
        <f t="shared" ref="C31:H31" si="134">C85</f>
        <v>87.154836570998427</v>
      </c>
      <c r="D31" s="67">
        <f t="shared" si="134"/>
        <v>87.537893722003332</v>
      </c>
      <c r="E31" s="67">
        <f t="shared" si="134"/>
        <v>90.679312662995486</v>
      </c>
      <c r="F31" s="67">
        <f t="shared" si="134"/>
        <v>86.803601994999696</v>
      </c>
      <c r="G31" s="67">
        <f t="shared" si="134"/>
        <v>89.065674129992857</v>
      </c>
      <c r="H31" s="67">
        <f t="shared" si="134"/>
        <v>92.416082244995906</v>
      </c>
      <c r="I31" s="67">
        <f>I85</f>
        <v>93.829365014999993</v>
      </c>
      <c r="J31" s="67">
        <f t="shared" ref="J31:K31" si="135">J85</f>
        <v>95.714041625995463</v>
      </c>
      <c r="K31" s="67">
        <f t="shared" si="135"/>
        <v>89.757673858001269</v>
      </c>
      <c r="L31" s="67">
        <f t="shared" ref="L31:M31" si="136">L85</f>
        <v>91.640736171004789</v>
      </c>
      <c r="M31" s="67">
        <f t="shared" si="136"/>
        <v>92.292581239995357</v>
      </c>
      <c r="N31" s="67">
        <f t="shared" ref="N31:O31" si="137">N85</f>
        <v>96.974385119997692</v>
      </c>
      <c r="O31" s="67">
        <f t="shared" si="137"/>
        <v>98.300789204995056</v>
      </c>
      <c r="P31" s="67">
        <f t="shared" ref="P31" si="138">P85</f>
        <v>100.40889135450239</v>
      </c>
    </row>
    <row r="32" spans="1:16">
      <c r="A32" s="13">
        <v>29</v>
      </c>
      <c r="B32" s="14" t="s">
        <v>176</v>
      </c>
      <c r="C32" s="67">
        <f t="shared" ref="C32:I32" si="139">C86+C137</f>
        <v>413.192500246924</v>
      </c>
      <c r="D32" s="67">
        <f t="shared" si="139"/>
        <v>408.29229783727408</v>
      </c>
      <c r="E32" s="67">
        <f t="shared" si="139"/>
        <v>418.767423163194</v>
      </c>
      <c r="F32" s="67">
        <f t="shared" si="139"/>
        <v>393.08640886299401</v>
      </c>
      <c r="G32" s="67">
        <f t="shared" si="139"/>
        <v>390.26198195500405</v>
      </c>
      <c r="H32" s="67">
        <f t="shared" si="139"/>
        <v>299.08220362771397</v>
      </c>
      <c r="I32" s="67">
        <f t="shared" si="139"/>
        <v>281.82951797653396</v>
      </c>
      <c r="J32" s="67">
        <f t="shared" ref="J32:K32" si="140">J86+J137</f>
        <v>281.22713453292175</v>
      </c>
      <c r="K32" s="67">
        <f t="shared" si="140"/>
        <v>299.70065516734184</v>
      </c>
      <c r="L32" s="67">
        <f t="shared" ref="L32:M32" si="141">L86+L137</f>
        <v>299.37251831362187</v>
      </c>
      <c r="M32" s="67">
        <f t="shared" si="141"/>
        <v>301.69802890142176</v>
      </c>
      <c r="N32" s="67">
        <f t="shared" ref="N32:O32" si="142">N86+N137</f>
        <v>305.81191059578174</v>
      </c>
      <c r="O32" s="67">
        <f t="shared" si="142"/>
        <v>291.16681806979176</v>
      </c>
      <c r="P32" s="67">
        <f t="shared" ref="P32" si="143">P86+P137</f>
        <v>279.32840763222174</v>
      </c>
    </row>
    <row r="33" spans="1:16">
      <c r="A33" s="13">
        <v>30</v>
      </c>
      <c r="B33" s="14" t="s">
        <v>177</v>
      </c>
      <c r="C33" s="67">
        <f t="shared" ref="C33:I33" si="144">C87+C138</f>
        <v>596.06688401450003</v>
      </c>
      <c r="D33" s="67">
        <f t="shared" si="144"/>
        <v>433.44060274361999</v>
      </c>
      <c r="E33" s="67">
        <f t="shared" si="144"/>
        <v>521.42233171550004</v>
      </c>
      <c r="F33" s="67">
        <f t="shared" si="144"/>
        <v>335.47313221849998</v>
      </c>
      <c r="G33" s="67">
        <f t="shared" si="144"/>
        <v>536.0626372644</v>
      </c>
      <c r="H33" s="67">
        <f t="shared" si="144"/>
        <v>264.08063758449504</v>
      </c>
      <c r="I33" s="67">
        <f t="shared" si="144"/>
        <v>272.39599732662003</v>
      </c>
      <c r="J33" s="67">
        <f t="shared" ref="J33:K33" si="145">J87+J138</f>
        <v>357.6526134522</v>
      </c>
      <c r="K33" s="67">
        <f t="shared" si="145"/>
        <v>360.72015076152002</v>
      </c>
      <c r="L33" s="67">
        <f t="shared" ref="L33:M33" si="146">L87+L138</f>
        <v>502.91005534921254</v>
      </c>
      <c r="M33" s="67">
        <f t="shared" si="146"/>
        <v>780.51291005787925</v>
      </c>
      <c r="N33" s="67">
        <f t="shared" ref="N33:O33" si="147">N87+N138</f>
        <v>362.00201728509512</v>
      </c>
      <c r="O33" s="67">
        <f t="shared" si="147"/>
        <v>383.91763135299999</v>
      </c>
      <c r="P33" s="67">
        <f t="shared" ref="P33" si="148">P87+P138</f>
        <v>353.23034027490002</v>
      </c>
    </row>
    <row r="34" spans="1:16">
      <c r="A34" s="13">
        <v>31</v>
      </c>
      <c r="B34" s="14" t="s">
        <v>178</v>
      </c>
      <c r="C34" s="67">
        <f t="shared" ref="C34:I34" si="149">C88+C139</f>
        <v>2106.4688090039913</v>
      </c>
      <c r="D34" s="67">
        <f t="shared" si="149"/>
        <v>1958.5008996366234</v>
      </c>
      <c r="E34" s="67">
        <f t="shared" si="149"/>
        <v>1955.7822837203935</v>
      </c>
      <c r="F34" s="67">
        <f t="shared" si="149"/>
        <v>2010.1608882327605</v>
      </c>
      <c r="G34" s="67">
        <f t="shared" si="149"/>
        <v>1593.2662520500678</v>
      </c>
      <c r="H34" s="67">
        <f t="shared" si="149"/>
        <v>1634.4220399051135</v>
      </c>
      <c r="I34" s="67">
        <f t="shared" si="149"/>
        <v>1933.3546126497915</v>
      </c>
      <c r="J34" s="67">
        <f t="shared" ref="J34:K34" si="150">J88+J139</f>
        <v>1870.7818565336629</v>
      </c>
      <c r="K34" s="67">
        <f t="shared" si="150"/>
        <v>2162.6878445434513</v>
      </c>
      <c r="L34" s="67">
        <f t="shared" ref="L34:M34" si="151">L88+L139</f>
        <v>2129.7761604208386</v>
      </c>
      <c r="M34" s="67">
        <f t="shared" si="151"/>
        <v>1873.2152401671283</v>
      </c>
      <c r="N34" s="67">
        <f t="shared" ref="N34:O34" si="152">N88+N139</f>
        <v>2218.0720332520214</v>
      </c>
      <c r="O34" s="67">
        <f t="shared" si="152"/>
        <v>2251.3382720213749</v>
      </c>
      <c r="P34" s="67">
        <f t="shared" ref="P34" si="153">P88+P139</f>
        <v>2165.0329119449752</v>
      </c>
    </row>
    <row r="35" spans="1:16">
      <c r="A35" s="13">
        <v>32</v>
      </c>
      <c r="B35" s="14" t="s">
        <v>179</v>
      </c>
      <c r="C35" s="67">
        <f t="shared" ref="C35:I35" si="154">C89+C140</f>
        <v>46.292331754279999</v>
      </c>
      <c r="D35" s="67">
        <f t="shared" si="154"/>
        <v>49.812791486279998</v>
      </c>
      <c r="E35" s="67">
        <f t="shared" si="154"/>
        <v>53.388070366279997</v>
      </c>
      <c r="F35" s="67">
        <f t="shared" si="154"/>
        <v>47.55010862228</v>
      </c>
      <c r="G35" s="67">
        <f t="shared" si="154"/>
        <v>26.711831617279998</v>
      </c>
      <c r="H35" s="67">
        <f t="shared" si="154"/>
        <v>62.484455382279997</v>
      </c>
      <c r="I35" s="67">
        <f t="shared" si="154"/>
        <v>58.313518654279996</v>
      </c>
      <c r="J35" s="67">
        <f t="shared" ref="J35:K35" si="155">J89+J140</f>
        <v>58.783877253279996</v>
      </c>
      <c r="K35" s="67">
        <f t="shared" si="155"/>
        <v>21.912780271279999</v>
      </c>
      <c r="L35" s="67">
        <f t="shared" ref="L35:M35" si="156">L89+L140</f>
        <v>53.760090345279998</v>
      </c>
      <c r="M35" s="67">
        <f t="shared" si="156"/>
        <v>27.47596545128</v>
      </c>
      <c r="N35" s="67">
        <f t="shared" ref="N35:O35" si="157">N89+N140</f>
        <v>35.31258488428</v>
      </c>
      <c r="O35" s="67">
        <f t="shared" si="157"/>
        <v>30.346127147279997</v>
      </c>
      <c r="P35" s="67">
        <f t="shared" ref="P35" si="158">P89+P140</f>
        <v>30.39508493728</v>
      </c>
    </row>
    <row r="36" spans="1:16">
      <c r="A36" s="13">
        <v>33</v>
      </c>
      <c r="B36" s="16" t="s">
        <v>180</v>
      </c>
      <c r="C36" s="68">
        <f t="shared" ref="C36:I36" si="159">C90+C141</f>
        <v>7807.2073484248458</v>
      </c>
      <c r="D36" s="68">
        <f t="shared" si="159"/>
        <v>6916.929371496708</v>
      </c>
      <c r="E36" s="68">
        <f t="shared" si="159"/>
        <v>6843.6567610248976</v>
      </c>
      <c r="F36" s="68">
        <f t="shared" si="159"/>
        <v>6735.4938467682659</v>
      </c>
      <c r="G36" s="68">
        <f t="shared" si="159"/>
        <v>6272.9680749650861</v>
      </c>
      <c r="H36" s="68">
        <f t="shared" si="159"/>
        <v>6140.4505390171107</v>
      </c>
      <c r="I36" s="68">
        <f t="shared" si="159"/>
        <v>6515.085015288596</v>
      </c>
      <c r="J36" s="68">
        <f t="shared" ref="J36:K36" si="160">J90+J141</f>
        <v>6481.5054196527381</v>
      </c>
      <c r="K36" s="68">
        <f t="shared" si="160"/>
        <v>6768.0963779448321</v>
      </c>
      <c r="L36" s="68">
        <f t="shared" ref="L36:M36" si="161">L90+L141</f>
        <v>7176.5766258738686</v>
      </c>
      <c r="M36" s="68">
        <f t="shared" si="161"/>
        <v>7495.0257950117611</v>
      </c>
      <c r="N36" s="68">
        <f t="shared" ref="N36:P36" si="162">N90+N141</f>
        <v>7414.2901435517051</v>
      </c>
      <c r="O36" s="68">
        <f t="shared" si="162"/>
        <v>7553.6870392421579</v>
      </c>
      <c r="P36" s="68">
        <f t="shared" si="162"/>
        <v>7434.8078596845371</v>
      </c>
    </row>
    <row r="37" spans="1:16">
      <c r="A37" s="13">
        <v>34</v>
      </c>
      <c r="B37" s="14" t="s">
        <v>181</v>
      </c>
      <c r="C37" s="67">
        <f t="shared" ref="C37:I37" si="163">C91+C142</f>
        <v>338.37351150950002</v>
      </c>
      <c r="D37" s="67">
        <f t="shared" si="163"/>
        <v>338.1147052614167</v>
      </c>
      <c r="E37" s="67">
        <f t="shared" si="163"/>
        <v>342.92916543525001</v>
      </c>
      <c r="F37" s="67">
        <f t="shared" si="163"/>
        <v>341.89717521416668</v>
      </c>
      <c r="G37" s="67">
        <f t="shared" si="163"/>
        <v>341.47707274208335</v>
      </c>
      <c r="H37" s="67">
        <f t="shared" si="163"/>
        <v>328.54320968600376</v>
      </c>
      <c r="I37" s="67">
        <f t="shared" si="163"/>
        <v>327.74570158799997</v>
      </c>
      <c r="J37" s="67">
        <f t="shared" ref="J37:K37" si="164">J91+J142</f>
        <v>326.67604044199999</v>
      </c>
      <c r="K37" s="67">
        <f t="shared" si="164"/>
        <v>325.87638451175002</v>
      </c>
      <c r="L37" s="67">
        <f t="shared" ref="L37:M37" si="165">L91+L142</f>
        <v>325.40182897966667</v>
      </c>
      <c r="M37" s="67">
        <f t="shared" si="165"/>
        <v>321.87349862358332</v>
      </c>
      <c r="N37" s="67">
        <f t="shared" ref="N37:O37" si="166">N91+N142</f>
        <v>322.20805240058331</v>
      </c>
      <c r="O37" s="67">
        <f t="shared" si="166"/>
        <v>326.65905191641667</v>
      </c>
      <c r="P37" s="67">
        <f t="shared" ref="P37" si="167">P91+P142</f>
        <v>326.43585866533334</v>
      </c>
    </row>
    <row r="38" spans="1:16">
      <c r="A38" s="13">
        <v>35</v>
      </c>
      <c r="B38" s="14" t="s">
        <v>182</v>
      </c>
      <c r="C38" s="67">
        <f t="shared" ref="C38:I38" si="168">C92+C143</f>
        <v>13.520351329444443</v>
      </c>
      <c r="D38" s="67">
        <f t="shared" si="168"/>
        <v>13.399858146333333</v>
      </c>
      <c r="E38" s="67">
        <f t="shared" si="168"/>
        <v>14.613861349055542</v>
      </c>
      <c r="F38" s="67">
        <f t="shared" si="168"/>
        <v>14.354454586777793</v>
      </c>
      <c r="G38" s="67">
        <f t="shared" si="168"/>
        <v>13.910959079500003</v>
      </c>
      <c r="H38" s="67">
        <f t="shared" si="168"/>
        <v>13.554219350222214</v>
      </c>
      <c r="I38" s="67">
        <f t="shared" si="168"/>
        <v>13.759856369750002</v>
      </c>
      <c r="J38" s="67">
        <f t="shared" ref="J38:K38" si="169">J92+J143</f>
        <v>13.576304296885551</v>
      </c>
      <c r="K38" s="67">
        <f t="shared" si="169"/>
        <v>13.524311336388893</v>
      </c>
      <c r="L38" s="67">
        <f t="shared" ref="L38:M38" si="170">L92+L143</f>
        <v>13.952553888472231</v>
      </c>
      <c r="M38" s="67">
        <f t="shared" si="170"/>
        <v>14.627563001361111</v>
      </c>
      <c r="N38" s="67">
        <f t="shared" ref="N38:O38" si="171">N92+N143</f>
        <v>15.521245579249991</v>
      </c>
      <c r="O38" s="67">
        <f t="shared" si="171"/>
        <v>15.0735167629489</v>
      </c>
      <c r="P38" s="67">
        <f t="shared" ref="P38" si="172">P92+P143</f>
        <v>14.579224056670279</v>
      </c>
    </row>
    <row r="39" spans="1:16">
      <c r="A39" s="13">
        <v>36</v>
      </c>
      <c r="B39" s="14" t="s">
        <v>183</v>
      </c>
      <c r="C39" s="67">
        <f t="shared" ref="C39:I39" si="173">C93+C144</f>
        <v>22.376221204638878</v>
      </c>
      <c r="D39" s="67">
        <f t="shared" si="173"/>
        <v>20.848065011361076</v>
      </c>
      <c r="E39" s="67">
        <f t="shared" si="173"/>
        <v>20.863352370499996</v>
      </c>
      <c r="F39" s="67">
        <f t="shared" si="173"/>
        <v>20.551704705278802</v>
      </c>
      <c r="G39" s="67">
        <f t="shared" si="173"/>
        <v>20.000123382173335</v>
      </c>
      <c r="H39" s="67">
        <f t="shared" si="173"/>
        <v>21.287563541145506</v>
      </c>
      <c r="I39" s="67">
        <f t="shared" si="173"/>
        <v>21.048804223617768</v>
      </c>
      <c r="J39" s="67">
        <f t="shared" ref="J39:K39" si="174">J93+J144</f>
        <v>20.472944025430053</v>
      </c>
      <c r="K39" s="67">
        <f t="shared" si="174"/>
        <v>20.173418111398842</v>
      </c>
      <c r="L39" s="67">
        <f t="shared" ref="L39:M39" si="175">L93+L144</f>
        <v>19.85015789362442</v>
      </c>
      <c r="M39" s="67">
        <f t="shared" si="175"/>
        <v>19.4259092309062</v>
      </c>
      <c r="N39" s="67">
        <f t="shared" ref="N39:O39" si="176">N93+N144</f>
        <v>19.30315340189107</v>
      </c>
      <c r="O39" s="67">
        <f t="shared" si="176"/>
        <v>19.031875422895546</v>
      </c>
      <c r="P39" s="67">
        <f t="shared" ref="P39" si="177">P93+P144</f>
        <v>18.499306299207792</v>
      </c>
    </row>
    <row r="40" spans="1:16">
      <c r="A40" s="13">
        <v>37</v>
      </c>
      <c r="B40" s="14" t="s">
        <v>184</v>
      </c>
      <c r="C40" s="67">
        <f t="shared" ref="C40:I40" si="178">C94+C145</f>
        <v>19.90634855337284</v>
      </c>
      <c r="D40" s="67">
        <f t="shared" si="178"/>
        <v>19.535152726008413</v>
      </c>
      <c r="E40" s="67">
        <f t="shared" si="178"/>
        <v>20.402302956921737</v>
      </c>
      <c r="F40" s="67">
        <f t="shared" si="178"/>
        <v>19.914529442414491</v>
      </c>
      <c r="G40" s="67">
        <f t="shared" si="178"/>
        <v>19.519128817925086</v>
      </c>
      <c r="H40" s="67">
        <f t="shared" si="178"/>
        <v>20.543837175901754</v>
      </c>
      <c r="I40" s="67">
        <f t="shared" si="178"/>
        <v>19.241871310826753</v>
      </c>
      <c r="J40" s="67">
        <f t="shared" ref="J40:K40" si="179">J94+J145</f>
        <v>18.81109482061343</v>
      </c>
      <c r="K40" s="67">
        <f t="shared" si="179"/>
        <v>18.395300980738412</v>
      </c>
      <c r="L40" s="67">
        <f t="shared" ref="L40:M40" si="180">L94+L145</f>
        <v>17.860285349082268</v>
      </c>
      <c r="M40" s="67">
        <f t="shared" si="180"/>
        <v>17.545317218432857</v>
      </c>
      <c r="N40" s="67">
        <f t="shared" ref="N40:O40" si="181">N94+N145</f>
        <v>17.010359052343397</v>
      </c>
      <c r="O40" s="67">
        <f t="shared" si="181"/>
        <v>16.593057696443953</v>
      </c>
      <c r="P40" s="67">
        <f t="shared" ref="P40" si="182">P94+P145</f>
        <v>16.225782682237863</v>
      </c>
    </row>
    <row r="41" spans="1:16">
      <c r="A41" s="13">
        <v>38</v>
      </c>
      <c r="B41" s="14" t="s">
        <v>185</v>
      </c>
      <c r="C41" s="67">
        <f t="shared" ref="C41:I41" si="183">C95+C146</f>
        <v>5.2705728780000003</v>
      </c>
      <c r="D41" s="67">
        <f t="shared" si="183"/>
        <v>5.08703854</v>
      </c>
      <c r="E41" s="67">
        <f t="shared" si="183"/>
        <v>5.827635087</v>
      </c>
      <c r="F41" s="67">
        <f t="shared" si="183"/>
        <v>5.4960230640000001</v>
      </c>
      <c r="G41" s="67">
        <f t="shared" si="183"/>
        <v>5.5838901400000003</v>
      </c>
      <c r="H41" s="67">
        <f t="shared" si="183"/>
        <v>4.8846923240000004</v>
      </c>
      <c r="I41" s="67">
        <f t="shared" si="183"/>
        <v>3.7770087650000002</v>
      </c>
      <c r="J41" s="67">
        <f t="shared" ref="J41:K41" si="184">J95+J146</f>
        <v>4.5312857199999996</v>
      </c>
      <c r="K41" s="67">
        <f t="shared" si="184"/>
        <v>7.2638414649999996</v>
      </c>
      <c r="L41" s="67">
        <f t="shared" ref="L41:M41" si="185">L95+L146</f>
        <v>6.1225310449999997</v>
      </c>
      <c r="M41" s="67">
        <f t="shared" si="185"/>
        <v>7.2072296820000004</v>
      </c>
      <c r="N41" s="67">
        <f t="shared" ref="N41:O41" si="186">N95+N146</f>
        <v>7.1892074189999997</v>
      </c>
      <c r="O41" s="67">
        <f t="shared" si="186"/>
        <v>6.9843067349999997</v>
      </c>
      <c r="P41" s="67">
        <f t="shared" ref="P41" si="187">P95+P146</f>
        <v>6.6880360960000003</v>
      </c>
    </row>
    <row r="42" spans="1:16">
      <c r="A42" s="13">
        <v>39</v>
      </c>
      <c r="B42" s="16" t="s">
        <v>186</v>
      </c>
      <c r="C42" s="68">
        <f t="shared" ref="C42:I42" si="188">C96+C147</f>
        <v>399.4470054749562</v>
      </c>
      <c r="D42" s="68">
        <f t="shared" si="188"/>
        <v>396.98481968511959</v>
      </c>
      <c r="E42" s="68">
        <f t="shared" si="188"/>
        <v>404.63631719872734</v>
      </c>
      <c r="F42" s="68">
        <f t="shared" si="188"/>
        <v>402.21388701263777</v>
      </c>
      <c r="G42" s="68">
        <f t="shared" si="188"/>
        <v>400.49117416168178</v>
      </c>
      <c r="H42" s="68">
        <f t="shared" si="188"/>
        <v>388.81352207727321</v>
      </c>
      <c r="I42" s="68">
        <f t="shared" si="188"/>
        <v>385.57324225719452</v>
      </c>
      <c r="J42" s="68">
        <f t="shared" ref="J42:K42" si="189">J96+J147</f>
        <v>384.06766930492904</v>
      </c>
      <c r="K42" s="68">
        <f t="shared" si="189"/>
        <v>385.23325640527617</v>
      </c>
      <c r="L42" s="68">
        <f t="shared" ref="L42:M42" si="190">L96+L147</f>
        <v>383.18735715584563</v>
      </c>
      <c r="M42" s="68">
        <f t="shared" si="190"/>
        <v>380.67951775628364</v>
      </c>
      <c r="N42" s="68">
        <f t="shared" ref="N42:O42" si="191">N96+N147</f>
        <v>381.23201785306782</v>
      </c>
      <c r="O42" s="68">
        <f t="shared" si="191"/>
        <v>384.34180853370515</v>
      </c>
      <c r="P42" s="68">
        <f t="shared" ref="P42" si="192">P96+P147</f>
        <v>382.4282077994493</v>
      </c>
    </row>
    <row r="43" spans="1:16">
      <c r="A43" s="13">
        <v>40</v>
      </c>
      <c r="B43" s="16" t="s">
        <v>187</v>
      </c>
      <c r="C43" s="68">
        <f t="shared" ref="C43:I43" si="193">C97+C148</f>
        <v>411.90614276700001</v>
      </c>
      <c r="D43" s="68">
        <f t="shared" si="193"/>
        <v>419.98370681799997</v>
      </c>
      <c r="E43" s="68">
        <f t="shared" si="193"/>
        <v>415.51219012299998</v>
      </c>
      <c r="F43" s="68">
        <f t="shared" si="193"/>
        <v>403.09946742800003</v>
      </c>
      <c r="G43" s="68">
        <f t="shared" si="193"/>
        <v>398.65764381700001</v>
      </c>
      <c r="H43" s="68">
        <f t="shared" si="193"/>
        <v>511.43106283399999</v>
      </c>
      <c r="I43" s="68">
        <f t="shared" si="193"/>
        <v>518.25080744800005</v>
      </c>
      <c r="J43" s="68">
        <f t="shared" ref="J43:K43" si="194">J97+J148</f>
        <v>506.24297743099999</v>
      </c>
      <c r="K43" s="68">
        <f t="shared" si="194"/>
        <v>754.99452625399999</v>
      </c>
      <c r="L43" s="68">
        <f t="shared" ref="L43:M43" si="195">L97+L148</f>
        <v>770.20828857800007</v>
      </c>
      <c r="M43" s="68">
        <f t="shared" si="195"/>
        <v>756.32099804100005</v>
      </c>
      <c r="N43" s="68">
        <f t="shared" ref="N43:O43" si="196">N97+N148</f>
        <v>761.07279985000002</v>
      </c>
      <c r="O43" s="68">
        <f t="shared" si="196"/>
        <v>757.06490745600001</v>
      </c>
      <c r="P43" s="68">
        <f t="shared" ref="P43" si="197">P97+P148</f>
        <v>762.00705425964009</v>
      </c>
    </row>
    <row r="44" spans="1:16">
      <c r="A44" s="13">
        <v>41</v>
      </c>
      <c r="B44" s="16" t="s">
        <v>188</v>
      </c>
      <c r="C44" s="68">
        <f t="shared" ref="C44:I44" si="198">C98+C149</f>
        <v>176058.73821075557</v>
      </c>
      <c r="D44" s="68">
        <f t="shared" si="198"/>
        <v>177260.96526236547</v>
      </c>
      <c r="E44" s="68">
        <f t="shared" si="198"/>
        <v>176649.81689018122</v>
      </c>
      <c r="F44" s="68">
        <f t="shared" si="198"/>
        <v>177098.56932041707</v>
      </c>
      <c r="G44" s="68">
        <f t="shared" si="198"/>
        <v>178502.32510110087</v>
      </c>
      <c r="H44" s="68">
        <f t="shared" si="198"/>
        <v>178379.29456570523</v>
      </c>
      <c r="I44" s="68">
        <f t="shared" si="198"/>
        <v>179479.77543100363</v>
      </c>
      <c r="J44" s="68">
        <f t="shared" ref="J44:K44" si="199">J98+J149</f>
        <v>179848.58312697159</v>
      </c>
      <c r="K44" s="68">
        <f t="shared" si="199"/>
        <v>180159.52431110307</v>
      </c>
      <c r="L44" s="68">
        <f t="shared" ref="L44:M44" si="200">L98+L149</f>
        <v>181344.56028271411</v>
      </c>
      <c r="M44" s="68">
        <f t="shared" si="200"/>
        <v>182655.05579487424</v>
      </c>
      <c r="N44" s="68">
        <f t="shared" ref="N44:O44" si="201">N98+N149</f>
        <v>185309.49759513277</v>
      </c>
      <c r="O44" s="68">
        <f t="shared" si="201"/>
        <v>186252.50431351396</v>
      </c>
      <c r="P44" s="68">
        <f t="shared" ref="P44" si="202">P98+P149</f>
        <v>186401.75855877585</v>
      </c>
    </row>
    <row r="45" spans="1:16">
      <c r="A45" s="13">
        <v>42</v>
      </c>
      <c r="B45" s="14" t="s">
        <v>189</v>
      </c>
      <c r="C45" s="67">
        <f t="shared" ref="C45:I45" si="203">C99+C150</f>
        <v>215.48593578812</v>
      </c>
      <c r="D45" s="67">
        <f t="shared" si="203"/>
        <v>198.52968719137999</v>
      </c>
      <c r="E45" s="67">
        <f t="shared" si="203"/>
        <v>196.96311943666001</v>
      </c>
      <c r="F45" s="67">
        <f t="shared" si="203"/>
        <v>197.06665473300001</v>
      </c>
      <c r="G45" s="67">
        <f t="shared" si="203"/>
        <v>189.75263517100001</v>
      </c>
      <c r="H45" s="67">
        <f t="shared" si="203"/>
        <v>85.105761513000004</v>
      </c>
      <c r="I45" s="67">
        <f t="shared" si="203"/>
        <v>130.32737186752001</v>
      </c>
      <c r="J45" s="67">
        <f t="shared" ref="J45:K45" si="204">J99+J150</f>
        <v>102.07271111051999</v>
      </c>
      <c r="K45" s="67">
        <f t="shared" si="204"/>
        <v>97.846330472520009</v>
      </c>
      <c r="L45" s="67">
        <f t="shared" ref="L45:M45" si="205">L99+L150</f>
        <v>97.235378017999992</v>
      </c>
      <c r="M45" s="67">
        <f t="shared" si="205"/>
        <v>92.598366091999992</v>
      </c>
      <c r="N45" s="67">
        <f t="shared" ref="N45:O45" si="206">N99+N150</f>
        <v>104.17281908199999</v>
      </c>
      <c r="O45" s="67">
        <f t="shared" si="206"/>
        <v>95.207181422520009</v>
      </c>
      <c r="P45" s="67">
        <f t="shared" ref="P45" si="207">P99+P150</f>
        <v>98.00407228552001</v>
      </c>
    </row>
    <row r="46" spans="1:16">
      <c r="A46" s="13">
        <v>43</v>
      </c>
      <c r="B46" s="14" t="s">
        <v>190</v>
      </c>
      <c r="C46" s="67">
        <f t="shared" ref="C46:I46" si="208">C100+C151</f>
        <v>1.2044799E-2</v>
      </c>
      <c r="D46" s="67">
        <f t="shared" si="208"/>
        <v>1.376693000000015E-3</v>
      </c>
      <c r="E46" s="67">
        <f t="shared" si="208"/>
        <v>0</v>
      </c>
      <c r="F46" s="67">
        <f t="shared" si="208"/>
        <v>0</v>
      </c>
      <c r="G46" s="67">
        <f t="shared" si="208"/>
        <v>0</v>
      </c>
      <c r="H46" s="67">
        <f t="shared" si="208"/>
        <v>0</v>
      </c>
      <c r="I46" s="67">
        <f t="shared" si="208"/>
        <v>0</v>
      </c>
      <c r="J46" s="67">
        <f t="shared" ref="J46:K46" si="209">J100+J151</f>
        <v>0</v>
      </c>
      <c r="K46" s="67">
        <f t="shared" si="209"/>
        <v>0</v>
      </c>
      <c r="L46" s="67">
        <f t="shared" ref="L46:M46" si="210">L100+L151</f>
        <v>0</v>
      </c>
      <c r="M46" s="67">
        <f t="shared" si="210"/>
        <v>0</v>
      </c>
      <c r="N46" s="67">
        <f t="shared" ref="N46:O46" si="211">N100+N151</f>
        <v>0</v>
      </c>
      <c r="O46" s="67">
        <f t="shared" si="211"/>
        <v>0</v>
      </c>
      <c r="P46" s="67">
        <f t="shared" ref="P46" si="212">P100+P151</f>
        <v>3.2086200000000002E-2</v>
      </c>
    </row>
    <row r="47" spans="1:16">
      <c r="A47" s="13">
        <v>44</v>
      </c>
      <c r="B47" s="14" t="s">
        <v>191</v>
      </c>
      <c r="C47" s="67">
        <f t="shared" ref="C47:I47" si="213">C101+C152</f>
        <v>189.71105992299999</v>
      </c>
      <c r="D47" s="67">
        <f t="shared" si="213"/>
        <v>192.420421705</v>
      </c>
      <c r="E47" s="67">
        <f t="shared" si="213"/>
        <v>213.85325156707</v>
      </c>
      <c r="F47" s="67">
        <f t="shared" si="213"/>
        <v>188.20618291421999</v>
      </c>
      <c r="G47" s="67">
        <f t="shared" si="213"/>
        <v>332.13159212888002</v>
      </c>
      <c r="H47" s="67">
        <f t="shared" si="213"/>
        <v>188.35888993699999</v>
      </c>
      <c r="I47" s="67">
        <f t="shared" si="213"/>
        <v>89.887618008229992</v>
      </c>
      <c r="J47" s="67">
        <f t="shared" ref="J47:K47" si="214">J101+J152</f>
        <v>364.20599659721995</v>
      </c>
      <c r="K47" s="67">
        <f t="shared" si="214"/>
        <v>168.57950319099999</v>
      </c>
      <c r="L47" s="67">
        <f t="shared" ref="L47:M47" si="215">L101+L152</f>
        <v>379.67015748400001</v>
      </c>
      <c r="M47" s="67">
        <f t="shared" si="215"/>
        <v>315.28101301049998</v>
      </c>
      <c r="N47" s="67">
        <f t="shared" ref="N47:O47" si="216">N101+N152</f>
        <v>158.38422919011998</v>
      </c>
      <c r="O47" s="67">
        <f t="shared" si="216"/>
        <v>213.52517443133999</v>
      </c>
      <c r="P47" s="67">
        <f t="shared" ref="P47" si="217">P101+P152</f>
        <v>248.53403010504999</v>
      </c>
    </row>
    <row r="48" spans="1:16">
      <c r="A48" s="13">
        <v>45</v>
      </c>
      <c r="B48" s="14" t="s">
        <v>192</v>
      </c>
      <c r="C48" s="67">
        <f t="shared" ref="C48:I48" si="218">C153</f>
        <v>1.2528000000000001E-3</v>
      </c>
      <c r="D48" s="67">
        <f t="shared" si="218"/>
        <v>1.4637000000000001E-3</v>
      </c>
      <c r="E48" s="67">
        <f t="shared" si="218"/>
        <v>1.8855E-3</v>
      </c>
      <c r="F48" s="67">
        <f t="shared" si="218"/>
        <v>2.0964E-3</v>
      </c>
      <c r="G48" s="67">
        <f t="shared" si="218"/>
        <v>2.3073E-3</v>
      </c>
      <c r="H48" s="67">
        <f t="shared" si="218"/>
        <v>0</v>
      </c>
      <c r="I48" s="67">
        <f t="shared" si="218"/>
        <v>0</v>
      </c>
      <c r="J48" s="67">
        <f t="shared" ref="J48:K48" si="219">J153</f>
        <v>0</v>
      </c>
      <c r="K48" s="67">
        <f t="shared" si="219"/>
        <v>6.3270000000000004E-4</v>
      </c>
      <c r="L48" s="67">
        <f t="shared" ref="L48:M48" si="220">L153</f>
        <v>0</v>
      </c>
      <c r="M48" s="67">
        <f t="shared" si="220"/>
        <v>0</v>
      </c>
      <c r="N48" s="67">
        <f t="shared" ref="N48:O48" si="221">N153</f>
        <v>0</v>
      </c>
      <c r="O48" s="67">
        <f t="shared" si="221"/>
        <v>1.0874909E-2</v>
      </c>
      <c r="P48" s="67">
        <f t="shared" ref="P48" si="222">P153</f>
        <v>1.5624017E-2</v>
      </c>
    </row>
    <row r="49" spans="1:16">
      <c r="A49" s="13">
        <v>46</v>
      </c>
      <c r="B49" s="14" t="s">
        <v>193</v>
      </c>
      <c r="C49" s="67">
        <f t="shared" ref="C49:I49" si="223">C102+C154</f>
        <v>363.87366341901003</v>
      </c>
      <c r="D49" s="67">
        <f t="shared" si="223"/>
        <v>363.69345980417</v>
      </c>
      <c r="E49" s="67">
        <f t="shared" si="223"/>
        <v>336.48950783388</v>
      </c>
      <c r="F49" s="67">
        <f t="shared" si="223"/>
        <v>337.63129157028004</v>
      </c>
      <c r="G49" s="67">
        <f t="shared" si="223"/>
        <v>314.77628027581</v>
      </c>
      <c r="H49" s="67">
        <f t="shared" si="223"/>
        <v>312.12541208915002</v>
      </c>
      <c r="I49" s="67">
        <f t="shared" si="223"/>
        <v>329.30787557014003</v>
      </c>
      <c r="J49" s="67">
        <f t="shared" ref="J49:K49" si="224">J102+J154</f>
        <v>329.60608954640003</v>
      </c>
      <c r="K49" s="67">
        <f t="shared" si="224"/>
        <v>339.03741577914002</v>
      </c>
      <c r="L49" s="67">
        <f t="shared" ref="L49:M49" si="225">L102+L154</f>
        <v>331.76905593981331</v>
      </c>
      <c r="M49" s="67">
        <f t="shared" si="225"/>
        <v>327.87835854621665</v>
      </c>
      <c r="N49" s="67">
        <f t="shared" ref="N49:O49" si="226">N102+N154</f>
        <v>326.2693877160267</v>
      </c>
      <c r="O49" s="67">
        <f t="shared" si="226"/>
        <v>340.56064125594003</v>
      </c>
      <c r="P49" s="67">
        <f t="shared" ref="P49" si="227">P102+P154</f>
        <v>343.16249060127001</v>
      </c>
    </row>
    <row r="50" spans="1:16">
      <c r="A50" s="13">
        <v>47</v>
      </c>
      <c r="B50" s="14" t="s">
        <v>194</v>
      </c>
      <c r="C50" s="67">
        <f t="shared" ref="C50:I50" si="228">C103+C155</f>
        <v>164.05126093184492</v>
      </c>
      <c r="D50" s="67">
        <f t="shared" si="228"/>
        <v>167.27950631466064</v>
      </c>
      <c r="E50" s="67">
        <f t="shared" si="228"/>
        <v>178.83717466061631</v>
      </c>
      <c r="F50" s="67">
        <f t="shared" si="228"/>
        <v>172.41724727058769</v>
      </c>
      <c r="G50" s="67">
        <f t="shared" si="228"/>
        <v>196.25367108436882</v>
      </c>
      <c r="H50" s="67">
        <f t="shared" si="228"/>
        <v>272.32368293863885</v>
      </c>
      <c r="I50" s="67">
        <f t="shared" si="228"/>
        <v>261.74030548199721</v>
      </c>
      <c r="J50" s="67">
        <f t="shared" ref="J50:K50" si="229">J103+J155</f>
        <v>263.53941327475184</v>
      </c>
      <c r="K50" s="67">
        <f t="shared" si="229"/>
        <v>246.42951140913223</v>
      </c>
      <c r="L50" s="67">
        <f t="shared" ref="L50:M50" si="230">L103+L155</f>
        <v>225.84213677661523</v>
      </c>
      <c r="M50" s="67">
        <f t="shared" si="230"/>
        <v>229.82918972295724</v>
      </c>
      <c r="N50" s="67">
        <f t="shared" ref="N50:O50" si="231">N103+N155</f>
        <v>238.04998758620303</v>
      </c>
      <c r="O50" s="67">
        <f t="shared" si="231"/>
        <v>225.11584575358515</v>
      </c>
      <c r="P50" s="67">
        <f t="shared" ref="P50" si="232">P103+P155</f>
        <v>232.40913727525535</v>
      </c>
    </row>
    <row r="51" spans="1:16">
      <c r="A51" s="13">
        <v>48</v>
      </c>
      <c r="B51" s="14" t="s">
        <v>195</v>
      </c>
      <c r="C51" s="67">
        <f t="shared" ref="C51:I51" si="233">C104+C156</f>
        <v>355.36716686760582</v>
      </c>
      <c r="D51" s="67">
        <f t="shared" si="233"/>
        <v>378.48287873927484</v>
      </c>
      <c r="E51" s="67">
        <f t="shared" si="233"/>
        <v>356.8585316927124</v>
      </c>
      <c r="F51" s="67">
        <f t="shared" si="233"/>
        <v>379.65192111274672</v>
      </c>
      <c r="G51" s="67">
        <f t="shared" si="233"/>
        <v>377.74319680722238</v>
      </c>
      <c r="H51" s="67">
        <f t="shared" si="233"/>
        <v>395.78040470902249</v>
      </c>
      <c r="I51" s="67">
        <f t="shared" si="233"/>
        <v>387.6549093630224</v>
      </c>
      <c r="J51" s="67">
        <f t="shared" ref="J51:K51" si="234">J104+J156</f>
        <v>388.66005549802003</v>
      </c>
      <c r="K51" s="67">
        <f t="shared" si="234"/>
        <v>877.23167278100902</v>
      </c>
      <c r="L51" s="67">
        <f t="shared" ref="L51:M51" si="235">L104+L156</f>
        <v>398.38109392921467</v>
      </c>
      <c r="M51" s="67">
        <f t="shared" si="235"/>
        <v>389.67923849706426</v>
      </c>
      <c r="N51" s="67">
        <f t="shared" ref="N51:O51" si="236">N104+N156</f>
        <v>371.57022053806435</v>
      </c>
      <c r="O51" s="67">
        <f t="shared" si="236"/>
        <v>378.45906021705804</v>
      </c>
      <c r="P51" s="67">
        <f t="shared" ref="P51" si="237">P104+P156</f>
        <v>369.07131545537999</v>
      </c>
    </row>
    <row r="52" spans="1:16" ht="20">
      <c r="A52" s="13">
        <v>49</v>
      </c>
      <c r="B52" s="58" t="s">
        <v>196</v>
      </c>
      <c r="C52" s="68">
        <f t="shared" ref="C52:I52" si="238">C105+C157</f>
        <v>1288.5023845285809</v>
      </c>
      <c r="D52" s="68">
        <f t="shared" si="238"/>
        <v>1300.4087941474859</v>
      </c>
      <c r="E52" s="68">
        <f t="shared" si="238"/>
        <v>1283.0034706909382</v>
      </c>
      <c r="F52" s="68">
        <f t="shared" si="238"/>
        <v>1274.9753940008347</v>
      </c>
      <c r="G52" s="68">
        <f t="shared" si="238"/>
        <v>1410.6596827672813</v>
      </c>
      <c r="H52" s="68">
        <f t="shared" si="238"/>
        <v>1253.6941511868115</v>
      </c>
      <c r="I52" s="68">
        <f t="shared" si="238"/>
        <v>1198.9180802909095</v>
      </c>
      <c r="J52" s="68">
        <f t="shared" ref="J52:K52" si="239">J105+J157</f>
        <v>1448.0842660269122</v>
      </c>
      <c r="K52" s="68">
        <f t="shared" si="239"/>
        <v>1729.1250663328012</v>
      </c>
      <c r="L52" s="68">
        <f t="shared" ref="L52:M52" si="240">L105+L157</f>
        <v>1432.8978221476432</v>
      </c>
      <c r="M52" s="68">
        <f t="shared" si="240"/>
        <v>1355.2661658687382</v>
      </c>
      <c r="N52" s="68">
        <f t="shared" ref="N52:O52" si="241">N105+N157</f>
        <v>1198.4466441124141</v>
      </c>
      <c r="O52" s="68">
        <f t="shared" si="241"/>
        <v>1252.8787779894433</v>
      </c>
      <c r="P52" s="68">
        <f t="shared" ref="P52" si="242">P105+P157</f>
        <v>1291.2287559394754</v>
      </c>
    </row>
    <row r="53" spans="1:16">
      <c r="A53" s="13">
        <v>50</v>
      </c>
      <c r="B53" s="16" t="s">
        <v>197</v>
      </c>
      <c r="C53" s="68">
        <f t="shared" ref="C53:I53" si="243">C106+C158</f>
        <v>174770.23582622694</v>
      </c>
      <c r="D53" s="68">
        <f t="shared" si="243"/>
        <v>175960.55646821792</v>
      </c>
      <c r="E53" s="68">
        <f t="shared" si="243"/>
        <v>175366.81341949033</v>
      </c>
      <c r="F53" s="68">
        <f t="shared" si="243"/>
        <v>175823.59392641619</v>
      </c>
      <c r="G53" s="68">
        <f t="shared" si="243"/>
        <v>177091.66541833364</v>
      </c>
      <c r="H53" s="68">
        <f t="shared" si="243"/>
        <v>177125.60041451833</v>
      </c>
      <c r="I53" s="68">
        <f t="shared" si="243"/>
        <v>178280.85735071261</v>
      </c>
      <c r="J53" s="68">
        <f t="shared" ref="J53:K53" si="244">J106+J158</f>
        <v>178400.49886094462</v>
      </c>
      <c r="K53" s="68">
        <f t="shared" si="244"/>
        <v>178430.39924477026</v>
      </c>
      <c r="L53" s="68">
        <f t="shared" ref="L53:M53" si="245">L106+L158</f>
        <v>179911.66246056653</v>
      </c>
      <c r="M53" s="68">
        <f t="shared" si="245"/>
        <v>181299.78962900554</v>
      </c>
      <c r="N53" s="68">
        <f t="shared" ref="N53:O53" si="246">N106+N158</f>
        <v>184111.05095102038</v>
      </c>
      <c r="O53" s="68">
        <f t="shared" si="246"/>
        <v>184999.62553552439</v>
      </c>
      <c r="P53" s="68">
        <f t="shared" ref="P53" si="247">P106+P158</f>
        <v>185110.52980283639</v>
      </c>
    </row>
    <row r="55" spans="1:16">
      <c r="I55" s="73"/>
      <c r="J55" s="73"/>
      <c r="K55" s="73"/>
      <c r="L55" s="73"/>
      <c r="M55" s="73"/>
      <c r="N55" s="73"/>
      <c r="O55" s="73"/>
      <c r="P55" s="73" t="s">
        <v>56</v>
      </c>
    </row>
    <row r="56" spans="1:16">
      <c r="B56" s="135" t="s">
        <v>235</v>
      </c>
      <c r="C56" s="135"/>
      <c r="D56" s="135"/>
      <c r="E56" s="135"/>
      <c r="F56" s="135"/>
      <c r="G56" s="135"/>
      <c r="H56" s="135"/>
      <c r="I56" s="135"/>
    </row>
    <row r="57" spans="1:16">
      <c r="A57" s="12" t="s">
        <v>167</v>
      </c>
      <c r="B57" s="12" t="s">
        <v>168</v>
      </c>
      <c r="C57" s="50">
        <f t="shared" ref="C57:J57" si="248">C3</f>
        <v>44773</v>
      </c>
      <c r="D57" s="50">
        <f t="shared" si="248"/>
        <v>44804</v>
      </c>
      <c r="E57" s="50">
        <f t="shared" si="248"/>
        <v>44834</v>
      </c>
      <c r="F57" s="50">
        <f t="shared" si="248"/>
        <v>44865</v>
      </c>
      <c r="G57" s="50">
        <f t="shared" si="248"/>
        <v>44895</v>
      </c>
      <c r="H57" s="50">
        <f t="shared" si="248"/>
        <v>44926</v>
      </c>
      <c r="I57" s="50">
        <f t="shared" si="248"/>
        <v>44957</v>
      </c>
      <c r="J57" s="50">
        <f t="shared" si="248"/>
        <v>44985</v>
      </c>
      <c r="K57" s="50">
        <f t="shared" ref="K57:L57" si="249">K3</f>
        <v>45016</v>
      </c>
      <c r="L57" s="50">
        <f t="shared" si="249"/>
        <v>45046</v>
      </c>
      <c r="M57" s="50">
        <f t="shared" ref="M57:N57" si="250">M3</f>
        <v>45077</v>
      </c>
      <c r="N57" s="50">
        <f t="shared" si="250"/>
        <v>45107</v>
      </c>
      <c r="O57" s="50">
        <f t="shared" ref="O57:P57" si="251">O3</f>
        <v>45138</v>
      </c>
      <c r="P57" s="50">
        <f t="shared" si="251"/>
        <v>45169</v>
      </c>
    </row>
    <row r="58" spans="1:16">
      <c r="A58" s="13">
        <v>1</v>
      </c>
      <c r="B58" s="14" t="s">
        <v>62</v>
      </c>
      <c r="C58" s="67">
        <v>474.15494527554</v>
      </c>
      <c r="D58" s="67">
        <v>237.16380915796</v>
      </c>
      <c r="E58" s="67">
        <v>275.67639660071001</v>
      </c>
      <c r="F58" s="67">
        <v>267.15275021776</v>
      </c>
      <c r="G58" s="67">
        <v>306.51359525653004</v>
      </c>
      <c r="H58" s="67">
        <v>128.25704945651</v>
      </c>
      <c r="I58" s="67">
        <v>206.35512215316999</v>
      </c>
      <c r="J58" s="67">
        <v>211.92393129820002</v>
      </c>
      <c r="K58" s="67">
        <v>289.43066333320002</v>
      </c>
      <c r="L58" s="67">
        <v>209.28826983762008</v>
      </c>
      <c r="M58" s="67">
        <v>413.11531488091998</v>
      </c>
      <c r="N58" s="67">
        <v>355.80586905967999</v>
      </c>
      <c r="O58" s="67">
        <v>556.36011985191999</v>
      </c>
      <c r="P58" s="67">
        <v>366.00561870205001</v>
      </c>
    </row>
    <row r="59" spans="1:16">
      <c r="A59" s="13">
        <v>2</v>
      </c>
      <c r="B59" s="14" t="s">
        <v>63</v>
      </c>
      <c r="C59" s="67">
        <v>1212.0626052959999</v>
      </c>
      <c r="D59" s="67">
        <v>1228.2776151099999</v>
      </c>
      <c r="E59" s="67">
        <v>1209.30256087</v>
      </c>
      <c r="F59" s="67">
        <v>1369.527429471</v>
      </c>
      <c r="G59" s="67">
        <v>1485.026255621</v>
      </c>
      <c r="H59" s="67">
        <v>945.99412169799996</v>
      </c>
      <c r="I59" s="67">
        <v>1530.2741657219999</v>
      </c>
      <c r="J59" s="67">
        <v>1440.477756534</v>
      </c>
      <c r="K59" s="67">
        <v>1600.6149937140001</v>
      </c>
      <c r="L59" s="67">
        <v>1207.7284391119999</v>
      </c>
      <c r="M59" s="67">
        <v>1204.9897839400001</v>
      </c>
      <c r="N59" s="67">
        <v>1201.7195397180001</v>
      </c>
      <c r="O59" s="67">
        <v>843.83363094499998</v>
      </c>
      <c r="P59" s="67">
        <v>796.236629472</v>
      </c>
    </row>
    <row r="60" spans="1:16">
      <c r="A60" s="13">
        <v>3</v>
      </c>
      <c r="B60" s="14" t="s">
        <v>64</v>
      </c>
      <c r="C60" s="67">
        <v>14650.351885022001</v>
      </c>
      <c r="D60" s="67">
        <v>14735.950002369</v>
      </c>
      <c r="E60" s="67">
        <v>13284.363099624001</v>
      </c>
      <c r="F60" s="67">
        <v>12408.296759203</v>
      </c>
      <c r="G60" s="67">
        <v>12595.679030416</v>
      </c>
      <c r="H60" s="67">
        <v>13867.538949554</v>
      </c>
      <c r="I60" s="67">
        <v>13145.340197121001</v>
      </c>
      <c r="J60" s="67">
        <v>12408.647812153</v>
      </c>
      <c r="K60" s="67">
        <v>11917.081362011</v>
      </c>
      <c r="L60" s="67">
        <v>13016.264884451</v>
      </c>
      <c r="M60" s="67">
        <v>14779.157164175</v>
      </c>
      <c r="N60" s="67">
        <v>15658.639747748</v>
      </c>
      <c r="O60" s="67">
        <v>15324.511465336</v>
      </c>
      <c r="P60" s="67">
        <v>14466.277442103999</v>
      </c>
    </row>
    <row r="61" spans="1:16">
      <c r="A61" s="13">
        <v>4</v>
      </c>
      <c r="B61" s="14" t="s">
        <v>65</v>
      </c>
      <c r="C61" s="67">
        <v>9.5509463399999994</v>
      </c>
      <c r="D61" s="67">
        <v>9.5509463399999994</v>
      </c>
      <c r="E61" s="67">
        <v>0</v>
      </c>
      <c r="F61" s="67">
        <v>0</v>
      </c>
      <c r="G61" s="67">
        <v>0</v>
      </c>
      <c r="H61" s="67">
        <v>9.4474557659999991</v>
      </c>
      <c r="I61" s="67">
        <v>9.4976870499999997</v>
      </c>
      <c r="J61" s="67">
        <v>9.5430572419999997</v>
      </c>
      <c r="K61" s="67">
        <v>9.5932885260000003</v>
      </c>
      <c r="L61" s="67">
        <v>9.641899446</v>
      </c>
      <c r="M61" s="67">
        <v>9.692130745</v>
      </c>
      <c r="N61" s="67">
        <v>9.7407416799999993</v>
      </c>
      <c r="O61" s="67">
        <v>9.7909729799999994</v>
      </c>
      <c r="P61" s="67">
        <v>9.8412042789999994</v>
      </c>
    </row>
    <row r="62" spans="1:16">
      <c r="A62" s="13">
        <v>5</v>
      </c>
      <c r="B62" s="14" t="s">
        <v>66</v>
      </c>
      <c r="C62" s="67">
        <v>0</v>
      </c>
      <c r="D62" s="67">
        <v>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</row>
    <row r="63" spans="1:16">
      <c r="A63" s="13">
        <v>6</v>
      </c>
      <c r="B63" s="14" t="s">
        <v>67</v>
      </c>
      <c r="C63" s="67">
        <v>56174.911819547953</v>
      </c>
      <c r="D63" s="67">
        <v>57566.010846015313</v>
      </c>
      <c r="E63" s="67">
        <v>59527.449846598509</v>
      </c>
      <c r="F63" s="67">
        <v>60644.101447625617</v>
      </c>
      <c r="G63" s="67">
        <v>61383.191157898567</v>
      </c>
      <c r="H63" s="67">
        <v>61488.255715534229</v>
      </c>
      <c r="I63" s="67">
        <v>61012.253477803002</v>
      </c>
      <c r="J63" s="67">
        <v>62605.723129772618</v>
      </c>
      <c r="K63" s="67">
        <v>63244.114822208394</v>
      </c>
      <c r="L63" s="67">
        <v>63064.702748564603</v>
      </c>
      <c r="M63" s="67">
        <v>62853.688246346399</v>
      </c>
      <c r="N63" s="67">
        <v>64508.961226920503</v>
      </c>
      <c r="O63" s="67">
        <v>65361.783298807364</v>
      </c>
      <c r="P63" s="67">
        <v>66792.128430087105</v>
      </c>
    </row>
    <row r="64" spans="1:16">
      <c r="A64" s="13">
        <v>7</v>
      </c>
      <c r="B64" s="14" t="s">
        <v>68</v>
      </c>
      <c r="C64" s="67">
        <v>19876.315127041551</v>
      </c>
      <c r="D64" s="67">
        <v>19525.683565837531</v>
      </c>
      <c r="E64" s="67">
        <v>19242.99202222532</v>
      </c>
      <c r="F64" s="67">
        <v>19797.151608703552</v>
      </c>
      <c r="G64" s="67">
        <v>19862.774699910449</v>
      </c>
      <c r="H64" s="67">
        <v>19184.69096505985</v>
      </c>
      <c r="I64" s="67">
        <v>19519.212849077911</v>
      </c>
      <c r="J64" s="67">
        <v>19524.167643722911</v>
      </c>
      <c r="K64" s="67">
        <v>19315.390891670912</v>
      </c>
      <c r="L64" s="67">
        <v>19190.70300325545</v>
      </c>
      <c r="M64" s="67">
        <v>18312.525723685081</v>
      </c>
      <c r="N64" s="67">
        <v>18695.081523499077</v>
      </c>
      <c r="O64" s="67">
        <v>19165.663206663452</v>
      </c>
      <c r="P64" s="67">
        <v>19105.108316676455</v>
      </c>
    </row>
    <row r="65" spans="1:16">
      <c r="A65" s="13">
        <v>8</v>
      </c>
      <c r="B65" s="14" t="s">
        <v>69</v>
      </c>
      <c r="C65" s="67">
        <v>38681.584378951033</v>
      </c>
      <c r="D65" s="67">
        <v>39953.155121368232</v>
      </c>
      <c r="E65" s="67">
        <v>39754.183228931266</v>
      </c>
      <c r="F65" s="67">
        <v>39298.330279486545</v>
      </c>
      <c r="G65" s="67">
        <v>40148.614482118268</v>
      </c>
      <c r="H65" s="67">
        <v>40134.20413022305</v>
      </c>
      <c r="I65" s="67">
        <v>40190.280119569798</v>
      </c>
      <c r="J65" s="67">
        <v>40096.982563370904</v>
      </c>
      <c r="K65" s="67">
        <v>39661.595629591655</v>
      </c>
      <c r="L65" s="67">
        <v>39898.56376598819</v>
      </c>
      <c r="M65" s="67">
        <v>39862.076788575527</v>
      </c>
      <c r="N65" s="67">
        <v>39611.164236567143</v>
      </c>
      <c r="O65" s="67">
        <v>39536.223554316057</v>
      </c>
      <c r="P65" s="67">
        <v>39609.808518239093</v>
      </c>
    </row>
    <row r="66" spans="1:16">
      <c r="A66" s="13">
        <v>9</v>
      </c>
      <c r="B66" s="14" t="s">
        <v>70</v>
      </c>
      <c r="C66" s="67">
        <v>3112.3569387218699</v>
      </c>
      <c r="D66" s="67">
        <v>3353.0884360586097</v>
      </c>
      <c r="E66" s="67">
        <v>3333.20053180172</v>
      </c>
      <c r="F66" s="67">
        <v>3387.6027993765697</v>
      </c>
      <c r="G66" s="67">
        <v>3468.33722714858</v>
      </c>
      <c r="H66" s="67">
        <v>3484.1492491874296</v>
      </c>
      <c r="I66" s="67">
        <v>3376.0295828302901</v>
      </c>
      <c r="J66" s="67">
        <v>3476.1763684555399</v>
      </c>
      <c r="K66" s="67">
        <v>3462.5434781193999</v>
      </c>
      <c r="L66" s="67">
        <v>3552.5069559163903</v>
      </c>
      <c r="M66" s="67">
        <v>3586.3061369352499</v>
      </c>
      <c r="N66" s="67">
        <v>3584.4544772212403</v>
      </c>
      <c r="O66" s="67">
        <v>3597.8507511541002</v>
      </c>
      <c r="P66" s="67">
        <v>3669.2124892049501</v>
      </c>
    </row>
    <row r="67" spans="1:16">
      <c r="A67" s="13">
        <v>10</v>
      </c>
      <c r="B67" s="14" t="s">
        <v>71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ref="O67" si="252">O121+O173</f>
        <v>0</v>
      </c>
      <c r="P67" s="67">
        <v>0</v>
      </c>
    </row>
    <row r="68" spans="1:16">
      <c r="A68" s="13">
        <v>11</v>
      </c>
      <c r="B68" s="14" t="s">
        <v>72</v>
      </c>
      <c r="C68" s="67">
        <v>8602.6231760414485</v>
      </c>
      <c r="D68" s="67">
        <v>8271.481628192143</v>
      </c>
      <c r="E68" s="67">
        <v>7645.8287518950519</v>
      </c>
      <c r="F68" s="67">
        <v>7555.7294087856844</v>
      </c>
      <c r="G68" s="67">
        <v>7345.5813846034971</v>
      </c>
      <c r="H68" s="67">
        <v>6910.8539208538987</v>
      </c>
      <c r="I68" s="67">
        <v>7094.1252949706986</v>
      </c>
      <c r="J68" s="67">
        <v>6682.248439488123</v>
      </c>
      <c r="K68" s="67">
        <v>6752.2081508272113</v>
      </c>
      <c r="L68" s="67">
        <v>6859.8835566545631</v>
      </c>
      <c r="M68" s="67">
        <v>6875.7354057644625</v>
      </c>
      <c r="N68" s="67">
        <v>6914.2793794122044</v>
      </c>
      <c r="O68" s="67">
        <v>6912.3888494261855</v>
      </c>
      <c r="P68" s="67">
        <v>6713.9604971105709</v>
      </c>
    </row>
    <row r="69" spans="1:16">
      <c r="A69" s="13">
        <v>12</v>
      </c>
      <c r="B69" s="14" t="s">
        <v>73</v>
      </c>
      <c r="C69" s="67">
        <v>68.595498000000006</v>
      </c>
      <c r="D69" s="67">
        <v>68.416653999999994</v>
      </c>
      <c r="E69" s="67">
        <v>68.148921000000001</v>
      </c>
      <c r="F69" s="67">
        <v>168.034142</v>
      </c>
      <c r="G69" s="67">
        <v>168</v>
      </c>
      <c r="H69" s="67">
        <v>168</v>
      </c>
      <c r="I69" s="67">
        <v>168</v>
      </c>
      <c r="J69" s="67">
        <v>168</v>
      </c>
      <c r="K69" s="67">
        <v>168</v>
      </c>
      <c r="L69" s="67">
        <v>163</v>
      </c>
      <c r="M69" s="67">
        <v>163</v>
      </c>
      <c r="N69" s="67">
        <v>163</v>
      </c>
      <c r="O69" s="67">
        <v>163</v>
      </c>
      <c r="P69" s="67">
        <v>163</v>
      </c>
    </row>
    <row r="70" spans="1:16">
      <c r="A70" s="13">
        <v>13</v>
      </c>
      <c r="B70" s="14" t="s">
        <v>74</v>
      </c>
      <c r="C70" s="67">
        <v>234.35608221699468</v>
      </c>
      <c r="D70" s="67">
        <v>194.90165355346042</v>
      </c>
      <c r="E70" s="67">
        <v>163.53046209790301</v>
      </c>
      <c r="F70" s="67">
        <v>158.52008710522477</v>
      </c>
      <c r="G70" s="67">
        <v>149.53211856947999</v>
      </c>
      <c r="H70" s="67">
        <v>239.03708922264721</v>
      </c>
      <c r="I70" s="67">
        <v>234.13702216114561</v>
      </c>
      <c r="J70" s="67">
        <v>224.1970694250445</v>
      </c>
      <c r="K70" s="67">
        <v>213.7691120849768</v>
      </c>
      <c r="L70" s="67">
        <v>210.1541440191549</v>
      </c>
      <c r="M70" s="67">
        <v>202.53090317442877</v>
      </c>
      <c r="N70" s="67">
        <v>259.31439642814138</v>
      </c>
      <c r="O70" s="67">
        <v>256.18794218996197</v>
      </c>
      <c r="P70" s="67">
        <v>247.993501550426</v>
      </c>
    </row>
    <row r="71" spans="1:16">
      <c r="A71" s="13">
        <v>14</v>
      </c>
      <c r="B71" s="14" t="s">
        <v>75</v>
      </c>
      <c r="C71" s="67">
        <v>4.0989191673600001</v>
      </c>
      <c r="D71" s="67">
        <v>4.1002608663599993</v>
      </c>
      <c r="E71" s="67">
        <v>4.0566624139999998</v>
      </c>
      <c r="F71" s="67">
        <v>3.9298915663599998</v>
      </c>
      <c r="G71" s="67">
        <v>3.9298915663801299</v>
      </c>
      <c r="H71" s="67">
        <v>4.09891916636</v>
      </c>
      <c r="I71" s="67">
        <v>3.4228089110000002</v>
      </c>
      <c r="J71" s="67">
        <v>3.3805520109999998</v>
      </c>
      <c r="K71" s="67">
        <v>3.3805520109999998</v>
      </c>
      <c r="L71" s="67">
        <v>3.3805518643599997</v>
      </c>
      <c r="M71" s="67">
        <v>3.0926682633599998</v>
      </c>
      <c r="N71" s="67">
        <v>3.3805518643599997</v>
      </c>
      <c r="O71" s="67">
        <v>3.3633807643599996</v>
      </c>
      <c r="P71" s="67">
        <v>3.1270104633599995</v>
      </c>
    </row>
    <row r="72" spans="1:16">
      <c r="A72" s="13">
        <v>15</v>
      </c>
      <c r="B72" s="14" t="s">
        <v>76</v>
      </c>
      <c r="C72" s="67">
        <v>34.222826349999998</v>
      </c>
      <c r="D72" s="67">
        <v>34.219536349999998</v>
      </c>
      <c r="E72" s="67">
        <v>34.216526350000002</v>
      </c>
      <c r="F72" s="67">
        <v>34.15343</v>
      </c>
      <c r="G72" s="67">
        <v>34.152589999999996</v>
      </c>
      <c r="H72" s="67">
        <v>32.871789999999997</v>
      </c>
      <c r="I72" s="67">
        <v>32.870600000000003</v>
      </c>
      <c r="J72" s="67">
        <v>32.87032</v>
      </c>
      <c r="K72" s="67">
        <v>32.869970000000002</v>
      </c>
      <c r="L72" s="67">
        <v>33.029649999999997</v>
      </c>
      <c r="M72" s="67">
        <v>31.61646</v>
      </c>
      <c r="N72" s="67">
        <v>31.61628</v>
      </c>
      <c r="O72" s="67">
        <v>31.21152</v>
      </c>
      <c r="P72" s="67">
        <v>31.210740000000001</v>
      </c>
    </row>
    <row r="73" spans="1:16">
      <c r="A73" s="13">
        <v>16</v>
      </c>
      <c r="B73" s="14" t="s">
        <v>77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</row>
    <row r="74" spans="1:16">
      <c r="A74" s="13">
        <v>17</v>
      </c>
      <c r="B74" s="14" t="s">
        <v>78</v>
      </c>
      <c r="C74" s="67">
        <v>0</v>
      </c>
      <c r="D74" s="67">
        <v>0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v>0</v>
      </c>
      <c r="P74" s="67">
        <v>0</v>
      </c>
    </row>
    <row r="75" spans="1:16">
      <c r="A75" s="13">
        <v>18</v>
      </c>
      <c r="B75" s="14" t="s">
        <v>79</v>
      </c>
      <c r="C75" s="67">
        <v>9446.9064139970196</v>
      </c>
      <c r="D75" s="67">
        <v>9485.93443479702</v>
      </c>
      <c r="E75" s="67">
        <v>9556.6771383100204</v>
      </c>
      <c r="F75" s="67">
        <v>9555.2560774970007</v>
      </c>
      <c r="G75" s="67">
        <v>9547.8041619180003</v>
      </c>
      <c r="H75" s="67">
        <v>9693.6601716919995</v>
      </c>
      <c r="I75" s="67">
        <v>9706.6724061229997</v>
      </c>
      <c r="J75" s="67">
        <v>9753.2620235779996</v>
      </c>
      <c r="K75" s="67">
        <v>9945.2431246430006</v>
      </c>
      <c r="L75" s="67">
        <v>9973.5438880040201</v>
      </c>
      <c r="M75" s="67">
        <v>10087.47019085102</v>
      </c>
      <c r="N75" s="67">
        <v>10075.400045231019</v>
      </c>
      <c r="O75" s="67">
        <v>10079.66124417102</v>
      </c>
      <c r="P75" s="67">
        <v>10114.35233511602</v>
      </c>
    </row>
    <row r="76" spans="1:16">
      <c r="A76" s="13">
        <v>19</v>
      </c>
      <c r="B76" s="14" t="s">
        <v>80</v>
      </c>
      <c r="C76" s="67">
        <v>2789.7174290500002</v>
      </c>
      <c r="D76" s="67">
        <v>2789.5279388570002</v>
      </c>
      <c r="E76" s="67">
        <v>2792.9418075540002</v>
      </c>
      <c r="F76" s="67">
        <v>2803.9142881530001</v>
      </c>
      <c r="G76" s="67">
        <v>2809.923467525</v>
      </c>
      <c r="H76" s="67">
        <v>2901.7046883620001</v>
      </c>
      <c r="I76" s="67">
        <v>2903.957364676</v>
      </c>
      <c r="J76" s="67">
        <v>2910.2262968559999</v>
      </c>
      <c r="K76" s="67">
        <v>2783.554495245</v>
      </c>
      <c r="L76" s="67">
        <v>2774.7086712710002</v>
      </c>
      <c r="M76" s="67">
        <v>2774.2241700730001</v>
      </c>
      <c r="N76" s="67">
        <v>2772.417338362</v>
      </c>
      <c r="O76" s="67">
        <v>2788.3197078980002</v>
      </c>
      <c r="P76" s="67">
        <v>2780.570912746</v>
      </c>
    </row>
    <row r="77" spans="1:16">
      <c r="A77" s="13">
        <v>20</v>
      </c>
      <c r="B77" s="14" t="s">
        <v>81</v>
      </c>
      <c r="C77" s="67">
        <v>1203.916487917</v>
      </c>
      <c r="D77" s="67">
        <v>1204.496392629</v>
      </c>
      <c r="E77" s="67">
        <v>1202.5568887740001</v>
      </c>
      <c r="F77" s="67">
        <v>1202.348144521</v>
      </c>
      <c r="G77" s="67">
        <v>1199.1645839570001</v>
      </c>
      <c r="H77" s="67">
        <v>1163.9011487590001</v>
      </c>
      <c r="I77" s="67">
        <v>1164.319769768</v>
      </c>
      <c r="J77" s="67">
        <v>1161.7859538590001</v>
      </c>
      <c r="K77" s="67">
        <v>1163.7822660439999</v>
      </c>
      <c r="L77" s="67">
        <v>1163.8373319790001</v>
      </c>
      <c r="M77" s="67">
        <v>1183.757871127</v>
      </c>
      <c r="N77" s="67">
        <v>1184.6022836540001</v>
      </c>
      <c r="O77" s="67">
        <v>1202.7541463150001</v>
      </c>
      <c r="P77" s="67">
        <v>1198.2400062239999</v>
      </c>
    </row>
    <row r="78" spans="1:16">
      <c r="A78" s="13">
        <v>21</v>
      </c>
      <c r="B78" s="14" t="s">
        <v>82</v>
      </c>
      <c r="C78" s="67">
        <v>10309.165139111999</v>
      </c>
      <c r="D78" s="67">
        <v>10301.388546377</v>
      </c>
      <c r="E78" s="67">
        <v>10316.301967865</v>
      </c>
      <c r="F78" s="67">
        <v>10322.911574623</v>
      </c>
      <c r="G78" s="67">
        <v>10333.851911289001</v>
      </c>
      <c r="H78" s="67">
        <v>10385.876597778</v>
      </c>
      <c r="I78" s="67">
        <v>10395.587634334001</v>
      </c>
      <c r="J78" s="67">
        <v>10395.656458797759</v>
      </c>
      <c r="K78" s="67">
        <v>10291.42756690476</v>
      </c>
      <c r="L78" s="67">
        <v>10276.02064112476</v>
      </c>
      <c r="M78" s="67">
        <v>10274.55850808476</v>
      </c>
      <c r="N78" s="67">
        <v>10273.14355058476</v>
      </c>
      <c r="O78" s="67">
        <v>10258.88369207062</v>
      </c>
      <c r="P78" s="67">
        <v>10261.193063564619</v>
      </c>
    </row>
    <row r="79" spans="1:16">
      <c r="A79" s="13">
        <v>22</v>
      </c>
      <c r="B79" s="16" t="s">
        <v>83</v>
      </c>
      <c r="C79" s="68">
        <v>166884.89061804776</v>
      </c>
      <c r="D79" s="68">
        <v>168963.34738787863</v>
      </c>
      <c r="E79" s="68">
        <v>168411.42681291149</v>
      </c>
      <c r="F79" s="68">
        <v>168976.96011833532</v>
      </c>
      <c r="G79" s="68">
        <v>170842.07655779773</v>
      </c>
      <c r="H79" s="68">
        <v>170742.541962313</v>
      </c>
      <c r="I79" s="68">
        <v>170692.33610227105</v>
      </c>
      <c r="J79" s="68">
        <v>171105.26937656419</v>
      </c>
      <c r="K79" s="68">
        <v>170854.60036693458</v>
      </c>
      <c r="L79" s="68">
        <v>171606.95840148811</v>
      </c>
      <c r="M79" s="68">
        <v>172617.5374666212</v>
      </c>
      <c r="N79" s="68">
        <v>175302.7211879502</v>
      </c>
      <c r="O79" s="68">
        <v>176091.78748288911</v>
      </c>
      <c r="P79" s="68">
        <f>SUM(P58:P78)</f>
        <v>176328.26671553965</v>
      </c>
    </row>
    <row r="80" spans="1:16">
      <c r="A80" s="13">
        <v>23</v>
      </c>
      <c r="B80" s="14" t="s">
        <v>170</v>
      </c>
      <c r="C80" s="67">
        <v>1073.7600074250895</v>
      </c>
      <c r="D80" s="67">
        <v>869.63867030043934</v>
      </c>
      <c r="E80" s="67">
        <v>817.39205544283993</v>
      </c>
      <c r="F80" s="67">
        <v>1000.03359701877</v>
      </c>
      <c r="G80" s="67">
        <v>796.91789342909988</v>
      </c>
      <c r="H80" s="67">
        <v>686.20261611316948</v>
      </c>
      <c r="I80" s="67">
        <v>861.45310643397966</v>
      </c>
      <c r="J80" s="67">
        <v>694.08087164581957</v>
      </c>
      <c r="K80" s="67">
        <v>704.84249838228925</v>
      </c>
      <c r="L80" s="67">
        <v>794.57107035139927</v>
      </c>
      <c r="M80" s="67">
        <v>908.77346664231834</v>
      </c>
      <c r="N80" s="67">
        <v>883.41642073578942</v>
      </c>
      <c r="O80" s="67">
        <v>945.1255021373272</v>
      </c>
      <c r="P80" s="67">
        <v>929.86133191365832</v>
      </c>
    </row>
    <row r="81" spans="1:16">
      <c r="A81" s="13">
        <v>24</v>
      </c>
      <c r="B81" s="15" t="s">
        <v>171</v>
      </c>
      <c r="C81" s="67">
        <v>137.75827519229</v>
      </c>
      <c r="D81" s="67">
        <v>119.18775704907</v>
      </c>
      <c r="E81" s="67">
        <v>97.411414300820013</v>
      </c>
      <c r="F81" s="67">
        <v>106.97266850979581</v>
      </c>
      <c r="G81" s="67">
        <v>106.45920264873999</v>
      </c>
      <c r="H81" s="67">
        <v>51.676875413739999</v>
      </c>
      <c r="I81" s="67">
        <v>68.545547348368757</v>
      </c>
      <c r="J81" s="67">
        <v>78.734636722341889</v>
      </c>
      <c r="K81" s="67">
        <v>67.624610499854498</v>
      </c>
      <c r="L81" s="67">
        <v>76.41561347167</v>
      </c>
      <c r="M81" s="67">
        <v>101.95089686666999</v>
      </c>
      <c r="N81" s="67">
        <v>102.13810796567</v>
      </c>
      <c r="O81" s="67">
        <v>99.416260264670001</v>
      </c>
      <c r="P81" s="67">
        <v>92.827617217669996</v>
      </c>
    </row>
    <row r="82" spans="1:16">
      <c r="A82" s="13">
        <v>25</v>
      </c>
      <c r="B82" s="15" t="s">
        <v>172</v>
      </c>
      <c r="C82" s="67">
        <v>16.609427614000001</v>
      </c>
      <c r="D82" s="67">
        <v>15.690092817</v>
      </c>
      <c r="E82" s="67">
        <v>15.594276652</v>
      </c>
      <c r="F82" s="67">
        <v>17.087238032999998</v>
      </c>
      <c r="G82" s="67">
        <v>16.300279321001671</v>
      </c>
      <c r="H82" s="67">
        <v>9.0669563869999994</v>
      </c>
      <c r="I82" s="67">
        <v>15.850886518919999</v>
      </c>
      <c r="J82" s="67">
        <v>17.550392793918981</v>
      </c>
      <c r="K82" s="67">
        <v>13.984156820998979</v>
      </c>
      <c r="L82" s="67">
        <v>17.448719274996947</v>
      </c>
      <c r="M82" s="67">
        <v>17.657941731000001</v>
      </c>
      <c r="N82" s="67">
        <v>19.290846846001671</v>
      </c>
      <c r="O82" s="67">
        <v>17.509267175001671</v>
      </c>
      <c r="P82" s="67">
        <v>17.884197509501671</v>
      </c>
    </row>
    <row r="83" spans="1:16">
      <c r="A83" s="13">
        <v>26</v>
      </c>
      <c r="B83" s="15" t="s">
        <v>173</v>
      </c>
      <c r="C83" s="67">
        <v>0</v>
      </c>
      <c r="D83" s="67">
        <v>0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</row>
    <row r="84" spans="1:16">
      <c r="A84" s="13">
        <v>27</v>
      </c>
      <c r="B84" s="15" t="s">
        <v>174</v>
      </c>
      <c r="C84" s="67">
        <v>3290.4366738099989</v>
      </c>
      <c r="D84" s="67">
        <v>2939.8052227380399</v>
      </c>
      <c r="E84" s="67">
        <v>2837.6131599070009</v>
      </c>
      <c r="F84" s="67">
        <v>2703.7754737989999</v>
      </c>
      <c r="G84" s="67">
        <v>2682.7031271599999</v>
      </c>
      <c r="H84" s="67">
        <v>3011.1376584190002</v>
      </c>
      <c r="I84" s="67">
        <v>2893.9209664535001</v>
      </c>
      <c r="J84" s="67">
        <v>2992.0392619680001</v>
      </c>
      <c r="K84" s="67">
        <v>3001.1556684255002</v>
      </c>
      <c r="L84" s="67">
        <v>3160.3167723424999</v>
      </c>
      <c r="M84" s="67">
        <v>3313.6394882674999</v>
      </c>
      <c r="N84" s="67">
        <v>3343.9216595964999</v>
      </c>
      <c r="O84" s="67">
        <v>3383.5054807565002</v>
      </c>
      <c r="P84" s="67">
        <v>3424.7627660530002</v>
      </c>
    </row>
    <row r="85" spans="1:16">
      <c r="A85" s="13">
        <v>28</v>
      </c>
      <c r="B85" s="14" t="s">
        <v>175</v>
      </c>
      <c r="C85" s="67">
        <v>87.154836570998427</v>
      </c>
      <c r="D85" s="67">
        <v>87.537893722003332</v>
      </c>
      <c r="E85" s="67">
        <v>90.679312662995486</v>
      </c>
      <c r="F85" s="67">
        <v>86.803601994999696</v>
      </c>
      <c r="G85" s="67">
        <v>89.065674129992857</v>
      </c>
      <c r="H85" s="67">
        <v>92.416082244995906</v>
      </c>
      <c r="I85" s="67">
        <v>93.829365014999993</v>
      </c>
      <c r="J85" s="67">
        <v>95.714041625995463</v>
      </c>
      <c r="K85" s="67">
        <v>89.757673858001269</v>
      </c>
      <c r="L85" s="67">
        <v>91.640736171004789</v>
      </c>
      <c r="M85" s="67">
        <v>92.292581239995357</v>
      </c>
      <c r="N85" s="67">
        <v>96.974385119997692</v>
      </c>
      <c r="O85" s="67">
        <v>98.300789204995056</v>
      </c>
      <c r="P85" s="67">
        <v>100.40889135450239</v>
      </c>
    </row>
    <row r="86" spans="1:16">
      <c r="A86" s="13">
        <v>29</v>
      </c>
      <c r="B86" s="14" t="s">
        <v>176</v>
      </c>
      <c r="C86" s="67">
        <v>387.08830927292399</v>
      </c>
      <c r="D86" s="67">
        <v>382.18810686327407</v>
      </c>
      <c r="E86" s="67">
        <v>391.15312484119397</v>
      </c>
      <c r="F86" s="67">
        <v>369.716709323994</v>
      </c>
      <c r="G86" s="67">
        <v>366.52593097600402</v>
      </c>
      <c r="H86" s="67">
        <v>281.11802062771397</v>
      </c>
      <c r="I86" s="67">
        <v>263.86533497653397</v>
      </c>
      <c r="J86" s="67">
        <v>263.26295153292176</v>
      </c>
      <c r="K86" s="67">
        <v>276.50734312734181</v>
      </c>
      <c r="L86" s="67">
        <v>276.17920627362184</v>
      </c>
      <c r="M86" s="67">
        <v>278.49671686142176</v>
      </c>
      <c r="N86" s="67">
        <v>282.61059855578173</v>
      </c>
      <c r="O86" s="67">
        <v>267.96383102979178</v>
      </c>
      <c r="P86" s="67">
        <v>260.36644869222175</v>
      </c>
    </row>
    <row r="87" spans="1:16">
      <c r="A87" s="13">
        <v>30</v>
      </c>
      <c r="B87" s="14" t="s">
        <v>177</v>
      </c>
      <c r="C87" s="67">
        <v>596.06688401450003</v>
      </c>
      <c r="D87" s="67">
        <v>433.44060274361999</v>
      </c>
      <c r="E87" s="67">
        <v>521.42233171550004</v>
      </c>
      <c r="F87" s="67">
        <v>335.32613221849999</v>
      </c>
      <c r="G87" s="67">
        <v>536.0626372644</v>
      </c>
      <c r="H87" s="67">
        <v>262.87566298449502</v>
      </c>
      <c r="I87" s="67">
        <v>271.19102272662002</v>
      </c>
      <c r="J87" s="67">
        <v>356.44763885219999</v>
      </c>
      <c r="K87" s="67">
        <v>360.72015076152002</v>
      </c>
      <c r="L87" s="67">
        <v>502.85880534921256</v>
      </c>
      <c r="M87" s="67">
        <v>780.36221005787922</v>
      </c>
      <c r="N87" s="67">
        <v>361.85131728509515</v>
      </c>
      <c r="O87" s="67">
        <v>383.91763135299999</v>
      </c>
      <c r="P87" s="67">
        <v>353.23034027490002</v>
      </c>
    </row>
    <row r="88" spans="1:16">
      <c r="A88" s="13">
        <v>31</v>
      </c>
      <c r="B88" s="14" t="s">
        <v>178</v>
      </c>
      <c r="C88" s="67">
        <v>2103.0727374899911</v>
      </c>
      <c r="D88" s="67">
        <v>1954.7463151926233</v>
      </c>
      <c r="E88" s="67">
        <v>1952.8684080343935</v>
      </c>
      <c r="F88" s="67">
        <v>2006.5843873777605</v>
      </c>
      <c r="G88" s="67">
        <v>1589.7707530740679</v>
      </c>
      <c r="H88" s="67">
        <v>1630.1681805061135</v>
      </c>
      <c r="I88" s="67">
        <v>1923.6822247607915</v>
      </c>
      <c r="J88" s="67">
        <v>1862.9099610896628</v>
      </c>
      <c r="K88" s="67">
        <v>2156.6296560334476</v>
      </c>
      <c r="L88" s="67">
        <v>2124.5390718478307</v>
      </c>
      <c r="M88" s="67">
        <v>1868.253051463458</v>
      </c>
      <c r="N88" s="67">
        <v>2204.8177231353511</v>
      </c>
      <c r="O88" s="67">
        <v>2241.2951292683711</v>
      </c>
      <c r="P88" s="67">
        <v>2157.5397635793051</v>
      </c>
    </row>
    <row r="89" spans="1:16">
      <c r="A89" s="13">
        <v>32</v>
      </c>
      <c r="B89" s="14" t="s">
        <v>179</v>
      </c>
      <c r="C89" s="67">
        <v>46.292331754279999</v>
      </c>
      <c r="D89" s="67">
        <v>49.812791486279998</v>
      </c>
      <c r="E89" s="67">
        <v>53.388070366279997</v>
      </c>
      <c r="F89" s="67">
        <v>47.55010862228</v>
      </c>
      <c r="G89" s="67">
        <v>26.711831617279998</v>
      </c>
      <c r="H89" s="67">
        <v>62.484455382279997</v>
      </c>
      <c r="I89" s="67">
        <v>58.313518654279996</v>
      </c>
      <c r="J89" s="67">
        <v>58.783877253279996</v>
      </c>
      <c r="K89" s="67">
        <v>21.912780271279999</v>
      </c>
      <c r="L89" s="67">
        <v>53.760090345279998</v>
      </c>
      <c r="M89" s="67">
        <v>27.47596545128</v>
      </c>
      <c r="N89" s="67">
        <v>35.31258488428</v>
      </c>
      <c r="O89" s="67">
        <v>30.346127147279997</v>
      </c>
      <c r="P89" s="67">
        <v>30.39508493728</v>
      </c>
    </row>
    <row r="90" spans="1:16">
      <c r="A90" s="13">
        <v>33</v>
      </c>
      <c r="B90" s="16" t="s">
        <v>180</v>
      </c>
      <c r="C90" s="68">
        <v>7738.2394831440715</v>
      </c>
      <c r="D90" s="68">
        <v>6852.0474529123485</v>
      </c>
      <c r="E90" s="68">
        <v>6777.5221539230233</v>
      </c>
      <c r="F90" s="68">
        <v>6673.8499168981016</v>
      </c>
      <c r="G90" s="68">
        <v>6210.5173296205858</v>
      </c>
      <c r="H90" s="68">
        <v>6087.1465080785074</v>
      </c>
      <c r="I90" s="68">
        <v>6450.651972887993</v>
      </c>
      <c r="J90" s="68">
        <v>6419.5236334841384</v>
      </c>
      <c r="K90" s="68">
        <v>6693.1345381802321</v>
      </c>
      <c r="L90" s="68">
        <v>7097.7300854275154</v>
      </c>
      <c r="M90" s="68">
        <v>7388.9023185815231</v>
      </c>
      <c r="N90" s="68">
        <v>7330.3336441244664</v>
      </c>
      <c r="O90" s="68">
        <v>7467.3800183369385</v>
      </c>
      <c r="P90" s="68">
        <f>SUM(P80:P89)</f>
        <v>7367.2764415320398</v>
      </c>
    </row>
    <row r="91" spans="1:16">
      <c r="A91" s="13">
        <v>34</v>
      </c>
      <c r="B91" s="14" t="s">
        <v>181</v>
      </c>
      <c r="C91" s="67">
        <v>330.0715022</v>
      </c>
      <c r="D91" s="67">
        <v>329.82307505400001</v>
      </c>
      <c r="E91" s="67">
        <v>334.65829343199999</v>
      </c>
      <c r="F91" s="67">
        <v>333.63668231299999</v>
      </c>
      <c r="G91" s="67">
        <v>333.226958943</v>
      </c>
      <c r="H91" s="67">
        <v>320.25866248900377</v>
      </c>
      <c r="I91" s="67">
        <v>319.46115439099998</v>
      </c>
      <c r="J91" s="67">
        <v>318.39149324499999</v>
      </c>
      <c r="K91" s="67">
        <v>317.62353712100003</v>
      </c>
      <c r="L91" s="67">
        <v>317.159548191</v>
      </c>
      <c r="M91" s="67">
        <v>313.64178443700001</v>
      </c>
      <c r="N91" s="67">
        <v>313.97633821400001</v>
      </c>
      <c r="O91" s="67">
        <v>318.448470934</v>
      </c>
      <c r="P91" s="67">
        <v>318.23584428499998</v>
      </c>
    </row>
    <row r="92" spans="1:16">
      <c r="A92" s="13">
        <v>35</v>
      </c>
      <c r="B92" s="14" t="s">
        <v>182</v>
      </c>
      <c r="C92" s="67">
        <v>13.01605975611111</v>
      </c>
      <c r="D92" s="67">
        <v>12.907146781</v>
      </c>
      <c r="E92" s="67">
        <v>14.142039566722209</v>
      </c>
      <c r="F92" s="67">
        <v>13.89421301244446</v>
      </c>
      <c r="G92" s="67">
        <v>13.46229771316667</v>
      </c>
      <c r="H92" s="67">
        <v>13.11713819088888</v>
      </c>
      <c r="I92" s="67">
        <v>13.322775210416669</v>
      </c>
      <c r="J92" s="67">
        <v>13.13922313755555</v>
      </c>
      <c r="K92" s="67">
        <v>13.121970802055561</v>
      </c>
      <c r="L92" s="67">
        <v>13.561793562138901</v>
      </c>
      <c r="M92" s="67">
        <v>14.24838288302778</v>
      </c>
      <c r="N92" s="67">
        <v>15.144336293916661</v>
      </c>
      <c r="O92" s="67">
        <v>14.69240815461557</v>
      </c>
      <c r="P92" s="67">
        <v>14.209959750336949</v>
      </c>
    </row>
    <row r="93" spans="1:16">
      <c r="A93" s="13">
        <v>36</v>
      </c>
      <c r="B93" s="14" t="s">
        <v>183</v>
      </c>
      <c r="C93" s="67">
        <v>22.298989206472211</v>
      </c>
      <c r="D93" s="67">
        <v>20.772617075694409</v>
      </c>
      <c r="E93" s="67">
        <v>20.791472559833331</v>
      </c>
      <c r="F93" s="67">
        <v>20.481608957112133</v>
      </c>
      <c r="G93" s="67">
        <v>19.931811696506667</v>
      </c>
      <c r="H93" s="67">
        <v>21.21531091197884</v>
      </c>
      <c r="I93" s="67">
        <v>20.944428346451101</v>
      </c>
      <c r="J93" s="67">
        <v>20.369551086260053</v>
      </c>
      <c r="K93" s="67">
        <v>20.073596235232177</v>
      </c>
      <c r="L93" s="67">
        <v>19.752181663791092</v>
      </c>
      <c r="M93" s="67">
        <v>19.329778647406201</v>
      </c>
      <c r="N93" s="67">
        <v>19.208005756391071</v>
      </c>
      <c r="O93" s="67">
        <v>18.914848631062217</v>
      </c>
      <c r="P93" s="67">
        <v>18.384497028707791</v>
      </c>
    </row>
    <row r="94" spans="1:16">
      <c r="A94" s="13">
        <v>37</v>
      </c>
      <c r="B94" s="14" t="s">
        <v>184</v>
      </c>
      <c r="C94" s="67">
        <v>19.626559724872841</v>
      </c>
      <c r="D94" s="67">
        <v>19.262782970425079</v>
      </c>
      <c r="E94" s="67">
        <v>20.144771347171737</v>
      </c>
      <c r="F94" s="67">
        <v>19.664416905581156</v>
      </c>
      <c r="G94" s="67">
        <v>19.27643535400842</v>
      </c>
      <c r="H94" s="67">
        <v>20.288566779901753</v>
      </c>
      <c r="I94" s="67">
        <v>18.975278748826753</v>
      </c>
      <c r="J94" s="67">
        <v>18.544777258613429</v>
      </c>
      <c r="K94" s="67">
        <v>18.150922594821747</v>
      </c>
      <c r="L94" s="67">
        <v>17.613942035748938</v>
      </c>
      <c r="M94" s="67">
        <v>17.306632939682856</v>
      </c>
      <c r="N94" s="67">
        <v>16.772125814593398</v>
      </c>
      <c r="O94" s="67">
        <v>16.354681478860623</v>
      </c>
      <c r="P94" s="67">
        <v>15.993273495237862</v>
      </c>
    </row>
    <row r="95" spans="1:16">
      <c r="A95" s="13">
        <v>38</v>
      </c>
      <c r="B95" s="14" t="s">
        <v>185</v>
      </c>
      <c r="C95" s="67">
        <v>5.2705728780000003</v>
      </c>
      <c r="D95" s="67">
        <v>5.08703854</v>
      </c>
      <c r="E95" s="67">
        <v>5.827635087</v>
      </c>
      <c r="F95" s="67">
        <v>5.4960230640000001</v>
      </c>
      <c r="G95" s="67">
        <v>5.5838901400000003</v>
      </c>
      <c r="H95" s="67">
        <v>4.8846923240000004</v>
      </c>
      <c r="I95" s="67">
        <v>3.7770087650000002</v>
      </c>
      <c r="J95" s="67">
        <v>4.5312857199999996</v>
      </c>
      <c r="K95" s="67">
        <v>7.2638414649999996</v>
      </c>
      <c r="L95" s="67">
        <v>6.1225310449999997</v>
      </c>
      <c r="M95" s="67">
        <v>7.2072296820000004</v>
      </c>
      <c r="N95" s="67">
        <v>7.1892074189999997</v>
      </c>
      <c r="O95" s="67">
        <v>6.9843067349999997</v>
      </c>
      <c r="P95" s="67">
        <v>6.6880360960000003</v>
      </c>
    </row>
    <row r="96" spans="1:16">
      <c r="A96" s="13">
        <v>39</v>
      </c>
      <c r="B96" s="16" t="s">
        <v>186</v>
      </c>
      <c r="C96" s="68">
        <v>390.2836837654562</v>
      </c>
      <c r="D96" s="68">
        <v>387.85266042111959</v>
      </c>
      <c r="E96" s="68">
        <v>395.56421199272734</v>
      </c>
      <c r="F96" s="68">
        <v>393.17294425213777</v>
      </c>
      <c r="G96" s="68">
        <v>391.48139384668178</v>
      </c>
      <c r="H96" s="68">
        <v>379.76437069577321</v>
      </c>
      <c r="I96" s="68">
        <v>376.48064546169451</v>
      </c>
      <c r="J96" s="68">
        <v>374.97633044742906</v>
      </c>
      <c r="K96" s="68">
        <v>376.23386821810948</v>
      </c>
      <c r="L96" s="68">
        <v>374.20999649767896</v>
      </c>
      <c r="M96" s="68">
        <v>371.73380858911696</v>
      </c>
      <c r="N96" s="68">
        <v>372.29001349790116</v>
      </c>
      <c r="O96" s="68">
        <v>375.39471593353846</v>
      </c>
      <c r="P96" s="68">
        <f>SUM(P91:P95)</f>
        <v>373.51161065528265</v>
      </c>
    </row>
    <row r="97" spans="1:16">
      <c r="A97" s="13">
        <v>40</v>
      </c>
      <c r="B97" s="16" t="s">
        <v>187</v>
      </c>
      <c r="C97" s="68">
        <v>408.07406852700001</v>
      </c>
      <c r="D97" s="68">
        <v>416.15163257799998</v>
      </c>
      <c r="E97" s="68">
        <v>411.68011588299998</v>
      </c>
      <c r="F97" s="68">
        <v>399.26739318800003</v>
      </c>
      <c r="G97" s="68">
        <v>394.82556957700001</v>
      </c>
      <c r="H97" s="68">
        <v>507.59898859399999</v>
      </c>
      <c r="I97" s="68">
        <v>509.878363208</v>
      </c>
      <c r="J97" s="68">
        <v>497.87053319099999</v>
      </c>
      <c r="K97" s="68">
        <v>746.62208201399994</v>
      </c>
      <c r="L97" s="68">
        <v>761.83584433800002</v>
      </c>
      <c r="M97" s="68">
        <v>747.948553801</v>
      </c>
      <c r="N97" s="68">
        <v>752.70035560999997</v>
      </c>
      <c r="O97" s="68">
        <v>748.69246321599996</v>
      </c>
      <c r="P97" s="68">
        <v>753.37223907964005</v>
      </c>
    </row>
    <row r="98" spans="1:16">
      <c r="A98" s="13">
        <v>41</v>
      </c>
      <c r="B98" s="16" t="s">
        <v>188</v>
      </c>
      <c r="C98" s="68">
        <v>175421.48785348432</v>
      </c>
      <c r="D98" s="68">
        <v>176619.39913379014</v>
      </c>
      <c r="E98" s="68">
        <v>175996.19329471028</v>
      </c>
      <c r="F98" s="68">
        <v>176443.25037267359</v>
      </c>
      <c r="G98" s="68">
        <v>177838.90085084198</v>
      </c>
      <c r="H98" s="68">
        <v>177717.05182968135</v>
      </c>
      <c r="I98" s="68">
        <v>178029.34708382876</v>
      </c>
      <c r="J98" s="68">
        <v>178397.63987368671</v>
      </c>
      <c r="K98" s="68">
        <v>178670.59085534691</v>
      </c>
      <c r="L98" s="68">
        <v>179840.7343277513</v>
      </c>
      <c r="M98" s="68">
        <v>181126.12214759286</v>
      </c>
      <c r="N98" s="123">
        <v>183758.04520118239</v>
      </c>
      <c r="O98" s="123">
        <v>184683.25468037563</v>
      </c>
      <c r="P98" s="123">
        <v>184822.42700680654</v>
      </c>
    </row>
    <row r="99" spans="1:16">
      <c r="A99" s="13">
        <v>42</v>
      </c>
      <c r="B99" s="14" t="s">
        <v>189</v>
      </c>
      <c r="C99" s="67">
        <v>215.48593578812</v>
      </c>
      <c r="D99" s="67">
        <v>198.52968719137999</v>
      </c>
      <c r="E99" s="67">
        <v>196.96311943666001</v>
      </c>
      <c r="F99" s="67">
        <v>197.06665473300001</v>
      </c>
      <c r="G99" s="67">
        <v>189.75263517100001</v>
      </c>
      <c r="H99" s="67">
        <v>85.105761513000004</v>
      </c>
      <c r="I99" s="67">
        <v>130.32737186752001</v>
      </c>
      <c r="J99" s="67">
        <v>102.07271111051999</v>
      </c>
      <c r="K99" s="67">
        <v>97.846330472520009</v>
      </c>
      <c r="L99" s="67">
        <v>97.234530117999995</v>
      </c>
      <c r="M99" s="67">
        <v>92.597302991999996</v>
      </c>
      <c r="N99" s="67">
        <v>104.17175598199999</v>
      </c>
      <c r="O99" s="67">
        <v>95.201243922520007</v>
      </c>
      <c r="P99" s="67">
        <v>97.997919585520009</v>
      </c>
    </row>
    <row r="100" spans="1:16">
      <c r="A100" s="13">
        <v>43</v>
      </c>
      <c r="B100" s="14" t="s">
        <v>190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3.2086200000000002E-2</v>
      </c>
    </row>
    <row r="101" spans="1:16">
      <c r="A101" s="13">
        <v>44</v>
      </c>
      <c r="B101" s="14" t="s">
        <v>191</v>
      </c>
      <c r="C101" s="67">
        <v>189.37571442300001</v>
      </c>
      <c r="D101" s="67">
        <v>192.420421705</v>
      </c>
      <c r="E101" s="67">
        <v>213.56240156707</v>
      </c>
      <c r="F101" s="67">
        <v>188.20618291421999</v>
      </c>
      <c r="G101" s="67">
        <v>332.13159212888002</v>
      </c>
      <c r="H101" s="67">
        <v>188.35888993699999</v>
      </c>
      <c r="I101" s="67">
        <v>89.887618008229992</v>
      </c>
      <c r="J101" s="67">
        <v>364.20599659721995</v>
      </c>
      <c r="K101" s="67">
        <v>168.57950319099999</v>
      </c>
      <c r="L101" s="67">
        <v>379.67015748400001</v>
      </c>
      <c r="M101" s="67">
        <v>315.28101301049998</v>
      </c>
      <c r="N101" s="67">
        <v>158.38422919011998</v>
      </c>
      <c r="O101" s="67">
        <v>213.52517443133999</v>
      </c>
      <c r="P101" s="67">
        <v>248.37550510505</v>
      </c>
    </row>
    <row r="102" spans="1:16">
      <c r="A102" s="13">
        <v>45</v>
      </c>
      <c r="B102" s="14" t="s">
        <v>193</v>
      </c>
      <c r="C102" s="67">
        <v>363.86229978301003</v>
      </c>
      <c r="D102" s="67">
        <v>363.69345980417</v>
      </c>
      <c r="E102" s="67">
        <v>336.48950783388</v>
      </c>
      <c r="F102" s="67">
        <v>337.63129157028004</v>
      </c>
      <c r="G102" s="67">
        <v>314.77628027581</v>
      </c>
      <c r="H102" s="67">
        <v>312.12541208915002</v>
      </c>
      <c r="I102" s="67">
        <v>328.47662556314003</v>
      </c>
      <c r="J102" s="67">
        <v>328.80025620640004</v>
      </c>
      <c r="K102" s="67">
        <v>338.21359001539003</v>
      </c>
      <c r="L102" s="67">
        <v>330.98511653997997</v>
      </c>
      <c r="M102" s="67">
        <v>327.13430551030001</v>
      </c>
      <c r="N102" s="67">
        <v>325.55075134711007</v>
      </c>
      <c r="O102" s="67">
        <v>339.88189125094004</v>
      </c>
      <c r="P102" s="67">
        <v>342.50915726327003</v>
      </c>
    </row>
    <row r="103" spans="1:16">
      <c r="A103" s="13">
        <v>46</v>
      </c>
      <c r="B103" s="14" t="s">
        <v>194</v>
      </c>
      <c r="C103" s="67">
        <v>164.04244824884492</v>
      </c>
      <c r="D103" s="67">
        <v>167.27195498966063</v>
      </c>
      <c r="E103" s="67">
        <v>178.82780343361631</v>
      </c>
      <c r="F103" s="67">
        <v>172.4076529565877</v>
      </c>
      <c r="G103" s="67">
        <v>196.24479234236881</v>
      </c>
      <c r="H103" s="67">
        <v>272.31254855063884</v>
      </c>
      <c r="I103" s="67">
        <v>261.72917109399719</v>
      </c>
      <c r="J103" s="67">
        <v>263.52827888675182</v>
      </c>
      <c r="K103" s="67">
        <v>246.4198412181409</v>
      </c>
      <c r="L103" s="67">
        <v>225.83231483562389</v>
      </c>
      <c r="M103" s="67">
        <v>229.81923772196592</v>
      </c>
      <c r="N103" s="67">
        <v>238.04003558521171</v>
      </c>
      <c r="O103" s="67">
        <v>225.12579724759382</v>
      </c>
      <c r="P103" s="67">
        <v>232.39943522526403</v>
      </c>
    </row>
    <row r="104" spans="1:16">
      <c r="A104" s="13">
        <v>47</v>
      </c>
      <c r="B104" s="14" t="s">
        <v>195</v>
      </c>
      <c r="C104" s="67">
        <v>347.01621875623999</v>
      </c>
      <c r="D104" s="67">
        <v>370.62420125391003</v>
      </c>
      <c r="E104" s="67">
        <v>344.97567145119001</v>
      </c>
      <c r="F104" s="67">
        <v>368.44649963350003</v>
      </c>
      <c r="G104" s="67">
        <v>366.90387737105999</v>
      </c>
      <c r="H104" s="67">
        <v>391.67300895706006</v>
      </c>
      <c r="I104" s="67">
        <v>383.52685761506001</v>
      </c>
      <c r="J104" s="67">
        <v>384.53385375006002</v>
      </c>
      <c r="K104" s="67">
        <v>868.16713527106003</v>
      </c>
      <c r="L104" s="67">
        <v>389.90987777641004</v>
      </c>
      <c r="M104" s="67">
        <v>381.42447565841002</v>
      </c>
      <c r="N104" s="67">
        <v>363.30530797741005</v>
      </c>
      <c r="O104" s="67">
        <v>374.97693023379003</v>
      </c>
      <c r="P104" s="67">
        <v>365.81527901839002</v>
      </c>
    </row>
    <row r="105" spans="1:16" ht="20">
      <c r="A105" s="13">
        <v>48</v>
      </c>
      <c r="B105" s="58" t="s">
        <v>196</v>
      </c>
      <c r="C105" s="68">
        <v>1279.7826169992152</v>
      </c>
      <c r="D105" s="68">
        <v>1292.5397249441212</v>
      </c>
      <c r="E105" s="68">
        <v>1270.8185037224159</v>
      </c>
      <c r="F105" s="68">
        <v>1263.758281807588</v>
      </c>
      <c r="G105" s="68">
        <v>1399.8091772891189</v>
      </c>
      <c r="H105" s="68">
        <v>1249.5756210468492</v>
      </c>
      <c r="I105" s="68">
        <v>1193.9476441479471</v>
      </c>
      <c r="J105" s="68">
        <v>1443.1410965509522</v>
      </c>
      <c r="K105" s="68">
        <v>1719.2264001681108</v>
      </c>
      <c r="L105" s="68">
        <v>1423.6319967540139</v>
      </c>
      <c r="M105" s="68">
        <v>1346.256334893176</v>
      </c>
      <c r="N105" s="68">
        <v>1189.4520800818518</v>
      </c>
      <c r="O105" s="68">
        <v>1248.711037086184</v>
      </c>
      <c r="P105" s="68">
        <v>1287.1293823974941</v>
      </c>
    </row>
    <row r="106" spans="1:16">
      <c r="A106" s="13">
        <v>49</v>
      </c>
      <c r="B106" s="16" t="s">
        <v>197</v>
      </c>
      <c r="C106" s="68">
        <v>174141.70523648505</v>
      </c>
      <c r="D106" s="68">
        <v>175326.85940884598</v>
      </c>
      <c r="E106" s="68">
        <v>174725.3747909879</v>
      </c>
      <c r="F106" s="68">
        <v>175179.49209086594</v>
      </c>
      <c r="G106" s="68">
        <v>176439.09167355293</v>
      </c>
      <c r="H106" s="68">
        <v>176467.47620863441</v>
      </c>
      <c r="I106" s="68">
        <v>176835.39943968071</v>
      </c>
      <c r="J106" s="68">
        <v>176954.49877713571</v>
      </c>
      <c r="K106" s="68">
        <v>176951.36445517879</v>
      </c>
      <c r="L106" s="68">
        <v>178417.10233099732</v>
      </c>
      <c r="M106" s="68">
        <v>179779.86581269975</v>
      </c>
      <c r="N106" s="123">
        <v>182568.5931211006</v>
      </c>
      <c r="O106" s="123">
        <v>183434.54364328933</v>
      </c>
      <c r="P106" s="123">
        <v>183535.29762440905</v>
      </c>
    </row>
    <row r="108" spans="1:16">
      <c r="I108" s="73"/>
      <c r="J108" s="73"/>
      <c r="K108" s="73"/>
      <c r="L108" s="73"/>
      <c r="M108" s="73"/>
      <c r="N108" s="73"/>
      <c r="O108" s="73"/>
      <c r="P108" s="73" t="s">
        <v>56</v>
      </c>
    </row>
    <row r="109" spans="1:16">
      <c r="B109" s="135" t="s">
        <v>236</v>
      </c>
      <c r="C109" s="135"/>
      <c r="D109" s="135"/>
      <c r="E109" s="135"/>
      <c r="F109" s="135"/>
      <c r="G109" s="135"/>
      <c r="H109" s="135"/>
      <c r="I109" s="135"/>
    </row>
    <row r="110" spans="1:16">
      <c r="A110" s="12" t="s">
        <v>167</v>
      </c>
      <c r="B110" s="12" t="s">
        <v>168</v>
      </c>
      <c r="C110" s="50">
        <f t="shared" ref="C110:J110" si="253">C3</f>
        <v>44773</v>
      </c>
      <c r="D110" s="50">
        <f t="shared" si="253"/>
        <v>44804</v>
      </c>
      <c r="E110" s="50">
        <f t="shared" si="253"/>
        <v>44834</v>
      </c>
      <c r="F110" s="50">
        <f t="shared" si="253"/>
        <v>44865</v>
      </c>
      <c r="G110" s="50">
        <f t="shared" si="253"/>
        <v>44895</v>
      </c>
      <c r="H110" s="50">
        <f t="shared" si="253"/>
        <v>44926</v>
      </c>
      <c r="I110" s="50">
        <f t="shared" si="253"/>
        <v>44957</v>
      </c>
      <c r="J110" s="50">
        <f t="shared" si="253"/>
        <v>44985</v>
      </c>
      <c r="K110" s="50">
        <f t="shared" ref="K110:L110" si="254">K3</f>
        <v>45016</v>
      </c>
      <c r="L110" s="50">
        <f t="shared" si="254"/>
        <v>45046</v>
      </c>
      <c r="M110" s="50">
        <f t="shared" ref="M110:N110" si="255">M3</f>
        <v>45077</v>
      </c>
      <c r="N110" s="50">
        <f t="shared" si="255"/>
        <v>45107</v>
      </c>
      <c r="O110" s="50">
        <f t="shared" ref="O110:P110" si="256">O3</f>
        <v>45138</v>
      </c>
      <c r="P110" s="50">
        <f t="shared" si="256"/>
        <v>45169</v>
      </c>
    </row>
    <row r="111" spans="1:16">
      <c r="A111" s="13">
        <v>1</v>
      </c>
      <c r="B111" s="14" t="s">
        <v>62</v>
      </c>
      <c r="C111" s="67">
        <v>0</v>
      </c>
      <c r="D111" s="67">
        <v>1.6</v>
      </c>
      <c r="E111" s="67">
        <v>1.6</v>
      </c>
      <c r="F111" s="67">
        <v>1.6</v>
      </c>
      <c r="G111" s="67">
        <v>2</v>
      </c>
      <c r="H111" s="67">
        <v>2.75</v>
      </c>
      <c r="I111" s="67">
        <v>2.75</v>
      </c>
      <c r="J111" s="67">
        <v>2.75</v>
      </c>
      <c r="K111" s="67">
        <v>3.5</v>
      </c>
      <c r="L111" s="67">
        <v>3.5</v>
      </c>
      <c r="M111" s="67">
        <v>3.5</v>
      </c>
      <c r="N111" s="67">
        <v>3.5</v>
      </c>
      <c r="O111" s="67">
        <v>3.5</v>
      </c>
      <c r="P111" s="67">
        <v>3.5</v>
      </c>
    </row>
    <row r="112" spans="1:16">
      <c r="A112" s="13">
        <v>2</v>
      </c>
      <c r="B112" s="14" t="s">
        <v>63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</row>
    <row r="113" spans="1:16">
      <c r="A113" s="13">
        <v>3</v>
      </c>
      <c r="B113" s="14" t="s">
        <v>64</v>
      </c>
      <c r="C113" s="67">
        <v>227.28642663900001</v>
      </c>
      <c r="D113" s="67">
        <v>228.28642663900001</v>
      </c>
      <c r="E113" s="67">
        <v>231.68642663899999</v>
      </c>
      <c r="F113" s="67">
        <v>232.38642663900001</v>
      </c>
      <c r="G113" s="67">
        <v>234.88642663900001</v>
      </c>
      <c r="H113" s="67">
        <v>241.88642663900001</v>
      </c>
      <c r="I113" s="67">
        <v>457.18642663899999</v>
      </c>
      <c r="J113" s="67">
        <v>461.68642663899999</v>
      </c>
      <c r="K113" s="67">
        <v>480.18642663899999</v>
      </c>
      <c r="L113" s="67">
        <v>483.18642663899999</v>
      </c>
      <c r="M113" s="67">
        <v>488.93642663899999</v>
      </c>
      <c r="N113" s="67">
        <v>507.43642663899999</v>
      </c>
      <c r="O113" s="67">
        <v>508.43642663899999</v>
      </c>
      <c r="P113" s="67">
        <v>528.43642663900005</v>
      </c>
    </row>
    <row r="114" spans="1:16">
      <c r="A114" s="13">
        <v>4</v>
      </c>
      <c r="B114" s="14" t="s">
        <v>65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</row>
    <row r="115" spans="1:16">
      <c r="A115" s="13">
        <v>5</v>
      </c>
      <c r="B115" s="14" t="s">
        <v>66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</row>
    <row r="116" spans="1:16">
      <c r="A116" s="13">
        <v>6</v>
      </c>
      <c r="B116" s="14" t="s">
        <v>67</v>
      </c>
      <c r="C116" s="67">
        <v>148.4519986</v>
      </c>
      <c r="D116" s="67">
        <v>150.11683769999999</v>
      </c>
      <c r="E116" s="67">
        <v>172.4107242</v>
      </c>
      <c r="F116" s="67">
        <v>173.3599791</v>
      </c>
      <c r="G116" s="67">
        <v>176.17106000000001</v>
      </c>
      <c r="H116" s="67">
        <v>176.09921750000001</v>
      </c>
      <c r="I116" s="67">
        <v>578.11201370499998</v>
      </c>
      <c r="J116" s="67">
        <v>576.84222825699999</v>
      </c>
      <c r="K116" s="67">
        <v>582.84918495299996</v>
      </c>
      <c r="L116" s="67">
        <v>590.91614720400003</v>
      </c>
      <c r="M116" s="67">
        <v>583.91399257800003</v>
      </c>
      <c r="N116" s="67">
        <v>610.02716829999997</v>
      </c>
      <c r="O116" s="67">
        <v>618.35519353300003</v>
      </c>
      <c r="P116" s="67">
        <v>616.955769283</v>
      </c>
    </row>
    <row r="117" spans="1:16">
      <c r="A117" s="13">
        <v>7</v>
      </c>
      <c r="B117" s="14" t="s">
        <v>68</v>
      </c>
      <c r="C117" s="67">
        <v>4.2828047299999996</v>
      </c>
      <c r="D117" s="67">
        <v>4.3221254150000004</v>
      </c>
      <c r="E117" s="67">
        <v>4.9255398250000004</v>
      </c>
      <c r="F117" s="67">
        <v>4.5959806900000002</v>
      </c>
      <c r="G117" s="67">
        <v>5.4676553700000001</v>
      </c>
      <c r="H117" s="67">
        <v>4.8820892000000002</v>
      </c>
      <c r="I117" s="67">
        <v>5.3819301199999998</v>
      </c>
      <c r="J117" s="67">
        <v>5.3789265679999998</v>
      </c>
      <c r="K117" s="67">
        <v>5.3800320990000001</v>
      </c>
      <c r="L117" s="67">
        <v>5.083269789</v>
      </c>
      <c r="M117" s="67">
        <v>4.8567001459999997</v>
      </c>
      <c r="N117" s="67">
        <v>4.8756421940000001</v>
      </c>
      <c r="O117" s="67">
        <v>5.6063429459999998</v>
      </c>
      <c r="P117" s="67">
        <v>5.692138946</v>
      </c>
    </row>
    <row r="118" spans="1:16">
      <c r="A118" s="13">
        <v>8</v>
      </c>
      <c r="B118" s="14" t="s">
        <v>70</v>
      </c>
      <c r="C118" s="67">
        <v>49.522207000000002</v>
      </c>
      <c r="D118" s="67">
        <v>53.513807999999997</v>
      </c>
      <c r="E118" s="67">
        <v>51.216726000000001</v>
      </c>
      <c r="F118" s="67">
        <v>50.949460000000002</v>
      </c>
      <c r="G118" s="67">
        <v>51.623621</v>
      </c>
      <c r="H118" s="67">
        <v>51.762129000000002</v>
      </c>
      <c r="I118" s="67">
        <v>199.45027615000001</v>
      </c>
      <c r="J118" s="67">
        <v>199.19048543</v>
      </c>
      <c r="K118" s="67">
        <v>191.73426610000001</v>
      </c>
      <c r="L118" s="67">
        <v>191.71703919999999</v>
      </c>
      <c r="M118" s="67">
        <v>190.83853478</v>
      </c>
      <c r="N118" s="67">
        <v>190.47830927000001</v>
      </c>
      <c r="O118" s="67">
        <v>195.30375506999999</v>
      </c>
      <c r="P118" s="67">
        <v>200.26338892999999</v>
      </c>
    </row>
    <row r="119" spans="1:16">
      <c r="A119" s="13">
        <v>9</v>
      </c>
      <c r="B119" s="14" t="s">
        <v>71</v>
      </c>
      <c r="C119" s="67">
        <v>0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67">
        <v>0</v>
      </c>
      <c r="L119" s="67">
        <v>0</v>
      </c>
      <c r="M119" s="67">
        <v>0</v>
      </c>
      <c r="N119" s="67">
        <v>0</v>
      </c>
      <c r="O119" s="67">
        <v>0</v>
      </c>
      <c r="P119" s="67">
        <v>0</v>
      </c>
    </row>
    <row r="120" spans="1:16">
      <c r="A120" s="13">
        <v>10</v>
      </c>
      <c r="B120" s="14" t="s">
        <v>72</v>
      </c>
      <c r="C120" s="67">
        <v>41.868002976985814</v>
      </c>
      <c r="D120" s="67">
        <v>42.005122637957349</v>
      </c>
      <c r="E120" s="67">
        <v>28.869736164071551</v>
      </c>
      <c r="F120" s="67">
        <v>28.995939266814492</v>
      </c>
      <c r="G120" s="67">
        <v>29.068672173376392</v>
      </c>
      <c r="H120" s="67">
        <v>29.763401947763764</v>
      </c>
      <c r="I120" s="67">
        <v>29.763401947763764</v>
      </c>
      <c r="J120" s="67">
        <v>29.763401947759998</v>
      </c>
      <c r="K120" s="67">
        <v>32.380529284410002</v>
      </c>
      <c r="L120" s="67">
        <v>32.657382297302</v>
      </c>
      <c r="M120" s="67">
        <v>32.877018811958699</v>
      </c>
      <c r="N120" s="67">
        <v>32.877018811958699</v>
      </c>
      <c r="O120" s="67">
        <v>33.434476491933204</v>
      </c>
      <c r="P120" s="67">
        <v>34.173088881650003</v>
      </c>
    </row>
    <row r="121" spans="1:16">
      <c r="A121" s="13">
        <v>11</v>
      </c>
      <c r="B121" s="14" t="s">
        <v>73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67">
        <v>0</v>
      </c>
      <c r="L121" s="67">
        <v>0</v>
      </c>
      <c r="M121" s="67">
        <v>0</v>
      </c>
      <c r="N121" s="67">
        <v>0</v>
      </c>
      <c r="O121" s="67">
        <v>0</v>
      </c>
      <c r="P121" s="67">
        <v>0</v>
      </c>
    </row>
    <row r="122" spans="1:16">
      <c r="A122" s="13">
        <v>12</v>
      </c>
      <c r="B122" s="14" t="s">
        <v>74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</row>
    <row r="123" spans="1:16">
      <c r="A123" s="13">
        <v>13</v>
      </c>
      <c r="B123" s="14" t="s">
        <v>75</v>
      </c>
      <c r="C123" s="67">
        <v>0</v>
      </c>
      <c r="D123" s="67">
        <v>0</v>
      </c>
      <c r="E123" s="67">
        <v>0</v>
      </c>
      <c r="F123" s="67"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</row>
    <row r="124" spans="1:16">
      <c r="A124" s="13">
        <v>14</v>
      </c>
      <c r="B124" s="14" t="s">
        <v>76</v>
      </c>
      <c r="C124" s="67">
        <v>0</v>
      </c>
      <c r="D124" s="67">
        <v>0</v>
      </c>
      <c r="E124" s="67">
        <v>0</v>
      </c>
      <c r="F124" s="67">
        <v>0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</row>
    <row r="125" spans="1:16">
      <c r="A125" s="13">
        <v>15</v>
      </c>
      <c r="B125" s="14" t="s">
        <v>77</v>
      </c>
      <c r="C125" s="67">
        <v>0</v>
      </c>
      <c r="D125" s="67">
        <v>0</v>
      </c>
      <c r="E125" s="67">
        <v>0</v>
      </c>
      <c r="F125" s="67">
        <v>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</row>
    <row r="126" spans="1:16">
      <c r="A126" s="13">
        <v>16</v>
      </c>
      <c r="B126" s="14" t="s">
        <v>78</v>
      </c>
      <c r="C126" s="67">
        <v>0</v>
      </c>
      <c r="D126" s="67">
        <v>0</v>
      </c>
      <c r="E126" s="67">
        <v>0</v>
      </c>
      <c r="F126" s="67">
        <v>0</v>
      </c>
      <c r="G126" s="67">
        <v>0</v>
      </c>
      <c r="H126" s="67">
        <v>0</v>
      </c>
      <c r="I126" s="67">
        <v>0</v>
      </c>
      <c r="J126" s="67">
        <v>0</v>
      </c>
      <c r="K126" s="67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</row>
    <row r="127" spans="1:16">
      <c r="A127" s="13">
        <v>17</v>
      </c>
      <c r="B127" s="14" t="s">
        <v>79</v>
      </c>
      <c r="C127" s="67">
        <v>49.421608073999998</v>
      </c>
      <c r="D127" s="67">
        <v>49.421608073999998</v>
      </c>
      <c r="E127" s="67">
        <v>49.421608073999998</v>
      </c>
      <c r="F127" s="67">
        <v>49.421608073999998</v>
      </c>
      <c r="G127" s="67">
        <v>49.421608073999998</v>
      </c>
      <c r="H127" s="67">
        <v>49.421608073999998</v>
      </c>
      <c r="I127" s="67">
        <v>49.421608073999998</v>
      </c>
      <c r="J127" s="67">
        <v>49.421608073999998</v>
      </c>
      <c r="K127" s="67">
        <v>49.422254950000003</v>
      </c>
      <c r="L127" s="67">
        <v>49.422254950000003</v>
      </c>
      <c r="M127" s="67">
        <v>49.422254950000003</v>
      </c>
      <c r="N127" s="67">
        <v>49.839791173999998</v>
      </c>
      <c r="O127" s="67">
        <v>49.839791173999998</v>
      </c>
      <c r="P127" s="67">
        <v>49.839791173999998</v>
      </c>
    </row>
    <row r="128" spans="1:16">
      <c r="A128" s="13">
        <v>18</v>
      </c>
      <c r="B128" s="14" t="s">
        <v>80</v>
      </c>
      <c r="C128" s="67">
        <v>10.969796181</v>
      </c>
      <c r="D128" s="67">
        <v>10.969796181</v>
      </c>
      <c r="E128" s="67">
        <v>10.969796181</v>
      </c>
      <c r="F128" s="67">
        <v>16.008355262999999</v>
      </c>
      <c r="G128" s="67">
        <v>16.008355262999999</v>
      </c>
      <c r="H128" s="67">
        <v>16.008355262999999</v>
      </c>
      <c r="I128" s="67">
        <v>16.008355262999999</v>
      </c>
      <c r="J128" s="67">
        <v>16.008355262999999</v>
      </c>
      <c r="K128" s="67">
        <v>16.008355262999999</v>
      </c>
      <c r="L128" s="67">
        <v>16.008355262999999</v>
      </c>
      <c r="M128" s="67">
        <v>16.008355262999999</v>
      </c>
      <c r="N128" s="67">
        <v>16.008355262999999</v>
      </c>
      <c r="O128" s="67">
        <v>16.008355262999999</v>
      </c>
      <c r="P128" s="67">
        <v>20.249383363</v>
      </c>
    </row>
    <row r="129" spans="1:16">
      <c r="A129" s="13">
        <v>19</v>
      </c>
      <c r="B129" s="14" t="s">
        <v>81</v>
      </c>
      <c r="C129" s="67">
        <v>10.353431526</v>
      </c>
      <c r="D129" s="67">
        <v>10.353431526</v>
      </c>
      <c r="E129" s="67">
        <v>10.353431526</v>
      </c>
      <c r="F129" s="67">
        <v>10.353431526</v>
      </c>
      <c r="G129" s="67">
        <v>10.353431526</v>
      </c>
      <c r="H129" s="67">
        <v>10.353431526</v>
      </c>
      <c r="I129" s="67">
        <v>10.353431526</v>
      </c>
      <c r="J129" s="67">
        <v>10.353431526</v>
      </c>
      <c r="K129" s="67">
        <v>10.382634275999999</v>
      </c>
      <c r="L129" s="67">
        <v>10.382634275999999</v>
      </c>
      <c r="M129" s="67">
        <v>10.382634275999999</v>
      </c>
      <c r="N129" s="67">
        <v>10.382634275999999</v>
      </c>
      <c r="O129" s="67">
        <v>10.382634275999999</v>
      </c>
      <c r="P129" s="67">
        <v>10.382634275999999</v>
      </c>
    </row>
    <row r="130" spans="1:16">
      <c r="A130" s="13">
        <v>20</v>
      </c>
      <c r="B130" s="14" t="s">
        <v>82</v>
      </c>
      <c r="C130" s="67">
        <v>13.130820313999999</v>
      </c>
      <c r="D130" s="67">
        <v>13.130820313999999</v>
      </c>
      <c r="E130" s="67">
        <v>13.130820313999999</v>
      </c>
      <c r="F130" s="67">
        <v>13.130820313999999</v>
      </c>
      <c r="G130" s="67">
        <v>13.130820313999999</v>
      </c>
      <c r="H130" s="67">
        <v>13.130820313999999</v>
      </c>
      <c r="I130" s="67">
        <v>20.102820313999999</v>
      </c>
      <c r="J130" s="67">
        <v>20.102820313999999</v>
      </c>
      <c r="K130" s="67">
        <v>24.7561</v>
      </c>
      <c r="L130" s="67">
        <v>24.7561</v>
      </c>
      <c r="M130" s="67">
        <v>24.7561</v>
      </c>
      <c r="N130" s="67">
        <v>24.7561</v>
      </c>
      <c r="O130" s="67">
        <v>24.7561</v>
      </c>
      <c r="P130" s="67">
        <v>24.7561</v>
      </c>
    </row>
    <row r="131" spans="1:16">
      <c r="A131" s="13">
        <v>21</v>
      </c>
      <c r="B131" s="16" t="s">
        <v>83</v>
      </c>
      <c r="C131" s="68">
        <v>555.28709604098583</v>
      </c>
      <c r="D131" s="68">
        <v>563.71997648695731</v>
      </c>
      <c r="E131" s="68">
        <v>574.58480892307148</v>
      </c>
      <c r="F131" s="68">
        <v>580.80200087281446</v>
      </c>
      <c r="G131" s="68">
        <v>588.13165035937641</v>
      </c>
      <c r="H131" s="68">
        <v>596.0574794637638</v>
      </c>
      <c r="I131" s="68">
        <v>1368.5302637387638</v>
      </c>
      <c r="J131" s="68">
        <v>1371.4976840187601</v>
      </c>
      <c r="K131" s="68">
        <v>1396.59978356441</v>
      </c>
      <c r="L131" s="68">
        <v>1407.6296096183021</v>
      </c>
      <c r="M131" s="68">
        <v>1405.492017443959</v>
      </c>
      <c r="N131" s="68">
        <f>SUM(N111:N130)</f>
        <v>1450.1814459279587</v>
      </c>
      <c r="O131" s="68">
        <v>1465.6230753929331</v>
      </c>
      <c r="P131" s="68">
        <v>1494.2487214926498</v>
      </c>
    </row>
    <row r="132" spans="1:16">
      <c r="A132" s="13">
        <v>22</v>
      </c>
      <c r="B132" s="14" t="s">
        <v>170</v>
      </c>
      <c r="C132" s="67">
        <v>22.305103574614936</v>
      </c>
      <c r="D132" s="67">
        <v>17.624356795924903</v>
      </c>
      <c r="E132" s="67">
        <v>18.377455828214906</v>
      </c>
      <c r="F132" s="67">
        <v>16.741449713504959</v>
      </c>
      <c r="G132" s="67">
        <v>17.485154947924904</v>
      </c>
      <c r="H132" s="67">
        <v>13.415618234875007</v>
      </c>
      <c r="I132" s="67">
        <v>15.402509200875008</v>
      </c>
      <c r="J132" s="67">
        <v>16.77044316588</v>
      </c>
      <c r="K132" s="67">
        <v>22.585997413748853</v>
      </c>
      <c r="L132" s="67">
        <v>21.96584155364885</v>
      </c>
      <c r="M132" s="67">
        <v>52.10521571987131</v>
      </c>
      <c r="N132" s="67">
        <v>21.559536692871312</v>
      </c>
      <c r="O132" s="67">
        <v>25.07581968705551</v>
      </c>
      <c r="P132" s="67">
        <v>13.69700121305547</v>
      </c>
    </row>
    <row r="133" spans="1:16">
      <c r="A133" s="13">
        <v>23</v>
      </c>
      <c r="B133" s="15" t="s">
        <v>171</v>
      </c>
      <c r="C133" s="67">
        <v>1.2533367295434659</v>
      </c>
      <c r="D133" s="67">
        <v>1.581691779319166</v>
      </c>
      <c r="E133" s="67">
        <v>1.1457595336594657</v>
      </c>
      <c r="F133" s="67">
        <v>1.4078222596594654</v>
      </c>
      <c r="G133" s="67">
        <v>1.5621576285751655</v>
      </c>
      <c r="H133" s="67">
        <v>0.80205363272799968</v>
      </c>
      <c r="I133" s="67">
        <v>2.5093436747279996</v>
      </c>
      <c r="J133" s="67">
        <v>2.5069478867299999</v>
      </c>
      <c r="K133" s="67">
        <v>3.4147913938476449</v>
      </c>
      <c r="L133" s="67">
        <v>6.1348926976966398</v>
      </c>
      <c r="M133" s="67">
        <v>4.4108696816966404</v>
      </c>
      <c r="N133" s="67">
        <v>4.49745029269664</v>
      </c>
      <c r="O133" s="67">
        <v>4.4065402813208197</v>
      </c>
      <c r="P133" s="67">
        <v>4.2847548759901803</v>
      </c>
    </row>
    <row r="134" spans="1:16">
      <c r="A134" s="13">
        <v>24</v>
      </c>
      <c r="B134" s="15" t="s">
        <v>172</v>
      </c>
      <c r="C134" s="67">
        <v>0.54748292350000005</v>
      </c>
      <c r="D134" s="67">
        <v>0.63308719899999999</v>
      </c>
      <c r="E134" s="67">
        <v>0.49681109599999951</v>
      </c>
      <c r="F134" s="67">
        <v>0.61024390800000028</v>
      </c>
      <c r="G134" s="67">
        <v>0.68409405700000026</v>
      </c>
      <c r="H134" s="67">
        <v>0.37796064099999999</v>
      </c>
      <c r="I134" s="67">
        <v>0.37796064099999999</v>
      </c>
      <c r="J134" s="67">
        <v>0.37796064099999999</v>
      </c>
      <c r="K134" s="67">
        <v>0.74467922200000003</v>
      </c>
      <c r="L134" s="67">
        <v>1.0929730529999999</v>
      </c>
      <c r="M134" s="67">
        <v>1.2311525679999999</v>
      </c>
      <c r="N134" s="67">
        <v>1.2311525679999999</v>
      </c>
      <c r="O134" s="67">
        <v>1.32297362199018</v>
      </c>
      <c r="P134" s="67">
        <v>1.2930602992</v>
      </c>
    </row>
    <row r="135" spans="1:16">
      <c r="A135" s="13">
        <v>25</v>
      </c>
      <c r="B135" s="15" t="s">
        <v>173</v>
      </c>
      <c r="C135" s="67">
        <v>0</v>
      </c>
      <c r="D135" s="67">
        <v>0</v>
      </c>
      <c r="E135" s="67">
        <v>0</v>
      </c>
      <c r="F135" s="67">
        <v>0</v>
      </c>
      <c r="G135" s="67">
        <v>0</v>
      </c>
      <c r="H135" s="67">
        <v>0</v>
      </c>
      <c r="I135" s="67">
        <v>0</v>
      </c>
      <c r="J135" s="67">
        <v>0</v>
      </c>
      <c r="K135" s="67">
        <v>0</v>
      </c>
      <c r="L135" s="67">
        <v>0</v>
      </c>
      <c r="M135" s="67">
        <v>0</v>
      </c>
      <c r="N135" s="67">
        <v>0</v>
      </c>
      <c r="O135" s="67">
        <v>0</v>
      </c>
      <c r="P135" s="67">
        <v>0</v>
      </c>
    </row>
    <row r="136" spans="1:16">
      <c r="A136" s="13">
        <v>26</v>
      </c>
      <c r="B136" s="15" t="s">
        <v>174</v>
      </c>
      <c r="C136" s="67">
        <v>15.361679565115701</v>
      </c>
      <c r="D136" s="67">
        <v>15.184007392115699</v>
      </c>
      <c r="E136" s="67">
        <v>15.586406636</v>
      </c>
      <c r="F136" s="67">
        <v>15.791213595</v>
      </c>
      <c r="G136" s="67">
        <v>15.487788756</v>
      </c>
      <c r="H136" s="67">
        <v>15.285381430999999</v>
      </c>
      <c r="I136" s="67">
        <v>17.301683395000001</v>
      </c>
      <c r="J136" s="67">
        <v>15.285381430999999</v>
      </c>
      <c r="K136" s="67">
        <v>18.964871185</v>
      </c>
      <c r="L136" s="67">
        <v>21.171182528999999</v>
      </c>
      <c r="M136" s="67">
        <v>20.062037716999999</v>
      </c>
      <c r="N136" s="67">
        <v>20.062037716999999</v>
      </c>
      <c r="O136" s="67">
        <v>22.255557521848999</v>
      </c>
      <c r="P136" s="67">
        <v>21.801494458581502</v>
      </c>
    </row>
    <row r="137" spans="1:16">
      <c r="A137" s="13">
        <v>27</v>
      </c>
      <c r="B137" s="14" t="s">
        <v>176</v>
      </c>
      <c r="C137" s="67">
        <v>26.104190974000002</v>
      </c>
      <c r="D137" s="67">
        <v>26.104190974000002</v>
      </c>
      <c r="E137" s="67">
        <v>27.614298322</v>
      </c>
      <c r="F137" s="67">
        <v>23.369699538999999</v>
      </c>
      <c r="G137" s="67">
        <v>23.736050979000002</v>
      </c>
      <c r="H137" s="67">
        <v>17.964182999999998</v>
      </c>
      <c r="I137" s="67">
        <v>17.964182999999998</v>
      </c>
      <c r="J137" s="67">
        <v>17.964182999999998</v>
      </c>
      <c r="K137" s="67">
        <v>23.193312039999999</v>
      </c>
      <c r="L137" s="67">
        <v>23.193312039999999</v>
      </c>
      <c r="M137" s="67">
        <v>23.201312040000001</v>
      </c>
      <c r="N137" s="67">
        <v>23.201312040000001</v>
      </c>
      <c r="O137" s="67">
        <v>23.20298704</v>
      </c>
      <c r="P137" s="67">
        <v>18.961958939999999</v>
      </c>
    </row>
    <row r="138" spans="1:16">
      <c r="A138" s="13">
        <v>28</v>
      </c>
      <c r="B138" s="14" t="s">
        <v>177</v>
      </c>
      <c r="C138" s="67">
        <v>0</v>
      </c>
      <c r="D138" s="67">
        <v>0</v>
      </c>
      <c r="E138" s="67">
        <v>0</v>
      </c>
      <c r="F138" s="67">
        <v>0.14699999999999999</v>
      </c>
      <c r="G138" s="67">
        <v>0</v>
      </c>
      <c r="H138" s="67">
        <v>1.2049745999999999</v>
      </c>
      <c r="I138" s="67">
        <v>1.2049745999999999</v>
      </c>
      <c r="J138" s="67">
        <v>1.2049745999999999</v>
      </c>
      <c r="K138" s="67">
        <v>0</v>
      </c>
      <c r="L138" s="67">
        <v>5.1249999999999997E-2</v>
      </c>
      <c r="M138" s="67">
        <v>0.1507</v>
      </c>
      <c r="N138" s="67">
        <v>0.1507</v>
      </c>
      <c r="O138" s="67">
        <v>0</v>
      </c>
      <c r="P138" s="67">
        <v>0</v>
      </c>
    </row>
    <row r="139" spans="1:16">
      <c r="A139" s="13">
        <v>29</v>
      </c>
      <c r="B139" s="14" t="s">
        <v>178</v>
      </c>
      <c r="C139" s="67">
        <v>3.396071514</v>
      </c>
      <c r="D139" s="67">
        <v>3.7545844439999998</v>
      </c>
      <c r="E139" s="67">
        <v>2.9138756859999999</v>
      </c>
      <c r="F139" s="67">
        <v>3.5765008549999999</v>
      </c>
      <c r="G139" s="67">
        <v>3.4954989759999999</v>
      </c>
      <c r="H139" s="67">
        <v>4.2538593990000004</v>
      </c>
      <c r="I139" s="67">
        <v>9.6723878889999995</v>
      </c>
      <c r="J139" s="67">
        <v>7.8718954439999997</v>
      </c>
      <c r="K139" s="67">
        <v>6.0581885100036406</v>
      </c>
      <c r="L139" s="67">
        <v>5.2370885730078509</v>
      </c>
      <c r="M139" s="67">
        <v>4.9621887036703098</v>
      </c>
      <c r="N139" s="67">
        <v>13.254310116670311</v>
      </c>
      <c r="O139" s="67">
        <v>10.043142753003639</v>
      </c>
      <c r="P139" s="67">
        <v>7.4931483656703097</v>
      </c>
    </row>
    <row r="140" spans="1:16">
      <c r="A140" s="13">
        <v>30</v>
      </c>
      <c r="B140" s="14" t="s">
        <v>179</v>
      </c>
      <c r="C140" s="67">
        <v>0</v>
      </c>
      <c r="D140" s="67">
        <v>0</v>
      </c>
      <c r="E140" s="67">
        <v>0</v>
      </c>
      <c r="F140" s="67">
        <v>0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</row>
    <row r="141" spans="1:16">
      <c r="A141" s="13">
        <v>31</v>
      </c>
      <c r="B141" s="16" t="s">
        <v>180</v>
      </c>
      <c r="C141" s="68">
        <v>68.967865280774106</v>
      </c>
      <c r="D141" s="68">
        <v>64.881918584359767</v>
      </c>
      <c r="E141" s="68">
        <v>66.13460710187438</v>
      </c>
      <c r="F141" s="68">
        <v>61.643929870164428</v>
      </c>
      <c r="G141" s="68">
        <v>62.450745344500071</v>
      </c>
      <c r="H141" s="68">
        <v>53.304030938603013</v>
      </c>
      <c r="I141" s="68">
        <v>64.433042400603014</v>
      </c>
      <c r="J141" s="68">
        <v>61.981786168599996</v>
      </c>
      <c r="K141" s="68">
        <v>74.961839764600128</v>
      </c>
      <c r="L141" s="68">
        <v>78.846540446353387</v>
      </c>
      <c r="M141" s="68">
        <v>106.1234764302383</v>
      </c>
      <c r="N141" s="68">
        <f>SUM(N132:N140)</f>
        <v>83.956499427238271</v>
      </c>
      <c r="O141" s="68">
        <f>SUM(O132:O140)</f>
        <v>86.307020905219147</v>
      </c>
      <c r="P141" s="68">
        <v>67.531418152497395</v>
      </c>
    </row>
    <row r="142" spans="1:16">
      <c r="A142" s="13">
        <v>32</v>
      </c>
      <c r="B142" s="14" t="s">
        <v>181</v>
      </c>
      <c r="C142" s="67">
        <v>8.3020093095000007</v>
      </c>
      <c r="D142" s="67">
        <v>8.2916302074166666</v>
      </c>
      <c r="E142" s="67">
        <v>8.27087200325</v>
      </c>
      <c r="F142" s="67">
        <v>8.2604929011666659</v>
      </c>
      <c r="G142" s="67">
        <v>8.2501137990833335</v>
      </c>
      <c r="H142" s="67">
        <v>8.2845471970000002</v>
      </c>
      <c r="I142" s="67">
        <v>8.2845471970000002</v>
      </c>
      <c r="J142" s="67">
        <v>8.2845471970000002</v>
      </c>
      <c r="K142" s="67">
        <v>8.2528473907500004</v>
      </c>
      <c r="L142" s="67">
        <v>8.2422807886666707</v>
      </c>
      <c r="M142" s="67">
        <v>8.2317141865833303</v>
      </c>
      <c r="N142" s="67">
        <v>8.2317141865833303</v>
      </c>
      <c r="O142" s="67">
        <v>8.2105809824166691</v>
      </c>
      <c r="P142" s="67">
        <v>8.2000143803333305</v>
      </c>
    </row>
    <row r="143" spans="1:16">
      <c r="A143" s="13">
        <v>33</v>
      </c>
      <c r="B143" s="14" t="s">
        <v>182</v>
      </c>
      <c r="C143" s="67">
        <v>0.50429157333333297</v>
      </c>
      <c r="D143" s="67">
        <v>0.49271136533333304</v>
      </c>
      <c r="E143" s="67">
        <v>0.471821782333333</v>
      </c>
      <c r="F143" s="67">
        <v>0.46024157433333296</v>
      </c>
      <c r="G143" s="67">
        <v>0.44866136633333292</v>
      </c>
      <c r="H143" s="67">
        <v>0.43708115933333291</v>
      </c>
      <c r="I143" s="67">
        <v>0.43708115933333291</v>
      </c>
      <c r="J143" s="67">
        <v>0.43708115932999997</v>
      </c>
      <c r="K143" s="67">
        <v>0.40234053433333278</v>
      </c>
      <c r="L143" s="67">
        <v>0.39076032633332997</v>
      </c>
      <c r="M143" s="67">
        <v>0.37918011833332999</v>
      </c>
      <c r="N143" s="67">
        <v>0.37690928533332996</v>
      </c>
      <c r="O143" s="67">
        <v>0.38110860833332999</v>
      </c>
      <c r="P143" s="67">
        <v>0.36926430633332996</v>
      </c>
    </row>
    <row r="144" spans="1:16">
      <c r="A144" s="13">
        <v>34</v>
      </c>
      <c r="B144" s="14" t="s">
        <v>183</v>
      </c>
      <c r="C144" s="67">
        <v>7.7231998166666663E-2</v>
      </c>
      <c r="D144" s="67">
        <v>7.544793566666666E-2</v>
      </c>
      <c r="E144" s="67">
        <v>7.1879810666666655E-2</v>
      </c>
      <c r="F144" s="67">
        <v>7.0095748166666652E-2</v>
      </c>
      <c r="G144" s="67">
        <v>6.8311685666666663E-2</v>
      </c>
      <c r="H144" s="67">
        <v>7.2252629166666651E-2</v>
      </c>
      <c r="I144" s="67">
        <v>0.10437587716666666</v>
      </c>
      <c r="J144" s="67">
        <v>0.10339293917</v>
      </c>
      <c r="K144" s="67">
        <v>9.9821876166666657E-2</v>
      </c>
      <c r="L144" s="67">
        <v>9.797622983333E-2</v>
      </c>
      <c r="M144" s="67">
        <v>9.6130583500000005E-2</v>
      </c>
      <c r="N144" s="67">
        <v>9.5147645500000003E-2</v>
      </c>
      <c r="O144" s="67">
        <v>0.11702679183333001</v>
      </c>
      <c r="P144" s="67">
        <v>0.1148092705</v>
      </c>
    </row>
    <row r="145" spans="1:16">
      <c r="A145" s="13">
        <v>35</v>
      </c>
      <c r="B145" s="14" t="s">
        <v>184</v>
      </c>
      <c r="C145" s="67">
        <v>0.27978882850000009</v>
      </c>
      <c r="D145" s="67">
        <v>0.27236975558333337</v>
      </c>
      <c r="E145" s="67">
        <v>0.25753160975000006</v>
      </c>
      <c r="F145" s="67">
        <v>0.2501125368333334</v>
      </c>
      <c r="G145" s="67">
        <v>0.24269346391666671</v>
      </c>
      <c r="H145" s="67">
        <v>0.25527039600000001</v>
      </c>
      <c r="I145" s="67">
        <v>0.26659256200000003</v>
      </c>
      <c r="J145" s="67">
        <v>0.26631756200000001</v>
      </c>
      <c r="K145" s="67">
        <v>0.24437838591666669</v>
      </c>
      <c r="L145" s="67">
        <v>0.24634331333333001</v>
      </c>
      <c r="M145" s="67">
        <v>0.23868427875000001</v>
      </c>
      <c r="N145" s="67">
        <v>0.23823323774999999</v>
      </c>
      <c r="O145" s="67">
        <v>0.23837621758333</v>
      </c>
      <c r="P145" s="67">
        <v>0.23250918700000001</v>
      </c>
    </row>
    <row r="146" spans="1:16">
      <c r="A146" s="13">
        <v>36</v>
      </c>
      <c r="B146" s="14" t="s">
        <v>185</v>
      </c>
      <c r="C146" s="67">
        <v>0</v>
      </c>
      <c r="D146" s="67">
        <v>0</v>
      </c>
      <c r="E146" s="67">
        <v>0</v>
      </c>
      <c r="F146" s="67">
        <v>0</v>
      </c>
      <c r="G146" s="67">
        <v>0</v>
      </c>
      <c r="H146" s="67">
        <v>0</v>
      </c>
      <c r="I146" s="67">
        <v>0</v>
      </c>
      <c r="J146" s="67">
        <v>0</v>
      </c>
      <c r="K146" s="67">
        <v>0</v>
      </c>
      <c r="L146" s="67">
        <v>0</v>
      </c>
      <c r="M146" s="67">
        <v>0</v>
      </c>
      <c r="N146" s="67">
        <v>0</v>
      </c>
      <c r="O146" s="67">
        <v>0</v>
      </c>
      <c r="P146" s="67">
        <v>0</v>
      </c>
    </row>
    <row r="147" spans="1:16">
      <c r="A147" s="13">
        <v>37</v>
      </c>
      <c r="B147" s="16" t="s">
        <v>186</v>
      </c>
      <c r="C147" s="68">
        <v>9.1633217094999981</v>
      </c>
      <c r="D147" s="68">
        <v>9.1321592640000002</v>
      </c>
      <c r="E147" s="68">
        <v>9.072105205999998</v>
      </c>
      <c r="F147" s="68">
        <v>9.0409427604999983</v>
      </c>
      <c r="G147" s="68">
        <v>9.0097803149999987</v>
      </c>
      <c r="H147" s="68">
        <v>9.049151381499998</v>
      </c>
      <c r="I147" s="68">
        <v>9.0925967954999987</v>
      </c>
      <c r="J147" s="68">
        <v>9.0913388575000003</v>
      </c>
      <c r="K147" s="68">
        <v>8.9993881871666641</v>
      </c>
      <c r="L147" s="68">
        <v>8.9773606581666705</v>
      </c>
      <c r="M147" s="68">
        <v>8.94570916716666</v>
      </c>
      <c r="N147" s="68">
        <f>SUM(N142:N146)</f>
        <v>8.9420043551666613</v>
      </c>
      <c r="O147" s="68">
        <v>8.9470926001666697</v>
      </c>
      <c r="P147" s="68">
        <v>8.9165971441666603</v>
      </c>
    </row>
    <row r="148" spans="1:16">
      <c r="A148" s="13">
        <v>38</v>
      </c>
      <c r="B148" s="16" t="s">
        <v>187</v>
      </c>
      <c r="C148" s="68">
        <v>3.8320742399999999</v>
      </c>
      <c r="D148" s="68">
        <v>3.8320742399999999</v>
      </c>
      <c r="E148" s="68">
        <v>3.8320742399999999</v>
      </c>
      <c r="F148" s="68">
        <v>3.8320742399999999</v>
      </c>
      <c r="G148" s="68">
        <v>3.8320742399999999</v>
      </c>
      <c r="H148" s="68">
        <v>3.8320742399999999</v>
      </c>
      <c r="I148" s="68">
        <v>8.3724442400000001</v>
      </c>
      <c r="J148" s="68">
        <v>8.3724442400000001</v>
      </c>
      <c r="K148" s="68">
        <v>8.3724442400000001</v>
      </c>
      <c r="L148" s="68">
        <v>8.3724442400000001</v>
      </c>
      <c r="M148" s="68">
        <v>8.3724442400000001</v>
      </c>
      <c r="N148" s="68">
        <v>8.3724442400000001</v>
      </c>
      <c r="O148" s="68">
        <v>8.3724442400000001</v>
      </c>
      <c r="P148" s="68">
        <v>8.6348151800000004</v>
      </c>
    </row>
    <row r="149" spans="1:16">
      <c r="A149" s="13">
        <v>39</v>
      </c>
      <c r="B149" s="16" t="s">
        <v>188</v>
      </c>
      <c r="C149" s="68">
        <v>637.25035727125999</v>
      </c>
      <c r="D149" s="68">
        <v>641.56612857531718</v>
      </c>
      <c r="E149" s="68">
        <v>653.62359547094593</v>
      </c>
      <c r="F149" s="68">
        <v>655.31894774347904</v>
      </c>
      <c r="G149" s="68">
        <v>663.42425025887644</v>
      </c>
      <c r="H149" s="68">
        <v>662.24273602386677</v>
      </c>
      <c r="I149" s="68">
        <v>1450.4283471748668</v>
      </c>
      <c r="J149" s="68">
        <v>1450.94325328487</v>
      </c>
      <c r="K149" s="68">
        <v>1488.9334557561767</v>
      </c>
      <c r="L149" s="68">
        <v>1503.8259549628219</v>
      </c>
      <c r="M149" s="68">
        <v>1528.9336472813641</v>
      </c>
      <c r="N149" s="68">
        <f>N148+N147+N141+N131</f>
        <v>1551.4523939503638</v>
      </c>
      <c r="O149" s="123">
        <v>1569.2496331383188</v>
      </c>
      <c r="P149" s="123">
        <v>1579.331551969314</v>
      </c>
    </row>
    <row r="150" spans="1:16">
      <c r="A150" s="13">
        <v>40</v>
      </c>
      <c r="B150" s="14" t="s">
        <v>189</v>
      </c>
      <c r="C150" s="67">
        <v>0</v>
      </c>
      <c r="D150" s="67">
        <v>0</v>
      </c>
      <c r="E150" s="67">
        <v>0</v>
      </c>
      <c r="F150" s="67">
        <v>0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8.4789999999999996E-4</v>
      </c>
      <c r="M150" s="67">
        <v>1.0631E-3</v>
      </c>
      <c r="N150" s="67">
        <v>1.0631E-3</v>
      </c>
      <c r="O150" s="67">
        <v>5.9375000000000001E-3</v>
      </c>
      <c r="P150" s="67">
        <v>6.1526999999999997E-3</v>
      </c>
    </row>
    <row r="151" spans="1:16">
      <c r="A151" s="13">
        <v>41</v>
      </c>
      <c r="B151" s="14" t="s">
        <v>190</v>
      </c>
      <c r="C151" s="67">
        <v>1.2044799E-2</v>
      </c>
      <c r="D151" s="67">
        <v>1.376693000000015E-3</v>
      </c>
      <c r="E151" s="67">
        <v>0</v>
      </c>
      <c r="F151" s="67">
        <v>0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67">
        <v>0</v>
      </c>
      <c r="M151" s="67">
        <v>0</v>
      </c>
      <c r="N151" s="67">
        <v>0</v>
      </c>
      <c r="O151" s="67">
        <v>0</v>
      </c>
      <c r="P151" s="67">
        <v>0</v>
      </c>
    </row>
    <row r="152" spans="1:16">
      <c r="A152" s="13">
        <v>42</v>
      </c>
      <c r="B152" s="14" t="s">
        <v>191</v>
      </c>
      <c r="C152" s="67">
        <v>0.33534550000000002</v>
      </c>
      <c r="D152" s="67">
        <v>0</v>
      </c>
      <c r="E152" s="67">
        <v>0.29085</v>
      </c>
      <c r="F152" s="67">
        <v>0</v>
      </c>
      <c r="G152" s="67">
        <v>0</v>
      </c>
      <c r="H152" s="67">
        <v>0</v>
      </c>
      <c r="I152" s="67">
        <v>0</v>
      </c>
      <c r="J152" s="67">
        <v>0</v>
      </c>
      <c r="K152" s="67">
        <v>0</v>
      </c>
      <c r="L152" s="67">
        <v>0</v>
      </c>
      <c r="M152" s="67">
        <v>0</v>
      </c>
      <c r="N152" s="67">
        <v>0</v>
      </c>
      <c r="O152" s="67">
        <v>0</v>
      </c>
      <c r="P152" s="67">
        <v>0.158525</v>
      </c>
    </row>
    <row r="153" spans="1:16">
      <c r="A153" s="13">
        <v>43</v>
      </c>
      <c r="B153" s="14" t="s">
        <v>192</v>
      </c>
      <c r="C153" s="67">
        <v>1.2528000000000001E-3</v>
      </c>
      <c r="D153" s="67">
        <v>1.4637000000000001E-3</v>
      </c>
      <c r="E153" s="67">
        <v>1.8855E-3</v>
      </c>
      <c r="F153" s="67">
        <v>2.0964E-3</v>
      </c>
      <c r="G153" s="67">
        <v>2.3073E-3</v>
      </c>
      <c r="H153" s="67">
        <v>0</v>
      </c>
      <c r="I153" s="67">
        <v>0</v>
      </c>
      <c r="J153" s="67">
        <v>0</v>
      </c>
      <c r="K153" s="67">
        <v>6.3270000000000004E-4</v>
      </c>
      <c r="L153" s="67">
        <v>0</v>
      </c>
      <c r="M153" s="67">
        <v>0</v>
      </c>
      <c r="N153" s="67">
        <v>0</v>
      </c>
      <c r="O153" s="67">
        <v>1.0874909E-2</v>
      </c>
      <c r="P153" s="67">
        <v>1.5624017E-2</v>
      </c>
    </row>
    <row r="154" spans="1:16">
      <c r="A154" s="13">
        <v>44</v>
      </c>
      <c r="B154" s="14" t="s">
        <v>193</v>
      </c>
      <c r="C154" s="67">
        <v>1.1363636E-2</v>
      </c>
      <c r="D154" s="67">
        <v>0</v>
      </c>
      <c r="E154" s="67">
        <v>0</v>
      </c>
      <c r="F154" s="67">
        <v>0</v>
      </c>
      <c r="G154" s="67">
        <v>0</v>
      </c>
      <c r="H154" s="67">
        <v>0</v>
      </c>
      <c r="I154" s="67">
        <v>0.83125000699999996</v>
      </c>
      <c r="J154" s="67">
        <v>0.80583333999999995</v>
      </c>
      <c r="K154" s="67">
        <v>0.82382576374998995</v>
      </c>
      <c r="L154" s="67">
        <v>0.78393939983333005</v>
      </c>
      <c r="M154" s="67">
        <v>0.74405303591665994</v>
      </c>
      <c r="N154" s="67">
        <v>0.71863636891665994</v>
      </c>
      <c r="O154" s="67">
        <v>0.67875000500000005</v>
      </c>
      <c r="P154" s="67">
        <v>0.65333333800000004</v>
      </c>
    </row>
    <row r="155" spans="1:16">
      <c r="A155" s="13">
        <v>45</v>
      </c>
      <c r="B155" s="14" t="s">
        <v>194</v>
      </c>
      <c r="C155" s="67">
        <v>8.812683E-3</v>
      </c>
      <c r="D155" s="67">
        <v>7.5513250000000002E-3</v>
      </c>
      <c r="E155" s="67">
        <v>9.3712269999999993E-3</v>
      </c>
      <c r="F155" s="67">
        <v>9.5943139999999996E-3</v>
      </c>
      <c r="G155" s="67">
        <v>8.8787420000000002E-3</v>
      </c>
      <c r="H155" s="67">
        <v>1.1134388E-2</v>
      </c>
      <c r="I155" s="67">
        <v>1.1134388E-2</v>
      </c>
      <c r="J155" s="67">
        <v>1.1134388E-2</v>
      </c>
      <c r="K155" s="67">
        <v>9.6701909913299994E-3</v>
      </c>
      <c r="L155" s="67">
        <v>9.8219409913300002E-3</v>
      </c>
      <c r="M155" s="67">
        <v>9.9520009913299998E-3</v>
      </c>
      <c r="N155" s="67">
        <v>9.9520009913299998E-3</v>
      </c>
      <c r="O155" s="67">
        <v>-9.9514940086700004E-3</v>
      </c>
      <c r="P155" s="67">
        <v>9.7020499913299998E-3</v>
      </c>
    </row>
    <row r="156" spans="1:16">
      <c r="A156" s="13">
        <v>46</v>
      </c>
      <c r="B156" s="14" t="s">
        <v>195</v>
      </c>
      <c r="C156" s="67">
        <v>8.3509481113657973</v>
      </c>
      <c r="D156" s="67">
        <v>7.8586774853647974</v>
      </c>
      <c r="E156" s="67">
        <v>11.882860241522399</v>
      </c>
      <c r="F156" s="67">
        <v>11.2054214792467</v>
      </c>
      <c r="G156" s="67">
        <v>10.8393194361624</v>
      </c>
      <c r="H156" s="67">
        <v>4.1073957519624003</v>
      </c>
      <c r="I156" s="67">
        <v>4.1280517479623997</v>
      </c>
      <c r="J156" s="67">
        <v>4.1262017479599997</v>
      </c>
      <c r="K156" s="67">
        <v>9.064537509949</v>
      </c>
      <c r="L156" s="67">
        <v>8.4712161528046401</v>
      </c>
      <c r="M156" s="67">
        <v>8.2547628386542709</v>
      </c>
      <c r="N156" s="67">
        <v>8.2649125606542704</v>
      </c>
      <c r="O156" s="67">
        <v>3.4821299832679999</v>
      </c>
      <c r="P156" s="67">
        <v>3.2560364369899997</v>
      </c>
    </row>
    <row r="157" spans="1:16" ht="20">
      <c r="A157" s="13">
        <v>47</v>
      </c>
      <c r="B157" s="58" t="s">
        <v>196</v>
      </c>
      <c r="C157" s="68">
        <v>8.7197675293657984</v>
      </c>
      <c r="D157" s="68">
        <v>7.8690692033647975</v>
      </c>
      <c r="E157" s="68">
        <v>12.184966968522399</v>
      </c>
      <c r="F157" s="68">
        <v>11.217112193246701</v>
      </c>
      <c r="G157" s="68">
        <v>10.850505478162399</v>
      </c>
      <c r="H157" s="68">
        <v>4.1185301399623997</v>
      </c>
      <c r="I157" s="68">
        <v>4.9704361429624004</v>
      </c>
      <c r="J157" s="68">
        <v>4.9431694759600004</v>
      </c>
      <c r="K157" s="68">
        <v>9.8986661646903347</v>
      </c>
      <c r="L157" s="68">
        <v>9.26582539362931</v>
      </c>
      <c r="M157" s="68">
        <v>9.009830975562279</v>
      </c>
      <c r="N157" s="68">
        <f>SUM(N150:N156)</f>
        <v>8.9945640305622607</v>
      </c>
      <c r="O157" s="68">
        <v>4.1677409032593395</v>
      </c>
      <c r="P157" s="68">
        <v>4.0993735419813397</v>
      </c>
    </row>
    <row r="158" spans="1:16">
      <c r="A158" s="13">
        <v>48</v>
      </c>
      <c r="B158" s="16" t="s">
        <v>197</v>
      </c>
      <c r="C158" s="68">
        <v>628.53058974189412</v>
      </c>
      <c r="D158" s="68">
        <v>633.69705937195238</v>
      </c>
      <c r="E158" s="68">
        <v>641.43862850242363</v>
      </c>
      <c r="F158" s="68">
        <v>644.10183555023218</v>
      </c>
      <c r="G158" s="68">
        <v>652.57374478071415</v>
      </c>
      <c r="H158" s="68">
        <v>658.12420588390444</v>
      </c>
      <c r="I158" s="68">
        <v>1445.4579110319044</v>
      </c>
      <c r="J158" s="68">
        <v>1446.0000838088999</v>
      </c>
      <c r="K158" s="68">
        <v>1479.0347895914865</v>
      </c>
      <c r="L158" s="68">
        <v>1494.5601295691929</v>
      </c>
      <c r="M158" s="68">
        <v>1519.923816305801</v>
      </c>
      <c r="N158" s="68">
        <f>N149-N157</f>
        <v>1542.4578299198015</v>
      </c>
      <c r="O158" s="123">
        <v>1565.08189223506</v>
      </c>
      <c r="P158" s="123">
        <v>1575.2321784273331</v>
      </c>
    </row>
  </sheetData>
  <mergeCells count="3">
    <mergeCell ref="B2:I2"/>
    <mergeCell ref="B56:I56"/>
    <mergeCell ref="B109:I109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00B0F0"/>
  </sheetPr>
  <dimension ref="A1:P155"/>
  <sheetViews>
    <sheetView showGridLines="0" zoomScale="109" zoomScaleNormal="80" workbookViewId="0">
      <pane xSplit="2" ySplit="3" topLeftCell="M4" activePane="bottomRight" state="frozen"/>
      <selection pane="topRight" activeCell="C1" sqref="C1"/>
      <selection pane="bottomLeft" activeCell="A4" sqref="A4"/>
      <selection pane="bottomRight" activeCell="P137" sqref="P137"/>
    </sheetView>
  </sheetViews>
  <sheetFormatPr defaultColWidth="8.81640625" defaultRowHeight="14.5"/>
  <cols>
    <col min="1" max="1" width="3.81640625" bestFit="1" customWidth="1"/>
    <col min="2" max="2" width="38" customWidth="1"/>
    <col min="3" max="8" width="12.81640625" bestFit="1" customWidth="1"/>
    <col min="9" max="16" width="13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>
      <c r="B2" s="135" t="s">
        <v>237</v>
      </c>
      <c r="C2" s="135"/>
      <c r="D2" s="135"/>
      <c r="E2" s="135"/>
      <c r="F2" s="135"/>
      <c r="G2" s="135"/>
      <c r="H2" s="135"/>
      <c r="I2" s="135"/>
    </row>
    <row r="3" spans="1:16">
      <c r="A3" s="12" t="s">
        <v>167</v>
      </c>
      <c r="B3" s="12" t="s">
        <v>168</v>
      </c>
      <c r="C3" s="50">
        <f>'Tabel 1'!C10</f>
        <v>44773</v>
      </c>
      <c r="D3" s="50">
        <f>'Tabel 1'!D10</f>
        <v>44804</v>
      </c>
      <c r="E3" s="50">
        <f>'Tabel 1'!E10</f>
        <v>44834</v>
      </c>
      <c r="F3" s="50">
        <f>'Tabel 1'!F10</f>
        <v>44865</v>
      </c>
      <c r="G3" s="50">
        <f>'Tabel 1'!G10</f>
        <v>44895</v>
      </c>
      <c r="H3" s="50">
        <f>'Tabel 1'!H10</f>
        <v>44926</v>
      </c>
      <c r="I3" s="50">
        <f>'Tabel 1'!I10</f>
        <v>44957</v>
      </c>
      <c r="J3" s="50">
        <f>'Tabel 1'!J10</f>
        <v>44985</v>
      </c>
      <c r="K3" s="50">
        <f>'Tabel 1'!K10</f>
        <v>45016</v>
      </c>
      <c r="L3" s="50">
        <f>'Tabel 1'!L10</f>
        <v>45046</v>
      </c>
      <c r="M3" s="50">
        <f>'Tabel 1'!M10</f>
        <v>45077</v>
      </c>
      <c r="N3" s="50">
        <f>'Tabel 1'!N10</f>
        <v>45107</v>
      </c>
      <c r="O3" s="50">
        <f>'Tabel 1'!O10</f>
        <v>45138</v>
      </c>
      <c r="P3" s="50">
        <f>'Tabel 1'!P10</f>
        <v>45169</v>
      </c>
    </row>
    <row r="4" spans="1:16">
      <c r="A4" s="13">
        <v>1</v>
      </c>
      <c r="B4" s="14" t="s">
        <v>62</v>
      </c>
      <c r="C4" s="67">
        <f t="shared" ref="C4:I4" si="0">SUM(C57+C109)</f>
        <v>432.50662709373</v>
      </c>
      <c r="D4" s="67">
        <f t="shared" si="0"/>
        <v>490.56862828529</v>
      </c>
      <c r="E4" s="67">
        <f t="shared" si="0"/>
        <v>381.54885030489004</v>
      </c>
      <c r="F4" s="67">
        <f t="shared" si="0"/>
        <v>298.60394693400002</v>
      </c>
      <c r="G4" s="67">
        <f t="shared" si="0"/>
        <v>223.4723932441</v>
      </c>
      <c r="H4" s="67">
        <f t="shared" si="0"/>
        <v>124.23209275344999</v>
      </c>
      <c r="I4" s="67">
        <f t="shared" si="0"/>
        <v>340.93961817975003</v>
      </c>
      <c r="J4" s="67">
        <f t="shared" ref="J4:K4" si="1">SUM(J57+J109)</f>
        <v>307.57100801019999</v>
      </c>
      <c r="K4" s="67">
        <f t="shared" si="1"/>
        <v>296.51064194738001</v>
      </c>
      <c r="L4" s="67">
        <f t="shared" ref="L4:M4" si="2">SUM(L57+L109)</f>
        <v>337.53755170850002</v>
      </c>
      <c r="M4" s="67">
        <f t="shared" si="2"/>
        <v>386.91885531255997</v>
      </c>
      <c r="N4" s="67">
        <f t="shared" ref="N4:O4" si="3">SUM(N57+N109)</f>
        <v>254.34988798382</v>
      </c>
      <c r="O4" s="67">
        <f t="shared" si="3"/>
        <v>277.34795311176003</v>
      </c>
      <c r="P4" s="67">
        <f t="shared" ref="P4" si="4">SUM(P57+P109)</f>
        <v>174.70246195464003</v>
      </c>
    </row>
    <row r="5" spans="1:16">
      <c r="A5" s="13">
        <v>2</v>
      </c>
      <c r="B5" s="14" t="s">
        <v>63</v>
      </c>
      <c r="C5" s="67">
        <f t="shared" ref="C5:I5" si="5">SUM(C58+C110)</f>
        <v>491.56</v>
      </c>
      <c r="D5" s="67">
        <f t="shared" si="5"/>
        <v>246.68</v>
      </c>
      <c r="E5" s="67">
        <f t="shared" si="5"/>
        <v>294.96499999999997</v>
      </c>
      <c r="F5" s="67">
        <f t="shared" si="5"/>
        <v>232.89</v>
      </c>
      <c r="G5" s="67">
        <f t="shared" si="5"/>
        <v>539.625</v>
      </c>
      <c r="H5" s="67">
        <f t="shared" si="5"/>
        <v>206.64500000000001</v>
      </c>
      <c r="I5" s="67">
        <f t="shared" si="5"/>
        <v>274.27999999999997</v>
      </c>
      <c r="J5" s="67">
        <f t="shared" ref="J5:K5" si="6">SUM(J58+J110)</f>
        <v>226.91144603399999</v>
      </c>
      <c r="K5" s="67">
        <f t="shared" si="6"/>
        <v>406.59683653100001</v>
      </c>
      <c r="L5" s="67">
        <f t="shared" ref="L5:M5" si="7">SUM(L58+L110)</f>
        <v>227.4</v>
      </c>
      <c r="M5" s="67">
        <f t="shared" si="7"/>
        <v>360.47500000000002</v>
      </c>
      <c r="N5" s="67">
        <f t="shared" ref="N5:O5" si="8">SUM(N58+N110)</f>
        <v>742.15</v>
      </c>
      <c r="O5" s="67">
        <f t="shared" si="8"/>
        <v>335.61</v>
      </c>
      <c r="P5" s="67">
        <f t="shared" ref="P5" si="9">SUM(P58+P110)</f>
        <v>323.935</v>
      </c>
    </row>
    <row r="6" spans="1:16">
      <c r="A6" s="13">
        <v>3</v>
      </c>
      <c r="B6" s="14" t="s">
        <v>64</v>
      </c>
      <c r="C6" s="67">
        <f t="shared" ref="C6:I6" si="10">SUM(C59+C111)</f>
        <v>4204.9440968970002</v>
      </c>
      <c r="D6" s="67">
        <f t="shared" si="10"/>
        <v>4390.5316389910004</v>
      </c>
      <c r="E6" s="67">
        <f t="shared" si="10"/>
        <v>4596.1072103429997</v>
      </c>
      <c r="F6" s="67">
        <f t="shared" si="10"/>
        <v>4745.1585434250001</v>
      </c>
      <c r="G6" s="67">
        <f t="shared" si="10"/>
        <v>4715.3189975679998</v>
      </c>
      <c r="H6" s="67">
        <f t="shared" si="10"/>
        <v>4990.5739039139999</v>
      </c>
      <c r="I6" s="67">
        <f t="shared" si="10"/>
        <v>4525.9183425009996</v>
      </c>
      <c r="J6" s="67">
        <f t="shared" ref="J6:K6" si="11">SUM(J59+J111)</f>
        <v>4304.8198038139999</v>
      </c>
      <c r="K6" s="67">
        <f t="shared" si="11"/>
        <v>4122.7638541679999</v>
      </c>
      <c r="L6" s="67">
        <f t="shared" ref="L6:M6" si="12">SUM(L59+L111)</f>
        <v>4349.1677131599999</v>
      </c>
      <c r="M6" s="67">
        <f t="shared" si="12"/>
        <v>4842.85676797</v>
      </c>
      <c r="N6" s="67">
        <f t="shared" ref="N6:O6" si="13">SUM(N59+N111)</f>
        <v>4531.7837498139997</v>
      </c>
      <c r="O6" s="67">
        <f t="shared" si="13"/>
        <v>4488.5156505289997</v>
      </c>
      <c r="P6" s="67">
        <f t="shared" ref="P6" si="14">SUM(P59+P111)</f>
        <v>4638.8284707610001</v>
      </c>
    </row>
    <row r="7" spans="1:16">
      <c r="A7" s="13">
        <v>4</v>
      </c>
      <c r="B7" s="14" t="s">
        <v>65</v>
      </c>
      <c r="C7" s="67">
        <f t="shared" ref="C7:I7" si="15">SUM(C60+C112)</f>
        <v>29.851960331000001</v>
      </c>
      <c r="D7" s="67">
        <f t="shared" si="15"/>
        <v>29.966691073</v>
      </c>
      <c r="E7" s="67">
        <f t="shared" si="15"/>
        <v>0</v>
      </c>
      <c r="F7" s="67">
        <f t="shared" si="15"/>
        <v>0</v>
      </c>
      <c r="G7" s="67">
        <f t="shared" si="15"/>
        <v>0</v>
      </c>
      <c r="H7" s="67">
        <f t="shared" si="15"/>
        <v>9.4474557729999997</v>
      </c>
      <c r="I7" s="67">
        <f t="shared" si="15"/>
        <v>9.4976870669999993</v>
      </c>
      <c r="J7" s="67">
        <f t="shared" ref="J7:K7" si="16">SUM(J60+J112)</f>
        <v>9.543057267</v>
      </c>
      <c r="K7" s="67">
        <f t="shared" si="16"/>
        <v>9.5932885599999995</v>
      </c>
      <c r="L7" s="67">
        <f t="shared" ref="L7:M7" si="17">SUM(L60+L112)</f>
        <v>9.641899489</v>
      </c>
      <c r="M7" s="67">
        <f t="shared" si="17"/>
        <v>9.6921307829999996</v>
      </c>
      <c r="N7" s="67">
        <f t="shared" ref="N7:O7" si="18">SUM(N60+N112)</f>
        <v>9.7407417120000002</v>
      </c>
      <c r="O7" s="67">
        <f t="shared" si="18"/>
        <v>9.7909730049999997</v>
      </c>
      <c r="P7" s="67">
        <f t="shared" ref="P7" si="19">SUM(P60+P112)</f>
        <v>9.8412042979999992</v>
      </c>
    </row>
    <row r="8" spans="1:16">
      <c r="A8" s="13">
        <v>5</v>
      </c>
      <c r="B8" s="14" t="s">
        <v>66</v>
      </c>
      <c r="C8" s="67">
        <f t="shared" ref="C8:I8" si="20">SUM(C61+C113)</f>
        <v>0</v>
      </c>
      <c r="D8" s="67">
        <f t="shared" si="20"/>
        <v>0</v>
      </c>
      <c r="E8" s="67">
        <f t="shared" si="20"/>
        <v>0</v>
      </c>
      <c r="F8" s="67">
        <f t="shared" si="20"/>
        <v>0</v>
      </c>
      <c r="G8" s="67">
        <f t="shared" si="20"/>
        <v>0</v>
      </c>
      <c r="H8" s="67">
        <f t="shared" si="20"/>
        <v>0</v>
      </c>
      <c r="I8" s="67">
        <f t="shared" si="20"/>
        <v>0</v>
      </c>
      <c r="J8" s="67">
        <f t="shared" ref="J8:K8" si="21">SUM(J61+J113)</f>
        <v>0</v>
      </c>
      <c r="K8" s="67">
        <f t="shared" si="21"/>
        <v>0</v>
      </c>
      <c r="L8" s="67">
        <f t="shared" ref="L8:M8" si="22">SUM(L61+L113)</f>
        <v>0</v>
      </c>
      <c r="M8" s="67">
        <f t="shared" si="22"/>
        <v>0</v>
      </c>
      <c r="N8" s="67">
        <f t="shared" ref="N8:O8" si="23">SUM(N61+N113)</f>
        <v>0</v>
      </c>
      <c r="O8" s="67">
        <f t="shared" si="23"/>
        <v>0</v>
      </c>
      <c r="P8" s="67">
        <f t="shared" ref="P8" si="24">SUM(P61+P113)</f>
        <v>0</v>
      </c>
    </row>
    <row r="9" spans="1:16">
      <c r="A9" s="13">
        <v>6</v>
      </c>
      <c r="B9" s="14" t="s">
        <v>67</v>
      </c>
      <c r="C9" s="67">
        <f t="shared" ref="C9:I9" si="25">SUM(C62+C114)</f>
        <v>15116.661466224514</v>
      </c>
      <c r="D9" s="67">
        <f t="shared" si="25"/>
        <v>15134.932557686951</v>
      </c>
      <c r="E9" s="67">
        <f t="shared" si="25"/>
        <v>15166.614790775306</v>
      </c>
      <c r="F9" s="67">
        <f t="shared" si="25"/>
        <v>15292.893934896005</v>
      </c>
      <c r="G9" s="67">
        <f t="shared" si="25"/>
        <v>16871.825006432937</v>
      </c>
      <c r="H9" s="67">
        <f t="shared" si="25"/>
        <v>17221.026258985938</v>
      </c>
      <c r="I9" s="67">
        <f t="shared" si="25"/>
        <v>17426.492710763938</v>
      </c>
      <c r="J9" s="67">
        <f t="shared" ref="J9:K9" si="26">SUM(J62+J114)</f>
        <v>17608.089856760445</v>
      </c>
      <c r="K9" s="67">
        <f t="shared" si="26"/>
        <v>17849.612159968259</v>
      </c>
      <c r="L9" s="67">
        <f t="shared" ref="L9:M9" si="27">SUM(L62+L114)</f>
        <v>17940.344310881464</v>
      </c>
      <c r="M9" s="67">
        <f t="shared" si="27"/>
        <v>17760.509309815287</v>
      </c>
      <c r="N9" s="67">
        <f t="shared" ref="N9:O9" si="28">SUM(N62+N114)</f>
        <v>17832.853010692579</v>
      </c>
      <c r="O9" s="67">
        <f t="shared" si="28"/>
        <v>17779.873843084082</v>
      </c>
      <c r="P9" s="67">
        <f t="shared" ref="P9" si="29">SUM(P62+P114)</f>
        <v>17927.533310776773</v>
      </c>
    </row>
    <row r="10" spans="1:16">
      <c r="A10" s="13">
        <v>7</v>
      </c>
      <c r="B10" s="14" t="s">
        <v>68</v>
      </c>
      <c r="C10" s="67">
        <f t="shared" ref="C10:I10" si="30">SUM(C63+C115)</f>
        <v>7855.8710266509006</v>
      </c>
      <c r="D10" s="67">
        <f t="shared" si="30"/>
        <v>8008.1455188479995</v>
      </c>
      <c r="E10" s="67">
        <f t="shared" si="30"/>
        <v>8041.8230989540007</v>
      </c>
      <c r="F10" s="67">
        <f t="shared" si="30"/>
        <v>8220.1172297820012</v>
      </c>
      <c r="G10" s="67">
        <f t="shared" si="30"/>
        <v>7139.0668354970003</v>
      </c>
      <c r="H10" s="67">
        <f t="shared" si="30"/>
        <v>6885.7242169970004</v>
      </c>
      <c r="I10" s="67">
        <f t="shared" si="30"/>
        <v>6765.2615870899999</v>
      </c>
      <c r="J10" s="67">
        <f t="shared" ref="J10:K10" si="31">SUM(J63+J115)</f>
        <v>6868.7642766560002</v>
      </c>
      <c r="K10" s="67">
        <f t="shared" si="31"/>
        <v>6766.8861937890006</v>
      </c>
      <c r="L10" s="67">
        <f t="shared" ref="L10:M10" si="32">SUM(L63+L115)</f>
        <v>7067.6402486739998</v>
      </c>
      <c r="M10" s="67">
        <f t="shared" si="32"/>
        <v>6906.0384015079999</v>
      </c>
      <c r="N10" s="67">
        <f t="shared" ref="N10:O10" si="33">SUM(N63+N115)</f>
        <v>7150.7058702499999</v>
      </c>
      <c r="O10" s="67">
        <f t="shared" si="33"/>
        <v>7380.8166697480001</v>
      </c>
      <c r="P10" s="67">
        <f t="shared" ref="P10" si="34">SUM(P63+P115)</f>
        <v>7335.0799644420003</v>
      </c>
    </row>
    <row r="11" spans="1:16">
      <c r="A11" s="13">
        <v>8</v>
      </c>
      <c r="B11" s="14" t="s">
        <v>69</v>
      </c>
      <c r="C11" s="67">
        <f t="shared" ref="C11:I11" si="35">SUM(C64)</f>
        <v>8365.3809387750007</v>
      </c>
      <c r="D11" s="67">
        <f t="shared" si="35"/>
        <v>8737.809511468</v>
      </c>
      <c r="E11" s="67">
        <f t="shared" si="35"/>
        <v>8786.0086201880004</v>
      </c>
      <c r="F11" s="67">
        <f t="shared" si="35"/>
        <v>8904.6025427429995</v>
      </c>
      <c r="G11" s="67">
        <f t="shared" si="35"/>
        <v>8765.0545363220008</v>
      </c>
      <c r="H11" s="67">
        <f t="shared" si="35"/>
        <v>8744.595862999</v>
      </c>
      <c r="I11" s="67">
        <f t="shared" si="35"/>
        <v>8733.3489362950004</v>
      </c>
      <c r="J11" s="67">
        <f t="shared" ref="J11:K11" si="36">SUM(J64)</f>
        <v>8989.2589669450008</v>
      </c>
      <c r="K11" s="67">
        <f t="shared" si="36"/>
        <v>9173.3321654209994</v>
      </c>
      <c r="L11" s="67">
        <f t="shared" ref="L11:M11" si="37">SUM(L64)</f>
        <v>9067.5014902069997</v>
      </c>
      <c r="M11" s="67">
        <f t="shared" si="37"/>
        <v>9037.9711176519995</v>
      </c>
      <c r="N11" s="67">
        <f t="shared" ref="N11:O11" si="38">SUM(N64)</f>
        <v>9097.7434696950004</v>
      </c>
      <c r="O11" s="67">
        <f t="shared" si="38"/>
        <v>9590.3482527260003</v>
      </c>
      <c r="P11" s="67">
        <f t="shared" ref="P11" si="39">SUM(P64)</f>
        <v>9644.6191594960001</v>
      </c>
    </row>
    <row r="12" spans="1:16">
      <c r="A12" s="13">
        <v>9</v>
      </c>
      <c r="B12" s="14" t="s">
        <v>70</v>
      </c>
      <c r="C12" s="67">
        <f t="shared" ref="C12:I12" si="40">SUM(C65+C116)</f>
        <v>397.05625110400001</v>
      </c>
      <c r="D12" s="67">
        <f t="shared" si="40"/>
        <v>435.92780217900003</v>
      </c>
      <c r="E12" s="67">
        <f t="shared" si="40"/>
        <v>474.517031315</v>
      </c>
      <c r="F12" s="67">
        <f t="shared" si="40"/>
        <v>493.74729824100001</v>
      </c>
      <c r="G12" s="67">
        <f t="shared" si="40"/>
        <v>496.68371324899999</v>
      </c>
      <c r="H12" s="67">
        <f t="shared" si="40"/>
        <v>552.85627585199995</v>
      </c>
      <c r="I12" s="67">
        <f t="shared" si="40"/>
        <v>566.42261385300003</v>
      </c>
      <c r="J12" s="67">
        <f t="shared" ref="J12:K12" si="41">SUM(J65+J116)</f>
        <v>566.891840548</v>
      </c>
      <c r="K12" s="67">
        <f t="shared" si="41"/>
        <v>566.80111736200001</v>
      </c>
      <c r="L12" s="67">
        <f t="shared" ref="L12:M12" si="42">SUM(L65+L116)</f>
        <v>571.85802644600005</v>
      </c>
      <c r="M12" s="67">
        <f t="shared" si="42"/>
        <v>571.50031962200001</v>
      </c>
      <c r="N12" s="67">
        <f t="shared" ref="N12:O12" si="43">SUM(N65+N116)</f>
        <v>602.559357793</v>
      </c>
      <c r="O12" s="67">
        <f t="shared" si="43"/>
        <v>585.24805212199999</v>
      </c>
      <c r="P12" s="67">
        <f t="shared" ref="P12" si="44">SUM(P65+P116)</f>
        <v>638.19109723400004</v>
      </c>
    </row>
    <row r="13" spans="1:16">
      <c r="A13" s="13">
        <v>10</v>
      </c>
      <c r="B13" s="14" t="s">
        <v>71</v>
      </c>
      <c r="C13" s="67">
        <f t="shared" ref="C13:I13" si="45">SUM(C66+C117)</f>
        <v>0</v>
      </c>
      <c r="D13" s="67">
        <f t="shared" si="45"/>
        <v>0</v>
      </c>
      <c r="E13" s="67">
        <f t="shared" si="45"/>
        <v>0</v>
      </c>
      <c r="F13" s="67">
        <f t="shared" si="45"/>
        <v>0</v>
      </c>
      <c r="G13" s="67">
        <f t="shared" si="45"/>
        <v>0</v>
      </c>
      <c r="H13" s="67">
        <f t="shared" si="45"/>
        <v>0</v>
      </c>
      <c r="I13" s="67">
        <f t="shared" si="45"/>
        <v>0</v>
      </c>
      <c r="J13" s="67">
        <f t="shared" ref="J13:K13" si="46">SUM(J66+J117)</f>
        <v>0</v>
      </c>
      <c r="K13" s="67">
        <f t="shared" si="46"/>
        <v>0</v>
      </c>
      <c r="L13" s="67">
        <f t="shared" ref="L13:M13" si="47">SUM(L66+L117)</f>
        <v>0</v>
      </c>
      <c r="M13" s="67">
        <f t="shared" si="47"/>
        <v>0</v>
      </c>
      <c r="N13" s="67">
        <f t="shared" ref="N13:O13" si="48">SUM(N66+N117)</f>
        <v>0</v>
      </c>
      <c r="O13" s="67">
        <f t="shared" si="48"/>
        <v>0</v>
      </c>
      <c r="P13" s="67">
        <f t="shared" ref="P13" si="49">SUM(P66+P117)</f>
        <v>0</v>
      </c>
    </row>
    <row r="14" spans="1:16">
      <c r="A14" s="13">
        <v>11</v>
      </c>
      <c r="B14" s="14" t="s">
        <v>72</v>
      </c>
      <c r="C14" s="67">
        <f t="shared" ref="C14:I14" si="50">SUM(C67+C118)</f>
        <v>1324.0354865734648</v>
      </c>
      <c r="D14" s="67">
        <f t="shared" si="50"/>
        <v>1316.4782340122206</v>
      </c>
      <c r="E14" s="67">
        <f t="shared" si="50"/>
        <v>1249.5526586700357</v>
      </c>
      <c r="F14" s="67">
        <f t="shared" si="50"/>
        <v>1229.1260752097241</v>
      </c>
      <c r="G14" s="67">
        <f t="shared" si="50"/>
        <v>1172.7975391195346</v>
      </c>
      <c r="H14" s="67">
        <f t="shared" si="50"/>
        <v>1151.796900396989</v>
      </c>
      <c r="I14" s="67">
        <f t="shared" si="50"/>
        <v>1185.9326058711947</v>
      </c>
      <c r="J14" s="67">
        <f t="shared" ref="J14:K14" si="51">SUM(J67+J118)</f>
        <v>1188.2244527228002</v>
      </c>
      <c r="K14" s="67">
        <f t="shared" si="51"/>
        <v>1212.3283091691969</v>
      </c>
      <c r="L14" s="67">
        <f t="shared" ref="L14:M14" si="52">SUM(L67+L118)</f>
        <v>1226.9924101618444</v>
      </c>
      <c r="M14" s="67">
        <f t="shared" si="52"/>
        <v>1234.0535034947193</v>
      </c>
      <c r="N14" s="67">
        <f t="shared" ref="N14:O14" si="53">SUM(N67+N118)</f>
        <v>1222.3225471084459</v>
      </c>
      <c r="O14" s="67">
        <f t="shared" si="53"/>
        <v>1229.3055410958366</v>
      </c>
      <c r="P14" s="67">
        <f t="shared" ref="P14" si="54">SUM(P67+P118)</f>
        <v>1255.632522298429</v>
      </c>
    </row>
    <row r="15" spans="1:16">
      <c r="A15" s="13">
        <v>12</v>
      </c>
      <c r="B15" s="14" t="s">
        <v>73</v>
      </c>
      <c r="C15" s="67">
        <f t="shared" ref="C15:I15" si="55">SUM(C68+C119)</f>
        <v>0</v>
      </c>
      <c r="D15" s="67">
        <f t="shared" si="55"/>
        <v>0</v>
      </c>
      <c r="E15" s="67">
        <f t="shared" si="55"/>
        <v>0</v>
      </c>
      <c r="F15" s="67">
        <f t="shared" si="55"/>
        <v>0</v>
      </c>
      <c r="G15" s="67">
        <f t="shared" si="55"/>
        <v>0</v>
      </c>
      <c r="H15" s="67">
        <f t="shared" si="55"/>
        <v>0</v>
      </c>
      <c r="I15" s="67">
        <f t="shared" si="55"/>
        <v>0</v>
      </c>
      <c r="J15" s="67">
        <f t="shared" ref="J15:K15" si="56">SUM(J68+J119)</f>
        <v>0</v>
      </c>
      <c r="K15" s="67">
        <f t="shared" si="56"/>
        <v>0</v>
      </c>
      <c r="L15" s="67">
        <f t="shared" ref="L15:M15" si="57">SUM(L68+L119)</f>
        <v>0</v>
      </c>
      <c r="M15" s="67">
        <f t="shared" si="57"/>
        <v>0</v>
      </c>
      <c r="N15" s="67">
        <f t="shared" ref="N15:O15" si="58">SUM(N68+N119)</f>
        <v>10</v>
      </c>
      <c r="O15" s="67">
        <f t="shared" si="58"/>
        <v>10</v>
      </c>
      <c r="P15" s="67">
        <f t="shared" ref="P15" si="59">SUM(P68+P119)</f>
        <v>10</v>
      </c>
    </row>
    <row r="16" spans="1:16">
      <c r="A16" s="13">
        <v>13</v>
      </c>
      <c r="B16" s="14" t="s">
        <v>74</v>
      </c>
      <c r="C16" s="67">
        <f t="shared" ref="C16:I16" si="60">SUM(C69+C120)</f>
        <v>107.601202237</v>
      </c>
      <c r="D16" s="67">
        <f t="shared" si="60"/>
        <v>82.478052543999993</v>
      </c>
      <c r="E16" s="67">
        <f t="shared" si="60"/>
        <v>74.755171290999996</v>
      </c>
      <c r="F16" s="67">
        <f t="shared" si="60"/>
        <v>73.890484599999994</v>
      </c>
      <c r="G16" s="67">
        <f t="shared" si="60"/>
        <v>70.575281712999995</v>
      </c>
      <c r="H16" s="67">
        <f t="shared" si="60"/>
        <v>109.46128834</v>
      </c>
      <c r="I16" s="67">
        <f t="shared" si="60"/>
        <v>102.973128503</v>
      </c>
      <c r="J16" s="67">
        <f t="shared" ref="J16:K16" si="61">SUM(J69+J120)</f>
        <v>98.69452567599879</v>
      </c>
      <c r="K16" s="67">
        <f t="shared" si="61"/>
        <v>93.435571804999995</v>
      </c>
      <c r="L16" s="67">
        <f t="shared" ref="L16:M16" si="62">SUM(L69+L120)</f>
        <v>93.220420388999997</v>
      </c>
      <c r="M16" s="67">
        <f t="shared" si="62"/>
        <v>90.048716041999995</v>
      </c>
      <c r="N16" s="67">
        <f t="shared" ref="N16:O16" si="63">SUM(N69+N120)</f>
        <v>136.52360902699999</v>
      </c>
      <c r="O16" s="67">
        <f t="shared" si="63"/>
        <v>136.34239807899999</v>
      </c>
      <c r="P16" s="67">
        <f t="shared" ref="P16" si="64">SUM(P69+P120)</f>
        <v>128.960214875997</v>
      </c>
    </row>
    <row r="17" spans="1:16">
      <c r="A17" s="13">
        <v>14</v>
      </c>
      <c r="B17" s="14" t="s">
        <v>75</v>
      </c>
      <c r="C17" s="67">
        <f t="shared" ref="C17:I17" si="65">SUM(C70+C121)</f>
        <v>24.344817500000001</v>
      </c>
      <c r="D17" s="67">
        <f t="shared" si="65"/>
        <v>23.842862499999999</v>
      </c>
      <c r="E17" s="67">
        <f t="shared" si="65"/>
        <v>24.09384</v>
      </c>
      <c r="F17" s="67">
        <f t="shared" si="65"/>
        <v>23.3409075</v>
      </c>
      <c r="G17" s="67">
        <f t="shared" si="65"/>
        <v>23.3409075</v>
      </c>
      <c r="H17" s="67">
        <f t="shared" si="65"/>
        <v>0</v>
      </c>
      <c r="I17" s="67">
        <f t="shared" si="65"/>
        <v>0</v>
      </c>
      <c r="J17" s="67">
        <f t="shared" ref="J17:K17" si="66">SUM(J70+J121)</f>
        <v>0</v>
      </c>
      <c r="K17" s="67">
        <f t="shared" si="66"/>
        <v>0</v>
      </c>
      <c r="L17" s="67">
        <f t="shared" ref="L17:M17" si="67">SUM(L70+L121)</f>
        <v>0</v>
      </c>
      <c r="M17" s="67">
        <f t="shared" si="67"/>
        <v>0</v>
      </c>
      <c r="N17" s="67">
        <f t="shared" ref="N17:O17" si="68">SUM(N70+N121)</f>
        <v>0</v>
      </c>
      <c r="O17" s="67">
        <f t="shared" si="68"/>
        <v>0</v>
      </c>
      <c r="P17" s="67">
        <f t="shared" ref="P17" si="69">SUM(P70+P121)</f>
        <v>0</v>
      </c>
    </row>
    <row r="18" spans="1:16">
      <c r="A18" s="13">
        <v>15</v>
      </c>
      <c r="B18" s="14" t="s">
        <v>76</v>
      </c>
      <c r="C18" s="67">
        <f t="shared" ref="C18:I18" si="70">SUM(C71+C122)</f>
        <v>43.603161082</v>
      </c>
      <c r="D18" s="67">
        <f t="shared" si="70"/>
        <v>43.627161035999997</v>
      </c>
      <c r="E18" s="67">
        <f t="shared" si="70"/>
        <v>43.590761104999999</v>
      </c>
      <c r="F18" s="67">
        <f t="shared" si="70"/>
        <v>43.614161060999997</v>
      </c>
      <c r="G18" s="67">
        <f t="shared" si="70"/>
        <v>43.637761015999999</v>
      </c>
      <c r="H18" s="67">
        <f t="shared" si="70"/>
        <v>41.599361084999998</v>
      </c>
      <c r="I18" s="67">
        <f t="shared" si="70"/>
        <v>41.622761040999997</v>
      </c>
      <c r="J18" s="67">
        <f t="shared" ref="J18:K18" si="71">SUM(J71+J122)</f>
        <v>41.644760998998706</v>
      </c>
      <c r="K18" s="67">
        <f t="shared" si="71"/>
        <v>41.584561112999999</v>
      </c>
      <c r="L18" s="67">
        <f t="shared" ref="L18:M18" si="72">SUM(L71+L122)</f>
        <v>41.620561045000002</v>
      </c>
      <c r="M18" s="67">
        <f t="shared" si="72"/>
        <v>40.660560967000002</v>
      </c>
      <c r="N18" s="67">
        <f t="shared" ref="N18:O18" si="73">SUM(N71+N122)</f>
        <v>40.590361100000003</v>
      </c>
      <c r="O18" s="67">
        <f t="shared" si="73"/>
        <v>40.632561019999997</v>
      </c>
      <c r="P18" s="67">
        <f t="shared" ref="P18" si="74">SUM(P71+P122)</f>
        <v>40.670960948000001</v>
      </c>
    </row>
    <row r="19" spans="1:16">
      <c r="A19" s="13">
        <v>16</v>
      </c>
      <c r="B19" s="14" t="s">
        <v>77</v>
      </c>
      <c r="C19" s="67">
        <f t="shared" ref="C19:I19" si="75">SUM(C72+C123)</f>
        <v>0</v>
      </c>
      <c r="D19" s="67">
        <f t="shared" si="75"/>
        <v>0</v>
      </c>
      <c r="E19" s="67">
        <f t="shared" si="75"/>
        <v>0</v>
      </c>
      <c r="F19" s="67">
        <f t="shared" si="75"/>
        <v>0</v>
      </c>
      <c r="G19" s="67">
        <f t="shared" si="75"/>
        <v>0</v>
      </c>
      <c r="H19" s="67">
        <f t="shared" si="75"/>
        <v>0</v>
      </c>
      <c r="I19" s="67">
        <f t="shared" si="75"/>
        <v>0</v>
      </c>
      <c r="J19" s="67">
        <f t="shared" ref="J19:K19" si="76">SUM(J72+J123)</f>
        <v>0</v>
      </c>
      <c r="K19" s="67">
        <f t="shared" si="76"/>
        <v>0</v>
      </c>
      <c r="L19" s="67">
        <f t="shared" ref="L19:M19" si="77">SUM(L72+L123)</f>
        <v>0</v>
      </c>
      <c r="M19" s="67">
        <f t="shared" si="77"/>
        <v>0</v>
      </c>
      <c r="N19" s="67">
        <f t="shared" ref="N19:O19" si="78">SUM(N72+N123)</f>
        <v>0</v>
      </c>
      <c r="O19" s="67">
        <f t="shared" si="78"/>
        <v>0</v>
      </c>
      <c r="P19" s="67">
        <f t="shared" ref="P19" si="79">SUM(P72+P123)</f>
        <v>0</v>
      </c>
    </row>
    <row r="20" spans="1:16">
      <c r="A20" s="13">
        <v>17</v>
      </c>
      <c r="B20" s="14" t="s">
        <v>78</v>
      </c>
      <c r="C20" s="67">
        <f t="shared" ref="C20:I20" si="80">SUM(C73+C124)</f>
        <v>0</v>
      </c>
      <c r="D20" s="67">
        <f t="shared" si="80"/>
        <v>0</v>
      </c>
      <c r="E20" s="67">
        <f t="shared" si="80"/>
        <v>0</v>
      </c>
      <c r="F20" s="67">
        <f t="shared" si="80"/>
        <v>0</v>
      </c>
      <c r="G20" s="67">
        <f t="shared" si="80"/>
        <v>0</v>
      </c>
      <c r="H20" s="67">
        <f t="shared" si="80"/>
        <v>0</v>
      </c>
      <c r="I20" s="67">
        <f t="shared" si="80"/>
        <v>0</v>
      </c>
      <c r="J20" s="67">
        <f t="shared" ref="J20:K20" si="81">SUM(J73+J124)</f>
        <v>0</v>
      </c>
      <c r="K20" s="67">
        <f t="shared" si="81"/>
        <v>0</v>
      </c>
      <c r="L20" s="67">
        <f t="shared" ref="L20:M20" si="82">SUM(L73+L124)</f>
        <v>0</v>
      </c>
      <c r="M20" s="67">
        <f t="shared" si="82"/>
        <v>0</v>
      </c>
      <c r="N20" s="67">
        <f t="shared" ref="N20:O20" si="83">SUM(N73+N124)</f>
        <v>0</v>
      </c>
      <c r="O20" s="67">
        <f t="shared" si="83"/>
        <v>0</v>
      </c>
      <c r="P20" s="67">
        <f t="shared" ref="P20" si="84">SUM(P73+P124)</f>
        <v>0</v>
      </c>
    </row>
    <row r="21" spans="1:16">
      <c r="A21" s="13">
        <v>18</v>
      </c>
      <c r="B21" s="14" t="s">
        <v>79</v>
      </c>
      <c r="C21" s="67">
        <f t="shared" ref="C21:I21" si="85">SUM(C74+C125)</f>
        <v>1565.560610045</v>
      </c>
      <c r="D21" s="67">
        <f t="shared" si="85"/>
        <v>1565.510887985</v>
      </c>
      <c r="E21" s="67">
        <f t="shared" si="85"/>
        <v>1567.095482193</v>
      </c>
      <c r="F21" s="67">
        <f t="shared" si="85"/>
        <v>1552.4651868569999</v>
      </c>
      <c r="G21" s="67">
        <f t="shared" si="85"/>
        <v>1547.7543232109999</v>
      </c>
      <c r="H21" s="67">
        <f t="shared" si="85"/>
        <v>1567.3447395600001</v>
      </c>
      <c r="I21" s="67">
        <f t="shared" si="85"/>
        <v>1567.2950175000001</v>
      </c>
      <c r="J21" s="67">
        <f t="shared" ref="J21:K21" si="86">SUM(J74+J125)</f>
        <v>1567.61969544</v>
      </c>
      <c r="K21" s="67">
        <f t="shared" si="86"/>
        <v>1567.56997338</v>
      </c>
      <c r="L21" s="67">
        <f t="shared" ref="L21:M21" si="87">SUM(L74+L125)</f>
        <v>1569.7159513199999</v>
      </c>
      <c r="M21" s="67">
        <f t="shared" si="87"/>
        <v>1570.6623621450001</v>
      </c>
      <c r="N21" s="67">
        <f t="shared" ref="N21:O21" si="88">SUM(N74+N125)</f>
        <v>1569.76734541</v>
      </c>
      <c r="O21" s="67">
        <f t="shared" si="88"/>
        <v>1569.76734541</v>
      </c>
      <c r="P21" s="67">
        <f t="shared" ref="P21" si="89">SUM(P74+P125)</f>
        <v>1569.1423532900001</v>
      </c>
    </row>
    <row r="22" spans="1:16">
      <c r="A22" s="13">
        <v>19</v>
      </c>
      <c r="B22" s="14" t="s">
        <v>80</v>
      </c>
      <c r="C22" s="67">
        <f t="shared" ref="C22:I22" si="90">SUM(C75+C126)</f>
        <v>398.28799999999995</v>
      </c>
      <c r="D22" s="67">
        <f t="shared" si="90"/>
        <v>398.28799999999995</v>
      </c>
      <c r="E22" s="67">
        <f t="shared" si="90"/>
        <v>468.72639999999996</v>
      </c>
      <c r="F22" s="67">
        <f t="shared" si="90"/>
        <v>468.72639999999996</v>
      </c>
      <c r="G22" s="67">
        <f t="shared" si="90"/>
        <v>468.72639999999996</v>
      </c>
      <c r="H22" s="67">
        <f t="shared" si="90"/>
        <v>468.72639999999996</v>
      </c>
      <c r="I22" s="67">
        <f t="shared" si="90"/>
        <v>468.72639999999996</v>
      </c>
      <c r="J22" s="67">
        <f t="shared" ref="J22:K22" si="91">SUM(J75+J126)</f>
        <v>468.72639999999996</v>
      </c>
      <c r="K22" s="67">
        <f t="shared" si="91"/>
        <v>468.72639999999996</v>
      </c>
      <c r="L22" s="67">
        <f t="shared" ref="L22:M22" si="92">SUM(L75+L126)</f>
        <v>468.72639999999996</v>
      </c>
      <c r="M22" s="67">
        <f t="shared" si="92"/>
        <v>468.72639999999996</v>
      </c>
      <c r="N22" s="67">
        <f t="shared" ref="N22:O22" si="93">SUM(N75+N126)</f>
        <v>468.72639999999996</v>
      </c>
      <c r="O22" s="67">
        <f t="shared" si="93"/>
        <v>459.32139999999998</v>
      </c>
      <c r="P22" s="67">
        <f t="shared" ref="P22" si="94">SUM(P75+P126)</f>
        <v>459.32139999999998</v>
      </c>
    </row>
    <row r="23" spans="1:16">
      <c r="A23" s="13">
        <v>20</v>
      </c>
      <c r="B23" s="14" t="s">
        <v>81</v>
      </c>
      <c r="C23" s="67">
        <f t="shared" ref="C23:I23" si="95">SUM(C76+C127)</f>
        <v>538.06343390000006</v>
      </c>
      <c r="D23" s="67">
        <f t="shared" si="95"/>
        <v>538.04557256500004</v>
      </c>
      <c r="E23" s="67">
        <f t="shared" si="95"/>
        <v>486.782587401</v>
      </c>
      <c r="F23" s="67">
        <f t="shared" si="95"/>
        <v>486.78972606600001</v>
      </c>
      <c r="G23" s="67">
        <f t="shared" si="95"/>
        <v>486.77244090300002</v>
      </c>
      <c r="H23" s="67">
        <f t="shared" si="95"/>
        <v>487.72118896300003</v>
      </c>
      <c r="I23" s="67">
        <f t="shared" si="95"/>
        <v>487.71081786400003</v>
      </c>
      <c r="J23" s="67">
        <f t="shared" ref="J23:K23" si="96">SUM(J76+J127)</f>
        <v>487.69468504500003</v>
      </c>
      <c r="K23" s="67">
        <f t="shared" si="96"/>
        <v>487.67682371000001</v>
      </c>
      <c r="L23" s="67">
        <f t="shared" ref="L23:M23" si="97">SUM(L76+L127)</f>
        <v>487.65953854700001</v>
      </c>
      <c r="M23" s="67">
        <f t="shared" si="97"/>
        <v>487.641677211</v>
      </c>
      <c r="N23" s="67">
        <f t="shared" ref="N23:O23" si="98">SUM(N76+N127)</f>
        <v>487.624392048</v>
      </c>
      <c r="O23" s="67">
        <f t="shared" si="98"/>
        <v>487.60653071300004</v>
      </c>
      <c r="P23" s="67">
        <f t="shared" ref="P23" si="99">SUM(P76+P127)</f>
        <v>487.58866937700003</v>
      </c>
    </row>
    <row r="24" spans="1:16">
      <c r="A24" s="13">
        <v>21</v>
      </c>
      <c r="B24" s="14" t="s">
        <v>82</v>
      </c>
      <c r="C24" s="67">
        <f t="shared" ref="C24:I24" si="100">SUM(C77+C128)</f>
        <v>155.58204627500334</v>
      </c>
      <c r="D24" s="67">
        <f t="shared" si="100"/>
        <v>155.58956257499668</v>
      </c>
      <c r="E24" s="67">
        <f t="shared" si="100"/>
        <v>155.356249408</v>
      </c>
      <c r="F24" s="67">
        <f t="shared" si="100"/>
        <v>155.27869827100034</v>
      </c>
      <c r="G24" s="67">
        <f t="shared" si="100"/>
        <v>158.290909024</v>
      </c>
      <c r="H24" s="67">
        <f t="shared" si="100"/>
        <v>155.78161088499999</v>
      </c>
      <c r="I24" s="67">
        <f t="shared" si="100"/>
        <v>156.269520656</v>
      </c>
      <c r="J24" s="67">
        <f t="shared" ref="J24:K24" si="101">SUM(J77+J128)</f>
        <v>156.206036055</v>
      </c>
      <c r="K24" s="67">
        <f t="shared" si="101"/>
        <v>156.29602578400002</v>
      </c>
      <c r="L24" s="67">
        <f t="shared" ref="L24:M24" si="102">SUM(L77+L128)</f>
        <v>156.69141260200001</v>
      </c>
      <c r="M24" s="67">
        <f t="shared" si="102"/>
        <v>159.68170192700001</v>
      </c>
      <c r="N24" s="67">
        <f t="shared" ref="N24:O24" si="103">SUM(N77+N128)</f>
        <v>159.60326430499998</v>
      </c>
      <c r="O24" s="67">
        <f t="shared" si="103"/>
        <v>159.54938156099999</v>
      </c>
      <c r="P24" s="67">
        <f t="shared" ref="P24" si="104">SUM(P77+P128)</f>
        <v>161.39523472100001</v>
      </c>
    </row>
    <row r="25" spans="1:16" s="69" customFormat="1">
      <c r="A25" s="13">
        <v>22</v>
      </c>
      <c r="B25" s="16" t="s">
        <v>83</v>
      </c>
      <c r="C25" s="68">
        <f t="shared" ref="C25:I25" si="105">SUM(C78+C129)</f>
        <v>41050.91112468861</v>
      </c>
      <c r="D25" s="68">
        <f t="shared" si="105"/>
        <v>41598.422681748452</v>
      </c>
      <c r="E25" s="68">
        <f t="shared" si="105"/>
        <v>41811.537751948221</v>
      </c>
      <c r="F25" s="68">
        <f t="shared" si="105"/>
        <v>42221.245135585727</v>
      </c>
      <c r="G25" s="68">
        <f t="shared" si="105"/>
        <v>42722.94204479958</v>
      </c>
      <c r="H25" s="68">
        <f t="shared" si="105"/>
        <v>42717.532556504375</v>
      </c>
      <c r="I25" s="68">
        <f t="shared" si="105"/>
        <v>42652.691747184879</v>
      </c>
      <c r="J25" s="68">
        <f t="shared" ref="J25:K25" si="106">SUM(J78+J129)</f>
        <v>42890.660811972433</v>
      </c>
      <c r="K25" s="68">
        <f t="shared" si="106"/>
        <v>43219.71392270783</v>
      </c>
      <c r="L25" s="68">
        <f t="shared" ref="L25:M25" si="107">SUM(L78+L129)</f>
        <v>43615.717934630811</v>
      </c>
      <c r="M25" s="68">
        <f t="shared" si="107"/>
        <v>43927.436824449571</v>
      </c>
      <c r="N25" s="68">
        <f t="shared" ref="N25:O25" si="108">SUM(N78+N129)</f>
        <v>44317.044006938857</v>
      </c>
      <c r="O25" s="68">
        <f t="shared" si="108"/>
        <v>44540.076552204686</v>
      </c>
      <c r="P25" s="68">
        <f t="shared" ref="P25" si="109">SUM(P78+P129)</f>
        <v>44805.442024472846</v>
      </c>
    </row>
    <row r="26" spans="1:16">
      <c r="A26" s="13">
        <v>23</v>
      </c>
      <c r="B26" s="14" t="s">
        <v>170</v>
      </c>
      <c r="C26" s="67">
        <f t="shared" ref="C26:I26" si="110">SUM(C79+C130)</f>
        <v>180.85350038741998</v>
      </c>
      <c r="D26" s="67">
        <f t="shared" si="110"/>
        <v>122.33602927503</v>
      </c>
      <c r="E26" s="67">
        <f t="shared" si="110"/>
        <v>113.28753984858001</v>
      </c>
      <c r="F26" s="67">
        <f t="shared" si="110"/>
        <v>105.75916470285001</v>
      </c>
      <c r="G26" s="67">
        <f t="shared" si="110"/>
        <v>273.1496850405</v>
      </c>
      <c r="H26" s="67">
        <f t="shared" si="110"/>
        <v>96.510256779429994</v>
      </c>
      <c r="I26" s="67">
        <f t="shared" si="110"/>
        <v>116.05471071647</v>
      </c>
      <c r="J26" s="67">
        <f t="shared" ref="J26:K26" si="111">SUM(J79+J130)</f>
        <v>226.46348554829001</v>
      </c>
      <c r="K26" s="67">
        <f t="shared" si="111"/>
        <v>132.80283425383999</v>
      </c>
      <c r="L26" s="67">
        <f t="shared" ref="L26:M26" si="112">SUM(L79+L130)</f>
        <v>156.06987792392999</v>
      </c>
      <c r="M26" s="67">
        <f t="shared" si="112"/>
        <v>223.69257691688</v>
      </c>
      <c r="N26" s="67">
        <f t="shared" ref="N26:O26" si="113">SUM(N79+N130)</f>
        <v>249.91017281290999</v>
      </c>
      <c r="O26" s="67">
        <f t="shared" si="113"/>
        <v>204.42907799435997</v>
      </c>
      <c r="P26" s="67">
        <f t="shared" ref="P26" si="114">SUM(P79+P130)</f>
        <v>198.12378667471998</v>
      </c>
    </row>
    <row r="27" spans="1:16">
      <c r="A27" s="13">
        <v>24</v>
      </c>
      <c r="B27" s="15" t="s">
        <v>171</v>
      </c>
      <c r="C27" s="67">
        <f t="shared" ref="C27:I27" si="115">SUM(C80+C131)</f>
        <v>75.56099626804</v>
      </c>
      <c r="D27" s="67">
        <f t="shared" si="115"/>
        <v>76.242596113050013</v>
      </c>
      <c r="E27" s="67">
        <f t="shared" si="115"/>
        <v>72.147521511064994</v>
      </c>
      <c r="F27" s="67">
        <f t="shared" si="115"/>
        <v>71.510523955720004</v>
      </c>
      <c r="G27" s="67">
        <f t="shared" si="115"/>
        <v>74.06412094737</v>
      </c>
      <c r="H27" s="67">
        <f t="shared" si="115"/>
        <v>66.035278551326101</v>
      </c>
      <c r="I27" s="67">
        <f t="shared" si="115"/>
        <v>81.707388626447866</v>
      </c>
      <c r="J27" s="67">
        <f t="shared" ref="J27:K27" si="116">SUM(J80+J131)</f>
        <v>72.961072472099588</v>
      </c>
      <c r="K27" s="67">
        <f t="shared" si="116"/>
        <v>67.123376759210004</v>
      </c>
      <c r="L27" s="67">
        <f t="shared" ref="L27:M27" si="117">SUM(L80+L131)</f>
        <v>69.711082604519987</v>
      </c>
      <c r="M27" s="67">
        <f t="shared" si="117"/>
        <v>67.695886571050622</v>
      </c>
      <c r="N27" s="67">
        <f t="shared" ref="N27:O27" si="118">SUM(N80+N131)</f>
        <v>69.26099268006999</v>
      </c>
      <c r="O27" s="67">
        <f t="shared" si="118"/>
        <v>63.258882311957215</v>
      </c>
      <c r="P27" s="67">
        <f t="shared" ref="P27" si="119">SUM(P80+P131)</f>
        <v>64.523129125985676</v>
      </c>
    </row>
    <row r="28" spans="1:16">
      <c r="A28" s="13">
        <v>25</v>
      </c>
      <c r="B28" s="15" t="s">
        <v>172</v>
      </c>
      <c r="C28" s="67">
        <f t="shared" ref="C28:I28" si="120">SUM(C81+C132)</f>
        <v>29.508562072300002</v>
      </c>
      <c r="D28" s="67">
        <f t="shared" si="120"/>
        <v>30.802700139099997</v>
      </c>
      <c r="E28" s="67">
        <f t="shared" si="120"/>
        <v>28.672045975100001</v>
      </c>
      <c r="F28" s="67">
        <f t="shared" si="120"/>
        <v>28.688464133459998</v>
      </c>
      <c r="G28" s="67">
        <f t="shared" si="120"/>
        <v>29.74202365439</v>
      </c>
      <c r="H28" s="67">
        <f t="shared" si="120"/>
        <v>29.359352539979998</v>
      </c>
      <c r="I28" s="67">
        <f t="shared" si="120"/>
        <v>33.631766620889998</v>
      </c>
      <c r="J28" s="67">
        <f t="shared" ref="J28:K28" si="121">SUM(J81+J132)</f>
        <v>28.136749449570001</v>
      </c>
      <c r="K28" s="67">
        <f t="shared" si="121"/>
        <v>26.88599408288</v>
      </c>
      <c r="L28" s="67">
        <f t="shared" ref="L28:M28" si="122">SUM(L81+L132)</f>
        <v>28.35864086258</v>
      </c>
      <c r="M28" s="67">
        <f t="shared" si="122"/>
        <v>27.37986444073</v>
      </c>
      <c r="N28" s="67">
        <f t="shared" ref="N28:O28" si="123">SUM(N81+N132)</f>
        <v>29.539839978139998</v>
      </c>
      <c r="O28" s="67">
        <f t="shared" si="123"/>
        <v>26.211928155159999</v>
      </c>
      <c r="P28" s="67">
        <f t="shared" ref="P28" si="124">SUM(P81+P132)</f>
        <v>26.288408489169996</v>
      </c>
    </row>
    <row r="29" spans="1:16">
      <c r="A29" s="13">
        <v>26</v>
      </c>
      <c r="B29" s="15" t="s">
        <v>173</v>
      </c>
      <c r="C29" s="67">
        <f t="shared" ref="C29:I29" si="125">SUM(C82+C133)</f>
        <v>9.4141426020000002E-2</v>
      </c>
      <c r="D29" s="67">
        <f t="shared" si="125"/>
        <v>0.11369884002</v>
      </c>
      <c r="E29" s="67">
        <f t="shared" si="125"/>
        <v>9.3561638719999993E-2</v>
      </c>
      <c r="F29" s="67">
        <f t="shared" si="125"/>
        <v>9.8043396079999998E-2</v>
      </c>
      <c r="G29" s="67">
        <f t="shared" si="125"/>
        <v>9.8744249059999997E-2</v>
      </c>
      <c r="H29" s="67">
        <f t="shared" si="125"/>
        <v>9.4033735680000008E-2</v>
      </c>
      <c r="I29" s="67">
        <f t="shared" si="125"/>
        <v>0.10238364545999999</v>
      </c>
      <c r="J29" s="67">
        <f t="shared" ref="J29:K29" si="126">SUM(J82+J133)</f>
        <v>0.10457068865000001</v>
      </c>
      <c r="K29" s="67">
        <f t="shared" si="126"/>
        <v>0.10447057429999999</v>
      </c>
      <c r="L29" s="67">
        <f t="shared" ref="L29:M29" si="127">SUM(L82+L133)</f>
        <v>0.10442401705</v>
      </c>
      <c r="M29" s="67">
        <f t="shared" si="127"/>
        <v>0.10731993384999999</v>
      </c>
      <c r="N29" s="67">
        <f t="shared" ref="N29:O29" si="128">SUM(N82+N133)</f>
        <v>0.11232701411</v>
      </c>
      <c r="O29" s="67">
        <f t="shared" si="128"/>
        <v>0.11778740305</v>
      </c>
      <c r="P29" s="67">
        <f t="shared" ref="P29" si="129">SUM(P82+P133)</f>
        <v>0.11654050421999999</v>
      </c>
    </row>
    <row r="30" spans="1:16">
      <c r="A30" s="13">
        <v>27</v>
      </c>
      <c r="B30" s="14" t="s">
        <v>175</v>
      </c>
      <c r="C30" s="67">
        <f t="shared" ref="C30:I30" si="130">SUM(C83)</f>
        <v>0.40781673800000001</v>
      </c>
      <c r="D30" s="67">
        <f t="shared" si="130"/>
        <v>0.41632359499999999</v>
      </c>
      <c r="E30" s="67">
        <f t="shared" si="130"/>
        <v>0.41692599499999999</v>
      </c>
      <c r="F30" s="67">
        <f t="shared" si="130"/>
        <v>0.41757198000000001</v>
      </c>
      <c r="G30" s="67">
        <f t="shared" si="130"/>
        <v>0.42405035699999999</v>
      </c>
      <c r="H30" s="67">
        <f t="shared" si="130"/>
        <v>0.44830919899999999</v>
      </c>
      <c r="I30" s="67">
        <f t="shared" si="130"/>
        <v>0.46922102399999999</v>
      </c>
      <c r="J30" s="67">
        <f t="shared" ref="J30:K30" si="131">SUM(J83)</f>
        <v>0.49323913000000003</v>
      </c>
      <c r="K30" s="67">
        <f t="shared" si="131"/>
        <v>0.50916698999999999</v>
      </c>
      <c r="L30" s="67">
        <f t="shared" ref="L30:M30" si="132">SUM(L83)</f>
        <v>0.53029311700000004</v>
      </c>
      <c r="M30" s="67">
        <f t="shared" si="132"/>
        <v>0.55450479200000002</v>
      </c>
      <c r="N30" s="67">
        <f t="shared" ref="N30:O30" si="133">SUM(N83)</f>
        <v>0.57407575099999997</v>
      </c>
      <c r="O30" s="67">
        <f t="shared" si="133"/>
        <v>0.471777108</v>
      </c>
      <c r="P30" s="67">
        <f t="shared" ref="P30" si="134">SUM(P83)</f>
        <v>0.48554438799999999</v>
      </c>
    </row>
    <row r="31" spans="1:16">
      <c r="A31" s="13">
        <v>28</v>
      </c>
      <c r="B31" s="14" t="s">
        <v>176</v>
      </c>
      <c r="C31" s="67">
        <f t="shared" ref="C31:I31" si="135">SUM(C84+C134)</f>
        <v>43.990791055999999</v>
      </c>
      <c r="D31" s="67">
        <f t="shared" si="135"/>
        <v>42.958462359000002</v>
      </c>
      <c r="E31" s="67">
        <f t="shared" si="135"/>
        <v>42.134087315999999</v>
      </c>
      <c r="F31" s="67">
        <f t="shared" si="135"/>
        <v>41.575912451000001</v>
      </c>
      <c r="G31" s="67">
        <f t="shared" si="135"/>
        <v>39.642276445</v>
      </c>
      <c r="H31" s="67">
        <f t="shared" si="135"/>
        <v>20.173065859000001</v>
      </c>
      <c r="I31" s="67">
        <f t="shared" si="135"/>
        <v>19.463486254999999</v>
      </c>
      <c r="J31" s="67">
        <f t="shared" ref="J31:K31" si="136">SUM(J84+J134)</f>
        <v>20.529068042999999</v>
      </c>
      <c r="K31" s="67">
        <f t="shared" si="136"/>
        <v>19.500448789</v>
      </c>
      <c r="L31" s="67">
        <f t="shared" ref="L31:M31" si="137">SUM(L84+L134)</f>
        <v>22.540756844000001</v>
      </c>
      <c r="M31" s="67">
        <f t="shared" si="137"/>
        <v>21.087822844000002</v>
      </c>
      <c r="N31" s="67">
        <f t="shared" ref="N31:O31" si="138">SUM(N84+N134)</f>
        <v>20.134168918</v>
      </c>
      <c r="O31" s="67">
        <f t="shared" si="138"/>
        <v>20.265726427000001</v>
      </c>
      <c r="P31" s="67">
        <f t="shared" ref="P31" si="139">SUM(P84+P134)</f>
        <v>19.218545132999999</v>
      </c>
    </row>
    <row r="32" spans="1:16">
      <c r="A32" s="13">
        <v>29</v>
      </c>
      <c r="B32" s="14" t="s">
        <v>177</v>
      </c>
      <c r="C32" s="67">
        <f t="shared" ref="C32:I32" si="140">SUM(C85+C135)</f>
        <v>91.506005817000002</v>
      </c>
      <c r="D32" s="67">
        <f t="shared" si="140"/>
        <v>70.214019857000011</v>
      </c>
      <c r="E32" s="67">
        <f t="shared" si="140"/>
        <v>41.824365422</v>
      </c>
      <c r="F32" s="67">
        <f t="shared" si="140"/>
        <v>57.994258043000002</v>
      </c>
      <c r="G32" s="67">
        <f t="shared" si="140"/>
        <v>40.079988596</v>
      </c>
      <c r="H32" s="67">
        <f t="shared" si="140"/>
        <v>41.400478511000003</v>
      </c>
      <c r="I32" s="67">
        <f t="shared" si="140"/>
        <v>77.410687048</v>
      </c>
      <c r="J32" s="67">
        <f t="shared" ref="J32:K32" si="141">SUM(J85+J135)</f>
        <v>53.364840388000005</v>
      </c>
      <c r="K32" s="67">
        <f t="shared" si="141"/>
        <v>20.079130738</v>
      </c>
      <c r="L32" s="67">
        <f t="shared" ref="L32:M32" si="142">SUM(L85+L135)</f>
        <v>112.836677669</v>
      </c>
      <c r="M32" s="67">
        <f t="shared" si="142"/>
        <v>48.425160203000004</v>
      </c>
      <c r="N32" s="67">
        <f t="shared" ref="N32:O32" si="143">SUM(N85+N135)</f>
        <v>178.11632789599997</v>
      </c>
      <c r="O32" s="67">
        <f t="shared" si="143"/>
        <v>88.146351573000004</v>
      </c>
      <c r="P32" s="67">
        <f t="shared" ref="P32" si="144">SUM(P85+P135)</f>
        <v>46.841288413330005</v>
      </c>
    </row>
    <row r="33" spans="1:16">
      <c r="A33" s="13">
        <v>30</v>
      </c>
      <c r="B33" s="14" t="s">
        <v>178</v>
      </c>
      <c r="C33" s="67">
        <f t="shared" ref="C33:I33" si="145">SUM(C86+C136)</f>
        <v>430.71002679242645</v>
      </c>
      <c r="D33" s="67">
        <f t="shared" si="145"/>
        <v>455.62399690888435</v>
      </c>
      <c r="E33" s="67">
        <f t="shared" si="145"/>
        <v>451.37363008200543</v>
      </c>
      <c r="F33" s="67">
        <f t="shared" si="145"/>
        <v>459.50274218699792</v>
      </c>
      <c r="G33" s="67">
        <f t="shared" si="145"/>
        <v>362.23787657533131</v>
      </c>
      <c r="H33" s="67">
        <f t="shared" si="145"/>
        <v>371.32466753533254</v>
      </c>
      <c r="I33" s="67">
        <f t="shared" si="145"/>
        <v>463.36764211333309</v>
      </c>
      <c r="J33" s="67">
        <f t="shared" ref="J33:K33" si="146">SUM(J86+J136)</f>
        <v>474.32038870533086</v>
      </c>
      <c r="K33" s="67">
        <f t="shared" si="146"/>
        <v>558.60455594733116</v>
      </c>
      <c r="L33" s="67">
        <f t="shared" ref="L33:M33" si="147">SUM(L86+L136)</f>
        <v>537.68369541733</v>
      </c>
      <c r="M33" s="67">
        <f t="shared" si="147"/>
        <v>437.51877417733004</v>
      </c>
      <c r="N33" s="67">
        <f t="shared" ref="N33:O33" si="148">SUM(N86+N136)</f>
        <v>477.44584890832999</v>
      </c>
      <c r="O33" s="67">
        <f t="shared" si="148"/>
        <v>520.71474656232999</v>
      </c>
      <c r="P33" s="67">
        <f t="shared" ref="P33" si="149">SUM(P86+P136)</f>
        <v>539.1010885461601</v>
      </c>
    </row>
    <row r="34" spans="1:16">
      <c r="A34" s="13">
        <v>31</v>
      </c>
      <c r="B34" s="14" t="s">
        <v>179</v>
      </c>
      <c r="C34" s="67">
        <f t="shared" ref="C34:I34" si="150">SUM(C87+C137)</f>
        <v>1.128378417</v>
      </c>
      <c r="D34" s="67">
        <f t="shared" si="150"/>
        <v>41.494104753999999</v>
      </c>
      <c r="E34" s="67">
        <f t="shared" si="150"/>
        <v>1.655040541</v>
      </c>
      <c r="F34" s="67">
        <f t="shared" si="150"/>
        <v>1.453789666</v>
      </c>
      <c r="G34" s="67">
        <f t="shared" si="150"/>
        <v>1.590164787</v>
      </c>
      <c r="H34" s="67">
        <f t="shared" si="150"/>
        <v>-3.4513826999999997E-2</v>
      </c>
      <c r="I34" s="67">
        <f t="shared" si="150"/>
        <v>2.7756897070000002</v>
      </c>
      <c r="J34" s="67">
        <f t="shared" ref="J34:K34" si="151">SUM(J87+J137)</f>
        <v>2.6703544930000001</v>
      </c>
      <c r="K34" s="67">
        <f t="shared" si="151"/>
        <v>2.7106395380000001</v>
      </c>
      <c r="L34" s="67">
        <f t="shared" ref="L34:M34" si="152">SUM(L87+L137)</f>
        <v>2.673595835</v>
      </c>
      <c r="M34" s="67">
        <f t="shared" si="152"/>
        <v>2.6423709130000002</v>
      </c>
      <c r="N34" s="67">
        <f t="shared" ref="N34:O34" si="153">SUM(N87+N137)</f>
        <v>3.418911203</v>
      </c>
      <c r="O34" s="67">
        <f t="shared" si="153"/>
        <v>3.1012379829999999</v>
      </c>
      <c r="P34" s="67">
        <f t="shared" ref="P34" si="154">SUM(P87+P137)</f>
        <v>2.4580201069999998</v>
      </c>
    </row>
    <row r="35" spans="1:16" s="69" customFormat="1" ht="29.25" customHeight="1">
      <c r="A35" s="13">
        <v>32</v>
      </c>
      <c r="B35" s="58" t="s">
        <v>180</v>
      </c>
      <c r="C35" s="68">
        <f t="shared" ref="C35:I35" si="155">SUM(C88+C138)</f>
        <v>853.76021897420651</v>
      </c>
      <c r="D35" s="68">
        <f t="shared" si="155"/>
        <v>840.20193184108439</v>
      </c>
      <c r="E35" s="68">
        <f t="shared" si="155"/>
        <v>751.6047183294703</v>
      </c>
      <c r="F35" s="68">
        <f t="shared" si="155"/>
        <v>767.00047051510796</v>
      </c>
      <c r="G35" s="68">
        <f t="shared" si="155"/>
        <v>821.02893065165131</v>
      </c>
      <c r="H35" s="68">
        <f t="shared" si="155"/>
        <v>625.3109288837486</v>
      </c>
      <c r="I35" s="68">
        <f t="shared" si="155"/>
        <v>794.98297575660104</v>
      </c>
      <c r="J35" s="68">
        <f t="shared" ref="J35:K35" si="156">SUM(J88+J138)</f>
        <v>879.04376891794038</v>
      </c>
      <c r="K35" s="68">
        <f t="shared" si="156"/>
        <v>828.32061767256118</v>
      </c>
      <c r="L35" s="68">
        <f t="shared" ref="L35:M35" si="157">SUM(L88+L138)</f>
        <v>930.50904429040986</v>
      </c>
      <c r="M35" s="68">
        <f t="shared" si="157"/>
        <v>829.10428079184067</v>
      </c>
      <c r="N35" s="68">
        <f t="shared" ref="N35:O35" si="158">SUM(N88+N138)</f>
        <v>1028.5126651615599</v>
      </c>
      <c r="O35" s="68">
        <f t="shared" si="158"/>
        <v>926.71751551785724</v>
      </c>
      <c r="P35" s="68">
        <f t="shared" ref="P35" si="159">SUM(P88+P138)</f>
        <v>897.15635138158564</v>
      </c>
    </row>
    <row r="36" spans="1:16">
      <c r="A36" s="13">
        <v>33</v>
      </c>
      <c r="B36" s="14" t="s">
        <v>181</v>
      </c>
      <c r="C36" s="67">
        <f t="shared" ref="C36:I36" si="160">SUM(C89+C139)</f>
        <v>12.829582548000001</v>
      </c>
      <c r="D36" s="67">
        <f t="shared" si="160"/>
        <v>12.778420426</v>
      </c>
      <c r="E36" s="67">
        <f t="shared" si="160"/>
        <v>12.727497805</v>
      </c>
      <c r="F36" s="67">
        <f t="shared" si="160"/>
        <v>12.393585678999999</v>
      </c>
      <c r="G36" s="67">
        <f t="shared" si="160"/>
        <v>12.625413060000001</v>
      </c>
      <c r="H36" s="67">
        <f t="shared" si="160"/>
        <v>13.89878734</v>
      </c>
      <c r="I36" s="67">
        <f t="shared" si="160"/>
        <v>21.757818457999999</v>
      </c>
      <c r="J36" s="67">
        <f t="shared" ref="J36:K36" si="161">SUM(J89+J139)</f>
        <v>21.707732050000001</v>
      </c>
      <c r="K36" s="67">
        <f t="shared" si="161"/>
        <v>21.656927124999999</v>
      </c>
      <c r="L36" s="67">
        <f t="shared" ref="L36:M36" si="162">SUM(L89+L139)</f>
        <v>21.596749394</v>
      </c>
      <c r="M36" s="67">
        <f t="shared" si="162"/>
        <v>20.885835565000001</v>
      </c>
      <c r="N36" s="67">
        <f t="shared" ref="N36:O36" si="163">SUM(N89+N139)</f>
        <v>20.284894698000002</v>
      </c>
      <c r="O36" s="67">
        <f t="shared" si="163"/>
        <v>20.233000235999999</v>
      </c>
      <c r="P36" s="67">
        <f t="shared" ref="P36" si="164">SUM(P89+P139)</f>
        <v>20.181105777999999</v>
      </c>
    </row>
    <row r="37" spans="1:16">
      <c r="A37" s="13">
        <v>34</v>
      </c>
      <c r="B37" s="14" t="s">
        <v>182</v>
      </c>
      <c r="C37" s="67">
        <f t="shared" ref="C37:I37" si="165">SUM(C90+C140)</f>
        <v>2.2084933850000001</v>
      </c>
      <c r="D37" s="67">
        <f t="shared" si="165"/>
        <v>2.1629454699999999</v>
      </c>
      <c r="E37" s="67">
        <f t="shared" si="165"/>
        <v>2.1174884870000001</v>
      </c>
      <c r="F37" s="67">
        <f t="shared" si="165"/>
        <v>2.071940573</v>
      </c>
      <c r="G37" s="67">
        <f t="shared" si="165"/>
        <v>2.044093122</v>
      </c>
      <c r="H37" s="67">
        <f t="shared" si="165"/>
        <v>1.9982467420000001</v>
      </c>
      <c r="I37" s="67">
        <f t="shared" si="165"/>
        <v>1.9531049889999901</v>
      </c>
      <c r="J37" s="67">
        <f t="shared" ref="J37:K37" si="166">SUM(J90+J140)</f>
        <v>1.9081677990000001</v>
      </c>
      <c r="K37" s="67">
        <f t="shared" si="166"/>
        <v>1.863172922</v>
      </c>
      <c r="L37" s="67">
        <f t="shared" ref="L37:M37" si="167">SUM(L90+L140)</f>
        <v>1.79663597699999</v>
      </c>
      <c r="M37" s="67">
        <f t="shared" si="167"/>
        <v>1.751641099</v>
      </c>
      <c r="N37" s="67">
        <f t="shared" ref="N37:O37" si="168">SUM(N90+N140)</f>
        <v>1.7067144219999999</v>
      </c>
      <c r="O37" s="67">
        <f t="shared" si="168"/>
        <v>1.66171954499999</v>
      </c>
      <c r="P37" s="67">
        <f t="shared" ref="P37" si="169">SUM(P90+P140)</f>
        <v>1.616724668</v>
      </c>
    </row>
    <row r="38" spans="1:16">
      <c r="A38" s="13">
        <v>35</v>
      </c>
      <c r="B38" s="14" t="s">
        <v>183</v>
      </c>
      <c r="C38" s="67">
        <f t="shared" ref="C38:I38" si="170">SUM(C91+C141)</f>
        <v>3.7589782373333303</v>
      </c>
      <c r="D38" s="67">
        <f t="shared" si="170"/>
        <v>3.6257752438333299</v>
      </c>
      <c r="E38" s="67">
        <f t="shared" si="170"/>
        <v>3.7048610663308299</v>
      </c>
      <c r="F38" s="67">
        <f t="shared" si="170"/>
        <v>3.8726663770033301</v>
      </c>
      <c r="G38" s="67">
        <f t="shared" si="170"/>
        <v>3.8619268087299901</v>
      </c>
      <c r="H38" s="67">
        <f t="shared" si="170"/>
        <v>3.6347689357266599</v>
      </c>
      <c r="I38" s="67">
        <f t="shared" si="170"/>
        <v>3.7045760195000002</v>
      </c>
      <c r="J38" s="67">
        <f t="shared" ref="J38:K38" si="171">SUM(J91+J141)</f>
        <v>3.63413469483333</v>
      </c>
      <c r="K38" s="67">
        <f t="shared" si="171"/>
        <v>3.7563531201666605</v>
      </c>
      <c r="L38" s="67">
        <f t="shared" ref="L38:M38" si="172">SUM(L91+L141)</f>
        <v>3.6017203004999998</v>
      </c>
      <c r="M38" s="67">
        <f t="shared" si="172"/>
        <v>3.4421265265000001</v>
      </c>
      <c r="N38" s="67">
        <f t="shared" ref="N38:O38" si="173">SUM(N91+N141)</f>
        <v>3.3840702741666604</v>
      </c>
      <c r="O38" s="67">
        <f t="shared" si="173"/>
        <v>3.2373978368334102</v>
      </c>
      <c r="P38" s="67">
        <f t="shared" ref="P38" si="174">SUM(P91+P141)</f>
        <v>3.3186626415</v>
      </c>
    </row>
    <row r="39" spans="1:16">
      <c r="A39" s="13">
        <v>36</v>
      </c>
      <c r="B39" s="14" t="s">
        <v>184</v>
      </c>
      <c r="C39" s="67">
        <f t="shared" ref="C39:I39" si="175">SUM(C92+C142)</f>
        <v>1.1525710313854101</v>
      </c>
      <c r="D39" s="67">
        <f t="shared" si="175"/>
        <v>1.2620361379687499</v>
      </c>
      <c r="E39" s="67">
        <f t="shared" si="175"/>
        <v>1.1942212478645802</v>
      </c>
      <c r="F39" s="67">
        <f t="shared" si="175"/>
        <v>1.1548972737604102</v>
      </c>
      <c r="G39" s="67">
        <f t="shared" si="175"/>
        <v>1.2270663300833302</v>
      </c>
      <c r="H39" s="67">
        <f t="shared" si="175"/>
        <v>1.3195988448333302</v>
      </c>
      <c r="I39" s="67">
        <f t="shared" si="175"/>
        <v>1.4350466822499999</v>
      </c>
      <c r="J39" s="67">
        <f t="shared" ref="J39:K39" si="176">SUM(J92+J142)</f>
        <v>1.54710107166666</v>
      </c>
      <c r="K39" s="67">
        <f t="shared" si="176"/>
        <v>1.7166031287499999</v>
      </c>
      <c r="L39" s="67">
        <f t="shared" ref="L39:M39" si="177">SUM(L92+L142)</f>
        <v>1.6572802658333299</v>
      </c>
      <c r="M39" s="67">
        <f t="shared" si="177"/>
        <v>1.5853977213266601</v>
      </c>
      <c r="N39" s="67">
        <f t="shared" ref="N39:O39" si="178">SUM(N92+N142)</f>
        <v>1.5618326169999999</v>
      </c>
      <c r="O39" s="67">
        <f t="shared" si="178"/>
        <v>1.6182914938266602</v>
      </c>
      <c r="P39" s="67">
        <f t="shared" ref="P39" si="179">SUM(P92+P142)</f>
        <v>1.5522027111666599</v>
      </c>
    </row>
    <row r="40" spans="1:16">
      <c r="A40" s="13">
        <v>37</v>
      </c>
      <c r="B40" s="14" t="s">
        <v>185</v>
      </c>
      <c r="C40" s="67">
        <f t="shared" ref="C40:I40" si="180">SUM(C93+C143)</f>
        <v>0.11692311</v>
      </c>
      <c r="D40" s="67">
        <f t="shared" si="180"/>
        <v>0.112630301</v>
      </c>
      <c r="E40" s="67">
        <f t="shared" si="180"/>
        <v>0.105036975</v>
      </c>
      <c r="F40" s="67">
        <f t="shared" si="180"/>
        <v>9.7943282999999992E-2</v>
      </c>
      <c r="G40" s="67">
        <f t="shared" si="180"/>
        <v>9.0494303999999998E-2</v>
      </c>
      <c r="H40" s="67">
        <f t="shared" si="180"/>
        <v>9.0478656000000005E-2</v>
      </c>
      <c r="I40" s="67">
        <f t="shared" si="180"/>
        <v>8.5254742999999994E-2</v>
      </c>
      <c r="J40" s="67">
        <f t="shared" ref="J40:K40" si="181">SUM(J93+J143)</f>
        <v>8.0035961000000003E-2</v>
      </c>
      <c r="K40" s="67">
        <f t="shared" si="181"/>
        <v>7.5009063000000001E-2</v>
      </c>
      <c r="L40" s="67">
        <f t="shared" ref="L40:M40" si="182">SUM(L93+L143)</f>
        <v>7.0154418999999996E-2</v>
      </c>
      <c r="M40" s="67">
        <f t="shared" si="182"/>
        <v>7.0286695999999996E-2</v>
      </c>
      <c r="N40" s="67">
        <f t="shared" ref="N40:O40" si="183">SUM(N93+N143)</f>
        <v>6.9577595000000006E-2</v>
      </c>
      <c r="O40" s="67">
        <f t="shared" si="183"/>
        <v>6.5002563999999999E-2</v>
      </c>
      <c r="P40" s="67">
        <f t="shared" ref="P40" si="184">SUM(P93+P143)</f>
        <v>1.3103389320000001</v>
      </c>
    </row>
    <row r="41" spans="1:16">
      <c r="A41" s="13">
        <v>38</v>
      </c>
      <c r="B41" s="16" t="s">
        <v>186</v>
      </c>
      <c r="C41" s="68">
        <f t="shared" ref="C41:I41" si="185">SUM(C94+C144)</f>
        <v>20.066548311718748</v>
      </c>
      <c r="D41" s="68">
        <f t="shared" si="185"/>
        <v>19.941807578802081</v>
      </c>
      <c r="E41" s="68">
        <f t="shared" si="185"/>
        <v>19.849105581195413</v>
      </c>
      <c r="F41" s="68">
        <f t="shared" si="185"/>
        <v>19.591033185763749</v>
      </c>
      <c r="G41" s="68">
        <f t="shared" si="185"/>
        <v>19.848993624813321</v>
      </c>
      <c r="H41" s="68">
        <f t="shared" si="185"/>
        <v>20.941880518560001</v>
      </c>
      <c r="I41" s="68">
        <f t="shared" si="185"/>
        <v>28.935800891749999</v>
      </c>
      <c r="J41" s="68">
        <f t="shared" ref="J41:K41" si="186">SUM(J94+J144)</f>
        <v>28.8771715765</v>
      </c>
      <c r="K41" s="68">
        <f t="shared" si="186"/>
        <v>29.068065358916659</v>
      </c>
      <c r="L41" s="68">
        <f t="shared" ref="L41:M41" si="187">SUM(L94+L144)</f>
        <v>28.722540356333326</v>
      </c>
      <c r="M41" s="68">
        <f t="shared" si="187"/>
        <v>27.73528760782666</v>
      </c>
      <c r="N41" s="68">
        <f t="shared" ref="N41:O41" si="188">SUM(N94+N144)</f>
        <v>27.007089606166659</v>
      </c>
      <c r="O41" s="68">
        <f t="shared" si="188"/>
        <v>26.81541167566008</v>
      </c>
      <c r="P41" s="68">
        <f t="shared" ref="P41" si="189">SUM(P94+P144)</f>
        <v>26.81063133966008</v>
      </c>
    </row>
    <row r="42" spans="1:16">
      <c r="A42" s="13">
        <v>39</v>
      </c>
      <c r="B42" s="16" t="s">
        <v>187</v>
      </c>
      <c r="C42" s="68">
        <f t="shared" ref="C42:I42" si="190">SUM(C95+C145)</f>
        <v>104.331381482</v>
      </c>
      <c r="D42" s="68">
        <f t="shared" si="190"/>
        <v>104.276078316</v>
      </c>
      <c r="E42" s="68">
        <f t="shared" si="190"/>
        <v>101.270775151</v>
      </c>
      <c r="F42" s="68">
        <f t="shared" si="190"/>
        <v>100.81014698600001</v>
      </c>
      <c r="G42" s="68">
        <f t="shared" si="190"/>
        <v>128.33625320300001</v>
      </c>
      <c r="H42" s="68">
        <f t="shared" si="190"/>
        <v>136.70577799599999</v>
      </c>
      <c r="I42" s="68">
        <f t="shared" si="190"/>
        <v>136.28461223799999</v>
      </c>
      <c r="J42" s="68">
        <f t="shared" ref="J42:K42" si="191">SUM(J95+J145)</f>
        <v>135.45624365899999</v>
      </c>
      <c r="K42" s="68">
        <f t="shared" si="191"/>
        <v>132.48478410199999</v>
      </c>
      <c r="L42" s="68">
        <f t="shared" ref="L42:M42" si="192">SUM(L95+L145)</f>
        <v>132.52553165099999</v>
      </c>
      <c r="M42" s="68">
        <f t="shared" si="192"/>
        <v>132.285495881</v>
      </c>
      <c r="N42" s="68">
        <f t="shared" ref="N42:O42" si="193">SUM(N95+N145)</f>
        <v>130.25317832499999</v>
      </c>
      <c r="O42" s="68">
        <f t="shared" si="193"/>
        <v>131.54944431999999</v>
      </c>
      <c r="P42" s="68">
        <f t="shared" ref="P42" si="194">SUM(P95+P145)</f>
        <v>131.73730299675</v>
      </c>
    </row>
    <row r="43" spans="1:16">
      <c r="A43" s="13">
        <v>40</v>
      </c>
      <c r="B43" s="16" t="s">
        <v>188</v>
      </c>
      <c r="C43" s="68">
        <f t="shared" ref="C43:I43" si="195">SUM(C96+C146)</f>
        <v>42029.069273456545</v>
      </c>
      <c r="D43" s="68">
        <f t="shared" si="195"/>
        <v>42562.842499484344</v>
      </c>
      <c r="E43" s="68">
        <f t="shared" si="195"/>
        <v>42684.262351009893</v>
      </c>
      <c r="F43" s="68">
        <f t="shared" si="195"/>
        <v>43108.646786272591</v>
      </c>
      <c r="G43" s="68">
        <f t="shared" si="195"/>
        <v>43692.156222279038</v>
      </c>
      <c r="H43" s="68">
        <f t="shared" si="195"/>
        <v>43500.491143902691</v>
      </c>
      <c r="I43" s="68">
        <f t="shared" si="195"/>
        <v>43612.895136071231</v>
      </c>
      <c r="J43" s="68">
        <f t="shared" ref="J43:K43" si="196">SUM(J96+J146)</f>
        <v>43934.03799612588</v>
      </c>
      <c r="K43" s="68">
        <f t="shared" si="196"/>
        <v>44209.587389841312</v>
      </c>
      <c r="L43" s="68">
        <f t="shared" ref="L43:M43" si="197">SUM(L96+L146)</f>
        <v>44707.475050928551</v>
      </c>
      <c r="M43" s="68">
        <f t="shared" si="197"/>
        <v>44916.561888730233</v>
      </c>
      <c r="N43" s="68">
        <f t="shared" ref="N43:O43" si="198">SUM(N96+N146)</f>
        <v>45502.816940031582</v>
      </c>
      <c r="O43" s="68">
        <f t="shared" si="198"/>
        <v>45625.158923718198</v>
      </c>
      <c r="P43" s="68">
        <f t="shared" ref="P43" si="199">SUM(P96+P146)</f>
        <v>45862.314713581851</v>
      </c>
    </row>
    <row r="44" spans="1:16">
      <c r="A44" s="13">
        <v>41</v>
      </c>
      <c r="B44" s="14" t="s">
        <v>189</v>
      </c>
      <c r="C44" s="67">
        <f t="shared" ref="C44:I44" si="200">SUM(C97+C147)</f>
        <v>50.289503854002895</v>
      </c>
      <c r="D44" s="67">
        <f t="shared" si="200"/>
        <v>54.217845651002897</v>
      </c>
      <c r="E44" s="67">
        <f t="shared" si="200"/>
        <v>53.805014370720492</v>
      </c>
      <c r="F44" s="67">
        <f t="shared" si="200"/>
        <v>50.977644502722896</v>
      </c>
      <c r="G44" s="67">
        <f t="shared" si="200"/>
        <v>47.462833068718496</v>
      </c>
      <c r="H44" s="67">
        <f t="shared" si="200"/>
        <v>41.975675780719996</v>
      </c>
      <c r="I44" s="67">
        <f t="shared" si="200"/>
        <v>50.492166511999997</v>
      </c>
      <c r="J44" s="67">
        <f t="shared" ref="J44:K44" si="201">SUM(J97+J147)</f>
        <v>57.061186617995801</v>
      </c>
      <c r="K44" s="67">
        <f t="shared" si="201"/>
        <v>47.354655099999995</v>
      </c>
      <c r="L44" s="67">
        <f t="shared" ref="L44:M44" si="202">SUM(L97+L147)</f>
        <v>51.520984641004191</v>
      </c>
      <c r="M44" s="67">
        <f t="shared" si="202"/>
        <v>72.262784388998284</v>
      </c>
      <c r="N44" s="67">
        <f t="shared" ref="N44:O44" si="203">SUM(N97+N147)</f>
        <v>48.004776669702395</v>
      </c>
      <c r="O44" s="67">
        <f t="shared" si="203"/>
        <v>53.128161339989994</v>
      </c>
      <c r="P44" s="67">
        <f t="shared" ref="P44" si="204">SUM(P97+P147)</f>
        <v>52.354966741100021</v>
      </c>
    </row>
    <row r="45" spans="1:16">
      <c r="A45" s="13">
        <v>42</v>
      </c>
      <c r="B45" s="14" t="s">
        <v>190</v>
      </c>
      <c r="C45" s="67">
        <f t="shared" ref="C45:I45" si="205">SUM(C98+C148)</f>
        <v>0</v>
      </c>
      <c r="D45" s="67">
        <f t="shared" si="205"/>
        <v>0</v>
      </c>
      <c r="E45" s="67">
        <f t="shared" si="205"/>
        <v>0</v>
      </c>
      <c r="F45" s="67">
        <f t="shared" si="205"/>
        <v>0</v>
      </c>
      <c r="G45" s="67">
        <f t="shared" si="205"/>
        <v>0</v>
      </c>
      <c r="H45" s="67">
        <f t="shared" si="205"/>
        <v>0</v>
      </c>
      <c r="I45" s="67">
        <f t="shared" si="205"/>
        <v>0</v>
      </c>
      <c r="J45" s="67">
        <f t="shared" ref="J45:K45" si="206">SUM(J98+J148)</f>
        <v>0</v>
      </c>
      <c r="K45" s="67">
        <f t="shared" si="206"/>
        <v>0</v>
      </c>
      <c r="L45" s="67">
        <f t="shared" ref="L45:M45" si="207">SUM(L98+L148)</f>
        <v>0</v>
      </c>
      <c r="M45" s="67">
        <f t="shared" si="207"/>
        <v>0</v>
      </c>
      <c r="N45" s="67">
        <f t="shared" ref="N45:O45" si="208">SUM(N98+N148)</f>
        <v>0</v>
      </c>
      <c r="O45" s="67">
        <f t="shared" si="208"/>
        <v>0</v>
      </c>
      <c r="P45" s="67">
        <f t="shared" ref="P45" si="209">SUM(P98+P148)</f>
        <v>0</v>
      </c>
    </row>
    <row r="46" spans="1:16">
      <c r="A46" s="13">
        <v>43</v>
      </c>
      <c r="B46" s="14" t="s">
        <v>191</v>
      </c>
      <c r="C46" s="67">
        <f t="shared" ref="C46:I46" si="210">SUM(C99+C149)</f>
        <v>57.197994807000001</v>
      </c>
      <c r="D46" s="67">
        <f t="shared" si="210"/>
        <v>36.031380741</v>
      </c>
      <c r="E46" s="67">
        <f t="shared" si="210"/>
        <v>26.229159747000001</v>
      </c>
      <c r="F46" s="67">
        <f t="shared" si="210"/>
        <v>24.333313500999999</v>
      </c>
      <c r="G46" s="67">
        <f t="shared" si="210"/>
        <v>177.201486534</v>
      </c>
      <c r="H46" s="67">
        <f t="shared" si="210"/>
        <v>15.621173863999999</v>
      </c>
      <c r="I46" s="67">
        <f t="shared" si="210"/>
        <v>26.600605719000001</v>
      </c>
      <c r="J46" s="67">
        <f t="shared" ref="J46:K46" si="211">SUM(J99+J149)</f>
        <v>88.935089347000002</v>
      </c>
      <c r="K46" s="67">
        <f t="shared" si="211"/>
        <v>59.681678978000001</v>
      </c>
      <c r="L46" s="67">
        <f t="shared" ref="L46:M46" si="212">SUM(L99+L149)</f>
        <v>29.633713861</v>
      </c>
      <c r="M46" s="67">
        <f t="shared" si="212"/>
        <v>64.011290905999999</v>
      </c>
      <c r="N46" s="67">
        <f t="shared" ref="N46:O46" si="213">SUM(N99+N149)</f>
        <v>249.166805853</v>
      </c>
      <c r="O46" s="67">
        <f t="shared" si="213"/>
        <v>28.950417377000001</v>
      </c>
      <c r="P46" s="67">
        <f t="shared" ref="P46" si="214">SUM(P99+P149)</f>
        <v>69.136237675000004</v>
      </c>
    </row>
    <row r="47" spans="1:16">
      <c r="A47" s="13">
        <v>44</v>
      </c>
      <c r="B47" s="14" t="s">
        <v>192</v>
      </c>
      <c r="C47" s="67">
        <f t="shared" ref="C47:I47" si="215">C150</f>
        <v>0</v>
      </c>
      <c r="D47" s="67">
        <f t="shared" si="215"/>
        <v>0</v>
      </c>
      <c r="E47" s="67">
        <f t="shared" si="215"/>
        <v>0</v>
      </c>
      <c r="F47" s="67">
        <f t="shared" si="215"/>
        <v>0</v>
      </c>
      <c r="G47" s="67">
        <f t="shared" si="215"/>
        <v>0</v>
      </c>
      <c r="H47" s="67">
        <f t="shared" si="215"/>
        <v>0</v>
      </c>
      <c r="I47" s="67">
        <f t="shared" si="215"/>
        <v>0</v>
      </c>
      <c r="J47" s="67">
        <f t="shared" ref="J47:K47" si="216">J150</f>
        <v>0</v>
      </c>
      <c r="K47" s="67">
        <f t="shared" si="216"/>
        <v>0</v>
      </c>
      <c r="L47" s="67">
        <f t="shared" ref="L47:M47" si="217">L150</f>
        <v>0</v>
      </c>
      <c r="M47" s="67">
        <f t="shared" si="217"/>
        <v>0</v>
      </c>
      <c r="N47" s="67">
        <f t="shared" ref="N47:O47" si="218">N150</f>
        <v>0</v>
      </c>
      <c r="O47" s="67">
        <f t="shared" si="218"/>
        <v>0</v>
      </c>
      <c r="P47" s="67">
        <f t="shared" ref="P47" si="219">P150</f>
        <v>0</v>
      </c>
    </row>
    <row r="48" spans="1:16">
      <c r="A48" s="13">
        <v>45</v>
      </c>
      <c r="B48" s="14" t="s">
        <v>193</v>
      </c>
      <c r="C48" s="67">
        <f t="shared" ref="C48:I48" si="220">SUM(C100+C151)</f>
        <v>68.137121233000002</v>
      </c>
      <c r="D48" s="67">
        <f t="shared" si="220"/>
        <v>65.588825842000006</v>
      </c>
      <c r="E48" s="67">
        <f t="shared" si="220"/>
        <v>63.129168739000001</v>
      </c>
      <c r="F48" s="67">
        <f t="shared" si="220"/>
        <v>52.940595969999997</v>
      </c>
      <c r="G48" s="67">
        <f t="shared" si="220"/>
        <v>50.124414756</v>
      </c>
      <c r="H48" s="67">
        <f t="shared" si="220"/>
        <v>47.035490068000001</v>
      </c>
      <c r="I48" s="67">
        <f t="shared" si="220"/>
        <v>43.837247374999997</v>
      </c>
      <c r="J48" s="67">
        <f t="shared" ref="J48:K48" si="221">SUM(J100+J151)</f>
        <v>40.594273217999998</v>
      </c>
      <c r="K48" s="67">
        <f t="shared" si="221"/>
        <v>37.293449197999998</v>
      </c>
      <c r="L48" s="67">
        <f t="shared" ref="L48:M48" si="222">SUM(L100+L151)</f>
        <v>33.956127283996658</v>
      </c>
      <c r="M48" s="67">
        <f t="shared" si="222"/>
        <v>36.530282663000001</v>
      </c>
      <c r="N48" s="67">
        <f t="shared" ref="N48:O48" si="223">SUM(N100+N151)</f>
        <v>37.198772394996659</v>
      </c>
      <c r="O48" s="67">
        <f t="shared" si="223"/>
        <v>33.745750347996662</v>
      </c>
      <c r="P48" s="67">
        <f t="shared" ref="P48" si="224">SUM(P100+P151)</f>
        <v>32.471976012996656</v>
      </c>
    </row>
    <row r="49" spans="1:16">
      <c r="A49" s="13">
        <v>46</v>
      </c>
      <c r="B49" s="14" t="s">
        <v>194</v>
      </c>
      <c r="C49" s="67">
        <f t="shared" ref="C49:I49" si="225">SUM(C101+C152)</f>
        <v>36.672186030309994</v>
      </c>
      <c r="D49" s="67">
        <f t="shared" si="225"/>
        <v>38.411953559160004</v>
      </c>
      <c r="E49" s="67">
        <f t="shared" si="225"/>
        <v>42.288808804470001</v>
      </c>
      <c r="F49" s="67">
        <f t="shared" si="225"/>
        <v>39.582639559940006</v>
      </c>
      <c r="G49" s="67">
        <f t="shared" si="225"/>
        <v>43.061591285599995</v>
      </c>
      <c r="H49" s="67">
        <f t="shared" si="225"/>
        <v>39.902544071319994</v>
      </c>
      <c r="I49" s="67">
        <f t="shared" si="225"/>
        <v>38.452426214699997</v>
      </c>
      <c r="J49" s="67">
        <f t="shared" ref="J49:K49" si="226">SUM(J101+J152)</f>
        <v>42.165701531289997</v>
      </c>
      <c r="K49" s="67">
        <f t="shared" si="226"/>
        <v>43.614447513630004</v>
      </c>
      <c r="L49" s="67">
        <f t="shared" ref="L49:M49" si="227">SUM(L101+L152)</f>
        <v>37.321790424530001</v>
      </c>
      <c r="M49" s="67">
        <f t="shared" si="227"/>
        <v>40.045098679339993</v>
      </c>
      <c r="N49" s="67">
        <f t="shared" ref="N49:O49" si="228">SUM(N101+N152)</f>
        <v>42.359145809910004</v>
      </c>
      <c r="O49" s="67">
        <f t="shared" si="228"/>
        <v>37.545701206419999</v>
      </c>
      <c r="P49" s="67">
        <f t="shared" ref="P49" si="229">SUM(P101+P152)</f>
        <v>41.429076153720004</v>
      </c>
    </row>
    <row r="50" spans="1:16">
      <c r="A50" s="13">
        <v>47</v>
      </c>
      <c r="B50" s="14" t="s">
        <v>195</v>
      </c>
      <c r="C50" s="67">
        <f t="shared" ref="C50:I50" si="230">SUM(C102+C153)</f>
        <v>110.310058797</v>
      </c>
      <c r="D50" s="67">
        <f t="shared" si="230"/>
        <v>106.316038052</v>
      </c>
      <c r="E50" s="67">
        <f t="shared" si="230"/>
        <v>104.590364564</v>
      </c>
      <c r="F50" s="67">
        <f t="shared" si="230"/>
        <v>104.081407626</v>
      </c>
      <c r="G50" s="67">
        <f t="shared" si="230"/>
        <v>101.856296993</v>
      </c>
      <c r="H50" s="67">
        <f t="shared" si="230"/>
        <v>105.242017644</v>
      </c>
      <c r="I50" s="67">
        <f t="shared" si="230"/>
        <v>102.25205638300001</v>
      </c>
      <c r="J50" s="67">
        <f t="shared" ref="J50:K50" si="231">SUM(J102+J153)</f>
        <v>100.77956833385998</v>
      </c>
      <c r="K50" s="67">
        <f t="shared" si="231"/>
        <v>99.241657818000007</v>
      </c>
      <c r="L50" s="67">
        <f t="shared" ref="L50:M50" si="232">SUM(L102+L153)</f>
        <v>100.61153836899668</v>
      </c>
      <c r="M50" s="67">
        <f t="shared" si="232"/>
        <v>100.667127272</v>
      </c>
      <c r="N50" s="67">
        <f t="shared" ref="N50:O50" si="233">SUM(N102+N153)</f>
        <v>97.533053155999994</v>
      </c>
      <c r="O50" s="67">
        <f t="shared" si="233"/>
        <v>100.603670721</v>
      </c>
      <c r="P50" s="67">
        <f t="shared" ref="P50" si="234">SUM(P102+P153)</f>
        <v>93.669589158000008</v>
      </c>
    </row>
    <row r="51" spans="1:16" s="69" customFormat="1" ht="20">
      <c r="A51" s="13">
        <v>48</v>
      </c>
      <c r="B51" s="58" t="s">
        <v>196</v>
      </c>
      <c r="C51" s="68">
        <f t="shared" ref="C51:I51" si="235">SUM(C103+C154)</f>
        <v>322.60686472131289</v>
      </c>
      <c r="D51" s="68">
        <f t="shared" si="235"/>
        <v>300.56604384516294</v>
      </c>
      <c r="E51" s="68">
        <f t="shared" si="235"/>
        <v>290.04251622519047</v>
      </c>
      <c r="F51" s="68">
        <f t="shared" si="235"/>
        <v>271.91560115966291</v>
      </c>
      <c r="G51" s="68">
        <f t="shared" si="235"/>
        <v>419.70662263731845</v>
      </c>
      <c r="H51" s="68">
        <f t="shared" si="235"/>
        <v>249.77690142803999</v>
      </c>
      <c r="I51" s="68">
        <f t="shared" si="235"/>
        <v>261.63450220369998</v>
      </c>
      <c r="J51" s="68">
        <f t="shared" ref="J51:K51" si="236">SUM(J103+J154)</f>
        <v>329.53581904814575</v>
      </c>
      <c r="K51" s="68">
        <f t="shared" si="236"/>
        <v>287.18588860762998</v>
      </c>
      <c r="L51" s="68">
        <f t="shared" ref="L51:M51" si="237">SUM(L103+L154)</f>
        <v>253.04415457952754</v>
      </c>
      <c r="M51" s="68">
        <f t="shared" si="237"/>
        <v>313.51658390933824</v>
      </c>
      <c r="N51" s="68">
        <f t="shared" ref="N51:O51" si="238">SUM(N103+N154)</f>
        <v>474.26255388360909</v>
      </c>
      <c r="O51" s="68">
        <f t="shared" si="238"/>
        <v>253.97370099240666</v>
      </c>
      <c r="P51" s="68">
        <f t="shared" ref="P51" si="239">SUM(P103+P154)</f>
        <v>289.06184574081669</v>
      </c>
    </row>
    <row r="52" spans="1:16" s="69" customFormat="1">
      <c r="A52" s="13">
        <v>49</v>
      </c>
      <c r="B52" s="16" t="s">
        <v>197</v>
      </c>
      <c r="C52" s="68">
        <f t="shared" ref="C52:I52" si="240">SUM(C104+C155)</f>
        <v>41706.462408735228</v>
      </c>
      <c r="D52" s="68">
        <f t="shared" si="240"/>
        <v>42262.276455639185</v>
      </c>
      <c r="E52" s="68">
        <f t="shared" si="240"/>
        <v>42394.219834784708</v>
      </c>
      <c r="F52" s="68">
        <f t="shared" si="240"/>
        <v>42836.731185112934</v>
      </c>
      <c r="G52" s="68">
        <f t="shared" si="240"/>
        <v>43272.449599641717</v>
      </c>
      <c r="H52" s="68">
        <f t="shared" si="240"/>
        <v>43250.714242474649</v>
      </c>
      <c r="I52" s="68">
        <f t="shared" si="240"/>
        <v>43351.260633867532</v>
      </c>
      <c r="J52" s="68">
        <f t="shared" ref="J52:K52" si="241">SUM(J104+J155)</f>
        <v>43604.502177077738</v>
      </c>
      <c r="K52" s="68">
        <f t="shared" si="241"/>
        <v>43922.401501233689</v>
      </c>
      <c r="L52" s="68">
        <f t="shared" ref="L52:M52" si="242">SUM(L104+L155)</f>
        <v>44454.430896349033</v>
      </c>
      <c r="M52" s="68">
        <f t="shared" si="242"/>
        <v>44603.045304820902</v>
      </c>
      <c r="N52" s="68">
        <f t="shared" ref="N52:O52" si="243">SUM(N104+N155)</f>
        <v>45028.554386147975</v>
      </c>
      <c r="O52" s="68">
        <f t="shared" si="243"/>
        <v>45371.185222725791</v>
      </c>
      <c r="P52" s="68">
        <f t="shared" ref="P52" si="244">SUM(P104+P155)</f>
        <v>45573.252867841031</v>
      </c>
    </row>
    <row r="54" spans="1:16">
      <c r="I54" s="73"/>
      <c r="J54" s="73"/>
      <c r="K54" s="73"/>
      <c r="L54" s="73"/>
      <c r="M54" s="73"/>
      <c r="N54" s="73"/>
      <c r="O54" s="73"/>
      <c r="P54" s="73" t="s">
        <v>56</v>
      </c>
    </row>
    <row r="55" spans="1:16">
      <c r="B55" s="135" t="s">
        <v>238</v>
      </c>
      <c r="C55" s="135"/>
      <c r="D55" s="135"/>
      <c r="E55" s="135"/>
      <c r="F55" s="135"/>
      <c r="G55" s="135"/>
      <c r="H55" s="135"/>
      <c r="I55" s="135"/>
    </row>
    <row r="56" spans="1:16">
      <c r="A56" s="12" t="s">
        <v>167</v>
      </c>
      <c r="B56" s="12" t="s">
        <v>168</v>
      </c>
      <c r="C56" s="50">
        <f t="shared" ref="C56:J56" si="245">C3</f>
        <v>44773</v>
      </c>
      <c r="D56" s="50">
        <f t="shared" si="245"/>
        <v>44804</v>
      </c>
      <c r="E56" s="50">
        <f t="shared" si="245"/>
        <v>44834</v>
      </c>
      <c r="F56" s="50">
        <f t="shared" si="245"/>
        <v>44865</v>
      </c>
      <c r="G56" s="50">
        <f t="shared" si="245"/>
        <v>44895</v>
      </c>
      <c r="H56" s="50">
        <f t="shared" si="245"/>
        <v>44926</v>
      </c>
      <c r="I56" s="50">
        <f t="shared" si="245"/>
        <v>44957</v>
      </c>
      <c r="J56" s="50">
        <f t="shared" si="245"/>
        <v>44985</v>
      </c>
      <c r="K56" s="50">
        <f t="shared" ref="K56:L56" si="246">K3</f>
        <v>45016</v>
      </c>
      <c r="L56" s="50">
        <f t="shared" si="246"/>
        <v>45046</v>
      </c>
      <c r="M56" s="50">
        <f t="shared" ref="M56:N56" si="247">M3</f>
        <v>45077</v>
      </c>
      <c r="N56" s="50">
        <f t="shared" si="247"/>
        <v>45107</v>
      </c>
      <c r="O56" s="50">
        <f t="shared" ref="O56:P56" si="248">O3</f>
        <v>45138</v>
      </c>
      <c r="P56" s="50">
        <f t="shared" si="248"/>
        <v>45169</v>
      </c>
    </row>
    <row r="57" spans="1:16">
      <c r="A57" s="13">
        <v>1</v>
      </c>
      <c r="B57" s="14" t="s">
        <v>62</v>
      </c>
      <c r="C57" s="67">
        <v>432.50662709373</v>
      </c>
      <c r="D57" s="67">
        <v>490.56862828529</v>
      </c>
      <c r="E57" s="67">
        <v>381.54885030489004</v>
      </c>
      <c r="F57" s="67">
        <v>298.60394693400002</v>
      </c>
      <c r="G57" s="67">
        <v>223.4723932441</v>
      </c>
      <c r="H57" s="67">
        <v>124.23209275344999</v>
      </c>
      <c r="I57" s="67">
        <v>340.93961817975003</v>
      </c>
      <c r="J57" s="67">
        <v>307.57100801019999</v>
      </c>
      <c r="K57" s="67">
        <v>296.51064194738001</v>
      </c>
      <c r="L57" s="67">
        <v>337.53755170850002</v>
      </c>
      <c r="M57" s="67">
        <v>386.91885531255997</v>
      </c>
      <c r="N57" s="67">
        <v>254.34988798382</v>
      </c>
      <c r="O57" s="67">
        <v>277.34795311176003</v>
      </c>
      <c r="P57" s="67">
        <v>174.70246195464003</v>
      </c>
    </row>
    <row r="58" spans="1:16">
      <c r="A58" s="13">
        <v>2</v>
      </c>
      <c r="B58" s="14" t="s">
        <v>63</v>
      </c>
      <c r="C58" s="67">
        <v>491.56</v>
      </c>
      <c r="D58" s="67">
        <v>246.68</v>
      </c>
      <c r="E58" s="67">
        <v>294.96499999999997</v>
      </c>
      <c r="F58" s="67">
        <v>232.89</v>
      </c>
      <c r="G58" s="67">
        <v>539.625</v>
      </c>
      <c r="H58" s="67">
        <v>206.64500000000001</v>
      </c>
      <c r="I58" s="67">
        <v>274.27999999999997</v>
      </c>
      <c r="J58" s="67">
        <v>226.91144603399999</v>
      </c>
      <c r="K58" s="67">
        <v>406.59683653100001</v>
      </c>
      <c r="L58" s="67">
        <v>227.4</v>
      </c>
      <c r="M58" s="67">
        <v>360.47500000000002</v>
      </c>
      <c r="N58" s="67">
        <v>742.15</v>
      </c>
      <c r="O58" s="67">
        <v>335.61</v>
      </c>
      <c r="P58" s="67">
        <v>323.935</v>
      </c>
    </row>
    <row r="59" spans="1:16">
      <c r="A59" s="13">
        <v>3</v>
      </c>
      <c r="B59" s="14" t="s">
        <v>64</v>
      </c>
      <c r="C59" s="67">
        <v>4191.4440968970002</v>
      </c>
      <c r="D59" s="67">
        <v>4379.0316389910004</v>
      </c>
      <c r="E59" s="67">
        <v>4584.6072103429997</v>
      </c>
      <c r="F59" s="67">
        <v>4733.6585434250001</v>
      </c>
      <c r="G59" s="67">
        <v>4703.8189975679998</v>
      </c>
      <c r="H59" s="67">
        <v>4979.0739039139999</v>
      </c>
      <c r="I59" s="67">
        <v>4514.4183425009996</v>
      </c>
      <c r="J59" s="67">
        <v>4293.3198038139999</v>
      </c>
      <c r="K59" s="67">
        <v>4111.2638541679999</v>
      </c>
      <c r="L59" s="67">
        <v>4340.1677131599999</v>
      </c>
      <c r="M59" s="67">
        <v>4833.85676797</v>
      </c>
      <c r="N59" s="67">
        <v>4522.7837498139997</v>
      </c>
      <c r="O59" s="67">
        <v>4478.5156505289997</v>
      </c>
      <c r="P59" s="67">
        <v>4627.8284707610001</v>
      </c>
    </row>
    <row r="60" spans="1:16">
      <c r="A60" s="13">
        <v>4</v>
      </c>
      <c r="B60" s="14" t="s">
        <v>65</v>
      </c>
      <c r="C60" s="67">
        <v>29.851960331000001</v>
      </c>
      <c r="D60" s="67">
        <v>29.966691073</v>
      </c>
      <c r="E60" s="67">
        <v>0</v>
      </c>
      <c r="F60" s="67">
        <v>0</v>
      </c>
      <c r="G60" s="67">
        <v>0</v>
      </c>
      <c r="H60" s="67">
        <v>9.4474557729999997</v>
      </c>
      <c r="I60" s="67">
        <v>9.4976870669999993</v>
      </c>
      <c r="J60" s="67">
        <v>9.543057267</v>
      </c>
      <c r="K60" s="67">
        <v>9.5932885599999995</v>
      </c>
      <c r="L60" s="67">
        <v>9.641899489</v>
      </c>
      <c r="M60" s="67">
        <v>9.6921307829999996</v>
      </c>
      <c r="N60" s="67">
        <v>9.7407417120000002</v>
      </c>
      <c r="O60" s="67">
        <v>9.7909730049999997</v>
      </c>
      <c r="P60" s="67">
        <v>9.8412042979999992</v>
      </c>
    </row>
    <row r="61" spans="1:16">
      <c r="A61" s="13">
        <v>5</v>
      </c>
      <c r="B61" s="14" t="s">
        <v>66</v>
      </c>
      <c r="C61" s="67">
        <v>0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</row>
    <row r="62" spans="1:16">
      <c r="A62" s="13">
        <v>6</v>
      </c>
      <c r="B62" s="14" t="s">
        <v>67</v>
      </c>
      <c r="C62" s="67">
        <v>15110.400466224513</v>
      </c>
      <c r="D62" s="67">
        <v>15126.17155768695</v>
      </c>
      <c r="E62" s="67">
        <v>15152.853790775305</v>
      </c>
      <c r="F62" s="67">
        <v>15279.132934896004</v>
      </c>
      <c r="G62" s="67">
        <v>16858.064006432938</v>
      </c>
      <c r="H62" s="67">
        <v>17207.265258985939</v>
      </c>
      <c r="I62" s="67">
        <v>17412.731710763939</v>
      </c>
      <c r="J62" s="67">
        <v>17594.328856760447</v>
      </c>
      <c r="K62" s="67">
        <v>17835.851159968261</v>
      </c>
      <c r="L62" s="67">
        <v>17926.583310881466</v>
      </c>
      <c r="M62" s="67">
        <v>17746.748309815288</v>
      </c>
      <c r="N62" s="67">
        <v>17819.092010692581</v>
      </c>
      <c r="O62" s="67">
        <v>17768.112843084084</v>
      </c>
      <c r="P62" s="67">
        <v>17914.033310776773</v>
      </c>
    </row>
    <row r="63" spans="1:16">
      <c r="A63" s="13">
        <v>7</v>
      </c>
      <c r="B63" s="14" t="s">
        <v>68</v>
      </c>
      <c r="C63" s="67">
        <v>7855.0290816509005</v>
      </c>
      <c r="D63" s="67">
        <v>8006.4616308949999</v>
      </c>
      <c r="E63" s="67">
        <v>8040.9811141230002</v>
      </c>
      <c r="F63" s="67">
        <v>8219.2752449510008</v>
      </c>
      <c r="G63" s="67">
        <v>7138.2248506659998</v>
      </c>
      <c r="H63" s="67">
        <v>6884.8822719970003</v>
      </c>
      <c r="I63" s="67">
        <v>6764.4196420899998</v>
      </c>
      <c r="J63" s="67">
        <v>6867.9223316560001</v>
      </c>
      <c r="K63" s="67">
        <v>6766.0442487890004</v>
      </c>
      <c r="L63" s="67">
        <v>7066.7983036739997</v>
      </c>
      <c r="M63" s="67">
        <v>6905.1964565079998</v>
      </c>
      <c r="N63" s="67">
        <v>7149.8639252499997</v>
      </c>
      <c r="O63" s="67">
        <v>7379.974724748</v>
      </c>
      <c r="P63" s="67">
        <v>7334.2380194420002</v>
      </c>
    </row>
    <row r="64" spans="1:16">
      <c r="A64" s="13">
        <v>8</v>
      </c>
      <c r="B64" s="14" t="s">
        <v>69</v>
      </c>
      <c r="C64" s="67">
        <v>8365.3809387750007</v>
      </c>
      <c r="D64" s="67">
        <v>8737.809511468</v>
      </c>
      <c r="E64" s="67">
        <v>8786.0086201880004</v>
      </c>
      <c r="F64" s="67">
        <v>8904.6025427429995</v>
      </c>
      <c r="G64" s="67">
        <v>8765.0545363220008</v>
      </c>
      <c r="H64" s="67">
        <v>8744.595862999</v>
      </c>
      <c r="I64" s="67">
        <v>8733.3489362950004</v>
      </c>
      <c r="J64" s="67">
        <v>8989.2589669450008</v>
      </c>
      <c r="K64" s="67">
        <v>9173.3321654209994</v>
      </c>
      <c r="L64" s="67">
        <v>9067.5014902069997</v>
      </c>
      <c r="M64" s="67">
        <v>9037.9711176519995</v>
      </c>
      <c r="N64" s="67">
        <v>9097.7434696950004</v>
      </c>
      <c r="O64" s="67">
        <v>9590.3482527260003</v>
      </c>
      <c r="P64" s="67">
        <v>9644.6191594960001</v>
      </c>
    </row>
    <row r="65" spans="1:16">
      <c r="A65" s="13">
        <v>9</v>
      </c>
      <c r="B65" s="14" t="s">
        <v>70</v>
      </c>
      <c r="C65" s="67">
        <v>395.05625110400001</v>
      </c>
      <c r="D65" s="67">
        <v>433.92780217900003</v>
      </c>
      <c r="E65" s="67">
        <v>472.517031315</v>
      </c>
      <c r="F65" s="67">
        <v>491.74729824100001</v>
      </c>
      <c r="G65" s="67">
        <v>494.68371324899999</v>
      </c>
      <c r="H65" s="67">
        <v>550.85627585199995</v>
      </c>
      <c r="I65" s="67">
        <v>564.42261385300003</v>
      </c>
      <c r="J65" s="67">
        <v>564.891840548</v>
      </c>
      <c r="K65" s="67">
        <v>564.80111736200001</v>
      </c>
      <c r="L65" s="67">
        <v>569.85802644600005</v>
      </c>
      <c r="M65" s="67">
        <v>569.50031962200001</v>
      </c>
      <c r="N65" s="67">
        <v>600.559357793</v>
      </c>
      <c r="O65" s="67">
        <v>583.24805212199999</v>
      </c>
      <c r="P65" s="67">
        <v>636.19109723400004</v>
      </c>
    </row>
    <row r="66" spans="1:16">
      <c r="A66" s="13">
        <v>10</v>
      </c>
      <c r="B66" s="14" t="s">
        <v>71</v>
      </c>
      <c r="C66" s="67">
        <v>0</v>
      </c>
      <c r="D66" s="67">
        <v>0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</row>
    <row r="67" spans="1:16">
      <c r="A67" s="13">
        <v>11</v>
      </c>
      <c r="B67" s="14" t="s">
        <v>72</v>
      </c>
      <c r="C67" s="67">
        <v>1320.2591745884649</v>
      </c>
      <c r="D67" s="67">
        <v>1299.2768278242206</v>
      </c>
      <c r="E67" s="67">
        <v>1239.3219305540358</v>
      </c>
      <c r="F67" s="67">
        <v>1219.7129736497241</v>
      </c>
      <c r="G67" s="67">
        <v>1162.7834573565347</v>
      </c>
      <c r="H67" s="67">
        <v>1140.2267882459889</v>
      </c>
      <c r="I67" s="67">
        <v>1174.5136527411946</v>
      </c>
      <c r="J67" s="67">
        <v>1176.8054995928001</v>
      </c>
      <c r="K67" s="67">
        <v>1200.9093560391968</v>
      </c>
      <c r="L67" s="67">
        <v>1215.6757779098443</v>
      </c>
      <c r="M67" s="67">
        <v>1222.8680171007193</v>
      </c>
      <c r="N67" s="67">
        <v>1212.2882515164458</v>
      </c>
      <c r="O67" s="67">
        <v>1219.2152337168366</v>
      </c>
      <c r="P67" s="67">
        <v>1245.582081437429</v>
      </c>
    </row>
    <row r="68" spans="1:16">
      <c r="A68" s="13">
        <v>12</v>
      </c>
      <c r="B68" s="14" t="s">
        <v>73</v>
      </c>
      <c r="C68" s="67">
        <v>0</v>
      </c>
      <c r="D68" s="67">
        <v>0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10</v>
      </c>
      <c r="O68" s="67">
        <v>10</v>
      </c>
      <c r="P68" s="67">
        <v>10</v>
      </c>
    </row>
    <row r="69" spans="1:16">
      <c r="A69" s="13">
        <v>13</v>
      </c>
      <c r="B69" s="14" t="s">
        <v>74</v>
      </c>
      <c r="C69" s="67">
        <v>107.601202237</v>
      </c>
      <c r="D69" s="67">
        <v>82.478052543999993</v>
      </c>
      <c r="E69" s="67">
        <v>74.755171290999996</v>
      </c>
      <c r="F69" s="67">
        <v>73.890484599999994</v>
      </c>
      <c r="G69" s="67">
        <v>70.575281712999995</v>
      </c>
      <c r="H69" s="67">
        <v>109.46128834</v>
      </c>
      <c r="I69" s="67">
        <v>102.973128503</v>
      </c>
      <c r="J69" s="67">
        <v>98.69452567599879</v>
      </c>
      <c r="K69" s="67">
        <v>93.435571804999995</v>
      </c>
      <c r="L69" s="67">
        <v>93.220420388999997</v>
      </c>
      <c r="M69" s="67">
        <v>90.048716041999995</v>
      </c>
      <c r="N69" s="67">
        <v>136.52360902699999</v>
      </c>
      <c r="O69" s="67">
        <v>136.34239807899999</v>
      </c>
      <c r="P69" s="67">
        <v>128.960214875997</v>
      </c>
    </row>
    <row r="70" spans="1:16">
      <c r="A70" s="13">
        <v>14</v>
      </c>
      <c r="B70" s="14" t="s">
        <v>75</v>
      </c>
      <c r="C70" s="67">
        <v>24.344817500000001</v>
      </c>
      <c r="D70" s="67">
        <v>23.842862499999999</v>
      </c>
      <c r="E70" s="67">
        <v>24.09384</v>
      </c>
      <c r="F70" s="67">
        <v>23.3409075</v>
      </c>
      <c r="G70" s="67">
        <v>23.3409075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</row>
    <row r="71" spans="1:16">
      <c r="A71" s="13">
        <v>15</v>
      </c>
      <c r="B71" s="14" t="s">
        <v>76</v>
      </c>
      <c r="C71" s="67">
        <v>43.603161082</v>
      </c>
      <c r="D71" s="67">
        <v>43.627161035999997</v>
      </c>
      <c r="E71" s="67">
        <v>43.590761104999999</v>
      </c>
      <c r="F71" s="67">
        <v>43.614161060999997</v>
      </c>
      <c r="G71" s="67">
        <v>43.637761015999999</v>
      </c>
      <c r="H71" s="67">
        <v>41.599361084999998</v>
      </c>
      <c r="I71" s="67">
        <v>41.622761040999997</v>
      </c>
      <c r="J71" s="67">
        <v>41.644760998998706</v>
      </c>
      <c r="K71" s="67">
        <v>41.584561112999999</v>
      </c>
      <c r="L71" s="67">
        <v>41.620561045000002</v>
      </c>
      <c r="M71" s="67">
        <v>40.660560967000002</v>
      </c>
      <c r="N71" s="67">
        <v>40.590361100000003</v>
      </c>
      <c r="O71" s="67">
        <v>40.632561019999997</v>
      </c>
      <c r="P71" s="67">
        <v>40.670960948000001</v>
      </c>
    </row>
    <row r="72" spans="1:16">
      <c r="A72" s="13">
        <v>16</v>
      </c>
      <c r="B72" s="14" t="s">
        <v>77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</row>
    <row r="73" spans="1:16">
      <c r="A73" s="13">
        <v>17</v>
      </c>
      <c r="B73" s="14" t="s">
        <v>78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</row>
    <row r="74" spans="1:16">
      <c r="A74" s="13">
        <v>18</v>
      </c>
      <c r="B74" s="14" t="s">
        <v>79</v>
      </c>
      <c r="C74" s="67">
        <v>1565.560610045</v>
      </c>
      <c r="D74" s="67">
        <v>1565.510887985</v>
      </c>
      <c r="E74" s="67">
        <v>1567.095482193</v>
      </c>
      <c r="F74" s="67">
        <v>1552.4651868569999</v>
      </c>
      <c r="G74" s="67">
        <v>1547.7543232109999</v>
      </c>
      <c r="H74" s="67">
        <v>1567.3447395600001</v>
      </c>
      <c r="I74" s="67">
        <v>1567.2950175000001</v>
      </c>
      <c r="J74" s="67">
        <v>1567.61969544</v>
      </c>
      <c r="K74" s="67">
        <v>1567.56997338</v>
      </c>
      <c r="L74" s="67">
        <v>1569.7159513199999</v>
      </c>
      <c r="M74" s="67">
        <v>1570.6623621450001</v>
      </c>
      <c r="N74" s="67">
        <v>1569.76734541</v>
      </c>
      <c r="O74" s="67">
        <v>1569.76734541</v>
      </c>
      <c r="P74" s="67">
        <v>1569.1423532900001</v>
      </c>
    </row>
    <row r="75" spans="1:16">
      <c r="A75" s="13">
        <v>19</v>
      </c>
      <c r="B75" s="14" t="s">
        <v>80</v>
      </c>
      <c r="C75" s="67">
        <v>388.88299999999998</v>
      </c>
      <c r="D75" s="67">
        <v>388.88299999999998</v>
      </c>
      <c r="E75" s="67">
        <v>459.32139999999998</v>
      </c>
      <c r="F75" s="67">
        <v>459.32139999999998</v>
      </c>
      <c r="G75" s="67">
        <v>459.32139999999998</v>
      </c>
      <c r="H75" s="67">
        <v>459.32139999999998</v>
      </c>
      <c r="I75" s="67">
        <v>459.32139999999998</v>
      </c>
      <c r="J75" s="67">
        <v>459.32139999999998</v>
      </c>
      <c r="K75" s="67">
        <v>459.32139999999998</v>
      </c>
      <c r="L75" s="67">
        <v>459.32139999999998</v>
      </c>
      <c r="M75" s="67">
        <v>459.32139999999998</v>
      </c>
      <c r="N75" s="67">
        <v>459.32139999999998</v>
      </c>
      <c r="O75" s="67">
        <v>459.32139999999998</v>
      </c>
      <c r="P75" s="67">
        <v>459.32139999999998</v>
      </c>
    </row>
    <row r="76" spans="1:16">
      <c r="A76" s="13">
        <v>20</v>
      </c>
      <c r="B76" s="14" t="s">
        <v>81</v>
      </c>
      <c r="C76" s="67">
        <v>531.51285470000005</v>
      </c>
      <c r="D76" s="67">
        <v>531.49499336500003</v>
      </c>
      <c r="E76" s="67">
        <v>480.23200820099999</v>
      </c>
      <c r="F76" s="67">
        <v>480.239146866</v>
      </c>
      <c r="G76" s="67">
        <v>480.221861703</v>
      </c>
      <c r="H76" s="67">
        <v>481.17060976300002</v>
      </c>
      <c r="I76" s="67">
        <v>481.16023866400002</v>
      </c>
      <c r="J76" s="67">
        <v>481.14410584500001</v>
      </c>
      <c r="K76" s="67">
        <v>481.12624450999999</v>
      </c>
      <c r="L76" s="67">
        <v>481.108959347</v>
      </c>
      <c r="M76" s="67">
        <v>481.09109801099999</v>
      </c>
      <c r="N76" s="67">
        <v>481.07381284799999</v>
      </c>
      <c r="O76" s="67">
        <v>481.05595151300002</v>
      </c>
      <c r="P76" s="67">
        <v>481.03809017700002</v>
      </c>
    </row>
    <row r="77" spans="1:16">
      <c r="A77" s="13">
        <v>21</v>
      </c>
      <c r="B77" s="14" t="s">
        <v>82</v>
      </c>
      <c r="C77" s="67">
        <v>148.45095107500333</v>
      </c>
      <c r="D77" s="67">
        <v>148.46214657499667</v>
      </c>
      <c r="E77" s="67">
        <v>148.23251260800001</v>
      </c>
      <c r="F77" s="67">
        <v>148.15864067100034</v>
      </c>
      <c r="G77" s="67">
        <v>151.174530624</v>
      </c>
      <c r="H77" s="67">
        <v>145.39116271399999</v>
      </c>
      <c r="I77" s="67">
        <v>145.88275168499999</v>
      </c>
      <c r="J77" s="67">
        <v>145.81926708399999</v>
      </c>
      <c r="K77" s="67">
        <v>145.90925681300001</v>
      </c>
      <c r="L77" s="67">
        <v>146.31568123100001</v>
      </c>
      <c r="M77" s="67">
        <v>149.309649756</v>
      </c>
      <c r="N77" s="67">
        <v>149.234891334</v>
      </c>
      <c r="O77" s="67">
        <v>149.18468779</v>
      </c>
      <c r="P77" s="67">
        <v>151.03422015000001</v>
      </c>
    </row>
    <row r="78" spans="1:16">
      <c r="A78" s="13">
        <v>22</v>
      </c>
      <c r="B78" s="16" t="s">
        <v>83</v>
      </c>
      <c r="C78" s="68">
        <v>41001.445193303611</v>
      </c>
      <c r="D78" s="68">
        <v>41534.193392407455</v>
      </c>
      <c r="E78" s="68">
        <v>41750.124723001223</v>
      </c>
      <c r="F78" s="68">
        <v>42160.653412394728</v>
      </c>
      <c r="G78" s="68">
        <v>42661.753020605582</v>
      </c>
      <c r="H78" s="68">
        <v>42651.513471982376</v>
      </c>
      <c r="I78" s="68">
        <v>42586.827500883883</v>
      </c>
      <c r="J78" s="68">
        <v>42824.796565671437</v>
      </c>
      <c r="K78" s="68">
        <v>43153.849676406833</v>
      </c>
      <c r="L78" s="68">
        <v>43552.467046807811</v>
      </c>
      <c r="M78" s="68">
        <v>43864.320761684568</v>
      </c>
      <c r="N78" s="68">
        <f>SUM(N57:N77)</f>
        <v>44255.082814175854</v>
      </c>
      <c r="O78" s="68">
        <f>SUM(O57:O77)</f>
        <v>44488.468026854687</v>
      </c>
      <c r="P78" s="68">
        <v>44751.138044840845</v>
      </c>
    </row>
    <row r="79" spans="1:16">
      <c r="A79" s="13">
        <v>23</v>
      </c>
      <c r="B79" s="14" t="s">
        <v>170</v>
      </c>
      <c r="C79" s="67">
        <v>180.09964528141998</v>
      </c>
      <c r="D79" s="67">
        <v>120.80978101703001</v>
      </c>
      <c r="E79" s="67">
        <v>110.72353471258</v>
      </c>
      <c r="F79" s="67">
        <v>103.81527780085001</v>
      </c>
      <c r="G79" s="67">
        <v>271.06299521149998</v>
      </c>
      <c r="H79" s="67">
        <v>95.207911351429999</v>
      </c>
      <c r="I79" s="67">
        <v>115.70238207147</v>
      </c>
      <c r="J79" s="67">
        <v>226.11115690329001</v>
      </c>
      <c r="K79" s="67">
        <v>132.45050560883999</v>
      </c>
      <c r="L79" s="67">
        <v>154.19304908992999</v>
      </c>
      <c r="M79" s="67">
        <v>222.92791661388</v>
      </c>
      <c r="N79" s="67">
        <v>249.17801405790999</v>
      </c>
      <c r="O79" s="67">
        <v>200.28461847435997</v>
      </c>
      <c r="P79" s="67">
        <v>197.44431497017999</v>
      </c>
    </row>
    <row r="80" spans="1:16">
      <c r="A80" s="13">
        <v>24</v>
      </c>
      <c r="B80" s="15" t="s">
        <v>171</v>
      </c>
      <c r="C80" s="67">
        <v>74.755126577040002</v>
      </c>
      <c r="D80" s="67">
        <v>75.623620785050008</v>
      </c>
      <c r="E80" s="67">
        <v>71.495818578064998</v>
      </c>
      <c r="F80" s="67">
        <v>70.748894266720001</v>
      </c>
      <c r="G80" s="67">
        <v>73.379484233369993</v>
      </c>
      <c r="H80" s="67">
        <v>65.3492910303261</v>
      </c>
      <c r="I80" s="67">
        <v>81.15223079444786</v>
      </c>
      <c r="J80" s="67">
        <v>72.405914640099581</v>
      </c>
      <c r="K80" s="67">
        <v>66.568218927209998</v>
      </c>
      <c r="L80" s="67">
        <v>68.696401284519993</v>
      </c>
      <c r="M80" s="67">
        <v>66.445556026050625</v>
      </c>
      <c r="N80" s="67">
        <v>67.893526187069995</v>
      </c>
      <c r="O80" s="67">
        <v>61.955913467957217</v>
      </c>
      <c r="P80" s="67">
        <v>63.432377447985679</v>
      </c>
    </row>
    <row r="81" spans="1:16">
      <c r="A81" s="13">
        <v>25</v>
      </c>
      <c r="B81" s="15" t="s">
        <v>172</v>
      </c>
      <c r="C81" s="67">
        <v>29.1911625593</v>
      </c>
      <c r="D81" s="67">
        <v>30.616371456099998</v>
      </c>
      <c r="E81" s="67">
        <v>28.4909266861</v>
      </c>
      <c r="F81" s="67">
        <v>28.504977603459999</v>
      </c>
      <c r="G81" s="67">
        <v>29.546213236389999</v>
      </c>
      <c r="H81" s="67">
        <v>29.215793329979999</v>
      </c>
      <c r="I81" s="67">
        <v>33.453076316889998</v>
      </c>
      <c r="J81" s="67">
        <v>27.958059145570001</v>
      </c>
      <c r="K81" s="67">
        <v>26.70730377888</v>
      </c>
      <c r="L81" s="67">
        <v>28.161563107580001</v>
      </c>
      <c r="M81" s="67">
        <v>27.172893592729999</v>
      </c>
      <c r="N81" s="67">
        <v>29.277240355139998</v>
      </c>
      <c r="O81" s="67">
        <v>25.822180670159998</v>
      </c>
      <c r="P81" s="67">
        <v>25.993327162169997</v>
      </c>
    </row>
    <row r="82" spans="1:16">
      <c r="A82" s="13">
        <v>26</v>
      </c>
      <c r="B82" s="15" t="s">
        <v>173</v>
      </c>
      <c r="C82" s="67">
        <v>9.4141426020000002E-2</v>
      </c>
      <c r="D82" s="67">
        <v>0.11369884002</v>
      </c>
      <c r="E82" s="67">
        <v>9.3561638719999993E-2</v>
      </c>
      <c r="F82" s="67">
        <v>9.8043396079999998E-2</v>
      </c>
      <c r="G82" s="67">
        <v>9.8744249059999997E-2</v>
      </c>
      <c r="H82" s="67">
        <v>9.4033735680000008E-2</v>
      </c>
      <c r="I82" s="67">
        <v>0.10238364545999999</v>
      </c>
      <c r="J82" s="67">
        <v>0.10457068865000001</v>
      </c>
      <c r="K82" s="67">
        <v>0.10447057429999999</v>
      </c>
      <c r="L82" s="67">
        <v>0.10442401705</v>
      </c>
      <c r="M82" s="67">
        <v>0.10731993384999999</v>
      </c>
      <c r="N82" s="67">
        <v>0.11232701411</v>
      </c>
      <c r="O82" s="67">
        <v>0.11778740305</v>
      </c>
      <c r="P82" s="67">
        <v>0.11654050421999999</v>
      </c>
    </row>
    <row r="83" spans="1:16">
      <c r="A83" s="13">
        <v>27</v>
      </c>
      <c r="B83" s="14" t="s">
        <v>175</v>
      </c>
      <c r="C83" s="67">
        <v>0.40781673800000001</v>
      </c>
      <c r="D83" s="67">
        <v>0.41632359499999999</v>
      </c>
      <c r="E83" s="67">
        <v>0.41692599499999999</v>
      </c>
      <c r="F83" s="67">
        <v>0.41757198000000001</v>
      </c>
      <c r="G83" s="67">
        <v>0.42405035699999999</v>
      </c>
      <c r="H83" s="67">
        <v>0.44830919899999999</v>
      </c>
      <c r="I83" s="67">
        <v>0.46922102399999999</v>
      </c>
      <c r="J83" s="67">
        <v>0.49323913000000003</v>
      </c>
      <c r="K83" s="67">
        <v>0.50916698999999999</v>
      </c>
      <c r="L83" s="67">
        <v>0.53029311700000004</v>
      </c>
      <c r="M83" s="67">
        <v>0.55450479200000002</v>
      </c>
      <c r="N83" s="67">
        <v>0.57407575099999997</v>
      </c>
      <c r="O83" s="67">
        <v>0.471777108</v>
      </c>
      <c r="P83" s="67">
        <v>0.48554438799999999</v>
      </c>
    </row>
    <row r="84" spans="1:16">
      <c r="A84" s="13">
        <v>28</v>
      </c>
      <c r="B84" s="14" t="s">
        <v>176</v>
      </c>
      <c r="C84" s="67">
        <v>43.990791055999999</v>
      </c>
      <c r="D84" s="67">
        <v>42.958462359000002</v>
      </c>
      <c r="E84" s="67">
        <v>42.134087315999999</v>
      </c>
      <c r="F84" s="67">
        <v>41.575912451000001</v>
      </c>
      <c r="G84" s="67">
        <v>39.642276445</v>
      </c>
      <c r="H84" s="67">
        <v>20.173065859000001</v>
      </c>
      <c r="I84" s="67">
        <v>19.463486254999999</v>
      </c>
      <c r="J84" s="67">
        <v>20.529068042999999</v>
      </c>
      <c r="K84" s="67">
        <v>19.500448789</v>
      </c>
      <c r="L84" s="67">
        <v>22.540756844000001</v>
      </c>
      <c r="M84" s="67">
        <v>21.087822844000002</v>
      </c>
      <c r="N84" s="67">
        <v>20.134168918</v>
      </c>
      <c r="O84" s="67">
        <v>20.265726427000001</v>
      </c>
      <c r="P84" s="67">
        <v>19.218545132999999</v>
      </c>
    </row>
    <row r="85" spans="1:16">
      <c r="A85" s="13">
        <v>29</v>
      </c>
      <c r="B85" s="14" t="s">
        <v>177</v>
      </c>
      <c r="C85" s="67">
        <v>81.723305819000004</v>
      </c>
      <c r="D85" s="67">
        <v>69.531319859000007</v>
      </c>
      <c r="E85" s="67">
        <v>41.166665424000001</v>
      </c>
      <c r="F85" s="67">
        <v>57.386558045000001</v>
      </c>
      <c r="G85" s="67">
        <v>39.472288597999999</v>
      </c>
      <c r="H85" s="67">
        <v>40.792778513000002</v>
      </c>
      <c r="I85" s="67">
        <v>76.802987049999999</v>
      </c>
      <c r="J85" s="67">
        <v>52.757140390000004</v>
      </c>
      <c r="K85" s="67">
        <v>19.471430739999999</v>
      </c>
      <c r="L85" s="67">
        <v>112.228977671</v>
      </c>
      <c r="M85" s="67">
        <v>47.817460205000003</v>
      </c>
      <c r="N85" s="67">
        <v>177.50862789799999</v>
      </c>
      <c r="O85" s="67">
        <v>82.538651575000003</v>
      </c>
      <c r="P85" s="67">
        <v>41.233588415330004</v>
      </c>
    </row>
    <row r="86" spans="1:16">
      <c r="A86" s="13">
        <v>30</v>
      </c>
      <c r="B86" s="14" t="s">
        <v>178</v>
      </c>
      <c r="C86" s="67">
        <v>423.30383146142646</v>
      </c>
      <c r="D86" s="67">
        <v>448.07439490688438</v>
      </c>
      <c r="E86" s="67">
        <v>443.78565061400542</v>
      </c>
      <c r="F86" s="67">
        <v>451.85176854099791</v>
      </c>
      <c r="G86" s="67">
        <v>354.62195429933132</v>
      </c>
      <c r="H86" s="67">
        <v>363.79105245033253</v>
      </c>
      <c r="I86" s="67">
        <v>455.77250545333311</v>
      </c>
      <c r="J86" s="67">
        <v>466.72525204533088</v>
      </c>
      <c r="K86" s="67">
        <v>551.00941928733118</v>
      </c>
      <c r="L86" s="67">
        <v>530.03995629232998</v>
      </c>
      <c r="M86" s="67">
        <v>429.03538760833004</v>
      </c>
      <c r="N86" s="67">
        <v>469.91628341233002</v>
      </c>
      <c r="O86" s="67">
        <v>514.02518097633003</v>
      </c>
      <c r="P86" s="67">
        <v>532.38556713800006</v>
      </c>
    </row>
    <row r="87" spans="1:16">
      <c r="A87" s="13">
        <v>31</v>
      </c>
      <c r="B87" s="14" t="s">
        <v>179</v>
      </c>
      <c r="C87" s="67">
        <v>1.128378417</v>
      </c>
      <c r="D87" s="67">
        <v>41.494104753999999</v>
      </c>
      <c r="E87" s="67">
        <v>1.655040541</v>
      </c>
      <c r="F87" s="67">
        <v>1.453789666</v>
      </c>
      <c r="G87" s="67">
        <v>1.590164787</v>
      </c>
      <c r="H87" s="67">
        <v>-3.4513826999999997E-2</v>
      </c>
      <c r="I87" s="67">
        <v>2.7756897070000002</v>
      </c>
      <c r="J87" s="67">
        <v>2.6703544930000001</v>
      </c>
      <c r="K87" s="67">
        <v>2.7106395380000001</v>
      </c>
      <c r="L87" s="67">
        <v>2.673595835</v>
      </c>
      <c r="M87" s="67">
        <v>2.6423709130000002</v>
      </c>
      <c r="N87" s="67">
        <v>3.418911203</v>
      </c>
      <c r="O87" s="67">
        <v>3.1012379829999999</v>
      </c>
      <c r="P87" s="67">
        <v>2.4580201069999998</v>
      </c>
    </row>
    <row r="88" spans="1:16">
      <c r="A88" s="13">
        <v>32</v>
      </c>
      <c r="B88" s="58" t="s">
        <v>180</v>
      </c>
      <c r="C88" s="68">
        <v>834.69419933520646</v>
      </c>
      <c r="D88" s="68">
        <v>829.6380775720844</v>
      </c>
      <c r="E88" s="68">
        <v>739.96221150547035</v>
      </c>
      <c r="F88" s="68">
        <v>755.85279375010794</v>
      </c>
      <c r="G88" s="68">
        <v>809.83817141665133</v>
      </c>
      <c r="H88" s="68">
        <v>615.03772164174859</v>
      </c>
      <c r="I88" s="68">
        <v>785.69396231760106</v>
      </c>
      <c r="J88" s="68">
        <v>869.75475547894041</v>
      </c>
      <c r="K88" s="68">
        <v>819.03160423356121</v>
      </c>
      <c r="L88" s="68">
        <v>919.16901725840989</v>
      </c>
      <c r="M88" s="68">
        <v>817.79123252884062</v>
      </c>
      <c r="N88" s="68">
        <f>SUM(N79:N87)</f>
        <v>1018.01317479656</v>
      </c>
      <c r="O88" s="68">
        <f>SUM(O79:O87)</f>
        <v>908.58307408485723</v>
      </c>
      <c r="P88" s="68">
        <f>SUM(P79:P87)</f>
        <v>882.76782526588568</v>
      </c>
    </row>
    <row r="89" spans="1:16">
      <c r="A89" s="13">
        <v>33</v>
      </c>
      <c r="B89" s="14" t="s">
        <v>181</v>
      </c>
      <c r="C89" s="67">
        <v>11.237423719000001</v>
      </c>
      <c r="D89" s="67">
        <v>11.190889153000001</v>
      </c>
      <c r="E89" s="67">
        <v>11.144594088</v>
      </c>
      <c r="F89" s="67">
        <v>10.815309517999999</v>
      </c>
      <c r="G89" s="67">
        <v>11.051764455000001</v>
      </c>
      <c r="H89" s="67">
        <v>12.329766291</v>
      </c>
      <c r="I89" s="67">
        <v>20.193424964999998</v>
      </c>
      <c r="J89" s="67">
        <v>20.143338557</v>
      </c>
      <c r="K89" s="67">
        <v>20.092533631999999</v>
      </c>
      <c r="L89" s="67">
        <v>20.046238569</v>
      </c>
      <c r="M89" s="67">
        <v>19.339952296</v>
      </c>
      <c r="N89" s="67">
        <v>18.743638985</v>
      </c>
      <c r="O89" s="67">
        <v>18.696372079</v>
      </c>
      <c r="P89" s="67">
        <v>18.649105176999999</v>
      </c>
    </row>
    <row r="90" spans="1:16">
      <c r="A90" s="13">
        <v>34</v>
      </c>
      <c r="B90" s="14" t="s">
        <v>182</v>
      </c>
      <c r="C90" s="67">
        <v>2.2084933850000001</v>
      </c>
      <c r="D90" s="67">
        <v>2.1629454699999999</v>
      </c>
      <c r="E90" s="67">
        <v>2.1174884870000001</v>
      </c>
      <c r="F90" s="67">
        <v>2.071940573</v>
      </c>
      <c r="G90" s="67">
        <v>2.044093122</v>
      </c>
      <c r="H90" s="67">
        <v>1.9982467420000001</v>
      </c>
      <c r="I90" s="67">
        <v>1.9531049889999901</v>
      </c>
      <c r="J90" s="67">
        <v>1.9081677990000001</v>
      </c>
      <c r="K90" s="67">
        <v>1.863172922</v>
      </c>
      <c r="L90" s="67">
        <v>1.79663597699999</v>
      </c>
      <c r="M90" s="67">
        <v>1.751641099</v>
      </c>
      <c r="N90" s="67">
        <v>1.7067144219999999</v>
      </c>
      <c r="O90" s="67">
        <v>1.66171954499999</v>
      </c>
      <c r="P90" s="67">
        <v>1.616724668</v>
      </c>
    </row>
    <row r="91" spans="1:16">
      <c r="A91" s="13">
        <v>35</v>
      </c>
      <c r="B91" s="14" t="s">
        <v>183</v>
      </c>
      <c r="C91" s="67">
        <v>3.7589782373333303</v>
      </c>
      <c r="D91" s="67">
        <v>3.6257752438333299</v>
      </c>
      <c r="E91" s="67">
        <v>3.7048610663308299</v>
      </c>
      <c r="F91" s="67">
        <v>3.8726663770033301</v>
      </c>
      <c r="G91" s="67">
        <v>3.8619268087299901</v>
      </c>
      <c r="H91" s="67">
        <v>3.6347689357266599</v>
      </c>
      <c r="I91" s="67">
        <v>3.7045760195000002</v>
      </c>
      <c r="J91" s="67">
        <v>3.63413469483333</v>
      </c>
      <c r="K91" s="67">
        <v>3.7563531201666605</v>
      </c>
      <c r="L91" s="67">
        <v>3.6017203004999998</v>
      </c>
      <c r="M91" s="67">
        <v>3.4421265265000001</v>
      </c>
      <c r="N91" s="67">
        <v>3.3840702741666604</v>
      </c>
      <c r="O91" s="67">
        <v>3.2373978368334102</v>
      </c>
      <c r="P91" s="67">
        <v>3.3186626415</v>
      </c>
    </row>
    <row r="92" spans="1:16">
      <c r="A92" s="13">
        <v>36</v>
      </c>
      <c r="B92" s="14" t="s">
        <v>184</v>
      </c>
      <c r="C92" s="67">
        <v>1.1525710313854101</v>
      </c>
      <c r="D92" s="67">
        <v>1.25844576796875</v>
      </c>
      <c r="E92" s="67">
        <v>1.1870405078645803</v>
      </c>
      <c r="F92" s="67">
        <v>1.1477929237604101</v>
      </c>
      <c r="G92" s="67">
        <v>1.2200383700833302</v>
      </c>
      <c r="H92" s="67">
        <v>1.3126472748333302</v>
      </c>
      <c r="I92" s="67">
        <v>1.4281715022499999</v>
      </c>
      <c r="J92" s="67">
        <v>1.54022589166666</v>
      </c>
      <c r="K92" s="67">
        <v>1.7097279487499999</v>
      </c>
      <c r="L92" s="67">
        <v>1.65197870583333</v>
      </c>
      <c r="M92" s="67">
        <v>1.5804017213266601</v>
      </c>
      <c r="N92" s="67">
        <v>1.5569893969999999</v>
      </c>
      <c r="O92" s="67">
        <v>1.6136010538266601</v>
      </c>
      <c r="P92" s="67">
        <v>1.5476650511666599</v>
      </c>
    </row>
    <row r="93" spans="1:16">
      <c r="A93" s="13">
        <v>37</v>
      </c>
      <c r="B93" s="14" t="s">
        <v>185</v>
      </c>
      <c r="C93" s="67">
        <v>0.115573863</v>
      </c>
      <c r="D93" s="67">
        <v>0.111281054</v>
      </c>
      <c r="E93" s="67">
        <v>0.10368772800000001</v>
      </c>
      <c r="F93" s="67">
        <v>9.6594035999999994E-2</v>
      </c>
      <c r="G93" s="67">
        <v>8.9145057E-2</v>
      </c>
      <c r="H93" s="67">
        <v>9.0478656000000005E-2</v>
      </c>
      <c r="I93" s="67">
        <v>8.5254742999999994E-2</v>
      </c>
      <c r="J93" s="67">
        <v>8.0035961000000003E-2</v>
      </c>
      <c r="K93" s="67">
        <v>7.5009063000000001E-2</v>
      </c>
      <c r="L93" s="67">
        <v>7.0154418999999996E-2</v>
      </c>
      <c r="M93" s="67">
        <v>7.0286695999999996E-2</v>
      </c>
      <c r="N93" s="67">
        <v>6.9577595000000006E-2</v>
      </c>
      <c r="O93" s="67">
        <v>6.5002563999999999E-2</v>
      </c>
      <c r="P93" s="67">
        <v>1.3103389320000001</v>
      </c>
    </row>
    <row r="94" spans="1:16">
      <c r="A94" s="13">
        <v>38</v>
      </c>
      <c r="B94" s="16" t="s">
        <v>186</v>
      </c>
      <c r="C94" s="68">
        <v>18.473040235718749</v>
      </c>
      <c r="D94" s="68">
        <v>18.349336688802079</v>
      </c>
      <c r="E94" s="68">
        <v>18.257671877195413</v>
      </c>
      <c r="F94" s="68">
        <v>18.004303427763748</v>
      </c>
      <c r="G94" s="68">
        <v>18.26696781281332</v>
      </c>
      <c r="H94" s="68">
        <v>19.36590789956</v>
      </c>
      <c r="I94" s="68">
        <v>27.36453221875</v>
      </c>
      <c r="J94" s="68">
        <v>27.305902903500002</v>
      </c>
      <c r="K94" s="68">
        <v>27.49679668591666</v>
      </c>
      <c r="L94" s="68">
        <v>27.166727971333327</v>
      </c>
      <c r="M94" s="68">
        <v>26.18440833882666</v>
      </c>
      <c r="N94" s="68">
        <f>SUM(N89:N93)</f>
        <v>25.460990673166659</v>
      </c>
      <c r="O94" s="68">
        <v>25.27409307866008</v>
      </c>
      <c r="P94" s="68">
        <v>25.27409307866008</v>
      </c>
    </row>
    <row r="95" spans="1:16">
      <c r="A95" s="13">
        <v>39</v>
      </c>
      <c r="B95" s="16" t="s">
        <v>187</v>
      </c>
      <c r="C95" s="68">
        <v>104.331381482</v>
      </c>
      <c r="D95" s="68">
        <v>104.276078316</v>
      </c>
      <c r="E95" s="68">
        <v>101.270775151</v>
      </c>
      <c r="F95" s="68">
        <v>100.81014698600001</v>
      </c>
      <c r="G95" s="68">
        <v>128.33625320300001</v>
      </c>
      <c r="H95" s="68">
        <v>136.70577799599999</v>
      </c>
      <c r="I95" s="68">
        <v>136.28461223799999</v>
      </c>
      <c r="J95" s="68">
        <v>135.45624365899999</v>
      </c>
      <c r="K95" s="68">
        <v>132.48478410199999</v>
      </c>
      <c r="L95" s="68">
        <v>132.52553165099999</v>
      </c>
      <c r="M95" s="68">
        <v>132.285495881</v>
      </c>
      <c r="N95" s="68">
        <v>130.25317832499999</v>
      </c>
      <c r="O95" s="68">
        <v>131.54944431999999</v>
      </c>
      <c r="P95" s="68">
        <v>131.73730299675</v>
      </c>
    </row>
    <row r="96" spans="1:16">
      <c r="A96" s="13">
        <v>40</v>
      </c>
      <c r="B96" s="16" t="s">
        <v>188</v>
      </c>
      <c r="C96" s="68">
        <v>41958.943814356542</v>
      </c>
      <c r="D96" s="68">
        <v>42486.456884984342</v>
      </c>
      <c r="E96" s="68">
        <v>42609.615381534895</v>
      </c>
      <c r="F96" s="68">
        <v>43035.320656558593</v>
      </c>
      <c r="G96" s="68">
        <v>43618.194413038036</v>
      </c>
      <c r="H96" s="68">
        <v>43422.622879519688</v>
      </c>
      <c r="I96" s="68">
        <v>43536.170607658234</v>
      </c>
      <c r="J96" s="68">
        <v>43857.313467712884</v>
      </c>
      <c r="K96" s="68">
        <v>44132.862861428315</v>
      </c>
      <c r="L96" s="68">
        <v>44631.328323688555</v>
      </c>
      <c r="M96" s="68">
        <v>44840.581898433236</v>
      </c>
      <c r="N96" s="68">
        <f>N95+N94+N88+N78</f>
        <v>45428.810157970584</v>
      </c>
      <c r="O96" s="123">
        <v>45553.874638338195</v>
      </c>
      <c r="P96" s="123">
        <v>45792.085669573149</v>
      </c>
    </row>
    <row r="97" spans="1:16">
      <c r="A97" s="13">
        <v>41</v>
      </c>
      <c r="B97" s="14" t="s">
        <v>189</v>
      </c>
      <c r="C97" s="67">
        <v>50.287015581002898</v>
      </c>
      <c r="D97" s="67">
        <v>54.215357378002899</v>
      </c>
      <c r="E97" s="67">
        <v>53.802526097720495</v>
      </c>
      <c r="F97" s="67">
        <v>50.975156229722899</v>
      </c>
      <c r="G97" s="67">
        <v>47.460344795718498</v>
      </c>
      <c r="H97" s="67">
        <v>41.973187507719999</v>
      </c>
      <c r="I97" s="67">
        <v>50.489678239</v>
      </c>
      <c r="J97" s="67">
        <v>57.058698344995804</v>
      </c>
      <c r="K97" s="67">
        <v>47.352166826999998</v>
      </c>
      <c r="L97" s="67">
        <v>51.518496368004193</v>
      </c>
      <c r="M97" s="67">
        <v>72.260296115998287</v>
      </c>
      <c r="N97" s="67">
        <v>48.002288396702397</v>
      </c>
      <c r="O97" s="67">
        <v>53.125673066989997</v>
      </c>
      <c r="P97" s="67">
        <v>52.352478468100024</v>
      </c>
    </row>
    <row r="98" spans="1:16">
      <c r="A98" s="13">
        <v>42</v>
      </c>
      <c r="B98" s="14" t="s">
        <v>190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</row>
    <row r="99" spans="1:16">
      <c r="A99" s="13">
        <v>43</v>
      </c>
      <c r="B99" s="14" t="s">
        <v>191</v>
      </c>
      <c r="C99" s="67">
        <v>57.197994807000001</v>
      </c>
      <c r="D99" s="67">
        <v>36.031380741</v>
      </c>
      <c r="E99" s="67">
        <v>26.229159747000001</v>
      </c>
      <c r="F99" s="67">
        <v>24.333313500999999</v>
      </c>
      <c r="G99" s="67">
        <v>177.201486534</v>
      </c>
      <c r="H99" s="67">
        <v>15.621173863999999</v>
      </c>
      <c r="I99" s="67">
        <v>26.600605719000001</v>
      </c>
      <c r="J99" s="67">
        <v>88.935089347000002</v>
      </c>
      <c r="K99" s="67">
        <v>59.681678978000001</v>
      </c>
      <c r="L99" s="67">
        <v>29.633713861</v>
      </c>
      <c r="M99" s="67">
        <v>64.011290905999999</v>
      </c>
      <c r="N99" s="67">
        <v>249.166805853</v>
      </c>
      <c r="O99" s="67">
        <v>28.950417377000001</v>
      </c>
      <c r="P99" s="67">
        <v>69.136237675000004</v>
      </c>
    </row>
    <row r="100" spans="1:16">
      <c r="A100" s="13">
        <v>44</v>
      </c>
      <c r="B100" s="14" t="s">
        <v>193</v>
      </c>
      <c r="C100" s="67">
        <v>68.137121233000002</v>
      </c>
      <c r="D100" s="67">
        <v>65.588825842000006</v>
      </c>
      <c r="E100" s="67">
        <v>63.129168739000001</v>
      </c>
      <c r="F100" s="67">
        <v>52.940595969999997</v>
      </c>
      <c r="G100" s="67">
        <v>50.124414756</v>
      </c>
      <c r="H100" s="67">
        <v>47.035490068000001</v>
      </c>
      <c r="I100" s="67">
        <v>43.837247374999997</v>
      </c>
      <c r="J100" s="67">
        <v>40.594273217999998</v>
      </c>
      <c r="K100" s="67">
        <v>37.293449197999998</v>
      </c>
      <c r="L100" s="67">
        <v>33.956127283996658</v>
      </c>
      <c r="M100" s="67">
        <v>36.530282663000001</v>
      </c>
      <c r="N100" s="67">
        <v>37.198772394996659</v>
      </c>
      <c r="O100" s="67">
        <v>33.745750347996662</v>
      </c>
      <c r="P100" s="67">
        <v>32.471976012996656</v>
      </c>
    </row>
    <row r="101" spans="1:16">
      <c r="A101" s="13">
        <v>45</v>
      </c>
      <c r="B101" s="14" t="s">
        <v>194</v>
      </c>
      <c r="C101" s="67">
        <v>36.672186030309994</v>
      </c>
      <c r="D101" s="67">
        <v>38.411953559160004</v>
      </c>
      <c r="E101" s="67">
        <v>42.288808804470001</v>
      </c>
      <c r="F101" s="67">
        <v>39.582639559940006</v>
      </c>
      <c r="G101" s="67">
        <v>43.061591285599995</v>
      </c>
      <c r="H101" s="67">
        <v>39.619779071319996</v>
      </c>
      <c r="I101" s="67">
        <v>38.120161214699998</v>
      </c>
      <c r="J101" s="67">
        <v>41.833436531289998</v>
      </c>
      <c r="K101" s="67">
        <v>43.282182513630005</v>
      </c>
      <c r="L101" s="67">
        <v>37.03852542453</v>
      </c>
      <c r="M101" s="67">
        <v>39.761833679339993</v>
      </c>
      <c r="N101" s="67">
        <v>42.357020809910004</v>
      </c>
      <c r="O101" s="67">
        <v>37.543576206419999</v>
      </c>
      <c r="P101" s="67">
        <v>41.426951153720005</v>
      </c>
    </row>
    <row r="102" spans="1:16">
      <c r="A102" s="13">
        <v>46</v>
      </c>
      <c r="B102" s="14" t="s">
        <v>195</v>
      </c>
      <c r="C102" s="67">
        <v>109.140113829</v>
      </c>
      <c r="D102" s="67">
        <v>105.15763207099999</v>
      </c>
      <c r="E102" s="67">
        <v>103.385624128</v>
      </c>
      <c r="F102" s="67">
        <v>102.89980462699999</v>
      </c>
      <c r="G102" s="67">
        <v>100.687317726</v>
      </c>
      <c r="H102" s="67">
        <v>104.190657816</v>
      </c>
      <c r="I102" s="67">
        <v>101.187724708</v>
      </c>
      <c r="J102" s="67">
        <v>99.715236658859979</v>
      </c>
      <c r="K102" s="67">
        <v>98.177326143000002</v>
      </c>
      <c r="L102" s="67">
        <v>99.576673648996675</v>
      </c>
      <c r="M102" s="67">
        <v>99.606438152999999</v>
      </c>
      <c r="N102" s="67">
        <v>96.495513165999995</v>
      </c>
      <c r="O102" s="67">
        <v>99.553533285</v>
      </c>
      <c r="P102" s="67">
        <v>92.600767833000006</v>
      </c>
    </row>
    <row r="103" spans="1:16" ht="20">
      <c r="A103" s="13">
        <v>47</v>
      </c>
      <c r="B103" s="58" t="s">
        <v>196</v>
      </c>
      <c r="C103" s="68">
        <v>321.43443148031287</v>
      </c>
      <c r="D103" s="68">
        <v>299.40514959116291</v>
      </c>
      <c r="E103" s="68">
        <v>288.83528751619048</v>
      </c>
      <c r="F103" s="68">
        <v>270.73150988766292</v>
      </c>
      <c r="G103" s="68">
        <v>418.53515509731847</v>
      </c>
      <c r="H103" s="68">
        <v>248.44028832703998</v>
      </c>
      <c r="I103" s="68">
        <v>260.23541725569999</v>
      </c>
      <c r="J103" s="68">
        <v>328.13673410014576</v>
      </c>
      <c r="K103" s="68">
        <v>285.78680365962998</v>
      </c>
      <c r="L103" s="68">
        <v>251.72353658652753</v>
      </c>
      <c r="M103" s="68">
        <v>312.17014151733827</v>
      </c>
      <c r="N103" s="68">
        <f>SUM(N97:N102)</f>
        <v>473.2204006206091</v>
      </c>
      <c r="O103" s="68">
        <v>252.91895028340667</v>
      </c>
      <c r="P103" s="68">
        <f>SUM(P97:P102)</f>
        <v>287.98841114281669</v>
      </c>
    </row>
    <row r="104" spans="1:16">
      <c r="A104" s="13">
        <v>48</v>
      </c>
      <c r="B104" s="16" t="s">
        <v>197</v>
      </c>
      <c r="C104" s="68">
        <v>41637.509382876226</v>
      </c>
      <c r="D104" s="68">
        <v>42187.051735393186</v>
      </c>
      <c r="E104" s="68">
        <v>42320.780094018708</v>
      </c>
      <c r="F104" s="68">
        <v>42764.589146670936</v>
      </c>
      <c r="G104" s="68">
        <v>43199.659257940715</v>
      </c>
      <c r="H104" s="68">
        <v>43174.18259119265</v>
      </c>
      <c r="I104" s="68">
        <v>43275.935190402532</v>
      </c>
      <c r="J104" s="68">
        <v>43529.176733612738</v>
      </c>
      <c r="K104" s="68">
        <v>43847.076057768689</v>
      </c>
      <c r="L104" s="68">
        <v>44379.604787102035</v>
      </c>
      <c r="M104" s="68">
        <v>44528.411756915899</v>
      </c>
      <c r="N104" s="68">
        <f>N96-N103</f>
        <v>44955.589757349975</v>
      </c>
      <c r="O104" s="68">
        <f>O96-O103</f>
        <v>45300.95568805479</v>
      </c>
      <c r="P104" s="68">
        <f>P96-P103</f>
        <v>45504.097258430331</v>
      </c>
    </row>
    <row r="106" spans="1:16">
      <c r="I106" s="73"/>
      <c r="J106" s="73"/>
      <c r="K106" s="73"/>
      <c r="L106" s="73"/>
      <c r="M106" s="73"/>
      <c r="N106" s="73"/>
      <c r="O106" s="73"/>
      <c r="P106" s="73"/>
    </row>
    <row r="107" spans="1:16">
      <c r="B107" s="135" t="s">
        <v>239</v>
      </c>
      <c r="C107" s="135"/>
      <c r="D107" s="135"/>
      <c r="E107" s="135"/>
      <c r="F107" s="135"/>
      <c r="G107" s="135"/>
      <c r="H107" s="135"/>
      <c r="I107" s="135"/>
    </row>
    <row r="108" spans="1:16">
      <c r="A108" s="12" t="s">
        <v>167</v>
      </c>
      <c r="B108" s="12" t="s">
        <v>168</v>
      </c>
      <c r="C108" s="50">
        <f t="shared" ref="C108:J108" si="249">C3</f>
        <v>44773</v>
      </c>
      <c r="D108" s="50">
        <f t="shared" si="249"/>
        <v>44804</v>
      </c>
      <c r="E108" s="50">
        <f t="shared" si="249"/>
        <v>44834</v>
      </c>
      <c r="F108" s="50">
        <f t="shared" si="249"/>
        <v>44865</v>
      </c>
      <c r="G108" s="50">
        <f t="shared" si="249"/>
        <v>44895</v>
      </c>
      <c r="H108" s="50">
        <f t="shared" si="249"/>
        <v>44926</v>
      </c>
      <c r="I108" s="50">
        <f t="shared" si="249"/>
        <v>44957</v>
      </c>
      <c r="J108" s="50">
        <f t="shared" si="249"/>
        <v>44985</v>
      </c>
      <c r="K108" s="50">
        <f t="shared" ref="K108:L108" si="250">K3</f>
        <v>45016</v>
      </c>
      <c r="L108" s="50">
        <f t="shared" si="250"/>
        <v>45046</v>
      </c>
      <c r="M108" s="50">
        <f t="shared" ref="M108:N108" si="251">M3</f>
        <v>45077</v>
      </c>
      <c r="N108" s="50">
        <f t="shared" si="251"/>
        <v>45107</v>
      </c>
      <c r="O108" s="50">
        <f t="shared" ref="O108:P108" si="252">O3</f>
        <v>45138</v>
      </c>
      <c r="P108" s="50">
        <f t="shared" si="252"/>
        <v>45169</v>
      </c>
    </row>
    <row r="109" spans="1:16">
      <c r="A109" s="13">
        <v>1</v>
      </c>
      <c r="B109" s="14" t="s">
        <v>62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</row>
    <row r="110" spans="1:16">
      <c r="A110" s="13">
        <v>2</v>
      </c>
      <c r="B110" s="14" t="s">
        <v>63</v>
      </c>
      <c r="C110" s="67">
        <v>0</v>
      </c>
      <c r="D110" s="67">
        <v>0</v>
      </c>
      <c r="E110" s="67">
        <v>0</v>
      </c>
      <c r="F110" s="67">
        <v>0</v>
      </c>
      <c r="G110" s="67">
        <v>0</v>
      </c>
      <c r="H110" s="67">
        <v>0</v>
      </c>
      <c r="I110" s="67">
        <v>0</v>
      </c>
      <c r="J110" s="67">
        <v>0</v>
      </c>
      <c r="K110" s="67">
        <v>0</v>
      </c>
      <c r="L110" s="67">
        <v>0</v>
      </c>
      <c r="M110" s="67">
        <v>0</v>
      </c>
      <c r="N110" s="67">
        <v>0</v>
      </c>
      <c r="O110" s="67">
        <v>0</v>
      </c>
      <c r="P110" s="67">
        <v>0</v>
      </c>
    </row>
    <row r="111" spans="1:16">
      <c r="A111" s="13">
        <v>3</v>
      </c>
      <c r="B111" s="14" t="s">
        <v>64</v>
      </c>
      <c r="C111" s="67">
        <v>13.5</v>
      </c>
      <c r="D111" s="67">
        <v>11.5</v>
      </c>
      <c r="E111" s="67">
        <v>11.5</v>
      </c>
      <c r="F111" s="67">
        <v>11.5</v>
      </c>
      <c r="G111" s="67">
        <v>11.5</v>
      </c>
      <c r="H111" s="67">
        <v>11.5</v>
      </c>
      <c r="I111" s="67">
        <v>11.5</v>
      </c>
      <c r="J111" s="67">
        <v>11.5</v>
      </c>
      <c r="K111" s="67">
        <v>11.5</v>
      </c>
      <c r="L111" s="67">
        <v>9</v>
      </c>
      <c r="M111" s="67">
        <v>9</v>
      </c>
      <c r="N111" s="67">
        <v>9</v>
      </c>
      <c r="O111" s="67">
        <v>10</v>
      </c>
      <c r="P111" s="67">
        <v>11</v>
      </c>
    </row>
    <row r="112" spans="1:16">
      <c r="A112" s="13">
        <v>4</v>
      </c>
      <c r="B112" s="14" t="s">
        <v>65</v>
      </c>
      <c r="C112" s="67">
        <v>0</v>
      </c>
      <c r="D112" s="67">
        <v>0</v>
      </c>
      <c r="E112" s="67">
        <v>0</v>
      </c>
      <c r="F112" s="67">
        <v>0</v>
      </c>
      <c r="G112" s="67">
        <v>0</v>
      </c>
      <c r="H112" s="67">
        <v>0</v>
      </c>
      <c r="I112" s="67">
        <v>0</v>
      </c>
      <c r="J112" s="67">
        <v>0</v>
      </c>
      <c r="K112" s="67">
        <v>0</v>
      </c>
      <c r="L112" s="67">
        <v>0</v>
      </c>
      <c r="M112" s="67">
        <v>0</v>
      </c>
      <c r="N112" s="67">
        <v>0</v>
      </c>
      <c r="O112" s="67">
        <v>0</v>
      </c>
      <c r="P112" s="67">
        <v>0</v>
      </c>
    </row>
    <row r="113" spans="1:16">
      <c r="A113" s="13">
        <v>5</v>
      </c>
      <c r="B113" s="14" t="s">
        <v>66</v>
      </c>
      <c r="C113" s="67">
        <v>0</v>
      </c>
      <c r="D113" s="67">
        <v>0</v>
      </c>
      <c r="E113" s="67">
        <v>0</v>
      </c>
      <c r="F113" s="67">
        <v>0</v>
      </c>
      <c r="G113" s="67">
        <v>0</v>
      </c>
      <c r="H113" s="67">
        <v>0</v>
      </c>
      <c r="I113" s="67">
        <v>0</v>
      </c>
      <c r="J113" s="67">
        <v>0</v>
      </c>
      <c r="K113" s="67">
        <v>0</v>
      </c>
      <c r="L113" s="67">
        <v>0</v>
      </c>
      <c r="M113" s="67">
        <v>0</v>
      </c>
      <c r="N113" s="67">
        <v>0</v>
      </c>
      <c r="O113" s="67">
        <v>0</v>
      </c>
      <c r="P113" s="67">
        <v>0</v>
      </c>
    </row>
    <row r="114" spans="1:16">
      <c r="A114" s="13">
        <v>6</v>
      </c>
      <c r="B114" s="14" t="s">
        <v>67</v>
      </c>
      <c r="C114" s="67">
        <v>6.2610000000000001</v>
      </c>
      <c r="D114" s="67">
        <v>8.7609999999999992</v>
      </c>
      <c r="E114" s="67">
        <v>13.760999999999999</v>
      </c>
      <c r="F114" s="67">
        <v>13.760999999999999</v>
      </c>
      <c r="G114" s="67">
        <v>13.760999999999999</v>
      </c>
      <c r="H114" s="67">
        <v>13.760999999999999</v>
      </c>
      <c r="I114" s="67">
        <v>13.760999999999999</v>
      </c>
      <c r="J114" s="67">
        <v>13.760999999999999</v>
      </c>
      <c r="K114" s="128">
        <v>13.760999999999999</v>
      </c>
      <c r="L114" s="128">
        <v>13.760999999999999</v>
      </c>
      <c r="M114" s="128">
        <v>13.760999999999999</v>
      </c>
      <c r="N114" s="128">
        <v>13.760999999999999</v>
      </c>
      <c r="O114" s="128">
        <v>11.760999999999999</v>
      </c>
      <c r="P114" s="128">
        <v>13.5</v>
      </c>
    </row>
    <row r="115" spans="1:16">
      <c r="A115" s="13">
        <v>7</v>
      </c>
      <c r="B115" s="14" t="s">
        <v>68</v>
      </c>
      <c r="C115" s="67">
        <v>0.84194500000000005</v>
      </c>
      <c r="D115" s="67">
        <v>1.6838879529999999</v>
      </c>
      <c r="E115" s="67">
        <v>0.84198483099999999</v>
      </c>
      <c r="F115" s="67">
        <v>0.84198483099999999</v>
      </c>
      <c r="G115" s="67">
        <v>0.84198483099999999</v>
      </c>
      <c r="H115" s="67">
        <v>0.84194500000000005</v>
      </c>
      <c r="I115" s="67">
        <v>0.84194500000000005</v>
      </c>
      <c r="J115" s="67">
        <v>0.84194500000000005</v>
      </c>
      <c r="K115" s="128">
        <v>0.84194500000000005</v>
      </c>
      <c r="L115" s="128">
        <v>0.84194500000000005</v>
      </c>
      <c r="M115" s="128">
        <v>0.84194500000000005</v>
      </c>
      <c r="N115" s="128">
        <v>0.84194500000000005</v>
      </c>
      <c r="O115" s="128">
        <v>0.84194500000000005</v>
      </c>
      <c r="P115" s="128">
        <v>0.84194500000000005</v>
      </c>
    </row>
    <row r="116" spans="1:16">
      <c r="A116" s="13">
        <v>8</v>
      </c>
      <c r="B116" s="14" t="s">
        <v>70</v>
      </c>
      <c r="C116" s="67">
        <v>2</v>
      </c>
      <c r="D116" s="67">
        <v>2</v>
      </c>
      <c r="E116" s="67">
        <v>2</v>
      </c>
      <c r="F116" s="67">
        <v>2</v>
      </c>
      <c r="G116" s="67">
        <v>2</v>
      </c>
      <c r="H116" s="67">
        <v>2</v>
      </c>
      <c r="I116" s="67">
        <v>2</v>
      </c>
      <c r="J116" s="67">
        <v>2</v>
      </c>
      <c r="K116" s="128">
        <v>2</v>
      </c>
      <c r="L116" s="129">
        <v>2</v>
      </c>
      <c r="M116" s="129">
        <v>2</v>
      </c>
      <c r="N116" s="129">
        <v>2</v>
      </c>
      <c r="O116" s="129">
        <v>2</v>
      </c>
      <c r="P116" s="129">
        <v>2</v>
      </c>
    </row>
    <row r="117" spans="1:16">
      <c r="A117" s="13">
        <v>9</v>
      </c>
      <c r="B117" s="14" t="s">
        <v>71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128">
        <v>0</v>
      </c>
      <c r="L117" s="128">
        <v>0</v>
      </c>
      <c r="M117" s="128">
        <v>0</v>
      </c>
      <c r="N117" s="128">
        <v>0</v>
      </c>
      <c r="O117" s="128">
        <v>0</v>
      </c>
      <c r="P117" s="67">
        <v>0</v>
      </c>
    </row>
    <row r="118" spans="1:16">
      <c r="A118" s="13">
        <v>10</v>
      </c>
      <c r="B118" s="14" t="s">
        <v>72</v>
      </c>
      <c r="C118" s="67">
        <v>3.776311985</v>
      </c>
      <c r="D118" s="67">
        <v>17.201406188</v>
      </c>
      <c r="E118" s="67">
        <v>10.230728116</v>
      </c>
      <c r="F118" s="67">
        <v>9.4131015599999994</v>
      </c>
      <c r="G118" s="67">
        <v>10.014081763</v>
      </c>
      <c r="H118" s="67">
        <v>11.570112151</v>
      </c>
      <c r="I118" s="67">
        <v>11.41895313</v>
      </c>
      <c r="J118" s="67">
        <v>11.41895313</v>
      </c>
      <c r="K118" s="128">
        <v>11.41895313</v>
      </c>
      <c r="L118" s="129">
        <v>11.316632252</v>
      </c>
      <c r="M118" s="129">
        <v>11.185486394</v>
      </c>
      <c r="N118" s="129">
        <v>10.034295591999999</v>
      </c>
      <c r="O118" s="129">
        <v>10.090307379</v>
      </c>
      <c r="P118" s="129">
        <v>10.050440861</v>
      </c>
    </row>
    <row r="119" spans="1:16">
      <c r="A119" s="13">
        <v>11</v>
      </c>
      <c r="B119" s="14" t="s">
        <v>73</v>
      </c>
      <c r="C119" s="67">
        <v>0</v>
      </c>
      <c r="D119" s="67">
        <v>0</v>
      </c>
      <c r="E119" s="67">
        <v>0</v>
      </c>
      <c r="F119" s="67">
        <v>0</v>
      </c>
      <c r="G119" s="67">
        <v>0</v>
      </c>
      <c r="H119" s="67">
        <v>0</v>
      </c>
      <c r="I119" s="67">
        <v>0</v>
      </c>
      <c r="J119" s="67">
        <v>0</v>
      </c>
      <c r="K119" s="128">
        <v>0</v>
      </c>
      <c r="L119" s="128">
        <v>0</v>
      </c>
      <c r="M119" s="128">
        <v>0</v>
      </c>
      <c r="N119" s="128">
        <v>0</v>
      </c>
      <c r="O119" s="128">
        <v>0</v>
      </c>
      <c r="P119" s="67">
        <v>0</v>
      </c>
    </row>
    <row r="120" spans="1:16">
      <c r="A120" s="13">
        <v>12</v>
      </c>
      <c r="B120" s="14" t="s">
        <v>74</v>
      </c>
      <c r="C120" s="67">
        <v>0</v>
      </c>
      <c r="D120" s="67">
        <v>0</v>
      </c>
      <c r="E120" s="67">
        <v>0</v>
      </c>
      <c r="F120" s="67">
        <v>0</v>
      </c>
      <c r="G120" s="67">
        <v>0</v>
      </c>
      <c r="H120" s="67">
        <v>0</v>
      </c>
      <c r="I120" s="67">
        <v>0</v>
      </c>
      <c r="J120" s="67">
        <v>0</v>
      </c>
      <c r="K120" s="128">
        <v>0</v>
      </c>
      <c r="L120" s="128">
        <v>0</v>
      </c>
      <c r="M120" s="128">
        <v>0</v>
      </c>
      <c r="N120" s="128">
        <v>0</v>
      </c>
      <c r="O120" s="128">
        <v>0</v>
      </c>
      <c r="P120" s="67">
        <v>0</v>
      </c>
    </row>
    <row r="121" spans="1:16">
      <c r="A121" s="13">
        <v>13</v>
      </c>
      <c r="B121" s="14" t="s">
        <v>75</v>
      </c>
      <c r="C121" s="67">
        <v>0</v>
      </c>
      <c r="D121" s="67">
        <v>0</v>
      </c>
      <c r="E121" s="67">
        <v>0</v>
      </c>
      <c r="F121" s="67">
        <v>0</v>
      </c>
      <c r="G121" s="67">
        <v>0</v>
      </c>
      <c r="H121" s="67">
        <v>0</v>
      </c>
      <c r="I121" s="67">
        <v>0</v>
      </c>
      <c r="J121" s="67">
        <v>0</v>
      </c>
      <c r="K121" s="128">
        <v>0</v>
      </c>
      <c r="L121" s="128">
        <v>0</v>
      </c>
      <c r="M121" s="128">
        <v>0</v>
      </c>
      <c r="N121" s="128">
        <v>0</v>
      </c>
      <c r="O121" s="128">
        <v>0</v>
      </c>
      <c r="P121" s="67">
        <v>0</v>
      </c>
    </row>
    <row r="122" spans="1:16">
      <c r="A122" s="13">
        <v>14</v>
      </c>
      <c r="B122" s="14" t="s">
        <v>76</v>
      </c>
      <c r="C122" s="67">
        <v>0</v>
      </c>
      <c r="D122" s="67">
        <v>0</v>
      </c>
      <c r="E122" s="67">
        <v>0</v>
      </c>
      <c r="F122" s="67">
        <v>0</v>
      </c>
      <c r="G122" s="67">
        <v>0</v>
      </c>
      <c r="H122" s="67">
        <v>0</v>
      </c>
      <c r="I122" s="67">
        <v>0</v>
      </c>
      <c r="J122" s="67">
        <v>0</v>
      </c>
      <c r="K122" s="67">
        <v>0</v>
      </c>
      <c r="L122" s="67">
        <v>0</v>
      </c>
      <c r="M122" s="67">
        <v>0</v>
      </c>
      <c r="N122" s="67">
        <v>0</v>
      </c>
      <c r="O122" s="67">
        <v>0</v>
      </c>
      <c r="P122" s="67">
        <v>0</v>
      </c>
    </row>
    <row r="123" spans="1:16">
      <c r="A123" s="13">
        <v>15</v>
      </c>
      <c r="B123" s="14" t="s">
        <v>77</v>
      </c>
      <c r="C123" s="67">
        <v>0</v>
      </c>
      <c r="D123" s="67">
        <v>0</v>
      </c>
      <c r="E123" s="67">
        <v>0</v>
      </c>
      <c r="F123" s="67">
        <v>0</v>
      </c>
      <c r="G123" s="67">
        <v>0</v>
      </c>
      <c r="H123" s="67">
        <v>0</v>
      </c>
      <c r="I123" s="67">
        <v>0</v>
      </c>
      <c r="J123" s="67">
        <v>0</v>
      </c>
      <c r="K123" s="67">
        <v>0</v>
      </c>
      <c r="L123" s="67">
        <v>0</v>
      </c>
      <c r="M123" s="67">
        <v>0</v>
      </c>
      <c r="N123" s="67">
        <v>0</v>
      </c>
      <c r="O123" s="67">
        <v>0</v>
      </c>
      <c r="P123" s="67">
        <v>0</v>
      </c>
    </row>
    <row r="124" spans="1:16">
      <c r="A124" s="13">
        <v>16</v>
      </c>
      <c r="B124" s="14" t="s">
        <v>78</v>
      </c>
      <c r="C124" s="67">
        <v>0</v>
      </c>
      <c r="D124" s="67">
        <v>0</v>
      </c>
      <c r="E124" s="67">
        <v>0</v>
      </c>
      <c r="F124" s="67">
        <v>0</v>
      </c>
      <c r="G124" s="67">
        <v>0</v>
      </c>
      <c r="H124" s="67">
        <v>0</v>
      </c>
      <c r="I124" s="67">
        <v>0</v>
      </c>
      <c r="J124" s="67">
        <v>0</v>
      </c>
      <c r="K124" s="67">
        <v>0</v>
      </c>
      <c r="L124" s="67">
        <v>0</v>
      </c>
      <c r="M124" s="67">
        <v>0</v>
      </c>
      <c r="N124" s="67">
        <v>0</v>
      </c>
      <c r="O124" s="67">
        <v>0</v>
      </c>
      <c r="P124" s="67">
        <v>0</v>
      </c>
    </row>
    <row r="125" spans="1:16">
      <c r="A125" s="13">
        <v>17</v>
      </c>
      <c r="B125" s="14" t="s">
        <v>79</v>
      </c>
      <c r="C125" s="67">
        <v>0</v>
      </c>
      <c r="D125" s="67">
        <v>0</v>
      </c>
      <c r="E125" s="67">
        <v>0</v>
      </c>
      <c r="F125" s="67">
        <v>0</v>
      </c>
      <c r="G125" s="67">
        <v>0</v>
      </c>
      <c r="H125" s="67">
        <v>0</v>
      </c>
      <c r="I125" s="67">
        <v>0</v>
      </c>
      <c r="J125" s="67">
        <v>0</v>
      </c>
      <c r="K125" s="67">
        <v>0</v>
      </c>
      <c r="L125" s="67">
        <v>0</v>
      </c>
      <c r="M125" s="67">
        <v>0</v>
      </c>
      <c r="N125" s="67">
        <v>0</v>
      </c>
      <c r="O125" s="67">
        <v>0</v>
      </c>
      <c r="P125" s="67">
        <v>0</v>
      </c>
    </row>
    <row r="126" spans="1:16">
      <c r="A126" s="13">
        <v>18</v>
      </c>
      <c r="B126" s="14" t="s">
        <v>80</v>
      </c>
      <c r="C126" s="67">
        <v>9.4049999999999994</v>
      </c>
      <c r="D126" s="67">
        <v>9.4049999999999994</v>
      </c>
      <c r="E126" s="67">
        <v>9.4049999999999994</v>
      </c>
      <c r="F126" s="67">
        <v>9.4049999999999994</v>
      </c>
      <c r="G126" s="67">
        <v>9.4049999999999994</v>
      </c>
      <c r="H126" s="67">
        <v>9.4049999999999994</v>
      </c>
      <c r="I126" s="67">
        <v>9.4049999999999994</v>
      </c>
      <c r="J126" s="67">
        <v>9.4049999999999994</v>
      </c>
      <c r="K126" s="67">
        <v>9.4049999999999994</v>
      </c>
      <c r="L126" s="67">
        <v>9.4049999999999994</v>
      </c>
      <c r="M126" s="67">
        <v>9.4049999999999994</v>
      </c>
      <c r="N126" s="67">
        <v>9.4049999999999994</v>
      </c>
      <c r="O126" s="67">
        <v>0</v>
      </c>
      <c r="P126" s="67">
        <v>0</v>
      </c>
    </row>
    <row r="127" spans="1:16">
      <c r="A127" s="13">
        <v>19</v>
      </c>
      <c r="B127" s="14" t="s">
        <v>81</v>
      </c>
      <c r="C127" s="67">
        <v>6.5505791999999996</v>
      </c>
      <c r="D127" s="67">
        <v>6.5505791999999996</v>
      </c>
      <c r="E127" s="67">
        <v>6.5505791999999996</v>
      </c>
      <c r="F127" s="67">
        <v>6.5505791999999996</v>
      </c>
      <c r="G127" s="67">
        <v>6.5505791999999996</v>
      </c>
      <c r="H127" s="67">
        <v>6.5505791999999996</v>
      </c>
      <c r="I127" s="67">
        <v>6.5505791999999996</v>
      </c>
      <c r="J127" s="67">
        <v>6.5505791999999996</v>
      </c>
      <c r="K127" s="67">
        <v>6.5505791999999996</v>
      </c>
      <c r="L127" s="67">
        <v>6.5505791999999996</v>
      </c>
      <c r="M127" s="67">
        <v>6.5505791999999996</v>
      </c>
      <c r="N127" s="67">
        <v>6.5505791999999996</v>
      </c>
      <c r="O127" s="67">
        <v>6.5505791999999996</v>
      </c>
      <c r="P127" s="67">
        <v>6.5505791999999996</v>
      </c>
    </row>
    <row r="128" spans="1:16">
      <c r="A128" s="13">
        <v>20</v>
      </c>
      <c r="B128" s="14" t="s">
        <v>82</v>
      </c>
      <c r="C128" s="67">
        <v>7.1310951999999999</v>
      </c>
      <c r="D128" s="67">
        <v>7.1274160000000002</v>
      </c>
      <c r="E128" s="67">
        <v>7.1237367999999996</v>
      </c>
      <c r="F128" s="67">
        <v>7.1200576</v>
      </c>
      <c r="G128" s="67">
        <v>7.1163784000000003</v>
      </c>
      <c r="H128" s="67">
        <v>10.390448170999999</v>
      </c>
      <c r="I128" s="67">
        <v>10.386768971</v>
      </c>
      <c r="J128" s="67">
        <v>10.386768971</v>
      </c>
      <c r="K128" s="67">
        <v>10.386768971</v>
      </c>
      <c r="L128" s="67">
        <v>10.375731371000001</v>
      </c>
      <c r="M128" s="67">
        <v>10.372052171</v>
      </c>
      <c r="N128" s="67">
        <v>10.368372970999999</v>
      </c>
      <c r="O128" s="67">
        <v>10.364693771000001</v>
      </c>
      <c r="P128" s="67">
        <v>10.361014571</v>
      </c>
    </row>
    <row r="129" spans="1:16">
      <c r="A129" s="13">
        <v>21</v>
      </c>
      <c r="B129" s="16" t="s">
        <v>83</v>
      </c>
      <c r="C129" s="68">
        <v>49.465931384999998</v>
      </c>
      <c r="D129" s="68">
        <v>64.229289340999998</v>
      </c>
      <c r="E129" s="68">
        <v>61.413028947000001</v>
      </c>
      <c r="F129" s="68">
        <v>60.591723191</v>
      </c>
      <c r="G129" s="68">
        <v>61.189024193999998</v>
      </c>
      <c r="H129" s="68">
        <v>66.019084522</v>
      </c>
      <c r="I129" s="68">
        <v>65.864246300999994</v>
      </c>
      <c r="J129" s="68">
        <v>65.864246300999994</v>
      </c>
      <c r="K129" s="68">
        <v>65.864246300999994</v>
      </c>
      <c r="L129" s="68">
        <v>63.250887822999999</v>
      </c>
      <c r="M129" s="68">
        <v>63.116062765000002</v>
      </c>
      <c r="N129" s="68">
        <f>SUM(N109:N128)</f>
        <v>61.961192763</v>
      </c>
      <c r="O129" s="68">
        <f>SUM(O109:O128)</f>
        <v>51.608525350000001</v>
      </c>
      <c r="P129" s="68">
        <f>SUM(P109:P128)</f>
        <v>54.303979632000001</v>
      </c>
    </row>
    <row r="130" spans="1:16">
      <c r="A130" s="13">
        <v>22</v>
      </c>
      <c r="B130" s="14" t="s">
        <v>170</v>
      </c>
      <c r="C130" s="67">
        <v>0.75385510600000005</v>
      </c>
      <c r="D130" s="67">
        <v>1.5262482580000001</v>
      </c>
      <c r="E130" s="67">
        <v>2.564005136</v>
      </c>
      <c r="F130" s="67">
        <v>1.943886902</v>
      </c>
      <c r="G130" s="67">
        <v>2.086689829</v>
      </c>
      <c r="H130" s="67">
        <v>1.302345428</v>
      </c>
      <c r="I130" s="67">
        <v>0.352328645</v>
      </c>
      <c r="J130" s="67">
        <v>0.352328645</v>
      </c>
      <c r="K130" s="67">
        <v>0.352328645</v>
      </c>
      <c r="L130" s="67">
        <v>1.8768288339999999</v>
      </c>
      <c r="M130" s="67">
        <v>0.76466030299999999</v>
      </c>
      <c r="N130" s="67">
        <v>0.73215875500000005</v>
      </c>
      <c r="O130" s="67">
        <v>4.1444595199999998</v>
      </c>
      <c r="P130" s="67">
        <v>0.67947170453999994</v>
      </c>
    </row>
    <row r="131" spans="1:16">
      <c r="A131" s="13">
        <v>23</v>
      </c>
      <c r="B131" s="15" t="s">
        <v>171</v>
      </c>
      <c r="C131" s="67">
        <v>0.80586969100000005</v>
      </c>
      <c r="D131" s="67">
        <v>0.61897532799999999</v>
      </c>
      <c r="E131" s="67">
        <v>0.65170293300000004</v>
      </c>
      <c r="F131" s="67">
        <v>0.76162968900000005</v>
      </c>
      <c r="G131" s="67">
        <v>0.68463671400000004</v>
      </c>
      <c r="H131" s="67">
        <v>0.68598752100000004</v>
      </c>
      <c r="I131" s="67">
        <v>0.55515783200000002</v>
      </c>
      <c r="J131" s="67">
        <v>0.55515783200000002</v>
      </c>
      <c r="K131" s="67">
        <v>0.55515783200000002</v>
      </c>
      <c r="L131" s="67">
        <v>1.01468132</v>
      </c>
      <c r="M131" s="67">
        <v>1.250330545</v>
      </c>
      <c r="N131" s="67">
        <v>1.367466493</v>
      </c>
      <c r="O131" s="67">
        <v>1.302968844</v>
      </c>
      <c r="P131" s="67">
        <v>1.0907516779999999</v>
      </c>
    </row>
    <row r="132" spans="1:16">
      <c r="A132" s="13">
        <v>24</v>
      </c>
      <c r="B132" s="15" t="s">
        <v>172</v>
      </c>
      <c r="C132" s="67">
        <v>0.31739951300000002</v>
      </c>
      <c r="D132" s="67">
        <v>0.18632868299999999</v>
      </c>
      <c r="E132" s="67">
        <v>0.18111928899999999</v>
      </c>
      <c r="F132" s="67">
        <v>0.18348653000000001</v>
      </c>
      <c r="G132" s="67">
        <v>0.19581041800000001</v>
      </c>
      <c r="H132" s="67">
        <v>0.14355920999999999</v>
      </c>
      <c r="I132" s="67">
        <v>0.17869030399999999</v>
      </c>
      <c r="J132" s="67">
        <v>0.17869030399999999</v>
      </c>
      <c r="K132" s="67">
        <v>0.17869030399999999</v>
      </c>
      <c r="L132" s="67">
        <v>0.19707775499999999</v>
      </c>
      <c r="M132" s="67">
        <v>0.20697084800000001</v>
      </c>
      <c r="N132" s="67">
        <v>0.262599623</v>
      </c>
      <c r="O132" s="67">
        <v>0.389747485</v>
      </c>
      <c r="P132" s="67">
        <v>0.295081327</v>
      </c>
    </row>
    <row r="133" spans="1:16">
      <c r="A133" s="13">
        <v>25</v>
      </c>
      <c r="B133" s="15" t="s">
        <v>173</v>
      </c>
      <c r="C133" s="67">
        <v>0</v>
      </c>
      <c r="D133" s="67">
        <v>0</v>
      </c>
      <c r="E133" s="67">
        <v>0</v>
      </c>
      <c r="F133" s="67">
        <v>0</v>
      </c>
      <c r="G133" s="67">
        <v>0</v>
      </c>
      <c r="H133" s="67">
        <v>0</v>
      </c>
      <c r="I133" s="67">
        <v>0</v>
      </c>
      <c r="J133" s="67">
        <v>0</v>
      </c>
      <c r="K133" s="67">
        <v>0</v>
      </c>
      <c r="L133" s="67">
        <v>0</v>
      </c>
      <c r="M133" s="67">
        <v>0</v>
      </c>
      <c r="N133" s="67">
        <v>0</v>
      </c>
      <c r="O133" s="67">
        <v>0</v>
      </c>
      <c r="P133" s="67">
        <v>0</v>
      </c>
    </row>
    <row r="134" spans="1:16">
      <c r="A134" s="13">
        <v>26</v>
      </c>
      <c r="B134" s="14" t="s">
        <v>176</v>
      </c>
      <c r="C134" s="67">
        <v>0</v>
      </c>
      <c r="D134" s="67">
        <v>0</v>
      </c>
      <c r="E134" s="67">
        <v>0</v>
      </c>
      <c r="F134" s="67">
        <v>0</v>
      </c>
      <c r="G134" s="67">
        <v>0</v>
      </c>
      <c r="H134" s="67">
        <v>0</v>
      </c>
      <c r="I134" s="67">
        <v>0</v>
      </c>
      <c r="J134" s="67">
        <v>0</v>
      </c>
      <c r="K134" s="67">
        <v>0</v>
      </c>
      <c r="L134" s="67">
        <v>0</v>
      </c>
      <c r="M134" s="67">
        <v>0</v>
      </c>
      <c r="N134" s="67">
        <v>0</v>
      </c>
      <c r="O134" s="67">
        <v>0</v>
      </c>
      <c r="P134" s="67">
        <v>0</v>
      </c>
    </row>
    <row r="135" spans="1:16">
      <c r="A135" s="13">
        <v>27</v>
      </c>
      <c r="B135" s="14" t="s">
        <v>177</v>
      </c>
      <c r="C135" s="67">
        <v>9.782699998</v>
      </c>
      <c r="D135" s="67">
        <v>0.68269999800000003</v>
      </c>
      <c r="E135" s="67">
        <v>0.65769999800000001</v>
      </c>
      <c r="F135" s="67">
        <v>0.60769999799999996</v>
      </c>
      <c r="G135" s="67">
        <v>0.60769999799999996</v>
      </c>
      <c r="H135" s="67">
        <v>0.60769999799999996</v>
      </c>
      <c r="I135" s="67">
        <v>0.60769999799999996</v>
      </c>
      <c r="J135" s="67">
        <v>0.60769999799999996</v>
      </c>
      <c r="K135" s="67">
        <v>0.60769999799999996</v>
      </c>
      <c r="L135" s="67">
        <v>0.60769999799999996</v>
      </c>
      <c r="M135" s="67">
        <v>0.60769999799999996</v>
      </c>
      <c r="N135" s="67">
        <v>0.60769999799999996</v>
      </c>
      <c r="O135" s="67">
        <v>5.6076999980000002</v>
      </c>
      <c r="P135" s="67">
        <v>5.6076999980000002</v>
      </c>
    </row>
    <row r="136" spans="1:16">
      <c r="A136" s="13">
        <v>28</v>
      </c>
      <c r="B136" s="14" t="s">
        <v>178</v>
      </c>
      <c r="C136" s="67">
        <v>7.4061953310000002</v>
      </c>
      <c r="D136" s="67">
        <v>7.5496020020000003</v>
      </c>
      <c r="E136" s="67">
        <v>7.5879794680000003</v>
      </c>
      <c r="F136" s="67">
        <v>7.6509736459999997</v>
      </c>
      <c r="G136" s="67">
        <v>7.615922276</v>
      </c>
      <c r="H136" s="67">
        <v>7.5336150850000001</v>
      </c>
      <c r="I136" s="67">
        <v>7.5951366599999997</v>
      </c>
      <c r="J136" s="67">
        <v>7.5951366599999997</v>
      </c>
      <c r="K136" s="67">
        <v>7.5951366599999997</v>
      </c>
      <c r="L136" s="67">
        <v>7.6437391249999997</v>
      </c>
      <c r="M136" s="67">
        <v>8.4833865690000003</v>
      </c>
      <c r="N136" s="67">
        <v>7.529565496</v>
      </c>
      <c r="O136" s="67">
        <v>6.6895655859999996</v>
      </c>
      <c r="P136" s="67">
        <v>6.7155214081599999</v>
      </c>
    </row>
    <row r="137" spans="1:16">
      <c r="A137" s="13">
        <v>29</v>
      </c>
      <c r="B137" s="14" t="s">
        <v>179</v>
      </c>
      <c r="C137" s="67">
        <v>0</v>
      </c>
      <c r="D137" s="67">
        <v>0</v>
      </c>
      <c r="E137" s="67">
        <v>0</v>
      </c>
      <c r="F137" s="67">
        <v>0</v>
      </c>
      <c r="G137" s="67">
        <v>0</v>
      </c>
      <c r="H137" s="67">
        <v>0</v>
      </c>
      <c r="I137" s="67">
        <v>0</v>
      </c>
      <c r="J137" s="67">
        <v>0</v>
      </c>
      <c r="K137" s="67">
        <v>0</v>
      </c>
      <c r="L137" s="67">
        <v>0</v>
      </c>
      <c r="M137" s="67">
        <v>0</v>
      </c>
      <c r="N137" s="67">
        <v>0</v>
      </c>
      <c r="O137" s="67">
        <v>0</v>
      </c>
      <c r="P137" s="67">
        <v>0</v>
      </c>
    </row>
    <row r="138" spans="1:16">
      <c r="A138" s="13">
        <v>30</v>
      </c>
      <c r="B138" s="58" t="s">
        <v>180</v>
      </c>
      <c r="C138" s="68">
        <v>19.066019639</v>
      </c>
      <c r="D138" s="68">
        <v>10.563854269</v>
      </c>
      <c r="E138" s="68">
        <v>11.642506824</v>
      </c>
      <c r="F138" s="68">
        <v>11.147676765</v>
      </c>
      <c r="G138" s="68">
        <v>11.190759235</v>
      </c>
      <c r="H138" s="68">
        <v>10.273207242</v>
      </c>
      <c r="I138" s="68">
        <v>9.2890134389999997</v>
      </c>
      <c r="J138" s="68">
        <v>9.2890134389999997</v>
      </c>
      <c r="K138" s="68">
        <v>9.2890134389999997</v>
      </c>
      <c r="L138" s="68">
        <v>11.340027032</v>
      </c>
      <c r="M138" s="68">
        <v>11.313048263000001</v>
      </c>
      <c r="N138" s="68">
        <f>SUM(N130:N137)</f>
        <v>10.499490365</v>
      </c>
      <c r="O138" s="68">
        <v>18.134441432999999</v>
      </c>
      <c r="P138" s="68">
        <v>14.388526115700001</v>
      </c>
    </row>
    <row r="139" spans="1:16">
      <c r="A139" s="13">
        <v>31</v>
      </c>
      <c r="B139" s="14" t="s">
        <v>181</v>
      </c>
      <c r="C139" s="67">
        <v>1.5921588289999999</v>
      </c>
      <c r="D139" s="67">
        <v>1.587531273</v>
      </c>
      <c r="E139" s="67">
        <v>1.582903717</v>
      </c>
      <c r="F139" s="67">
        <v>1.578276161</v>
      </c>
      <c r="G139" s="67">
        <v>1.573648605</v>
      </c>
      <c r="H139" s="67">
        <v>1.5690210490000001</v>
      </c>
      <c r="I139" s="67">
        <v>1.5643934930000001</v>
      </c>
      <c r="J139" s="67">
        <v>1.5643934930000001</v>
      </c>
      <c r="K139" s="67">
        <v>1.5643934930000001</v>
      </c>
      <c r="L139" s="67">
        <v>1.5505108249999999</v>
      </c>
      <c r="M139" s="67">
        <v>1.5458832689999999</v>
      </c>
      <c r="N139" s="67">
        <v>1.541255713</v>
      </c>
      <c r="O139" s="67">
        <v>1.536628157</v>
      </c>
      <c r="P139" s="67">
        <v>1.532000601</v>
      </c>
    </row>
    <row r="140" spans="1:16">
      <c r="A140" s="13">
        <v>32</v>
      </c>
      <c r="B140" s="14" t="s">
        <v>182</v>
      </c>
      <c r="C140" s="67">
        <v>0</v>
      </c>
      <c r="D140" s="67">
        <v>0</v>
      </c>
      <c r="E140" s="67">
        <v>0</v>
      </c>
      <c r="F140" s="67">
        <v>0</v>
      </c>
      <c r="G140" s="67">
        <v>0</v>
      </c>
      <c r="H140" s="67">
        <v>0</v>
      </c>
      <c r="I140" s="67">
        <v>0</v>
      </c>
      <c r="J140" s="67">
        <v>0</v>
      </c>
      <c r="K140" s="67">
        <v>0</v>
      </c>
      <c r="L140" s="67">
        <v>0</v>
      </c>
      <c r="M140" s="67">
        <v>0</v>
      </c>
      <c r="N140" s="67">
        <v>0</v>
      </c>
      <c r="O140" s="67">
        <v>0</v>
      </c>
      <c r="P140" s="67">
        <v>0</v>
      </c>
    </row>
    <row r="141" spans="1:16">
      <c r="A141" s="13">
        <v>33</v>
      </c>
      <c r="B141" s="14" t="s">
        <v>183</v>
      </c>
      <c r="C141" s="67">
        <v>0</v>
      </c>
      <c r="D141" s="67">
        <v>0</v>
      </c>
      <c r="E141" s="67">
        <v>0</v>
      </c>
      <c r="F141" s="67">
        <v>0</v>
      </c>
      <c r="G141" s="67">
        <v>0</v>
      </c>
      <c r="H141" s="67">
        <v>0</v>
      </c>
      <c r="I141" s="67">
        <v>0</v>
      </c>
      <c r="J141" s="67">
        <v>0</v>
      </c>
      <c r="K141" s="67">
        <v>0</v>
      </c>
      <c r="L141" s="67">
        <v>0</v>
      </c>
      <c r="M141" s="67">
        <v>0</v>
      </c>
      <c r="N141" s="67">
        <v>0</v>
      </c>
      <c r="O141" s="67">
        <v>0</v>
      </c>
      <c r="P141" s="67">
        <v>0</v>
      </c>
    </row>
    <row r="142" spans="1:16">
      <c r="A142" s="13">
        <v>34</v>
      </c>
      <c r="B142" s="14" t="s">
        <v>184</v>
      </c>
      <c r="C142" s="67">
        <v>0</v>
      </c>
      <c r="D142" s="67">
        <v>3.5903699999999998E-3</v>
      </c>
      <c r="E142" s="67">
        <v>7.1807399999999997E-3</v>
      </c>
      <c r="F142" s="67">
        <v>7.1043499999999997E-3</v>
      </c>
      <c r="G142" s="67">
        <v>7.0279599999999998E-3</v>
      </c>
      <c r="H142" s="67">
        <v>6.9515699999999998E-3</v>
      </c>
      <c r="I142" s="67">
        <v>6.8751799999999998E-3</v>
      </c>
      <c r="J142" s="67">
        <v>6.8751799999999998E-3</v>
      </c>
      <c r="K142" s="67">
        <v>6.8751799999999998E-3</v>
      </c>
      <c r="L142" s="67">
        <v>5.3015600000000003E-3</v>
      </c>
      <c r="M142" s="67">
        <v>4.9959999999999996E-3</v>
      </c>
      <c r="N142" s="67">
        <v>4.8432199999999996E-3</v>
      </c>
      <c r="O142" s="67">
        <v>4.6904399999999997E-3</v>
      </c>
      <c r="P142" s="67">
        <v>4.5376599999999998E-3</v>
      </c>
    </row>
    <row r="143" spans="1:16">
      <c r="A143" s="13">
        <v>35</v>
      </c>
      <c r="B143" s="14" t="s">
        <v>185</v>
      </c>
      <c r="C143" s="67">
        <v>1.349247E-3</v>
      </c>
      <c r="D143" s="67">
        <v>1.349247E-3</v>
      </c>
      <c r="E143" s="67">
        <v>1.349247E-3</v>
      </c>
      <c r="F143" s="67">
        <v>1.349247E-3</v>
      </c>
      <c r="G143" s="67">
        <v>1.349247E-3</v>
      </c>
      <c r="H143" s="67">
        <v>0</v>
      </c>
      <c r="I143" s="67">
        <v>0</v>
      </c>
      <c r="J143" s="67">
        <v>0</v>
      </c>
      <c r="K143" s="67">
        <v>0</v>
      </c>
      <c r="L143" s="67">
        <v>0</v>
      </c>
      <c r="M143" s="67">
        <v>0</v>
      </c>
      <c r="N143" s="67">
        <v>0</v>
      </c>
      <c r="O143" s="67">
        <v>0</v>
      </c>
      <c r="P143" s="67">
        <v>0</v>
      </c>
    </row>
    <row r="144" spans="1:16">
      <c r="A144" s="13">
        <v>36</v>
      </c>
      <c r="B144" s="16" t="s">
        <v>186</v>
      </c>
      <c r="C144" s="68">
        <v>1.593508076</v>
      </c>
      <c r="D144" s="68">
        <v>1.59247089</v>
      </c>
      <c r="E144" s="68">
        <v>1.5914337039999999</v>
      </c>
      <c r="F144" s="68">
        <v>1.5867297579999999</v>
      </c>
      <c r="G144" s="68">
        <v>1.5820258119999999</v>
      </c>
      <c r="H144" s="68">
        <v>1.5759726190000001</v>
      </c>
      <c r="I144" s="68">
        <v>1.5712686730000001</v>
      </c>
      <c r="J144" s="68">
        <v>1.5712686730000001</v>
      </c>
      <c r="K144" s="68">
        <v>1.5712686730000001</v>
      </c>
      <c r="L144" s="68">
        <v>1.5558123850000001</v>
      </c>
      <c r="M144" s="68">
        <v>1.5508792689999999</v>
      </c>
      <c r="N144" s="68">
        <f>SUM(N139:N143)</f>
        <v>1.5460989329999999</v>
      </c>
      <c r="O144" s="68">
        <v>1.5413185970000001</v>
      </c>
      <c r="P144" s="68">
        <v>1.536538261</v>
      </c>
    </row>
    <row r="145" spans="1:16">
      <c r="A145" s="13">
        <v>37</v>
      </c>
      <c r="B145" s="16" t="s">
        <v>187</v>
      </c>
      <c r="C145" s="68">
        <v>0</v>
      </c>
      <c r="D145" s="68">
        <v>0</v>
      </c>
      <c r="E145" s="68">
        <v>0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8">
        <v>0</v>
      </c>
      <c r="L145" s="68">
        <v>0</v>
      </c>
      <c r="M145" s="68">
        <v>0</v>
      </c>
      <c r="N145" s="68">
        <v>0</v>
      </c>
      <c r="O145" s="68">
        <v>0</v>
      </c>
      <c r="P145" s="68">
        <v>0</v>
      </c>
    </row>
    <row r="146" spans="1:16">
      <c r="A146" s="13">
        <v>38</v>
      </c>
      <c r="B146" s="16" t="s">
        <v>188</v>
      </c>
      <c r="C146" s="68">
        <v>70.1254591</v>
      </c>
      <c r="D146" s="68">
        <v>76.385614500000003</v>
      </c>
      <c r="E146" s="68">
        <v>74.646969475000006</v>
      </c>
      <c r="F146" s="68">
        <v>73.326129714000004</v>
      </c>
      <c r="G146" s="68">
        <v>73.961809240999997</v>
      </c>
      <c r="H146" s="68">
        <v>77.868264382999996</v>
      </c>
      <c r="I146" s="68">
        <v>76.724528413000002</v>
      </c>
      <c r="J146" s="68">
        <v>76.724528413000002</v>
      </c>
      <c r="K146" s="68">
        <v>76.724528413000002</v>
      </c>
      <c r="L146" s="68">
        <v>76.146727240000004</v>
      </c>
      <c r="M146" s="68">
        <v>75.979990297000001</v>
      </c>
      <c r="N146" s="123">
        <f>N145+N144+N138+N129</f>
        <v>74.006782060999996</v>
      </c>
      <c r="O146" s="123">
        <f>O145+O144+O138+O129</f>
        <v>71.28428538</v>
      </c>
      <c r="P146" s="123">
        <f>P145+P144+P138+P129</f>
        <v>70.229044008700001</v>
      </c>
    </row>
    <row r="147" spans="1:16">
      <c r="A147" s="13">
        <v>39</v>
      </c>
      <c r="B147" s="14" t="s">
        <v>189</v>
      </c>
      <c r="C147" s="67">
        <v>2.488273E-3</v>
      </c>
      <c r="D147" s="67">
        <v>2.488273E-3</v>
      </c>
      <c r="E147" s="67">
        <v>2.488273E-3</v>
      </c>
      <c r="F147" s="67">
        <v>2.488273E-3</v>
      </c>
      <c r="G147" s="67">
        <v>2.488273E-3</v>
      </c>
      <c r="H147" s="67">
        <v>2.488273E-3</v>
      </c>
      <c r="I147" s="67">
        <v>2.488273E-3</v>
      </c>
      <c r="J147" s="67">
        <v>2.488273E-3</v>
      </c>
      <c r="K147" s="67">
        <v>2.488273E-3</v>
      </c>
      <c r="L147" s="67">
        <v>2.488273E-3</v>
      </c>
      <c r="M147" s="67">
        <v>2.488273E-3</v>
      </c>
      <c r="N147" s="67">
        <v>2.488273E-3</v>
      </c>
      <c r="O147" s="67">
        <v>2.488273E-3</v>
      </c>
      <c r="P147" s="67">
        <v>2.488273E-3</v>
      </c>
    </row>
    <row r="148" spans="1:16">
      <c r="A148" s="13">
        <v>40</v>
      </c>
      <c r="B148" s="14" t="s">
        <v>190</v>
      </c>
      <c r="C148" s="67">
        <v>0</v>
      </c>
      <c r="D148" s="67">
        <v>0</v>
      </c>
      <c r="E148" s="67">
        <v>0</v>
      </c>
      <c r="F148" s="67">
        <v>0</v>
      </c>
      <c r="G148" s="67">
        <v>0</v>
      </c>
      <c r="H148" s="67">
        <v>0</v>
      </c>
      <c r="I148" s="67">
        <v>0</v>
      </c>
      <c r="J148" s="67">
        <v>0</v>
      </c>
      <c r="K148" s="67">
        <v>0</v>
      </c>
      <c r="L148" s="67">
        <v>0</v>
      </c>
      <c r="M148" s="67">
        <v>0</v>
      </c>
      <c r="N148" s="67">
        <v>0</v>
      </c>
      <c r="O148" s="67">
        <v>0</v>
      </c>
      <c r="P148" s="67">
        <v>0</v>
      </c>
    </row>
    <row r="149" spans="1:16">
      <c r="A149" s="13">
        <v>41</v>
      </c>
      <c r="B149" s="14" t="s">
        <v>191</v>
      </c>
      <c r="C149" s="67">
        <v>0</v>
      </c>
      <c r="D149" s="67">
        <v>0</v>
      </c>
      <c r="E149" s="67">
        <v>0</v>
      </c>
      <c r="F149" s="67">
        <v>0</v>
      </c>
      <c r="G149" s="67">
        <v>0</v>
      </c>
      <c r="H149" s="67">
        <v>0</v>
      </c>
      <c r="I149" s="67">
        <v>0</v>
      </c>
      <c r="J149" s="67">
        <v>0</v>
      </c>
      <c r="K149" s="67">
        <v>0</v>
      </c>
      <c r="L149" s="67">
        <v>0</v>
      </c>
      <c r="M149" s="67">
        <v>0</v>
      </c>
      <c r="N149" s="67">
        <v>0</v>
      </c>
      <c r="O149" s="67">
        <v>0</v>
      </c>
      <c r="P149" s="67">
        <v>0</v>
      </c>
    </row>
    <row r="150" spans="1:16">
      <c r="A150" s="13">
        <v>42</v>
      </c>
      <c r="B150" s="14" t="s">
        <v>192</v>
      </c>
      <c r="C150" s="67">
        <v>0</v>
      </c>
      <c r="D150" s="67">
        <v>0</v>
      </c>
      <c r="E150" s="67">
        <v>0</v>
      </c>
      <c r="F150" s="67">
        <v>0</v>
      </c>
      <c r="G150" s="67">
        <v>0</v>
      </c>
      <c r="H150" s="67">
        <v>0</v>
      </c>
      <c r="I150" s="67">
        <v>0</v>
      </c>
      <c r="J150" s="67">
        <v>0</v>
      </c>
      <c r="K150" s="67">
        <v>0</v>
      </c>
      <c r="L150" s="67">
        <v>0</v>
      </c>
      <c r="M150" s="67">
        <v>0</v>
      </c>
      <c r="N150" s="67">
        <v>0</v>
      </c>
      <c r="O150" s="67">
        <v>0</v>
      </c>
      <c r="P150" s="67">
        <v>0</v>
      </c>
    </row>
    <row r="151" spans="1:16">
      <c r="A151" s="13">
        <v>43</v>
      </c>
      <c r="B151" s="14" t="s">
        <v>193</v>
      </c>
      <c r="C151" s="67">
        <v>0</v>
      </c>
      <c r="D151" s="67">
        <v>0</v>
      </c>
      <c r="E151" s="67">
        <v>0</v>
      </c>
      <c r="F151" s="67">
        <v>0</v>
      </c>
      <c r="G151" s="67">
        <v>0</v>
      </c>
      <c r="H151" s="67">
        <v>0</v>
      </c>
      <c r="I151" s="67">
        <v>0</v>
      </c>
      <c r="J151" s="67">
        <v>0</v>
      </c>
      <c r="K151" s="67">
        <v>0</v>
      </c>
      <c r="L151" s="67">
        <v>0</v>
      </c>
      <c r="M151" s="67">
        <v>0</v>
      </c>
      <c r="N151" s="67">
        <v>0</v>
      </c>
      <c r="O151" s="67">
        <v>0</v>
      </c>
      <c r="P151" s="67">
        <v>0</v>
      </c>
    </row>
    <row r="152" spans="1:16">
      <c r="A152" s="13">
        <v>44</v>
      </c>
      <c r="B152" s="14" t="s">
        <v>194</v>
      </c>
      <c r="C152" s="67">
        <v>0</v>
      </c>
      <c r="D152" s="67">
        <v>0</v>
      </c>
      <c r="E152" s="67">
        <v>0</v>
      </c>
      <c r="F152" s="67">
        <v>0</v>
      </c>
      <c r="G152" s="67">
        <v>0</v>
      </c>
      <c r="H152" s="67">
        <v>0.28276499999999999</v>
      </c>
      <c r="I152" s="67">
        <v>0.33226499999999998</v>
      </c>
      <c r="J152" s="67">
        <v>0.33226499999999998</v>
      </c>
      <c r="K152" s="67">
        <v>0.33226499999999998</v>
      </c>
      <c r="L152" s="67">
        <v>0.28326499999999999</v>
      </c>
      <c r="M152" s="67">
        <v>0.28326499999999999</v>
      </c>
      <c r="N152" s="67">
        <v>2.1250000000000002E-3</v>
      </c>
      <c r="O152" s="67">
        <v>2.1250000000000002E-3</v>
      </c>
      <c r="P152" s="67">
        <v>2.1250000000000002E-3</v>
      </c>
    </row>
    <row r="153" spans="1:16">
      <c r="A153" s="13">
        <v>45</v>
      </c>
      <c r="B153" s="14" t="s">
        <v>195</v>
      </c>
      <c r="C153" s="67">
        <v>1.169944968</v>
      </c>
      <c r="D153" s="67">
        <v>1.158405981</v>
      </c>
      <c r="E153" s="67">
        <v>1.204740436</v>
      </c>
      <c r="F153" s="67">
        <v>1.1816029990000001</v>
      </c>
      <c r="G153" s="67">
        <v>1.1689792670000001</v>
      </c>
      <c r="H153" s="67">
        <v>1.0513598280000001</v>
      </c>
      <c r="I153" s="67">
        <v>1.064331675</v>
      </c>
      <c r="J153" s="67">
        <v>1.064331675</v>
      </c>
      <c r="K153" s="67">
        <v>1.064331675</v>
      </c>
      <c r="L153" s="67">
        <v>1.0348647200000001</v>
      </c>
      <c r="M153" s="67">
        <v>1.0606891190000001</v>
      </c>
      <c r="N153" s="67">
        <v>1.03753999</v>
      </c>
      <c r="O153" s="67">
        <v>1.050137436</v>
      </c>
      <c r="P153" s="67">
        <v>1.068821325</v>
      </c>
    </row>
    <row r="154" spans="1:16" ht="20">
      <c r="A154" s="13">
        <v>46</v>
      </c>
      <c r="B154" s="58" t="s">
        <v>196</v>
      </c>
      <c r="C154" s="68">
        <v>1.172433241</v>
      </c>
      <c r="D154" s="68">
        <v>1.160894254</v>
      </c>
      <c r="E154" s="68">
        <v>1.207228709</v>
      </c>
      <c r="F154" s="68">
        <v>1.1840912720000001</v>
      </c>
      <c r="G154" s="68">
        <v>1.1714675400000001</v>
      </c>
      <c r="H154" s="68">
        <v>1.336613101</v>
      </c>
      <c r="I154" s="68">
        <v>1.3990849480000001</v>
      </c>
      <c r="J154" s="68">
        <v>1.3990849480000001</v>
      </c>
      <c r="K154" s="68">
        <v>1.3990849480000001</v>
      </c>
      <c r="L154" s="68">
        <v>1.3206179929999999</v>
      </c>
      <c r="M154" s="68">
        <v>1.3464423919999999</v>
      </c>
      <c r="N154" s="68">
        <f>SUM(N147:N153)</f>
        <v>1.0421532629999999</v>
      </c>
      <c r="O154" s="68">
        <v>1.0547507089999999</v>
      </c>
      <c r="P154" s="68">
        <v>1.073434598</v>
      </c>
    </row>
    <row r="155" spans="1:16">
      <c r="A155" s="13">
        <v>47</v>
      </c>
      <c r="B155" s="16" t="s">
        <v>197</v>
      </c>
      <c r="C155" s="68">
        <v>68.953025858999993</v>
      </c>
      <c r="D155" s="68">
        <v>75.224720246000004</v>
      </c>
      <c r="E155" s="68">
        <v>73.439740766</v>
      </c>
      <c r="F155" s="68">
        <v>72.142038442</v>
      </c>
      <c r="G155" s="68">
        <v>72.790341701000003</v>
      </c>
      <c r="H155" s="68">
        <v>76.531651281999999</v>
      </c>
      <c r="I155" s="68">
        <v>75.325443465000006</v>
      </c>
      <c r="J155" s="68">
        <v>75.325443465000006</v>
      </c>
      <c r="K155" s="68">
        <v>75.325443465000006</v>
      </c>
      <c r="L155" s="68">
        <v>74.826109247000005</v>
      </c>
      <c r="M155" s="68">
        <v>74.633547905</v>
      </c>
      <c r="N155" s="68">
        <f>N146-N154</f>
        <v>72.964628797999993</v>
      </c>
      <c r="O155" s="123">
        <v>70.229534670999996</v>
      </c>
      <c r="P155" s="123">
        <v>69.155609410699995</v>
      </c>
    </row>
  </sheetData>
  <mergeCells count="3">
    <mergeCell ref="B2:I2"/>
    <mergeCell ref="B55:I55"/>
    <mergeCell ref="B107:I1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00B0F0"/>
  </sheetPr>
  <dimension ref="A1:P121"/>
  <sheetViews>
    <sheetView showGridLines="0" zoomScaleNormal="100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P6" sqref="P6"/>
    </sheetView>
  </sheetViews>
  <sheetFormatPr defaultColWidth="8.81640625" defaultRowHeight="14.5"/>
  <cols>
    <col min="1" max="1" width="3.81640625" bestFit="1" customWidth="1"/>
    <col min="2" max="2" width="41.36328125" customWidth="1"/>
    <col min="3" max="16" width="13.453125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>
      <c r="B2" s="135" t="s">
        <v>240</v>
      </c>
      <c r="C2" s="135"/>
      <c r="D2" s="135"/>
      <c r="E2" s="135"/>
      <c r="F2" s="135"/>
      <c r="G2" s="135"/>
      <c r="H2" s="135"/>
      <c r="I2" s="135"/>
    </row>
    <row r="3" spans="1:16">
      <c r="A3" s="12" t="s">
        <v>167</v>
      </c>
      <c r="B3" s="12" t="s">
        <v>168</v>
      </c>
      <c r="C3" s="50">
        <f>'Tabel 1'!C10</f>
        <v>44773</v>
      </c>
      <c r="D3" s="50">
        <f>'Tabel 1'!D10</f>
        <v>44804</v>
      </c>
      <c r="E3" s="50">
        <f>'Tabel 1'!E10</f>
        <v>44834</v>
      </c>
      <c r="F3" s="50">
        <f>'Tabel 1'!F10</f>
        <v>44865</v>
      </c>
      <c r="G3" s="50">
        <f>'Tabel 1'!G10</f>
        <v>44895</v>
      </c>
      <c r="H3" s="50">
        <f>'Tabel 1'!H10</f>
        <v>44926</v>
      </c>
      <c r="I3" s="50">
        <f>'Tabel 1'!I10</f>
        <v>44957</v>
      </c>
      <c r="J3" s="50">
        <f>'Tabel 1'!J10</f>
        <v>44985</v>
      </c>
      <c r="K3" s="50">
        <f>'Tabel 1'!K10</f>
        <v>45016</v>
      </c>
      <c r="L3" s="50">
        <f>'Tabel 1'!L10</f>
        <v>45046</v>
      </c>
      <c r="M3" s="50">
        <f>'Tabel 1'!M10</f>
        <v>45077</v>
      </c>
      <c r="N3" s="50">
        <f>'Tabel 1'!N10</f>
        <v>45107</v>
      </c>
      <c r="O3" s="50">
        <f>'Tabel 1'!O10</f>
        <v>45138</v>
      </c>
      <c r="P3" s="50">
        <f>'Tabel 1'!P10</f>
        <v>45169</v>
      </c>
    </row>
    <row r="4" spans="1:16">
      <c r="A4" s="13">
        <v>1</v>
      </c>
      <c r="B4" s="14" t="s">
        <v>62</v>
      </c>
      <c r="C4" s="67">
        <f t="shared" ref="C4:I4" si="0">C45+C86</f>
        <v>60.331747821</v>
      </c>
      <c r="D4" s="67">
        <f t="shared" si="0"/>
        <v>51.894108322000001</v>
      </c>
      <c r="E4" s="67">
        <f t="shared" si="0"/>
        <v>56.657820923999999</v>
      </c>
      <c r="F4" s="67">
        <f t="shared" si="0"/>
        <v>45.060320697000002</v>
      </c>
      <c r="G4" s="67">
        <f t="shared" si="0"/>
        <v>41.443402452000001</v>
      </c>
      <c r="H4" s="67">
        <f t="shared" si="0"/>
        <v>43.044763748999998</v>
      </c>
      <c r="I4" s="67">
        <f t="shared" si="0"/>
        <v>34.857746923999997</v>
      </c>
      <c r="J4" s="67">
        <f t="shared" ref="J4:K10" si="1">J45+J86</f>
        <v>38.589280119640001</v>
      </c>
      <c r="K4" s="67">
        <f t="shared" si="1"/>
        <v>32.066632862079999</v>
      </c>
      <c r="L4" s="67">
        <f t="shared" ref="L4:M4" si="2">L45+L86</f>
        <v>82.028187332259989</v>
      </c>
      <c r="M4" s="67">
        <f t="shared" si="2"/>
        <v>59.351420210000001</v>
      </c>
      <c r="N4" s="67">
        <f t="shared" ref="N4:O4" si="3">N45+N86</f>
        <v>45.026978239000002</v>
      </c>
      <c r="O4" s="67">
        <f t="shared" si="3"/>
        <v>54.752252652690004</v>
      </c>
      <c r="P4" s="67">
        <f t="shared" ref="P4" si="4">P45+P86</f>
        <v>54.748360953389998</v>
      </c>
    </row>
    <row r="5" spans="1:16">
      <c r="A5" s="13">
        <v>2</v>
      </c>
      <c r="B5" s="14" t="s">
        <v>63</v>
      </c>
      <c r="C5" s="67">
        <f t="shared" ref="C5:I5" si="5">C46+C87</f>
        <v>411.50290999999999</v>
      </c>
      <c r="D5" s="67">
        <f t="shared" si="5"/>
        <v>212.92357000000001</v>
      </c>
      <c r="E5" s="67">
        <f t="shared" si="5"/>
        <v>227.26214999999999</v>
      </c>
      <c r="F5" s="67">
        <f t="shared" si="5"/>
        <v>420.07537000000002</v>
      </c>
      <c r="G5" s="67">
        <f t="shared" si="5"/>
        <v>245.62100000000001</v>
      </c>
      <c r="H5" s="67">
        <f t="shared" si="5"/>
        <v>290.08170999999999</v>
      </c>
      <c r="I5" s="67">
        <f t="shared" si="5"/>
        <v>1498.1764599999999</v>
      </c>
      <c r="J5" s="67">
        <f t="shared" si="1"/>
        <v>665.13700000000006</v>
      </c>
      <c r="K5" s="67">
        <f t="shared" si="1"/>
        <v>285.75470000000001</v>
      </c>
      <c r="L5" s="67">
        <f t="shared" ref="L5:M5" si="6">L46+L87</f>
        <v>467.25920000000002</v>
      </c>
      <c r="M5" s="67">
        <f t="shared" si="6"/>
        <v>631.25428899999997</v>
      </c>
      <c r="N5" s="67">
        <f t="shared" ref="N5:O5" si="7">N46+N87</f>
        <v>839.44897653700002</v>
      </c>
      <c r="O5" s="67">
        <f t="shared" si="7"/>
        <v>727.5810130735</v>
      </c>
      <c r="P5" s="67">
        <f t="shared" ref="P5" si="8">P46+P87</f>
        <v>1273.4199649990001</v>
      </c>
    </row>
    <row r="6" spans="1:16">
      <c r="A6" s="13">
        <v>3</v>
      </c>
      <c r="B6" s="14" t="s">
        <v>64</v>
      </c>
      <c r="C6" s="67">
        <f t="shared" ref="C6:I6" si="9">C47+C88</f>
        <v>67070.944189183996</v>
      </c>
      <c r="D6" s="67">
        <f t="shared" si="9"/>
        <v>64841.673327536002</v>
      </c>
      <c r="E6" s="67">
        <f t="shared" si="9"/>
        <v>64441.629309966818</v>
      </c>
      <c r="F6" s="67">
        <f t="shared" si="9"/>
        <v>64050.048951808822</v>
      </c>
      <c r="G6" s="67">
        <f t="shared" si="9"/>
        <v>65906.01326938381</v>
      </c>
      <c r="H6" s="67">
        <f t="shared" si="9"/>
        <v>69792.99671643482</v>
      </c>
      <c r="I6" s="67">
        <f t="shared" si="9"/>
        <v>67743.983984219827</v>
      </c>
      <c r="J6" s="67">
        <f t="shared" si="1"/>
        <v>67447.796467941822</v>
      </c>
      <c r="K6" s="67">
        <f t="shared" si="1"/>
        <v>68065.456595194817</v>
      </c>
      <c r="L6" s="67">
        <f t="shared" ref="L6:M6" si="10">L47+L88</f>
        <v>67497.949017550825</v>
      </c>
      <c r="M6" s="67">
        <f t="shared" si="10"/>
        <v>69154.792984148822</v>
      </c>
      <c r="N6" s="67">
        <f t="shared" ref="N6:O6" si="11">N47+N88</f>
        <v>67728.141909902813</v>
      </c>
      <c r="O6" s="67">
        <f t="shared" si="11"/>
        <v>66765.281117985302</v>
      </c>
      <c r="P6" s="67">
        <f t="shared" ref="P6" si="12">P47+P88</f>
        <v>66649.078254366832</v>
      </c>
    </row>
    <row r="7" spans="1:16">
      <c r="A7" s="13">
        <v>4</v>
      </c>
      <c r="B7" s="14" t="s">
        <v>65</v>
      </c>
      <c r="C7" s="67">
        <f t="shared" ref="C7:I7" si="13">C48+C89</f>
        <v>0</v>
      </c>
      <c r="D7" s="67">
        <f t="shared" si="13"/>
        <v>0</v>
      </c>
      <c r="E7" s="67">
        <f t="shared" si="13"/>
        <v>0</v>
      </c>
      <c r="F7" s="67">
        <f t="shared" si="13"/>
        <v>0</v>
      </c>
      <c r="G7" s="67">
        <f t="shared" si="13"/>
        <v>0</v>
      </c>
      <c r="H7" s="67">
        <f t="shared" si="13"/>
        <v>146.26769646599999</v>
      </c>
      <c r="I7" s="67">
        <f t="shared" si="13"/>
        <v>147.00190405199999</v>
      </c>
      <c r="J7" s="67">
        <f t="shared" si="1"/>
        <v>147.668226492</v>
      </c>
      <c r="K7" s="67">
        <f t="shared" si="1"/>
        <v>148.4094642</v>
      </c>
      <c r="L7" s="67">
        <f t="shared" ref="L7:M7" si="14">L48+L89</f>
        <v>149.130333452</v>
      </c>
      <c r="M7" s="67">
        <f t="shared" si="14"/>
        <v>149.87891037399999</v>
      </c>
      <c r="N7" s="67">
        <f t="shared" ref="N7:O7" si="15">N48+N89</f>
        <v>0</v>
      </c>
      <c r="O7" s="67">
        <f t="shared" si="15"/>
        <v>0</v>
      </c>
      <c r="P7" s="67">
        <f t="shared" ref="P7" si="16">P48+P89</f>
        <v>0</v>
      </c>
    </row>
    <row r="8" spans="1:16">
      <c r="A8" s="13">
        <v>5</v>
      </c>
      <c r="B8" s="14" t="s">
        <v>66</v>
      </c>
      <c r="C8" s="67">
        <f t="shared" ref="C8:I8" si="17">C49+C90</f>
        <v>0</v>
      </c>
      <c r="D8" s="67">
        <f t="shared" si="17"/>
        <v>0</v>
      </c>
      <c r="E8" s="67">
        <f t="shared" si="17"/>
        <v>0</v>
      </c>
      <c r="F8" s="67">
        <f t="shared" si="17"/>
        <v>0</v>
      </c>
      <c r="G8" s="67">
        <f t="shared" si="17"/>
        <v>0</v>
      </c>
      <c r="H8" s="67">
        <f t="shared" si="17"/>
        <v>0</v>
      </c>
      <c r="I8" s="67">
        <f t="shared" si="17"/>
        <v>0</v>
      </c>
      <c r="J8" s="67">
        <f t="shared" si="1"/>
        <v>0</v>
      </c>
      <c r="K8" s="67">
        <f t="shared" si="1"/>
        <v>0</v>
      </c>
      <c r="L8" s="67">
        <f t="shared" ref="L8:M8" si="18">L49+L90</f>
        <v>0</v>
      </c>
      <c r="M8" s="67">
        <f t="shared" si="18"/>
        <v>0</v>
      </c>
      <c r="N8" s="67">
        <f t="shared" ref="N8:O8" si="19">N49+N90</f>
        <v>0</v>
      </c>
      <c r="O8" s="67">
        <f t="shared" si="19"/>
        <v>0</v>
      </c>
      <c r="P8" s="67">
        <f t="shared" ref="P8" si="20">P49+P90</f>
        <v>0</v>
      </c>
    </row>
    <row r="9" spans="1:16">
      <c r="A9" s="13">
        <v>6</v>
      </c>
      <c r="B9" s="14" t="s">
        <v>67</v>
      </c>
      <c r="C9" s="67">
        <f t="shared" ref="C9:I9" si="21">C50+C91</f>
        <v>26821.555893344001</v>
      </c>
      <c r="D9" s="67">
        <f t="shared" si="21"/>
        <v>28736.337361966001</v>
      </c>
      <c r="E9" s="67">
        <f t="shared" si="21"/>
        <v>29291.359102176</v>
      </c>
      <c r="F9" s="67">
        <f t="shared" si="21"/>
        <v>29681.788892631001</v>
      </c>
      <c r="G9" s="67">
        <f t="shared" si="21"/>
        <v>30006.404663318001</v>
      </c>
      <c r="H9" s="67">
        <f t="shared" si="21"/>
        <v>30646.486485022</v>
      </c>
      <c r="I9" s="67">
        <f t="shared" si="21"/>
        <v>30880.711219936002</v>
      </c>
      <c r="J9" s="67">
        <f t="shared" si="1"/>
        <v>31895.156228923999</v>
      </c>
      <c r="K9" s="67">
        <f t="shared" si="1"/>
        <v>33425.927573722998</v>
      </c>
      <c r="L9" s="67">
        <f t="shared" ref="L9:M9" si="22">L50+L91</f>
        <v>34395.061784851001</v>
      </c>
      <c r="M9" s="67">
        <f t="shared" si="22"/>
        <v>33542.921575295004</v>
      </c>
      <c r="N9" s="67">
        <f t="shared" ref="N9:O9" si="23">N50+N91</f>
        <v>34230.021144286999</v>
      </c>
      <c r="O9" s="67">
        <f t="shared" si="23"/>
        <v>35118.495097527004</v>
      </c>
      <c r="P9" s="67">
        <f t="shared" ref="P9" si="24">P50+P91</f>
        <v>35527.886703530996</v>
      </c>
    </row>
    <row r="10" spans="1:16">
      <c r="A10" s="13">
        <v>7</v>
      </c>
      <c r="B10" s="14" t="s">
        <v>68</v>
      </c>
      <c r="C10" s="67">
        <f t="shared" ref="C10:I10" si="25">C51+C92</f>
        <v>2853.443565091</v>
      </c>
      <c r="D10" s="67">
        <f t="shared" si="25"/>
        <v>2821.9680160730004</v>
      </c>
      <c r="E10" s="67">
        <f t="shared" si="25"/>
        <v>2744.5014274750001</v>
      </c>
      <c r="F10" s="67">
        <f t="shared" si="25"/>
        <v>2737.374387972</v>
      </c>
      <c r="G10" s="67">
        <f t="shared" si="25"/>
        <v>2737.775850992</v>
      </c>
      <c r="H10" s="67">
        <f t="shared" si="25"/>
        <v>2616.2187445330001</v>
      </c>
      <c r="I10" s="67">
        <f t="shared" si="25"/>
        <v>2615.7383361660004</v>
      </c>
      <c r="J10" s="67">
        <f t="shared" si="1"/>
        <v>2673.1086883779999</v>
      </c>
      <c r="K10" s="67">
        <f t="shared" si="1"/>
        <v>2670.5821324920003</v>
      </c>
      <c r="L10" s="67">
        <f t="shared" ref="L10:M10" si="26">L51+L92</f>
        <v>2763.3493866880003</v>
      </c>
      <c r="M10" s="67">
        <f t="shared" si="26"/>
        <v>2590.1658323040001</v>
      </c>
      <c r="N10" s="67">
        <f t="shared" ref="N10:O10" si="27">N51+N92</f>
        <v>2646.503258493</v>
      </c>
      <c r="O10" s="67">
        <f t="shared" si="27"/>
        <v>2680.1369854189998</v>
      </c>
      <c r="P10" s="67">
        <f t="shared" ref="P10" si="28">P51+P92</f>
        <v>2735.5042786370004</v>
      </c>
    </row>
    <row r="11" spans="1:16">
      <c r="A11" s="13">
        <v>8</v>
      </c>
      <c r="B11" s="14" t="s">
        <v>69</v>
      </c>
      <c r="C11" s="67">
        <f t="shared" ref="C11:I11" si="29">C52</f>
        <v>10952.76426312</v>
      </c>
      <c r="D11" s="67">
        <f t="shared" si="29"/>
        <v>11127.863589593</v>
      </c>
      <c r="E11" s="67">
        <f t="shared" si="29"/>
        <v>11639.359582985</v>
      </c>
      <c r="F11" s="67">
        <f t="shared" si="29"/>
        <v>11321.596503663999</v>
      </c>
      <c r="G11" s="67">
        <f t="shared" si="29"/>
        <v>10855.919028318</v>
      </c>
      <c r="H11" s="67">
        <f t="shared" si="29"/>
        <v>10474.872878986</v>
      </c>
      <c r="I11" s="67">
        <f t="shared" si="29"/>
        <v>10458.311885592</v>
      </c>
      <c r="J11" s="67">
        <f t="shared" ref="J11:O11" si="30">J52</f>
        <v>11093.405221325</v>
      </c>
      <c r="K11" s="67">
        <f t="shared" si="30"/>
        <v>11081.150144419</v>
      </c>
      <c r="L11" s="67">
        <f t="shared" si="30"/>
        <v>11288.363557081</v>
      </c>
      <c r="M11" s="67">
        <f t="shared" si="30"/>
        <v>11388.322529535</v>
      </c>
      <c r="N11" s="67">
        <f t="shared" si="30"/>
        <v>11777.501337866999</v>
      </c>
      <c r="O11" s="67">
        <f t="shared" si="30"/>
        <v>12465.630886901994</v>
      </c>
      <c r="P11" s="67">
        <f t="shared" ref="P11" si="31">P52</f>
        <v>12434.264116441</v>
      </c>
    </row>
    <row r="12" spans="1:16">
      <c r="A12" s="13">
        <v>9</v>
      </c>
      <c r="B12" s="14" t="s">
        <v>70</v>
      </c>
      <c r="C12" s="67">
        <f t="shared" ref="C12:H12" si="32">C53+C93</f>
        <v>1489.412081103</v>
      </c>
      <c r="D12" s="67">
        <f t="shared" si="32"/>
        <v>1500.571085902</v>
      </c>
      <c r="E12" s="67">
        <f t="shared" si="32"/>
        <v>1596.5835345569999</v>
      </c>
      <c r="F12" s="67">
        <f t="shared" si="32"/>
        <v>1673.5622542010001</v>
      </c>
      <c r="G12" s="67">
        <f t="shared" si="32"/>
        <v>1724.3571135969999</v>
      </c>
      <c r="H12" s="67">
        <f t="shared" si="32"/>
        <v>1627.342737506</v>
      </c>
      <c r="I12" s="67">
        <f t="shared" ref="I12:N12" si="33">I53+I93</f>
        <v>2176.0209386649999</v>
      </c>
      <c r="J12" s="67">
        <f t="shared" si="33"/>
        <v>2253.6604224779999</v>
      </c>
      <c r="K12" s="67">
        <f t="shared" si="33"/>
        <v>2128.2508383899999</v>
      </c>
      <c r="L12" s="67">
        <f t="shared" si="33"/>
        <v>2226.9598383000002</v>
      </c>
      <c r="M12" s="67">
        <f t="shared" si="33"/>
        <v>2243.8740930940003</v>
      </c>
      <c r="N12" s="67">
        <f t="shared" si="33"/>
        <v>2249.4178820289999</v>
      </c>
      <c r="O12" s="67">
        <f t="shared" ref="O12:P12" si="34">O53+O93</f>
        <v>2300.820320581</v>
      </c>
      <c r="P12" s="67">
        <f t="shared" si="34"/>
        <v>2292.883133886</v>
      </c>
    </row>
    <row r="13" spans="1:16">
      <c r="A13" s="13">
        <v>10</v>
      </c>
      <c r="B13" s="14" t="s">
        <v>71</v>
      </c>
      <c r="C13" s="67">
        <f t="shared" ref="C13:I13" si="35">C54+C94</f>
        <v>0</v>
      </c>
      <c r="D13" s="67">
        <f t="shared" si="35"/>
        <v>0</v>
      </c>
      <c r="E13" s="67">
        <f t="shared" si="35"/>
        <v>0</v>
      </c>
      <c r="F13" s="67">
        <f t="shared" si="35"/>
        <v>0</v>
      </c>
      <c r="G13" s="67">
        <f t="shared" si="35"/>
        <v>0</v>
      </c>
      <c r="H13" s="67">
        <f t="shared" si="35"/>
        <v>0</v>
      </c>
      <c r="I13" s="67">
        <f t="shared" si="35"/>
        <v>0</v>
      </c>
      <c r="J13" s="67">
        <f t="shared" ref="J13:K40" si="36">J54+J94</f>
        <v>0</v>
      </c>
      <c r="K13" s="67">
        <f t="shared" si="36"/>
        <v>0</v>
      </c>
      <c r="L13" s="67">
        <f t="shared" ref="L13:M13" si="37">L54+L94</f>
        <v>0</v>
      </c>
      <c r="M13" s="67">
        <f t="shared" si="37"/>
        <v>0</v>
      </c>
      <c r="N13" s="67">
        <f t="shared" ref="N13:O13" si="38">N54+N94</f>
        <v>0</v>
      </c>
      <c r="O13" s="67">
        <f t="shared" si="38"/>
        <v>0</v>
      </c>
      <c r="P13" s="67">
        <f t="shared" ref="P13" si="39">P54+P94</f>
        <v>0</v>
      </c>
    </row>
    <row r="14" spans="1:16">
      <c r="A14" s="13">
        <v>11</v>
      </c>
      <c r="B14" s="14" t="s">
        <v>72</v>
      </c>
      <c r="C14" s="67">
        <f t="shared" ref="C14:I14" si="40">C55+C95</f>
        <v>6198.4552416499919</v>
      </c>
      <c r="D14" s="67">
        <f t="shared" si="40"/>
        <v>6313.4438464486539</v>
      </c>
      <c r="E14" s="67">
        <f t="shared" si="40"/>
        <v>6078.3663402553038</v>
      </c>
      <c r="F14" s="67">
        <f t="shared" si="40"/>
        <v>6126.8915588145856</v>
      </c>
      <c r="G14" s="67">
        <f t="shared" si="40"/>
        <v>6203.6441132694999</v>
      </c>
      <c r="H14" s="67">
        <f t="shared" si="40"/>
        <v>5711.972824029056</v>
      </c>
      <c r="I14" s="67">
        <f t="shared" si="40"/>
        <v>5658.85109298104</v>
      </c>
      <c r="J14" s="67">
        <f t="shared" si="36"/>
        <v>5492.30125397968</v>
      </c>
      <c r="K14" s="67">
        <f t="shared" si="36"/>
        <v>5593.6082819477951</v>
      </c>
      <c r="L14" s="67">
        <f t="shared" ref="L14:M14" si="41">L55+L95</f>
        <v>5565.8994935955425</v>
      </c>
      <c r="M14" s="67">
        <f t="shared" si="41"/>
        <v>5487.7543516104761</v>
      </c>
      <c r="N14" s="67">
        <f t="shared" ref="N14:O14" si="42">N55+N95</f>
        <v>5499.670256476591</v>
      </c>
      <c r="O14" s="67">
        <f t="shared" si="42"/>
        <v>5462.4634423510797</v>
      </c>
      <c r="P14" s="67">
        <f t="shared" ref="P14" si="43">P55+P95</f>
        <v>5295.3369338356715</v>
      </c>
    </row>
    <row r="15" spans="1:16">
      <c r="A15" s="13">
        <v>12</v>
      </c>
      <c r="B15" s="14" t="s">
        <v>73</v>
      </c>
      <c r="C15" s="67">
        <f t="shared" ref="C15:I15" si="44">C56+C96</f>
        <v>69.210292999999993</v>
      </c>
      <c r="D15" s="67">
        <f t="shared" si="44"/>
        <v>69.047047000000006</v>
      </c>
      <c r="E15" s="67">
        <f t="shared" si="44"/>
        <v>68.749512999999993</v>
      </c>
      <c r="F15" s="67">
        <f t="shared" si="44"/>
        <v>68.696586999999994</v>
      </c>
      <c r="G15" s="67">
        <f t="shared" si="44"/>
        <v>68.559639000000004</v>
      </c>
      <c r="H15" s="67">
        <f t="shared" si="44"/>
        <v>20</v>
      </c>
      <c r="I15" s="67">
        <f t="shared" si="44"/>
        <v>20</v>
      </c>
      <c r="J15" s="67">
        <f t="shared" si="36"/>
        <v>20</v>
      </c>
      <c r="K15" s="67">
        <f t="shared" si="36"/>
        <v>20</v>
      </c>
      <c r="L15" s="67">
        <f t="shared" ref="L15:M15" si="45">L56+L96</f>
        <v>20</v>
      </c>
      <c r="M15" s="67">
        <f t="shared" si="45"/>
        <v>20</v>
      </c>
      <c r="N15" s="67">
        <f t="shared" ref="N15:O15" si="46">N56+N96</f>
        <v>25</v>
      </c>
      <c r="O15" s="67">
        <f t="shared" si="46"/>
        <v>25</v>
      </c>
      <c r="P15" s="67">
        <f t="shared" ref="P15" si="47">P56+P96</f>
        <v>25</v>
      </c>
    </row>
    <row r="16" spans="1:16">
      <c r="A16" s="13">
        <v>13</v>
      </c>
      <c r="B16" s="14" t="s">
        <v>74</v>
      </c>
      <c r="C16" s="67">
        <f t="shared" ref="C16:I16" si="48">C57+C97</f>
        <v>145.80545352310699</v>
      </c>
      <c r="D16" s="67">
        <f t="shared" si="48"/>
        <v>139.30793903467898</v>
      </c>
      <c r="E16" s="67">
        <f t="shared" si="48"/>
        <v>135.74887576462399</v>
      </c>
      <c r="F16" s="67">
        <f t="shared" si="48"/>
        <v>134.447785109731</v>
      </c>
      <c r="G16" s="67">
        <f t="shared" si="48"/>
        <v>129.75116069480299</v>
      </c>
      <c r="H16" s="67">
        <f t="shared" si="48"/>
        <v>202.695916480758</v>
      </c>
      <c r="I16" s="67">
        <f t="shared" si="48"/>
        <v>203.00950915038101</v>
      </c>
      <c r="J16" s="67">
        <f t="shared" si="36"/>
        <v>197.147341443497</v>
      </c>
      <c r="K16" s="67">
        <f t="shared" si="36"/>
        <v>186.99017196282401</v>
      </c>
      <c r="L16" s="67">
        <f t="shared" ref="L16:M16" si="49">L57+L97</f>
        <v>187.37837070099999</v>
      </c>
      <c r="M16" s="67">
        <f t="shared" si="49"/>
        <v>183.24567393407699</v>
      </c>
      <c r="N16" s="67">
        <f t="shared" ref="N16:O16" si="50">N57+N97</f>
        <v>234.27198663263599</v>
      </c>
      <c r="O16" s="67">
        <f t="shared" si="50"/>
        <v>234.19272313622901</v>
      </c>
      <c r="P16" s="67">
        <f t="shared" ref="P16" si="51">P57+P97</f>
        <v>223.99069829161999</v>
      </c>
    </row>
    <row r="17" spans="1:16">
      <c r="A17" s="13">
        <v>14</v>
      </c>
      <c r="B17" s="14" t="s">
        <v>75</v>
      </c>
      <c r="C17" s="67">
        <f t="shared" ref="C17:I17" si="52">C58+C98</f>
        <v>0</v>
      </c>
      <c r="D17" s="67">
        <f t="shared" si="52"/>
        <v>0</v>
      </c>
      <c r="E17" s="67">
        <f t="shared" si="52"/>
        <v>0</v>
      </c>
      <c r="F17" s="67">
        <f t="shared" si="52"/>
        <v>0</v>
      </c>
      <c r="G17" s="67">
        <f t="shared" si="52"/>
        <v>0</v>
      </c>
      <c r="H17" s="67">
        <f t="shared" si="52"/>
        <v>0</v>
      </c>
      <c r="I17" s="67">
        <f t="shared" si="52"/>
        <v>0</v>
      </c>
      <c r="J17" s="67">
        <f t="shared" si="36"/>
        <v>0</v>
      </c>
      <c r="K17" s="67">
        <f t="shared" si="36"/>
        <v>0</v>
      </c>
      <c r="L17" s="67">
        <f t="shared" ref="L17:M17" si="53">L58+L98</f>
        <v>0</v>
      </c>
      <c r="M17" s="67">
        <f t="shared" si="53"/>
        <v>0</v>
      </c>
      <c r="N17" s="67">
        <f t="shared" ref="N17:O17" si="54">N58+N98</f>
        <v>0</v>
      </c>
      <c r="O17" s="67">
        <f t="shared" si="54"/>
        <v>0</v>
      </c>
      <c r="P17" s="67">
        <f t="shared" ref="P17" si="55">P58+P98</f>
        <v>0</v>
      </c>
    </row>
    <row r="18" spans="1:16">
      <c r="A18" s="13">
        <v>15</v>
      </c>
      <c r="B18" s="14" t="s">
        <v>76</v>
      </c>
      <c r="C18" s="67">
        <f t="shared" ref="C18:I18" si="56">C59+C99</f>
        <v>0</v>
      </c>
      <c r="D18" s="67">
        <f t="shared" si="56"/>
        <v>0</v>
      </c>
      <c r="E18" s="67">
        <f t="shared" si="56"/>
        <v>0</v>
      </c>
      <c r="F18" s="67">
        <f t="shared" si="56"/>
        <v>0</v>
      </c>
      <c r="G18" s="67">
        <f t="shared" si="56"/>
        <v>0</v>
      </c>
      <c r="H18" s="67">
        <f t="shared" si="56"/>
        <v>0</v>
      </c>
      <c r="I18" s="67">
        <f t="shared" si="56"/>
        <v>0</v>
      </c>
      <c r="J18" s="67">
        <f t="shared" si="36"/>
        <v>0</v>
      </c>
      <c r="K18" s="67">
        <f t="shared" si="36"/>
        <v>0</v>
      </c>
      <c r="L18" s="67">
        <f t="shared" ref="L18:M18" si="57">L59+L99</f>
        <v>0</v>
      </c>
      <c r="M18" s="67">
        <f t="shared" si="57"/>
        <v>0</v>
      </c>
      <c r="N18" s="67">
        <f t="shared" ref="N18:O18" si="58">N59+N99</f>
        <v>0</v>
      </c>
      <c r="O18" s="67">
        <f t="shared" si="58"/>
        <v>0</v>
      </c>
      <c r="P18" s="67">
        <f t="shared" ref="P18" si="59">P59+P99</f>
        <v>0</v>
      </c>
    </row>
    <row r="19" spans="1:16">
      <c r="A19" s="13">
        <v>16</v>
      </c>
      <c r="B19" s="14" t="s">
        <v>77</v>
      </c>
      <c r="C19" s="67">
        <f t="shared" ref="C19:I19" si="60">C60+C100</f>
        <v>0</v>
      </c>
      <c r="D19" s="67">
        <f t="shared" si="60"/>
        <v>0</v>
      </c>
      <c r="E19" s="67">
        <f t="shared" si="60"/>
        <v>0</v>
      </c>
      <c r="F19" s="67">
        <f t="shared" si="60"/>
        <v>0</v>
      </c>
      <c r="G19" s="67">
        <f t="shared" si="60"/>
        <v>0</v>
      </c>
      <c r="H19" s="67">
        <f t="shared" si="60"/>
        <v>0</v>
      </c>
      <c r="I19" s="67">
        <f t="shared" si="60"/>
        <v>0</v>
      </c>
      <c r="J19" s="67">
        <f t="shared" si="36"/>
        <v>0</v>
      </c>
      <c r="K19" s="67">
        <f t="shared" si="36"/>
        <v>0</v>
      </c>
      <c r="L19" s="67">
        <f t="shared" ref="L19:M19" si="61">L60+L100</f>
        <v>0</v>
      </c>
      <c r="M19" s="67">
        <f t="shared" si="61"/>
        <v>0</v>
      </c>
      <c r="N19" s="67">
        <f t="shared" ref="N19:O19" si="62">N60+N100</f>
        <v>0</v>
      </c>
      <c r="O19" s="67">
        <f t="shared" si="62"/>
        <v>0</v>
      </c>
      <c r="P19" s="67">
        <f t="shared" ref="P19" si="63">P60+P100</f>
        <v>0</v>
      </c>
    </row>
    <row r="20" spans="1:16">
      <c r="A20" s="13">
        <v>17</v>
      </c>
      <c r="B20" s="14" t="s">
        <v>78</v>
      </c>
      <c r="C20" s="67">
        <f t="shared" ref="C20:I20" si="64">C61+C101</f>
        <v>0</v>
      </c>
      <c r="D20" s="67">
        <f t="shared" si="64"/>
        <v>0</v>
      </c>
      <c r="E20" s="67">
        <f t="shared" si="64"/>
        <v>0</v>
      </c>
      <c r="F20" s="67">
        <f t="shared" si="64"/>
        <v>0</v>
      </c>
      <c r="G20" s="67">
        <f t="shared" si="64"/>
        <v>0</v>
      </c>
      <c r="H20" s="67">
        <f t="shared" si="64"/>
        <v>0</v>
      </c>
      <c r="I20" s="67">
        <f t="shared" si="64"/>
        <v>0</v>
      </c>
      <c r="J20" s="67">
        <f t="shared" si="36"/>
        <v>0</v>
      </c>
      <c r="K20" s="67">
        <f t="shared" si="36"/>
        <v>0</v>
      </c>
      <c r="L20" s="67">
        <f t="shared" ref="L20:M20" si="65">L61+L101</f>
        <v>0</v>
      </c>
      <c r="M20" s="67">
        <f t="shared" si="65"/>
        <v>0</v>
      </c>
      <c r="N20" s="67">
        <f t="shared" ref="N20:O20" si="66">N61+N101</f>
        <v>0</v>
      </c>
      <c r="O20" s="67">
        <f t="shared" si="66"/>
        <v>0</v>
      </c>
      <c r="P20" s="67">
        <f t="shared" ref="P20" si="67">P61+P101</f>
        <v>0</v>
      </c>
    </row>
    <row r="21" spans="1:16">
      <c r="A21" s="13">
        <v>18</v>
      </c>
      <c r="B21" s="14" t="s">
        <v>79</v>
      </c>
      <c r="C21" s="67">
        <f t="shared" ref="C21:I21" si="68">C62+C102</f>
        <v>0</v>
      </c>
      <c r="D21" s="67">
        <f t="shared" si="68"/>
        <v>0</v>
      </c>
      <c r="E21" s="67">
        <f t="shared" si="68"/>
        <v>0</v>
      </c>
      <c r="F21" s="67">
        <f t="shared" si="68"/>
        <v>0</v>
      </c>
      <c r="G21" s="67">
        <f t="shared" si="68"/>
        <v>0</v>
      </c>
      <c r="H21" s="67">
        <f t="shared" si="68"/>
        <v>0</v>
      </c>
      <c r="I21" s="67">
        <f t="shared" si="68"/>
        <v>0</v>
      </c>
      <c r="J21" s="67">
        <f t="shared" si="36"/>
        <v>0</v>
      </c>
      <c r="K21" s="67">
        <f t="shared" si="36"/>
        <v>0</v>
      </c>
      <c r="L21" s="67">
        <f t="shared" ref="L21:M21" si="69">L62+L102</f>
        <v>0</v>
      </c>
      <c r="M21" s="67">
        <f t="shared" si="69"/>
        <v>0</v>
      </c>
      <c r="N21" s="67">
        <f t="shared" ref="N21:O21" si="70">N62+N102</f>
        <v>0</v>
      </c>
      <c r="O21" s="67">
        <f t="shared" si="70"/>
        <v>0</v>
      </c>
      <c r="P21" s="67">
        <f t="shared" ref="P21" si="71">P62+P102</f>
        <v>0</v>
      </c>
    </row>
    <row r="22" spans="1:16">
      <c r="A22" s="13">
        <v>19</v>
      </c>
      <c r="B22" s="14" t="s">
        <v>80</v>
      </c>
      <c r="C22" s="67">
        <f t="shared" ref="C22:I22" si="72">C63+C103</f>
        <v>0</v>
      </c>
      <c r="D22" s="67">
        <f t="shared" si="72"/>
        <v>0</v>
      </c>
      <c r="E22" s="67">
        <f t="shared" si="72"/>
        <v>0</v>
      </c>
      <c r="F22" s="67">
        <f t="shared" si="72"/>
        <v>0</v>
      </c>
      <c r="G22" s="67">
        <f t="shared" si="72"/>
        <v>0</v>
      </c>
      <c r="H22" s="67">
        <f t="shared" si="72"/>
        <v>0</v>
      </c>
      <c r="I22" s="67">
        <f t="shared" si="72"/>
        <v>0</v>
      </c>
      <c r="J22" s="67">
        <f t="shared" si="36"/>
        <v>0</v>
      </c>
      <c r="K22" s="67">
        <f t="shared" si="36"/>
        <v>0</v>
      </c>
      <c r="L22" s="67">
        <f t="shared" ref="L22:M22" si="73">L63+L103</f>
        <v>0</v>
      </c>
      <c r="M22" s="67">
        <f t="shared" si="73"/>
        <v>0</v>
      </c>
      <c r="N22" s="67">
        <f t="shared" ref="N22:O22" si="74">N63+N103</f>
        <v>0</v>
      </c>
      <c r="O22" s="67">
        <f t="shared" si="74"/>
        <v>0</v>
      </c>
      <c r="P22" s="67">
        <f t="shared" ref="P22" si="75">P63+P103</f>
        <v>0</v>
      </c>
    </row>
    <row r="23" spans="1:16">
      <c r="A23" s="13">
        <v>20</v>
      </c>
      <c r="B23" s="14" t="s">
        <v>81</v>
      </c>
      <c r="C23" s="67">
        <f t="shared" ref="C23:I23" si="76">C64+C104</f>
        <v>0</v>
      </c>
      <c r="D23" s="67">
        <f t="shared" si="76"/>
        <v>0</v>
      </c>
      <c r="E23" s="67">
        <f t="shared" si="76"/>
        <v>0</v>
      </c>
      <c r="F23" s="67">
        <f t="shared" si="76"/>
        <v>0</v>
      </c>
      <c r="G23" s="67">
        <f t="shared" si="76"/>
        <v>0</v>
      </c>
      <c r="H23" s="67">
        <f t="shared" si="76"/>
        <v>0</v>
      </c>
      <c r="I23" s="67">
        <f t="shared" si="76"/>
        <v>0</v>
      </c>
      <c r="J23" s="67">
        <f t="shared" si="36"/>
        <v>0</v>
      </c>
      <c r="K23" s="67">
        <f t="shared" si="36"/>
        <v>0</v>
      </c>
      <c r="L23" s="67">
        <f t="shared" ref="L23:M23" si="77">L64+L104</f>
        <v>0</v>
      </c>
      <c r="M23" s="67">
        <f t="shared" si="77"/>
        <v>0</v>
      </c>
      <c r="N23" s="67">
        <f t="shared" ref="N23:O23" si="78">N64+N104</f>
        <v>0</v>
      </c>
      <c r="O23" s="67">
        <f t="shared" si="78"/>
        <v>0</v>
      </c>
      <c r="P23" s="67">
        <f t="shared" ref="P23" si="79">P64+P104</f>
        <v>0</v>
      </c>
    </row>
    <row r="24" spans="1:16">
      <c r="A24" s="13">
        <v>21</v>
      </c>
      <c r="B24" s="14" t="s">
        <v>82</v>
      </c>
      <c r="C24" s="67">
        <f t="shared" ref="C24:I24" si="80">C65+C105</f>
        <v>21.5167</v>
      </c>
      <c r="D24" s="67">
        <f t="shared" si="80"/>
        <v>21.5167</v>
      </c>
      <c r="E24" s="67">
        <f t="shared" si="80"/>
        <v>21.5167</v>
      </c>
      <c r="F24" s="67">
        <f t="shared" si="80"/>
        <v>23.0717</v>
      </c>
      <c r="G24" s="67">
        <f t="shared" si="80"/>
        <v>23.0717</v>
      </c>
      <c r="H24" s="67">
        <f t="shared" si="80"/>
        <v>23.0717</v>
      </c>
      <c r="I24" s="67">
        <f t="shared" si="80"/>
        <v>23.0717</v>
      </c>
      <c r="J24" s="67">
        <f t="shared" si="36"/>
        <v>23.0717</v>
      </c>
      <c r="K24" s="67">
        <f t="shared" si="36"/>
        <v>22.686966964</v>
      </c>
      <c r="L24" s="67">
        <f t="shared" ref="L24:M24" si="81">L65+L105</f>
        <v>22.654854702000002</v>
      </c>
      <c r="M24" s="67">
        <f t="shared" si="81"/>
        <v>22.62274244</v>
      </c>
      <c r="N24" s="67">
        <f t="shared" ref="N24:O24" si="82">N65+N105</f>
        <v>22.590630178000001</v>
      </c>
      <c r="O24" s="67">
        <f t="shared" si="82"/>
        <v>22.558517916</v>
      </c>
      <c r="P24" s="67">
        <f t="shared" ref="P24" si="83">P65+P105</f>
        <v>22.526517916</v>
      </c>
    </row>
    <row r="25" spans="1:16">
      <c r="A25" s="13">
        <v>22</v>
      </c>
      <c r="B25" s="16" t="s">
        <v>83</v>
      </c>
      <c r="C25" s="61">
        <f t="shared" ref="C25:I25" si="84">C66+C106</f>
        <v>116094.94233783607</v>
      </c>
      <c r="D25" s="61">
        <f t="shared" si="84"/>
        <v>115836.54659187529</v>
      </c>
      <c r="E25" s="61">
        <f t="shared" si="84"/>
        <v>116301.73435710379</v>
      </c>
      <c r="F25" s="61">
        <f t="shared" si="84"/>
        <v>116282.61431189814</v>
      </c>
      <c r="G25" s="61">
        <f t="shared" si="84"/>
        <v>117942.56094102509</v>
      </c>
      <c r="H25" s="61">
        <f t="shared" si="84"/>
        <v>121595.0521732066</v>
      </c>
      <c r="I25" s="61">
        <f t="shared" si="84"/>
        <v>121459.73477768627</v>
      </c>
      <c r="J25" s="61">
        <f t="shared" si="36"/>
        <v>121947.04183108165</v>
      </c>
      <c r="K25" s="61">
        <f t="shared" si="36"/>
        <v>123660.8835021555</v>
      </c>
      <c r="L25" s="61">
        <f t="shared" ref="L25:M25" si="85">L66+L106</f>
        <v>124666.03402425362</v>
      </c>
      <c r="M25" s="61">
        <f t="shared" si="85"/>
        <v>125474.18440194543</v>
      </c>
      <c r="N25" s="61">
        <f t="shared" ref="N25:O25" si="86">N66+N106</f>
        <v>125297.59436064203</v>
      </c>
      <c r="O25" s="61">
        <f t="shared" si="86"/>
        <v>125856.91235754377</v>
      </c>
      <c r="P25" s="61">
        <f t="shared" ref="P25" si="87">P66+P106</f>
        <v>126534.6389628575</v>
      </c>
    </row>
    <row r="26" spans="1:16">
      <c r="A26" s="13">
        <v>23</v>
      </c>
      <c r="B26" s="14" t="s">
        <v>170</v>
      </c>
      <c r="C26" s="67">
        <f t="shared" ref="C26:I26" si="88">C67+C107</f>
        <v>822.36719479774604</v>
      </c>
      <c r="D26" s="67">
        <f t="shared" si="88"/>
        <v>1121.6662926685542</v>
      </c>
      <c r="E26" s="67">
        <f t="shared" si="88"/>
        <v>939.64801876486206</v>
      </c>
      <c r="F26" s="67">
        <f t="shared" si="88"/>
        <v>1212.0837809490888</v>
      </c>
      <c r="G26" s="67">
        <f t="shared" si="88"/>
        <v>911.49006495032813</v>
      </c>
      <c r="H26" s="67">
        <f t="shared" si="88"/>
        <v>582.23449284720721</v>
      </c>
      <c r="I26" s="67">
        <f t="shared" si="88"/>
        <v>1001.0526614686543</v>
      </c>
      <c r="J26" s="67">
        <f t="shared" si="36"/>
        <v>1059.9921542424663</v>
      </c>
      <c r="K26" s="67">
        <f t="shared" si="36"/>
        <v>969.98362321324839</v>
      </c>
      <c r="L26" s="67">
        <f t="shared" ref="L26:M26" si="89">L67+L107</f>
        <v>932.21313151779839</v>
      </c>
      <c r="M26" s="67">
        <f t="shared" si="89"/>
        <v>843.87461952489036</v>
      </c>
      <c r="N26" s="67">
        <f t="shared" ref="N26:O26" si="90">N67+N107</f>
        <v>988.48094768315752</v>
      </c>
      <c r="O26" s="67">
        <f t="shared" si="90"/>
        <v>1041.7154824322672</v>
      </c>
      <c r="P26" s="67">
        <f t="shared" ref="P26" si="91">P67+P107</f>
        <v>853.91608136821537</v>
      </c>
    </row>
    <row r="27" spans="1:16">
      <c r="A27" s="13">
        <v>24</v>
      </c>
      <c r="B27" s="14" t="s">
        <v>176</v>
      </c>
      <c r="C27" s="67">
        <f t="shared" ref="C27:I27" si="92">C68+C108</f>
        <v>0.101430439</v>
      </c>
      <c r="D27" s="67">
        <f t="shared" si="92"/>
        <v>0</v>
      </c>
      <c r="E27" s="67">
        <f t="shared" si="92"/>
        <v>3.3832475000000001E-2</v>
      </c>
      <c r="F27" s="67">
        <f t="shared" si="92"/>
        <v>6.9390194000000002E-2</v>
      </c>
      <c r="G27" s="67">
        <f t="shared" si="92"/>
        <v>0.102525242</v>
      </c>
      <c r="H27" s="67">
        <f t="shared" si="92"/>
        <v>0</v>
      </c>
      <c r="I27" s="67">
        <f t="shared" si="92"/>
        <v>2.9459731999999999E-2</v>
      </c>
      <c r="J27" s="67">
        <f t="shared" si="36"/>
        <v>6.3239838000000007E-2</v>
      </c>
      <c r="K27" s="67">
        <f t="shared" si="36"/>
        <v>9.4648985000000005E-2</v>
      </c>
      <c r="L27" s="67">
        <f t="shared" ref="L27:M27" si="93">L68+L108</f>
        <v>0.12842504299999999</v>
      </c>
      <c r="M27" s="67">
        <f t="shared" si="93"/>
        <v>0.160667217</v>
      </c>
      <c r="N27" s="67">
        <f t="shared" ref="N27:O27" si="94">N68+N108</f>
        <v>0.20471446400000001</v>
      </c>
      <c r="O27" s="67">
        <f t="shared" si="94"/>
        <v>1.7282000000000002E-5</v>
      </c>
      <c r="P27" s="67">
        <f t="shared" ref="P27" si="95">P68+P108</f>
        <v>1.7282000000000002E-5</v>
      </c>
    </row>
    <row r="28" spans="1:16">
      <c r="A28" s="13">
        <v>25</v>
      </c>
      <c r="B28" s="14" t="s">
        <v>177</v>
      </c>
      <c r="C28" s="67">
        <f t="shared" ref="C28:I28" si="96">C69+C109</f>
        <v>148.63726901655798</v>
      </c>
      <c r="D28" s="67">
        <f t="shared" si="96"/>
        <v>65.096613361137983</v>
      </c>
      <c r="E28" s="67">
        <f t="shared" si="96"/>
        <v>51.292844426137982</v>
      </c>
      <c r="F28" s="67">
        <f t="shared" si="96"/>
        <v>63.726439189137984</v>
      </c>
      <c r="G28" s="67">
        <f t="shared" si="96"/>
        <v>49.501285008137984</v>
      </c>
      <c r="H28" s="67">
        <f t="shared" si="96"/>
        <v>11.74439944213799</v>
      </c>
      <c r="I28" s="67">
        <f t="shared" si="96"/>
        <v>187.36372984182799</v>
      </c>
      <c r="J28" s="67">
        <f t="shared" si="36"/>
        <v>114.320665198138</v>
      </c>
      <c r="K28" s="67">
        <f t="shared" si="36"/>
        <v>77.231701920137979</v>
      </c>
      <c r="L28" s="67">
        <f t="shared" ref="L28:M28" si="97">L69+L109</f>
        <v>82.365017404041268</v>
      </c>
      <c r="M28" s="67">
        <f t="shared" si="97"/>
        <v>322.07898634013799</v>
      </c>
      <c r="N28" s="67">
        <f t="shared" ref="N28:O28" si="98">N69+N109</f>
        <v>426.89609605813803</v>
      </c>
      <c r="O28" s="67">
        <f t="shared" si="98"/>
        <v>68.995258797137978</v>
      </c>
      <c r="P28" s="67">
        <f t="shared" ref="P28" si="99">P69+P109</f>
        <v>173.31567094813801</v>
      </c>
    </row>
    <row r="29" spans="1:16">
      <c r="A29" s="13">
        <v>26</v>
      </c>
      <c r="B29" s="14" t="s">
        <v>178</v>
      </c>
      <c r="C29" s="67">
        <f t="shared" ref="C29:I29" si="100">C70+C110</f>
        <v>878.23092469541723</v>
      </c>
      <c r="D29" s="67">
        <f t="shared" si="100"/>
        <v>915.14513022986023</v>
      </c>
      <c r="E29" s="67">
        <f t="shared" si="100"/>
        <v>846.84509649928327</v>
      </c>
      <c r="F29" s="67">
        <f t="shared" si="100"/>
        <v>868.54280340410855</v>
      </c>
      <c r="G29" s="67">
        <f t="shared" si="100"/>
        <v>717.66133498084173</v>
      </c>
      <c r="H29" s="67">
        <f t="shared" si="100"/>
        <v>800.56238061934903</v>
      </c>
      <c r="I29" s="67">
        <f t="shared" si="100"/>
        <v>919.21947087835588</v>
      </c>
      <c r="J29" s="67">
        <f t="shared" si="36"/>
        <v>927.96884507409857</v>
      </c>
      <c r="K29" s="67">
        <f t="shared" si="36"/>
        <v>961.13784117983027</v>
      </c>
      <c r="L29" s="67">
        <f t="shared" ref="L29:M29" si="101">L70+L110</f>
        <v>1025.9619438241473</v>
      </c>
      <c r="M29" s="67">
        <f t="shared" si="101"/>
        <v>894.00927236789948</v>
      </c>
      <c r="N29" s="67">
        <f t="shared" ref="N29:O29" si="102">N70+N110</f>
        <v>956.75119388819451</v>
      </c>
      <c r="O29" s="67">
        <f t="shared" si="102"/>
        <v>1138.9485513302536</v>
      </c>
      <c r="P29" s="67">
        <f t="shared" ref="P29" si="103">P70+P110</f>
        <v>1146.5598614555215</v>
      </c>
    </row>
    <row r="30" spans="1:16">
      <c r="A30" s="13">
        <v>27</v>
      </c>
      <c r="B30" s="14" t="s">
        <v>179</v>
      </c>
      <c r="C30" s="67">
        <f t="shared" ref="C30:I30" si="104">C71+C111</f>
        <v>104.2170775322941</v>
      </c>
      <c r="D30" s="67">
        <f t="shared" si="104"/>
        <v>442.95174018451405</v>
      </c>
      <c r="E30" s="67">
        <f t="shared" si="104"/>
        <v>22.329180685624081</v>
      </c>
      <c r="F30" s="67">
        <f t="shared" si="104"/>
        <v>79.315690466804114</v>
      </c>
      <c r="G30" s="67">
        <f t="shared" si="104"/>
        <v>58.459946565634105</v>
      </c>
      <c r="H30" s="67">
        <f t="shared" si="104"/>
        <v>15.86124769304408</v>
      </c>
      <c r="I30" s="67">
        <f t="shared" si="104"/>
        <v>201.55310641711407</v>
      </c>
      <c r="J30" s="67">
        <f t="shared" si="36"/>
        <v>60.771431700705001</v>
      </c>
      <c r="K30" s="67">
        <f t="shared" si="36"/>
        <v>42.382844721324098</v>
      </c>
      <c r="L30" s="67">
        <f t="shared" ref="L30:M30" si="105">L71+L111</f>
        <v>91.901345064770013</v>
      </c>
      <c r="M30" s="67">
        <f t="shared" si="105"/>
        <v>27.76371124248821</v>
      </c>
      <c r="N30" s="67">
        <f t="shared" ref="N30:O30" si="106">N71+N111</f>
        <v>180.13399142028413</v>
      </c>
      <c r="O30" s="67">
        <f t="shared" si="106"/>
        <v>93.7217416204941</v>
      </c>
      <c r="P30" s="67">
        <f t="shared" ref="P30" si="107">P71+P111</f>
        <v>42.252058916100097</v>
      </c>
    </row>
    <row r="31" spans="1:16">
      <c r="A31" s="13">
        <v>28</v>
      </c>
      <c r="B31" s="16" t="s">
        <v>180</v>
      </c>
      <c r="C31" s="61">
        <f t="shared" ref="C31:I31" si="108">C72+C112</f>
        <v>1953.5538964810144</v>
      </c>
      <c r="D31" s="61">
        <f t="shared" si="108"/>
        <v>2544.8597764440669</v>
      </c>
      <c r="E31" s="61">
        <f t="shared" si="108"/>
        <v>1860.1489728509075</v>
      </c>
      <c r="F31" s="61">
        <f t="shared" si="108"/>
        <v>2223.7381042031398</v>
      </c>
      <c r="G31" s="61">
        <f t="shared" si="108"/>
        <v>1737.2151567469411</v>
      </c>
      <c r="H31" s="61">
        <f t="shared" si="108"/>
        <v>1410.4025206017386</v>
      </c>
      <c r="I31" s="61">
        <f t="shared" si="108"/>
        <v>2309.2184283379515</v>
      </c>
      <c r="J31" s="61">
        <f t="shared" si="36"/>
        <v>2163.1163360534083</v>
      </c>
      <c r="K31" s="61">
        <f t="shared" si="36"/>
        <v>2050.830660019541</v>
      </c>
      <c r="L31" s="61">
        <f t="shared" ref="L31:M31" si="109">L72+L112</f>
        <v>2132.5698628537566</v>
      </c>
      <c r="M31" s="61">
        <f t="shared" si="109"/>
        <v>2087.8872566924169</v>
      </c>
      <c r="N31" s="61">
        <f t="shared" ref="N31:O31" si="110">N72+N112</f>
        <v>2552.4669435137739</v>
      </c>
      <c r="O31" s="61">
        <f t="shared" si="110"/>
        <v>2343.3810514621541</v>
      </c>
      <c r="P31" s="61">
        <f t="shared" ref="P31" si="111">P72+P112</f>
        <v>2216.0436899699753</v>
      </c>
    </row>
    <row r="32" spans="1:16">
      <c r="A32" s="13">
        <v>29</v>
      </c>
      <c r="B32" s="16" t="s">
        <v>188</v>
      </c>
      <c r="C32" s="61">
        <f t="shared" ref="C32:I32" si="112">C73+C113</f>
        <v>118048.49623431716</v>
      </c>
      <c r="D32" s="61">
        <f t="shared" si="112"/>
        <v>118381.40636831938</v>
      </c>
      <c r="E32" s="61">
        <f t="shared" si="112"/>
        <v>118161.88332995467</v>
      </c>
      <c r="F32" s="61">
        <f t="shared" si="112"/>
        <v>118506.35241610125</v>
      </c>
      <c r="G32" s="61">
        <f t="shared" si="112"/>
        <v>119679.77609777209</v>
      </c>
      <c r="H32" s="61">
        <f t="shared" si="112"/>
        <v>123005.45469380834</v>
      </c>
      <c r="I32" s="61">
        <f t="shared" si="112"/>
        <v>123768.95320602422</v>
      </c>
      <c r="J32" s="61">
        <f t="shared" si="36"/>
        <v>124110.15816713506</v>
      </c>
      <c r="K32" s="61">
        <f t="shared" si="36"/>
        <v>125711.71416217505</v>
      </c>
      <c r="L32" s="61">
        <f t="shared" ref="L32:M32" si="113">L73+L113</f>
        <v>126798.60388710738</v>
      </c>
      <c r="M32" s="61">
        <f t="shared" si="113"/>
        <v>127562.07165863785</v>
      </c>
      <c r="N32" s="61">
        <f t="shared" ref="N32:O32" si="114">N73+N113</f>
        <v>127850.06130415581</v>
      </c>
      <c r="O32" s="61">
        <f t="shared" si="114"/>
        <v>128200.29340900597</v>
      </c>
      <c r="P32" s="61">
        <f t="shared" ref="P32" si="115">P73+P113</f>
        <v>128750.68265282744</v>
      </c>
    </row>
    <row r="33" spans="1:16">
      <c r="A33" s="13">
        <v>30</v>
      </c>
      <c r="B33" s="14" t="s">
        <v>189</v>
      </c>
      <c r="C33" s="67">
        <f t="shared" ref="C33:I33" si="116">C74+C114</f>
        <v>37.672436647754708</v>
      </c>
      <c r="D33" s="67">
        <f t="shared" si="116"/>
        <v>41.7891073289574</v>
      </c>
      <c r="E33" s="67">
        <f t="shared" si="116"/>
        <v>27.499396593783981</v>
      </c>
      <c r="F33" s="67">
        <f t="shared" si="116"/>
        <v>66.340297168328917</v>
      </c>
      <c r="G33" s="67">
        <f t="shared" si="116"/>
        <v>26.433740589122198</v>
      </c>
      <c r="H33" s="67">
        <f t="shared" si="116"/>
        <v>67.468119906332035</v>
      </c>
      <c r="I33" s="67">
        <f t="shared" si="116"/>
        <v>76.762724546280836</v>
      </c>
      <c r="J33" s="67">
        <f t="shared" si="36"/>
        <v>70.536002545971968</v>
      </c>
      <c r="K33" s="67">
        <f t="shared" si="36"/>
        <v>80.243309459436858</v>
      </c>
      <c r="L33" s="67">
        <f t="shared" ref="L33:M33" si="117">L74+L114</f>
        <v>84.422996228310481</v>
      </c>
      <c r="M33" s="67">
        <f t="shared" si="117"/>
        <v>107.3323572056167</v>
      </c>
      <c r="N33" s="67">
        <f t="shared" ref="N33:O33" si="118">N74+N114</f>
        <v>107.82679034145907</v>
      </c>
      <c r="O33" s="67">
        <f t="shared" si="118"/>
        <v>86.198123612797545</v>
      </c>
      <c r="P33" s="67">
        <f t="shared" ref="P33" si="119">P74+P114</f>
        <v>87.651386688310765</v>
      </c>
    </row>
    <row r="34" spans="1:16">
      <c r="A34" s="13">
        <v>31</v>
      </c>
      <c r="B34" s="14" t="s">
        <v>190</v>
      </c>
      <c r="C34" s="67">
        <f t="shared" ref="C34:I34" si="120">C75+C115</f>
        <v>0</v>
      </c>
      <c r="D34" s="67">
        <f t="shared" si="120"/>
        <v>0</v>
      </c>
      <c r="E34" s="67">
        <f t="shared" si="120"/>
        <v>0</v>
      </c>
      <c r="F34" s="67">
        <f t="shared" si="120"/>
        <v>0</v>
      </c>
      <c r="G34" s="67">
        <f t="shared" si="120"/>
        <v>0</v>
      </c>
      <c r="H34" s="67">
        <f t="shared" si="120"/>
        <v>0</v>
      </c>
      <c r="I34" s="67">
        <f t="shared" si="120"/>
        <v>0</v>
      </c>
      <c r="J34" s="67">
        <f t="shared" si="36"/>
        <v>0</v>
      </c>
      <c r="K34" s="67">
        <f t="shared" si="36"/>
        <v>0</v>
      </c>
      <c r="L34" s="67">
        <f t="shared" ref="L34:M34" si="121">L75+L115</f>
        <v>0</v>
      </c>
      <c r="M34" s="67">
        <f t="shared" si="121"/>
        <v>0</v>
      </c>
      <c r="N34" s="67">
        <f t="shared" ref="N34:O34" si="122">N75+N115</f>
        <v>31.456676749</v>
      </c>
      <c r="O34" s="67">
        <f t="shared" si="122"/>
        <v>0.84437927599999996</v>
      </c>
      <c r="P34" s="67">
        <f t="shared" ref="P34" si="123">P75+P115</f>
        <v>0</v>
      </c>
    </row>
    <row r="35" spans="1:16">
      <c r="A35" s="13">
        <v>32</v>
      </c>
      <c r="B35" s="14" t="s">
        <v>191</v>
      </c>
      <c r="C35" s="67">
        <f t="shared" ref="C35:I35" si="124">C76+C116</f>
        <v>155.02495356998446</v>
      </c>
      <c r="D35" s="67">
        <f t="shared" si="124"/>
        <v>140.84057379469445</v>
      </c>
      <c r="E35" s="67">
        <f t="shared" si="124"/>
        <v>153.81367757663446</v>
      </c>
      <c r="F35" s="67">
        <f t="shared" si="124"/>
        <v>37.383777847024461</v>
      </c>
      <c r="G35" s="67">
        <f t="shared" si="124"/>
        <v>120.04313525062446</v>
      </c>
      <c r="H35" s="67">
        <f t="shared" si="124"/>
        <v>110.69966678508446</v>
      </c>
      <c r="I35" s="67">
        <f t="shared" si="124"/>
        <v>198.51924498920448</v>
      </c>
      <c r="J35" s="67">
        <f t="shared" si="36"/>
        <v>162.90298225005444</v>
      </c>
      <c r="K35" s="67">
        <f t="shared" si="36"/>
        <v>104.68298431728445</v>
      </c>
      <c r="L35" s="67">
        <f t="shared" ref="L35:M35" si="125">L76+L116</f>
        <v>215.45322236893</v>
      </c>
      <c r="M35" s="67">
        <f t="shared" si="125"/>
        <v>342.68646564593445</v>
      </c>
      <c r="N35" s="67">
        <f t="shared" ref="N35:O35" si="126">N76+N116</f>
        <v>197.46137971688447</v>
      </c>
      <c r="O35" s="67">
        <f t="shared" si="126"/>
        <v>101.84979680588746</v>
      </c>
      <c r="P35" s="67">
        <f t="shared" ref="P35" si="127">P76+P116</f>
        <v>350.75182988389446</v>
      </c>
    </row>
    <row r="36" spans="1:16">
      <c r="A36" s="13">
        <v>33</v>
      </c>
      <c r="B36" s="14" t="s">
        <v>193</v>
      </c>
      <c r="C36" s="67">
        <f t="shared" ref="C36:I36" si="128">C77+C117</f>
        <v>3.0209999999999999</v>
      </c>
      <c r="D36" s="67">
        <f t="shared" si="128"/>
        <v>2.964</v>
      </c>
      <c r="E36" s="67">
        <f t="shared" si="128"/>
        <v>2.907</v>
      </c>
      <c r="F36" s="67">
        <f t="shared" si="128"/>
        <v>2.85</v>
      </c>
      <c r="G36" s="67">
        <f t="shared" si="128"/>
        <v>2.7930000000000001</v>
      </c>
      <c r="H36" s="67">
        <f t="shared" si="128"/>
        <v>2.7360000000000002</v>
      </c>
      <c r="I36" s="67">
        <f t="shared" si="128"/>
        <v>2.6789999999999998</v>
      </c>
      <c r="J36" s="67">
        <f t="shared" si="36"/>
        <v>2.6219999999999999</v>
      </c>
      <c r="K36" s="67">
        <f t="shared" si="36"/>
        <v>2.5649999999999999</v>
      </c>
      <c r="L36" s="67">
        <f t="shared" ref="L36:M36" si="129">L77+L117</f>
        <v>2.508</v>
      </c>
      <c r="M36" s="67">
        <f t="shared" si="129"/>
        <v>2.4510000000000001</v>
      </c>
      <c r="N36" s="67">
        <f t="shared" ref="N36:O36" si="130">N77+N117</f>
        <v>2.3961999999999999</v>
      </c>
      <c r="O36" s="67">
        <f t="shared" si="130"/>
        <v>2.3370000000000002</v>
      </c>
      <c r="P36" s="67">
        <f t="shared" ref="P36" si="131">P77+P117</f>
        <v>2.2799999999999998</v>
      </c>
    </row>
    <row r="37" spans="1:16">
      <c r="A37" s="13">
        <v>34</v>
      </c>
      <c r="B37" s="14" t="s">
        <v>194</v>
      </c>
      <c r="C37" s="67">
        <f t="shared" ref="C37:I37" si="132">C78+C118</f>
        <v>35.683195659816278</v>
      </c>
      <c r="D37" s="67">
        <f t="shared" si="132"/>
        <v>41.414889933803664</v>
      </c>
      <c r="E37" s="67">
        <f t="shared" si="132"/>
        <v>38.67321251047467</v>
      </c>
      <c r="F37" s="67">
        <f t="shared" si="132"/>
        <v>37.571724472165513</v>
      </c>
      <c r="G37" s="67">
        <f t="shared" si="132"/>
        <v>39.605322255584539</v>
      </c>
      <c r="H37" s="67">
        <f t="shared" si="132"/>
        <v>39.559608644866735</v>
      </c>
      <c r="I37" s="67">
        <f t="shared" si="132"/>
        <v>42.922830582919445</v>
      </c>
      <c r="J37" s="67">
        <f t="shared" si="36"/>
        <v>46.737200242394621</v>
      </c>
      <c r="K37" s="67">
        <f t="shared" si="36"/>
        <v>44.739017966879523</v>
      </c>
      <c r="L37" s="67">
        <f t="shared" ref="L37:M37" si="133">L78+L118</f>
        <v>39.224995140394313</v>
      </c>
      <c r="M37" s="67">
        <f t="shared" si="133"/>
        <v>48.082582970039752</v>
      </c>
      <c r="N37" s="67">
        <f t="shared" ref="N37:O37" si="134">N78+N118</f>
        <v>43.022545017823823</v>
      </c>
      <c r="O37" s="67">
        <f t="shared" si="134"/>
        <v>43.978887589909824</v>
      </c>
      <c r="P37" s="67">
        <f t="shared" ref="P37" si="135">P78+P118</f>
        <v>48.115814847097646</v>
      </c>
    </row>
    <row r="38" spans="1:16">
      <c r="A38" s="13">
        <v>35</v>
      </c>
      <c r="B38" s="14" t="s">
        <v>195</v>
      </c>
      <c r="C38" s="67">
        <f t="shared" ref="C38:I38" si="136">C79+C119</f>
        <v>401.62910795656103</v>
      </c>
      <c r="D38" s="67">
        <f t="shared" si="136"/>
        <v>493.19225200914497</v>
      </c>
      <c r="E38" s="67">
        <f t="shared" si="136"/>
        <v>267.18220367104976</v>
      </c>
      <c r="F38" s="67">
        <f t="shared" si="136"/>
        <v>398.90829806355799</v>
      </c>
      <c r="G38" s="67">
        <f t="shared" si="136"/>
        <v>343.68671428533253</v>
      </c>
      <c r="H38" s="67">
        <f t="shared" si="136"/>
        <v>212.02980403573159</v>
      </c>
      <c r="I38" s="67">
        <f t="shared" si="136"/>
        <v>330.70260955498992</v>
      </c>
      <c r="J38" s="67">
        <f t="shared" si="36"/>
        <v>467.55765493516594</v>
      </c>
      <c r="K38" s="67">
        <f t="shared" si="36"/>
        <v>393.37270502232445</v>
      </c>
      <c r="L38" s="67">
        <f t="shared" ref="L38:M38" si="137">L79+L119</f>
        <v>352.02387326459001</v>
      </c>
      <c r="M38" s="67">
        <f t="shared" si="137"/>
        <v>357.75946270090196</v>
      </c>
      <c r="N38" s="67">
        <f t="shared" ref="N38:O38" si="138">N79+N119</f>
        <v>402.29781575409595</v>
      </c>
      <c r="O38" s="67">
        <f t="shared" si="138"/>
        <v>371.89090894211802</v>
      </c>
      <c r="P38" s="67">
        <f t="shared" ref="P38" si="139">P79+P119</f>
        <v>251.28597868370423</v>
      </c>
    </row>
    <row r="39" spans="1:16">
      <c r="A39" s="13">
        <v>36</v>
      </c>
      <c r="B39" s="16" t="s">
        <v>241</v>
      </c>
      <c r="C39" s="61">
        <f t="shared" ref="C39:I39" si="140">C80+C120</f>
        <v>633.03069383411741</v>
      </c>
      <c r="D39" s="61">
        <f t="shared" si="140"/>
        <v>720.20082306660049</v>
      </c>
      <c r="E39" s="61">
        <f t="shared" si="140"/>
        <v>490.07549035194279</v>
      </c>
      <c r="F39" s="61">
        <f t="shared" si="140"/>
        <v>543.05409755107735</v>
      </c>
      <c r="G39" s="61">
        <f t="shared" si="140"/>
        <v>532.56191238066378</v>
      </c>
      <c r="H39" s="61">
        <f t="shared" si="140"/>
        <v>432.49319937201483</v>
      </c>
      <c r="I39" s="61">
        <f t="shared" si="140"/>
        <v>651.58640967339477</v>
      </c>
      <c r="J39" s="61">
        <f t="shared" si="36"/>
        <v>750.35583997358708</v>
      </c>
      <c r="K39" s="61">
        <f t="shared" si="36"/>
        <v>625.6030167659253</v>
      </c>
      <c r="L39" s="61">
        <f t="shared" ref="L39:M39" si="141">L80+L120</f>
        <v>693.6330870022249</v>
      </c>
      <c r="M39" s="61">
        <f t="shared" si="141"/>
        <v>858.31186852249289</v>
      </c>
      <c r="N39" s="61">
        <f t="shared" ref="N39:O39" si="142">N80+N120</f>
        <v>784.46140757926332</v>
      </c>
      <c r="O39" s="61">
        <f t="shared" si="142"/>
        <v>607.09909622671296</v>
      </c>
      <c r="P39" s="61">
        <f t="shared" ref="P39" si="143">P80+P120</f>
        <v>740.08501010300699</v>
      </c>
    </row>
    <row r="40" spans="1:16">
      <c r="A40" s="13">
        <v>37</v>
      </c>
      <c r="B40" s="16" t="s">
        <v>197</v>
      </c>
      <c r="C40" s="61">
        <f t="shared" ref="C40:I40" si="144">C81+C121</f>
        <v>117415.46554048298</v>
      </c>
      <c r="D40" s="61">
        <f t="shared" si="144"/>
        <v>117661.20554525279</v>
      </c>
      <c r="E40" s="61">
        <f t="shared" si="144"/>
        <v>117671.80783960276</v>
      </c>
      <c r="F40" s="61">
        <f t="shared" si="144"/>
        <v>117963.29831855024</v>
      </c>
      <c r="G40" s="61">
        <f t="shared" si="144"/>
        <v>119147.21418539144</v>
      </c>
      <c r="H40" s="61">
        <f t="shared" si="144"/>
        <v>122572.96149443639</v>
      </c>
      <c r="I40" s="61">
        <f t="shared" si="144"/>
        <v>123117.36679635082</v>
      </c>
      <c r="J40" s="61">
        <f t="shared" si="36"/>
        <v>123359.80232716145</v>
      </c>
      <c r="K40" s="61">
        <f t="shared" si="36"/>
        <v>125086.11114540919</v>
      </c>
      <c r="L40" s="61">
        <f t="shared" ref="L40:M40" si="145">L81+L121</f>
        <v>126104.97080010518</v>
      </c>
      <c r="M40" s="61">
        <f t="shared" si="145"/>
        <v>126703.75979011529</v>
      </c>
      <c r="N40" s="61">
        <f t="shared" ref="N40:O40" si="146">N81+N121</f>
        <v>127065.59989657655</v>
      </c>
      <c r="O40" s="61">
        <f t="shared" si="146"/>
        <v>127593.19431277926</v>
      </c>
      <c r="P40" s="61">
        <f t="shared" ref="P40" si="147">P81+P121</f>
        <v>128010.59764272448</v>
      </c>
    </row>
    <row r="41" spans="1:16">
      <c r="B41" s="65"/>
    </row>
    <row r="42" spans="1:16">
      <c r="I42" s="73"/>
      <c r="J42" s="73"/>
      <c r="K42" s="73"/>
      <c r="L42" s="73"/>
      <c r="M42" s="73"/>
      <c r="N42" s="73"/>
      <c r="O42" s="73"/>
      <c r="P42" s="73" t="s">
        <v>56</v>
      </c>
    </row>
    <row r="43" spans="1:16">
      <c r="B43" s="135" t="s">
        <v>242</v>
      </c>
      <c r="C43" s="135"/>
      <c r="D43" s="135"/>
      <c r="E43" s="135"/>
      <c r="F43" s="135"/>
      <c r="G43" s="135"/>
      <c r="H43" s="135"/>
      <c r="I43" s="135"/>
    </row>
    <row r="44" spans="1:16">
      <c r="A44" s="12" t="s">
        <v>167</v>
      </c>
      <c r="B44" s="12" t="s">
        <v>168</v>
      </c>
      <c r="C44" s="50">
        <f t="shared" ref="C44:J44" si="148">C3</f>
        <v>44773</v>
      </c>
      <c r="D44" s="50">
        <f t="shared" si="148"/>
        <v>44804</v>
      </c>
      <c r="E44" s="50">
        <f t="shared" si="148"/>
        <v>44834</v>
      </c>
      <c r="F44" s="50">
        <f t="shared" si="148"/>
        <v>44865</v>
      </c>
      <c r="G44" s="50">
        <f t="shared" si="148"/>
        <v>44895</v>
      </c>
      <c r="H44" s="50">
        <f t="shared" si="148"/>
        <v>44926</v>
      </c>
      <c r="I44" s="50">
        <f t="shared" si="148"/>
        <v>44957</v>
      </c>
      <c r="J44" s="50">
        <f t="shared" si="148"/>
        <v>44985</v>
      </c>
      <c r="K44" s="50">
        <f t="shared" ref="K44:L44" si="149">K3</f>
        <v>45016</v>
      </c>
      <c r="L44" s="50">
        <f t="shared" si="149"/>
        <v>45046</v>
      </c>
      <c r="M44" s="50">
        <f t="shared" ref="M44:N44" si="150">M3</f>
        <v>45077</v>
      </c>
      <c r="N44" s="50">
        <f t="shared" si="150"/>
        <v>45107</v>
      </c>
      <c r="O44" s="50">
        <f t="shared" ref="O44:P44" si="151">O3</f>
        <v>45138</v>
      </c>
      <c r="P44" s="50">
        <f t="shared" si="151"/>
        <v>45169</v>
      </c>
    </row>
    <row r="45" spans="1:16">
      <c r="A45" s="13">
        <v>1</v>
      </c>
      <c r="B45" s="14" t="s">
        <v>62</v>
      </c>
      <c r="C45" s="67">
        <v>60.331747821</v>
      </c>
      <c r="D45" s="67">
        <v>51.894108322000001</v>
      </c>
      <c r="E45" s="67">
        <v>56.657820923999999</v>
      </c>
      <c r="F45" s="67">
        <v>45.060320697000002</v>
      </c>
      <c r="G45" s="67">
        <v>41.443402452000001</v>
      </c>
      <c r="H45" s="67">
        <v>43.044763748999998</v>
      </c>
      <c r="I45" s="67">
        <v>34.857746923999997</v>
      </c>
      <c r="J45" s="67">
        <v>38.589280119640001</v>
      </c>
      <c r="K45" s="67">
        <v>32.066632862079999</v>
      </c>
      <c r="L45" s="67">
        <v>82.028187332259989</v>
      </c>
      <c r="M45" s="67">
        <v>59.351420210000001</v>
      </c>
      <c r="N45" s="67">
        <v>45.026978239000002</v>
      </c>
      <c r="O45" s="67">
        <v>54.752252652690004</v>
      </c>
      <c r="P45" s="67">
        <v>54.748360953389998</v>
      </c>
    </row>
    <row r="46" spans="1:16">
      <c r="A46" s="13">
        <v>2</v>
      </c>
      <c r="B46" s="14" t="s">
        <v>63</v>
      </c>
      <c r="C46" s="67">
        <v>408.50290999999999</v>
      </c>
      <c r="D46" s="67">
        <v>206.92357000000001</v>
      </c>
      <c r="E46" s="67">
        <v>222.76214999999999</v>
      </c>
      <c r="F46" s="67">
        <v>410.57537000000002</v>
      </c>
      <c r="G46" s="67">
        <v>243.62100000000001</v>
      </c>
      <c r="H46" s="67">
        <v>283.08170999999999</v>
      </c>
      <c r="I46" s="67">
        <v>1487.32646</v>
      </c>
      <c r="J46" s="67">
        <v>657.81700000000001</v>
      </c>
      <c r="K46" s="67">
        <v>273.50470000000001</v>
      </c>
      <c r="L46" s="67">
        <v>467.25920000000002</v>
      </c>
      <c r="M46" s="67">
        <v>629.25428899999997</v>
      </c>
      <c r="N46" s="67">
        <v>838.44897653700002</v>
      </c>
      <c r="O46" s="67">
        <v>725.5810130735</v>
      </c>
      <c r="P46" s="67">
        <v>1236.969964999</v>
      </c>
    </row>
    <row r="47" spans="1:16">
      <c r="A47" s="13">
        <v>3</v>
      </c>
      <c r="B47" s="14" t="s">
        <v>64</v>
      </c>
      <c r="C47" s="67">
        <v>66095.144189183993</v>
      </c>
      <c r="D47" s="67">
        <v>63880.673327536002</v>
      </c>
      <c r="E47" s="67">
        <v>63475.629309966818</v>
      </c>
      <c r="F47" s="67">
        <v>63172.048951808822</v>
      </c>
      <c r="G47" s="67">
        <v>65027.013269383817</v>
      </c>
      <c r="H47" s="67">
        <v>68897.49671643482</v>
      </c>
      <c r="I47" s="67">
        <v>66760.983984219827</v>
      </c>
      <c r="J47" s="67">
        <v>66463.296467941822</v>
      </c>
      <c r="K47" s="67">
        <v>67092.956595194817</v>
      </c>
      <c r="L47" s="67">
        <v>66503.699017550825</v>
      </c>
      <c r="M47" s="67">
        <v>68115.042984148822</v>
      </c>
      <c r="N47" s="67">
        <v>66691.891909902813</v>
      </c>
      <c r="O47" s="67">
        <v>65716.681117985296</v>
      </c>
      <c r="P47" s="67">
        <v>65561.978254366826</v>
      </c>
    </row>
    <row r="48" spans="1:16">
      <c r="A48" s="13">
        <v>4</v>
      </c>
      <c r="B48" s="14" t="s">
        <v>65</v>
      </c>
      <c r="C48" s="67">
        <v>0</v>
      </c>
      <c r="D48" s="67">
        <v>0</v>
      </c>
      <c r="E48" s="67">
        <v>0</v>
      </c>
      <c r="F48" s="67">
        <v>0</v>
      </c>
      <c r="G48" s="67">
        <v>0</v>
      </c>
      <c r="H48" s="67">
        <v>146.26769646599999</v>
      </c>
      <c r="I48" s="67">
        <v>147.00190405199999</v>
      </c>
      <c r="J48" s="67">
        <v>147.668226492</v>
      </c>
      <c r="K48" s="67">
        <v>148.4094642</v>
      </c>
      <c r="L48" s="67">
        <v>149.130333452</v>
      </c>
      <c r="M48" s="67">
        <v>149.87891037399999</v>
      </c>
      <c r="N48" s="67">
        <v>0</v>
      </c>
      <c r="O48" s="67">
        <v>0</v>
      </c>
      <c r="P48" s="67">
        <v>0</v>
      </c>
    </row>
    <row r="49" spans="1:16">
      <c r="A49" s="13">
        <v>5</v>
      </c>
      <c r="B49" s="14" t="s">
        <v>66</v>
      </c>
      <c r="C49" s="67">
        <v>0</v>
      </c>
      <c r="D49" s="67">
        <v>0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</row>
    <row r="50" spans="1:16">
      <c r="A50" s="13">
        <v>6</v>
      </c>
      <c r="B50" s="14" t="s">
        <v>67</v>
      </c>
      <c r="C50" s="67">
        <v>26495.955446412001</v>
      </c>
      <c r="D50" s="67">
        <v>28409.100686277001</v>
      </c>
      <c r="E50" s="67">
        <v>28968.462264123002</v>
      </c>
      <c r="F50" s="67">
        <v>29271.611352422002</v>
      </c>
      <c r="G50" s="67">
        <v>29575.158661836002</v>
      </c>
      <c r="H50" s="67">
        <v>30217.9630425</v>
      </c>
      <c r="I50" s="67">
        <v>30476.756756168001</v>
      </c>
      <c r="J50" s="67">
        <v>31478.621604696</v>
      </c>
      <c r="K50" s="67">
        <v>32990.459082034999</v>
      </c>
      <c r="L50" s="67">
        <v>33956.161735558002</v>
      </c>
      <c r="M50" s="67">
        <v>33145.212354529001</v>
      </c>
      <c r="N50" s="67">
        <v>33830.764365921998</v>
      </c>
      <c r="O50" s="67">
        <v>34719.005150008001</v>
      </c>
      <c r="P50" s="67">
        <v>35162.408377633998</v>
      </c>
    </row>
    <row r="51" spans="1:16">
      <c r="A51" s="13">
        <v>7</v>
      </c>
      <c r="B51" s="14" t="s">
        <v>68</v>
      </c>
      <c r="C51" s="67">
        <v>2838.8812728359999</v>
      </c>
      <c r="D51" s="67">
        <v>2807.1065519540002</v>
      </c>
      <c r="E51" s="67">
        <v>2729.8290715920002</v>
      </c>
      <c r="F51" s="67">
        <v>2722.431843248</v>
      </c>
      <c r="G51" s="67">
        <v>2722.781687744</v>
      </c>
      <c r="H51" s="67">
        <v>2600.8342685930002</v>
      </c>
      <c r="I51" s="67">
        <v>2600.7187828320002</v>
      </c>
      <c r="J51" s="67">
        <v>2657.9615857909998</v>
      </c>
      <c r="K51" s="67">
        <v>2655.5744358490001</v>
      </c>
      <c r="L51" s="67">
        <v>2747.9997622350002</v>
      </c>
      <c r="M51" s="67">
        <v>2575.7295323630001</v>
      </c>
      <c r="N51" s="67">
        <v>2631.7208389819998</v>
      </c>
      <c r="O51" s="67">
        <v>2665.0298841939998</v>
      </c>
      <c r="P51" s="67">
        <v>2720.1548077450002</v>
      </c>
    </row>
    <row r="52" spans="1:16">
      <c r="A52" s="13">
        <v>8</v>
      </c>
      <c r="B52" s="14" t="s">
        <v>69</v>
      </c>
      <c r="C52" s="67">
        <v>10952.76426312</v>
      </c>
      <c r="D52" s="67">
        <v>11127.863589593</v>
      </c>
      <c r="E52" s="67">
        <v>11639.359582985</v>
      </c>
      <c r="F52" s="67">
        <v>11321.596503663999</v>
      </c>
      <c r="G52" s="67">
        <v>10855.919028318</v>
      </c>
      <c r="H52" s="67">
        <v>10474.872878986</v>
      </c>
      <c r="I52" s="67">
        <v>10458.311885592</v>
      </c>
      <c r="J52" s="67">
        <v>11093.405221325</v>
      </c>
      <c r="K52" s="67">
        <v>11081.150144419</v>
      </c>
      <c r="L52" s="67">
        <v>11288.363557081</v>
      </c>
      <c r="M52" s="67">
        <v>11388.322529535</v>
      </c>
      <c r="N52" s="67">
        <v>11777.501337866999</v>
      </c>
      <c r="O52" s="67">
        <v>12465.630886901994</v>
      </c>
      <c r="P52" s="67">
        <v>12434.264116441</v>
      </c>
    </row>
    <row r="53" spans="1:16">
      <c r="A53" s="13">
        <v>9</v>
      </c>
      <c r="B53" s="14" t="s">
        <v>70</v>
      </c>
      <c r="C53" s="67">
        <v>1417.515782103</v>
      </c>
      <c r="D53" s="67">
        <v>1423.5503169020001</v>
      </c>
      <c r="E53" s="67">
        <v>1510.286660557</v>
      </c>
      <c r="F53" s="67">
        <v>1588.1590582010001</v>
      </c>
      <c r="G53" s="67">
        <v>1637.9328195969999</v>
      </c>
      <c r="H53" s="67">
        <v>1550.804892506</v>
      </c>
      <c r="I53" s="67">
        <v>2089.3517796649999</v>
      </c>
      <c r="J53" s="67">
        <v>2167.136426478</v>
      </c>
      <c r="K53" s="67">
        <v>2041.7297723900001</v>
      </c>
      <c r="L53" s="67">
        <v>2140.2494563</v>
      </c>
      <c r="M53" s="67">
        <v>2146.4609111680002</v>
      </c>
      <c r="N53" s="67">
        <v>2151.9568792149998</v>
      </c>
      <c r="O53" s="67">
        <v>2203.6350569750002</v>
      </c>
      <c r="P53" s="67">
        <v>2195.7921091899998</v>
      </c>
    </row>
    <row r="54" spans="1:16">
      <c r="A54" s="13">
        <v>10</v>
      </c>
      <c r="B54" s="14" t="s">
        <v>71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</row>
    <row r="55" spans="1:16">
      <c r="A55" s="13">
        <v>11</v>
      </c>
      <c r="B55" s="14" t="s">
        <v>72</v>
      </c>
      <c r="C55" s="67">
        <v>6122.3318884009923</v>
      </c>
      <c r="D55" s="67">
        <v>6235.2207977726539</v>
      </c>
      <c r="E55" s="67">
        <v>6001.4851416623042</v>
      </c>
      <c r="F55" s="67">
        <v>6050.020546681586</v>
      </c>
      <c r="G55" s="67">
        <v>6127.4370949835002</v>
      </c>
      <c r="H55" s="67">
        <v>5638.1671214560556</v>
      </c>
      <c r="I55" s="67">
        <v>5655.8042613550397</v>
      </c>
      <c r="J55" s="67">
        <v>5489.2154220836801</v>
      </c>
      <c r="K55" s="67">
        <v>5590.4239921027947</v>
      </c>
      <c r="L55" s="67">
        <v>5562.7204310045427</v>
      </c>
      <c r="M55" s="67">
        <v>5484.5230276094762</v>
      </c>
      <c r="N55" s="67">
        <v>5496.4131953355909</v>
      </c>
      <c r="O55" s="67">
        <v>5459.15524603008</v>
      </c>
      <c r="P55" s="67">
        <v>5292.0245029186717</v>
      </c>
    </row>
    <row r="56" spans="1:16">
      <c r="A56" s="13">
        <v>12</v>
      </c>
      <c r="B56" s="14" t="s">
        <v>73</v>
      </c>
      <c r="C56" s="67">
        <v>69.210292999999993</v>
      </c>
      <c r="D56" s="67">
        <v>69.047047000000006</v>
      </c>
      <c r="E56" s="67">
        <v>68.749512999999993</v>
      </c>
      <c r="F56" s="67">
        <v>68.696586999999994</v>
      </c>
      <c r="G56" s="67">
        <v>68.559639000000004</v>
      </c>
      <c r="H56" s="67">
        <v>20</v>
      </c>
      <c r="I56" s="67">
        <v>20</v>
      </c>
      <c r="J56" s="67">
        <v>20</v>
      </c>
      <c r="K56" s="67">
        <v>20</v>
      </c>
      <c r="L56" s="67">
        <v>20</v>
      </c>
      <c r="M56" s="67">
        <v>20</v>
      </c>
      <c r="N56" s="67">
        <v>25</v>
      </c>
      <c r="O56" s="67">
        <v>25</v>
      </c>
      <c r="P56" s="67">
        <v>25</v>
      </c>
    </row>
    <row r="57" spans="1:16">
      <c r="A57" s="13">
        <v>13</v>
      </c>
      <c r="B57" s="14" t="s">
        <v>74</v>
      </c>
      <c r="C57" s="67">
        <v>145.80545352310699</v>
      </c>
      <c r="D57" s="67">
        <v>139.30793903467898</v>
      </c>
      <c r="E57" s="67">
        <v>135.74887576462399</v>
      </c>
      <c r="F57" s="67">
        <v>134.447785109731</v>
      </c>
      <c r="G57" s="67">
        <v>129.75116069480299</v>
      </c>
      <c r="H57" s="67">
        <v>202.695916480758</v>
      </c>
      <c r="I57" s="67">
        <v>203.00950915038101</v>
      </c>
      <c r="J57" s="67">
        <v>197.147341443497</v>
      </c>
      <c r="K57" s="67">
        <v>186.99017196282401</v>
      </c>
      <c r="L57" s="67">
        <v>187.37837070099999</v>
      </c>
      <c r="M57" s="67">
        <v>183.24567393407699</v>
      </c>
      <c r="N57" s="67">
        <v>221.27198663263599</v>
      </c>
      <c r="O57" s="67">
        <v>221.19272313622901</v>
      </c>
      <c r="P57" s="67">
        <v>212.15634933562001</v>
      </c>
    </row>
    <row r="58" spans="1:16">
      <c r="A58" s="13">
        <v>14</v>
      </c>
      <c r="B58" s="14" t="s">
        <v>75</v>
      </c>
      <c r="C58" s="67">
        <v>0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</row>
    <row r="59" spans="1:16">
      <c r="A59" s="13">
        <v>15</v>
      </c>
      <c r="B59" s="14" t="s">
        <v>76</v>
      </c>
      <c r="C59" s="67">
        <v>0</v>
      </c>
      <c r="D59" s="67">
        <v>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</row>
    <row r="60" spans="1:16">
      <c r="A60" s="13">
        <v>16</v>
      </c>
      <c r="B60" s="14" t="s">
        <v>77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</row>
    <row r="61" spans="1:16">
      <c r="A61" s="13">
        <v>17</v>
      </c>
      <c r="B61" s="14" t="s">
        <v>78</v>
      </c>
      <c r="C61" s="67">
        <v>0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</row>
    <row r="62" spans="1:16">
      <c r="A62" s="13">
        <v>18</v>
      </c>
      <c r="B62" s="14" t="s">
        <v>79</v>
      </c>
      <c r="C62" s="67">
        <v>0</v>
      </c>
      <c r="D62" s="67">
        <v>0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</row>
    <row r="63" spans="1:16">
      <c r="A63" s="13">
        <v>19</v>
      </c>
      <c r="B63" s="14" t="s">
        <v>80</v>
      </c>
      <c r="C63" s="67">
        <v>0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</row>
    <row r="64" spans="1:16">
      <c r="A64" s="13">
        <v>20</v>
      </c>
      <c r="B64" s="14" t="s">
        <v>81</v>
      </c>
      <c r="C64" s="67">
        <v>0</v>
      </c>
      <c r="D64" s="67">
        <v>0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</row>
    <row r="65" spans="1:16">
      <c r="A65" s="13">
        <v>21</v>
      </c>
      <c r="B65" s="14" t="s">
        <v>82</v>
      </c>
      <c r="C65" s="67">
        <v>21.5167</v>
      </c>
      <c r="D65" s="67">
        <v>21.5167</v>
      </c>
      <c r="E65" s="67">
        <v>21.5167</v>
      </c>
      <c r="F65" s="67">
        <v>23.0717</v>
      </c>
      <c r="G65" s="67">
        <v>23.0717</v>
      </c>
      <c r="H65" s="67">
        <v>23.0717</v>
      </c>
      <c r="I65" s="67">
        <v>23.0717</v>
      </c>
      <c r="J65" s="67">
        <v>23.0717</v>
      </c>
      <c r="K65" s="67">
        <v>22.686966964</v>
      </c>
      <c r="L65" s="67">
        <v>22.654854702000002</v>
      </c>
      <c r="M65" s="67">
        <v>22.62274244</v>
      </c>
      <c r="N65" s="67">
        <v>22.590630178000001</v>
      </c>
      <c r="O65" s="67">
        <v>22.558517916</v>
      </c>
      <c r="P65" s="67">
        <v>22.526517916</v>
      </c>
    </row>
    <row r="66" spans="1:16">
      <c r="A66" s="13">
        <v>22</v>
      </c>
      <c r="B66" s="16" t="s">
        <v>83</v>
      </c>
      <c r="C66" s="61">
        <v>114627.95994640006</v>
      </c>
      <c r="D66" s="61">
        <v>114372.2046343913</v>
      </c>
      <c r="E66" s="61">
        <v>114830.4870905748</v>
      </c>
      <c r="F66" s="61">
        <v>114807.72001883214</v>
      </c>
      <c r="G66" s="61">
        <v>116452.68946400909</v>
      </c>
      <c r="H66" s="61">
        <v>120098.3007071716</v>
      </c>
      <c r="I66" s="61">
        <v>119957.19476995827</v>
      </c>
      <c r="J66" s="61">
        <v>120433.93027637065</v>
      </c>
      <c r="K66" s="61">
        <v>122135.9519579795</v>
      </c>
      <c r="L66" s="61">
        <v>123127.64490591662</v>
      </c>
      <c r="M66" s="61">
        <v>123919.64437531143</v>
      </c>
      <c r="N66" s="61">
        <f>SUM(N45:N65)</f>
        <v>123732.58709881104</v>
      </c>
      <c r="O66" s="61">
        <v>124278.22184887277</v>
      </c>
      <c r="P66" s="61">
        <v>124918.02336149949</v>
      </c>
    </row>
    <row r="67" spans="1:16">
      <c r="A67" s="13">
        <v>23</v>
      </c>
      <c r="B67" s="14" t="s">
        <v>170</v>
      </c>
      <c r="C67" s="67">
        <v>819.97762584274608</v>
      </c>
      <c r="D67" s="67">
        <v>1109.1611368385543</v>
      </c>
      <c r="E67" s="67">
        <v>937.30707736486204</v>
      </c>
      <c r="F67" s="67">
        <v>1208.1228518940889</v>
      </c>
      <c r="G67" s="67">
        <v>909.65516056932813</v>
      </c>
      <c r="H67" s="67">
        <v>580.33584773720725</v>
      </c>
      <c r="I67" s="67">
        <v>998.62676298865426</v>
      </c>
      <c r="J67" s="67">
        <v>1058.8825955134664</v>
      </c>
      <c r="K67" s="67">
        <v>969.02557609024836</v>
      </c>
      <c r="L67" s="67">
        <v>930.62387838079837</v>
      </c>
      <c r="M67" s="67">
        <v>842.14955882889035</v>
      </c>
      <c r="N67" s="67">
        <v>985.92024259515756</v>
      </c>
      <c r="O67" s="67">
        <v>1038.1416299732673</v>
      </c>
      <c r="P67" s="67">
        <v>852.80274731721533</v>
      </c>
    </row>
    <row r="68" spans="1:16">
      <c r="A68" s="13">
        <v>24</v>
      </c>
      <c r="B68" s="14" t="s">
        <v>176</v>
      </c>
      <c r="C68" s="67">
        <v>0.101430439</v>
      </c>
      <c r="D68" s="67">
        <v>0</v>
      </c>
      <c r="E68" s="67">
        <v>3.3832475000000001E-2</v>
      </c>
      <c r="F68" s="67">
        <v>6.9390194000000002E-2</v>
      </c>
      <c r="G68" s="67">
        <v>0.102525242</v>
      </c>
      <c r="H68" s="67">
        <v>0</v>
      </c>
      <c r="I68" s="67">
        <v>2.9459731999999999E-2</v>
      </c>
      <c r="J68" s="67">
        <v>6.3239838000000007E-2</v>
      </c>
      <c r="K68" s="67">
        <v>9.4648985000000005E-2</v>
      </c>
      <c r="L68" s="67">
        <v>0.12842504299999999</v>
      </c>
      <c r="M68" s="67">
        <v>0.160667217</v>
      </c>
      <c r="N68" s="67">
        <v>0.20471446400000001</v>
      </c>
      <c r="O68" s="67">
        <v>1.7282000000000002E-5</v>
      </c>
      <c r="P68" s="67">
        <v>1.7282000000000002E-5</v>
      </c>
    </row>
    <row r="69" spans="1:16">
      <c r="A69" s="13">
        <v>25</v>
      </c>
      <c r="B69" s="14" t="s">
        <v>177</v>
      </c>
      <c r="C69" s="67">
        <v>148.63726901655798</v>
      </c>
      <c r="D69" s="67">
        <v>65.096613361137983</v>
      </c>
      <c r="E69" s="67">
        <v>51.292844426137982</v>
      </c>
      <c r="F69" s="67">
        <v>63.726439189137984</v>
      </c>
      <c r="G69" s="67">
        <v>49.501285008137984</v>
      </c>
      <c r="H69" s="67">
        <v>11.74439944213799</v>
      </c>
      <c r="I69" s="67">
        <v>187.36372984182799</v>
      </c>
      <c r="J69" s="67">
        <v>114.320665198138</v>
      </c>
      <c r="K69" s="67">
        <v>77.231701920137979</v>
      </c>
      <c r="L69" s="67">
        <v>82.365017404041268</v>
      </c>
      <c r="M69" s="67">
        <v>322.07898634013799</v>
      </c>
      <c r="N69" s="67">
        <v>426.89609605813803</v>
      </c>
      <c r="O69" s="67">
        <v>68.995258797137978</v>
      </c>
      <c r="P69" s="67">
        <v>173.31567094813801</v>
      </c>
    </row>
    <row r="70" spans="1:16">
      <c r="A70" s="13">
        <v>26</v>
      </c>
      <c r="B70" s="14" t="s">
        <v>178</v>
      </c>
      <c r="C70" s="67">
        <v>871.37710641341721</v>
      </c>
      <c r="D70" s="67">
        <v>907.02784674086024</v>
      </c>
      <c r="E70" s="67">
        <v>837.48664708928322</v>
      </c>
      <c r="F70" s="67">
        <v>858.59464468110855</v>
      </c>
      <c r="G70" s="67">
        <v>709.59170196184175</v>
      </c>
      <c r="H70" s="67">
        <v>789.68243444734901</v>
      </c>
      <c r="I70" s="67">
        <v>907.51442552535593</v>
      </c>
      <c r="J70" s="67">
        <v>917.4138968480986</v>
      </c>
      <c r="K70" s="67">
        <v>949.2948640038303</v>
      </c>
      <c r="L70" s="67">
        <v>1015.6108451751472</v>
      </c>
      <c r="M70" s="67">
        <v>885.51302009889946</v>
      </c>
      <c r="N70" s="67">
        <v>946.24792128919455</v>
      </c>
      <c r="O70" s="67">
        <v>1128.5497856292536</v>
      </c>
      <c r="P70" s="67">
        <v>1136.8741269705215</v>
      </c>
    </row>
    <row r="71" spans="1:16">
      <c r="A71" s="13">
        <v>27</v>
      </c>
      <c r="B71" s="14" t="s">
        <v>179</v>
      </c>
      <c r="C71" s="67">
        <v>104.2170775322941</v>
      </c>
      <c r="D71" s="67">
        <v>442.95174018451405</v>
      </c>
      <c r="E71" s="67">
        <v>22.329180685624081</v>
      </c>
      <c r="F71" s="67">
        <v>79.315690466804114</v>
      </c>
      <c r="G71" s="67">
        <v>58.459946565634105</v>
      </c>
      <c r="H71" s="67">
        <v>15.86124769304408</v>
      </c>
      <c r="I71" s="67">
        <v>201.55310641711407</v>
      </c>
      <c r="J71" s="67">
        <v>60.771431700705001</v>
      </c>
      <c r="K71" s="67">
        <v>42.511094721324099</v>
      </c>
      <c r="L71" s="67">
        <v>92.029595064770007</v>
      </c>
      <c r="M71" s="67">
        <v>27.76371124248821</v>
      </c>
      <c r="N71" s="67">
        <v>180.13399142028413</v>
      </c>
      <c r="O71" s="67">
        <v>93.7217416204941</v>
      </c>
      <c r="P71" s="67">
        <v>42.252058916100097</v>
      </c>
    </row>
    <row r="72" spans="1:16">
      <c r="A72" s="13">
        <v>28</v>
      </c>
      <c r="B72" s="16" t="s">
        <v>180</v>
      </c>
      <c r="C72" s="61">
        <v>1944.3105092440144</v>
      </c>
      <c r="D72" s="61">
        <v>2524.2373371250669</v>
      </c>
      <c r="E72" s="61">
        <v>1848.4495820409074</v>
      </c>
      <c r="F72" s="61">
        <v>2209.8290164251398</v>
      </c>
      <c r="G72" s="61">
        <v>1727.3106193469412</v>
      </c>
      <c r="H72" s="61">
        <v>1397.6239293197386</v>
      </c>
      <c r="I72" s="61">
        <v>2295.0874845049516</v>
      </c>
      <c r="J72" s="61">
        <v>2151.4518290984083</v>
      </c>
      <c r="K72" s="61">
        <v>2038.1578857205411</v>
      </c>
      <c r="L72" s="61">
        <v>2120.7577610677567</v>
      </c>
      <c r="M72" s="61">
        <v>2077.665943727417</v>
      </c>
      <c r="N72" s="61">
        <f>SUM(N67:N71)</f>
        <v>2539.4029658267741</v>
      </c>
      <c r="O72" s="61">
        <v>2329.4084333021542</v>
      </c>
      <c r="P72" s="61">
        <v>2205.2446214339752</v>
      </c>
    </row>
    <row r="73" spans="1:16">
      <c r="A73" s="13">
        <v>29</v>
      </c>
      <c r="B73" s="16" t="s">
        <v>188</v>
      </c>
      <c r="C73" s="61">
        <v>116572.27045564416</v>
      </c>
      <c r="D73" s="61">
        <v>116896.44197151638</v>
      </c>
      <c r="E73" s="61">
        <v>116678.93667261567</v>
      </c>
      <c r="F73" s="61">
        <v>117017.54903525725</v>
      </c>
      <c r="G73" s="61">
        <v>118180.00008335609</v>
      </c>
      <c r="H73" s="61">
        <v>121495.92463649134</v>
      </c>
      <c r="I73" s="61">
        <v>122252.28225446322</v>
      </c>
      <c r="J73" s="61">
        <v>122585.38210546906</v>
      </c>
      <c r="K73" s="61">
        <v>124174.10984370005</v>
      </c>
      <c r="L73" s="61">
        <v>125248.40266698439</v>
      </c>
      <c r="M73" s="61">
        <v>125997.31031903885</v>
      </c>
      <c r="N73" s="61">
        <f>N72+N66</f>
        <v>126271.99006463781</v>
      </c>
      <c r="O73" s="131">
        <v>126607.63028217497</v>
      </c>
      <c r="P73" s="131">
        <v>127123.26798293344</v>
      </c>
    </row>
    <row r="74" spans="1:16">
      <c r="A74" s="13">
        <v>30</v>
      </c>
      <c r="B74" s="14" t="s">
        <v>189</v>
      </c>
      <c r="C74" s="67">
        <v>37.672436647754708</v>
      </c>
      <c r="D74" s="67">
        <v>41.7891073289574</v>
      </c>
      <c r="E74" s="67">
        <v>27.499396593783981</v>
      </c>
      <c r="F74" s="67">
        <v>66.340297168328917</v>
      </c>
      <c r="G74" s="67">
        <v>26.433740589122198</v>
      </c>
      <c r="H74" s="67">
        <v>67.468119906332035</v>
      </c>
      <c r="I74" s="67">
        <v>76.762724546280836</v>
      </c>
      <c r="J74" s="67">
        <v>70.536002545971968</v>
      </c>
      <c r="K74" s="67">
        <v>80.243309459436858</v>
      </c>
      <c r="L74" s="67">
        <v>84.422996228310481</v>
      </c>
      <c r="M74" s="67">
        <v>107.3323572056167</v>
      </c>
      <c r="N74" s="67">
        <v>107.82679034145907</v>
      </c>
      <c r="O74" s="67">
        <v>86.198123612797545</v>
      </c>
      <c r="P74" s="67">
        <v>87.651386688310765</v>
      </c>
    </row>
    <row r="75" spans="1:16">
      <c r="A75" s="13">
        <v>31</v>
      </c>
      <c r="B75" s="14" t="s">
        <v>190</v>
      </c>
      <c r="C75" s="67">
        <v>0</v>
      </c>
      <c r="D75" s="67">
        <v>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31.456676749</v>
      </c>
      <c r="O75" s="67">
        <v>0.84437927599999996</v>
      </c>
      <c r="P75" s="67">
        <v>0</v>
      </c>
    </row>
    <row r="76" spans="1:16">
      <c r="A76" s="13">
        <v>32</v>
      </c>
      <c r="B76" s="14" t="s">
        <v>191</v>
      </c>
      <c r="C76" s="67">
        <v>155.02495356998446</v>
      </c>
      <c r="D76" s="67">
        <v>140.84057379469445</v>
      </c>
      <c r="E76" s="67">
        <v>153.81367757663446</v>
      </c>
      <c r="F76" s="67">
        <v>37.383777847024461</v>
      </c>
      <c r="G76" s="67">
        <v>120.04313525062446</v>
      </c>
      <c r="H76" s="67">
        <v>110.69966678508446</v>
      </c>
      <c r="I76" s="67">
        <v>198.51924498920448</v>
      </c>
      <c r="J76" s="67">
        <v>162.90298225005444</v>
      </c>
      <c r="K76" s="67">
        <v>104.68298431728445</v>
      </c>
      <c r="L76" s="67">
        <v>215.45322236893</v>
      </c>
      <c r="M76" s="67">
        <v>342.68646564593445</v>
      </c>
      <c r="N76" s="67">
        <v>197.46137971688447</v>
      </c>
      <c r="O76" s="67">
        <v>101.84979680588746</v>
      </c>
      <c r="P76" s="67">
        <v>350.75182988389446</v>
      </c>
    </row>
    <row r="77" spans="1:16">
      <c r="A77" s="13">
        <v>33</v>
      </c>
      <c r="B77" s="14" t="s">
        <v>193</v>
      </c>
      <c r="C77" s="67">
        <v>3.0209999999999999</v>
      </c>
      <c r="D77" s="67">
        <v>2.964</v>
      </c>
      <c r="E77" s="67">
        <v>2.907</v>
      </c>
      <c r="F77" s="67">
        <v>2.85</v>
      </c>
      <c r="G77" s="67">
        <v>2.7930000000000001</v>
      </c>
      <c r="H77" s="67">
        <v>2.7360000000000002</v>
      </c>
      <c r="I77" s="67">
        <v>2.6789999999999998</v>
      </c>
      <c r="J77" s="67">
        <v>2.6219999999999999</v>
      </c>
      <c r="K77" s="67">
        <v>2.5649999999999999</v>
      </c>
      <c r="L77" s="67">
        <v>2.508</v>
      </c>
      <c r="M77" s="67">
        <v>2.4510000000000001</v>
      </c>
      <c r="N77" s="67">
        <v>2.3961999999999999</v>
      </c>
      <c r="O77" s="67">
        <v>2.3370000000000002</v>
      </c>
      <c r="P77" s="67">
        <v>2.2799999999999998</v>
      </c>
    </row>
    <row r="78" spans="1:16">
      <c r="A78" s="13">
        <v>34</v>
      </c>
      <c r="B78" s="14" t="s">
        <v>194</v>
      </c>
      <c r="C78" s="67">
        <v>34.119212787816281</v>
      </c>
      <c r="D78" s="67">
        <v>39.285393175803662</v>
      </c>
      <c r="E78" s="67">
        <v>36.60574392347467</v>
      </c>
      <c r="F78" s="67">
        <v>35.497222223165515</v>
      </c>
      <c r="G78" s="67">
        <v>37.241559426584537</v>
      </c>
      <c r="H78" s="67">
        <v>37.974764501866737</v>
      </c>
      <c r="I78" s="67">
        <v>40.694995094919449</v>
      </c>
      <c r="J78" s="67">
        <v>44.778081278394623</v>
      </c>
      <c r="K78" s="67">
        <v>42.670425212879522</v>
      </c>
      <c r="L78" s="67">
        <v>37.309405024394316</v>
      </c>
      <c r="M78" s="67">
        <v>46.012864384039752</v>
      </c>
      <c r="N78" s="67">
        <v>41.075785888823823</v>
      </c>
      <c r="O78" s="67">
        <v>41.952684600909826</v>
      </c>
      <c r="P78" s="67">
        <v>45.843042052097644</v>
      </c>
    </row>
    <row r="79" spans="1:16">
      <c r="A79" s="13">
        <v>35</v>
      </c>
      <c r="B79" s="14" t="s">
        <v>195</v>
      </c>
      <c r="C79" s="67">
        <v>401.513755300561</v>
      </c>
      <c r="D79" s="67">
        <v>493.07176202614494</v>
      </c>
      <c r="E79" s="67">
        <v>267.03300665304977</v>
      </c>
      <c r="F79" s="67">
        <v>398.792951908558</v>
      </c>
      <c r="G79" s="67">
        <v>343.57024611333253</v>
      </c>
      <c r="H79" s="67">
        <v>211.89716494673158</v>
      </c>
      <c r="I79" s="67">
        <v>330.41024962298991</v>
      </c>
      <c r="J79" s="67">
        <v>467.42222631716595</v>
      </c>
      <c r="K79" s="67">
        <v>393.23727640432446</v>
      </c>
      <c r="L79" s="67">
        <v>351.88067563358999</v>
      </c>
      <c r="M79" s="67">
        <v>356.78704043090198</v>
      </c>
      <c r="N79" s="67">
        <v>402.14622531209596</v>
      </c>
      <c r="O79" s="67">
        <v>371.703417103118</v>
      </c>
      <c r="P79" s="67">
        <v>250.56931207170422</v>
      </c>
    </row>
    <row r="80" spans="1:16">
      <c r="A80" s="13">
        <v>36</v>
      </c>
      <c r="B80" s="16" t="s">
        <v>241</v>
      </c>
      <c r="C80" s="61">
        <v>631.35135830611739</v>
      </c>
      <c r="D80" s="61">
        <v>717.95083632560045</v>
      </c>
      <c r="E80" s="61">
        <v>487.85882474694279</v>
      </c>
      <c r="F80" s="61">
        <v>540.86424914707732</v>
      </c>
      <c r="G80" s="61">
        <v>530.08168137966379</v>
      </c>
      <c r="H80" s="61">
        <v>430.77571614001482</v>
      </c>
      <c r="I80" s="61">
        <v>649.06621425339472</v>
      </c>
      <c r="J80" s="61">
        <v>748.26129239158706</v>
      </c>
      <c r="K80" s="61">
        <v>623.39899539392525</v>
      </c>
      <c r="L80" s="61">
        <v>691.5742992552249</v>
      </c>
      <c r="M80" s="61">
        <v>855.26972766649294</v>
      </c>
      <c r="N80" s="61">
        <f>SUM(N74:N79)</f>
        <v>782.36305800826335</v>
      </c>
      <c r="O80" s="61">
        <v>604.88540139871293</v>
      </c>
      <c r="P80" s="61">
        <v>737.09557069600703</v>
      </c>
    </row>
    <row r="81" spans="1:16">
      <c r="A81" s="13">
        <v>37</v>
      </c>
      <c r="B81" s="16" t="s">
        <v>197</v>
      </c>
      <c r="C81" s="61">
        <v>115940.91909733799</v>
      </c>
      <c r="D81" s="61">
        <v>116178.49113519078</v>
      </c>
      <c r="E81" s="61">
        <v>116191.07784786876</v>
      </c>
      <c r="F81" s="61">
        <v>116476.68478611024</v>
      </c>
      <c r="G81" s="61">
        <v>117649.91840197644</v>
      </c>
      <c r="H81" s="61">
        <v>121065.14892035139</v>
      </c>
      <c r="I81" s="61">
        <v>121603.21604020982</v>
      </c>
      <c r="J81" s="61">
        <v>121837.12081307745</v>
      </c>
      <c r="K81" s="61">
        <v>123550.71084830619</v>
      </c>
      <c r="L81" s="61">
        <v>124556.82836772918</v>
      </c>
      <c r="M81" s="61">
        <v>125142.04059137229</v>
      </c>
      <c r="N81" s="61">
        <f>N73-N80</f>
        <v>125489.62700662954</v>
      </c>
      <c r="O81" s="131">
        <v>126002.74488077626</v>
      </c>
      <c r="P81" s="131">
        <v>126386.17241223747</v>
      </c>
    </row>
    <row r="83" spans="1:16">
      <c r="I83" s="73"/>
      <c r="J83" s="73"/>
      <c r="K83" s="73"/>
      <c r="L83" s="73"/>
      <c r="M83" s="73"/>
      <c r="N83" s="73"/>
      <c r="O83" s="73"/>
      <c r="P83" s="73" t="s">
        <v>56</v>
      </c>
    </row>
    <row r="84" spans="1:16">
      <c r="B84" s="135" t="s">
        <v>243</v>
      </c>
      <c r="C84" s="135"/>
      <c r="D84" s="135"/>
      <c r="E84" s="135"/>
      <c r="F84" s="135"/>
      <c r="G84" s="135"/>
      <c r="H84" s="135"/>
      <c r="I84" s="135"/>
    </row>
    <row r="85" spans="1:16">
      <c r="A85" s="12" t="s">
        <v>167</v>
      </c>
      <c r="B85" s="12" t="s">
        <v>168</v>
      </c>
      <c r="C85" s="50">
        <f t="shared" ref="C85:J85" si="152">C3</f>
        <v>44773</v>
      </c>
      <c r="D85" s="50">
        <f t="shared" si="152"/>
        <v>44804</v>
      </c>
      <c r="E85" s="50">
        <f t="shared" si="152"/>
        <v>44834</v>
      </c>
      <c r="F85" s="50">
        <f t="shared" si="152"/>
        <v>44865</v>
      </c>
      <c r="G85" s="50">
        <f t="shared" si="152"/>
        <v>44895</v>
      </c>
      <c r="H85" s="50">
        <f t="shared" si="152"/>
        <v>44926</v>
      </c>
      <c r="I85" s="50">
        <f t="shared" si="152"/>
        <v>44957</v>
      </c>
      <c r="J85" s="50">
        <f t="shared" si="152"/>
        <v>44985</v>
      </c>
      <c r="K85" s="50">
        <f t="shared" ref="K85:L85" si="153">K3</f>
        <v>45016</v>
      </c>
      <c r="L85" s="50">
        <f t="shared" si="153"/>
        <v>45046</v>
      </c>
      <c r="M85" s="50">
        <f t="shared" ref="M85:N85" si="154">M3</f>
        <v>45077</v>
      </c>
      <c r="N85" s="50">
        <f t="shared" si="154"/>
        <v>45107</v>
      </c>
      <c r="O85" s="50">
        <f t="shared" ref="O85:P85" si="155">O3</f>
        <v>45138</v>
      </c>
      <c r="P85" s="50">
        <f t="shared" si="155"/>
        <v>45169</v>
      </c>
    </row>
    <row r="86" spans="1:16">
      <c r="A86" s="13">
        <v>1</v>
      </c>
      <c r="B86" s="14" t="s">
        <v>62</v>
      </c>
      <c r="C86" s="67">
        <v>0</v>
      </c>
      <c r="D86" s="67">
        <v>0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</row>
    <row r="87" spans="1:16">
      <c r="A87" s="13">
        <v>2</v>
      </c>
      <c r="B87" s="14" t="s">
        <v>63</v>
      </c>
      <c r="C87" s="67">
        <v>3</v>
      </c>
      <c r="D87" s="67">
        <v>6</v>
      </c>
      <c r="E87" s="67">
        <v>4.5</v>
      </c>
      <c r="F87" s="67">
        <v>9.5</v>
      </c>
      <c r="G87" s="67">
        <v>2</v>
      </c>
      <c r="H87" s="67">
        <v>7</v>
      </c>
      <c r="I87" s="67">
        <v>10.85</v>
      </c>
      <c r="J87" s="67">
        <v>7.32</v>
      </c>
      <c r="K87" s="67">
        <v>12.25</v>
      </c>
      <c r="L87" s="67">
        <v>0</v>
      </c>
      <c r="M87" s="67">
        <v>2</v>
      </c>
      <c r="N87" s="67">
        <v>1</v>
      </c>
      <c r="O87" s="67">
        <v>2</v>
      </c>
      <c r="P87" s="67">
        <v>36.450000000000003</v>
      </c>
    </row>
    <row r="88" spans="1:16">
      <c r="A88" s="13">
        <v>3</v>
      </c>
      <c r="B88" s="14" t="s">
        <v>64</v>
      </c>
      <c r="C88" s="67">
        <v>975.8</v>
      </c>
      <c r="D88" s="67">
        <v>961</v>
      </c>
      <c r="E88" s="67">
        <v>966</v>
      </c>
      <c r="F88" s="67">
        <v>878</v>
      </c>
      <c r="G88" s="67">
        <v>879</v>
      </c>
      <c r="H88" s="67">
        <v>895.5</v>
      </c>
      <c r="I88" s="67">
        <v>983</v>
      </c>
      <c r="J88" s="67">
        <v>984.5</v>
      </c>
      <c r="K88" s="67">
        <v>972.5</v>
      </c>
      <c r="L88" s="67">
        <v>994.25</v>
      </c>
      <c r="M88" s="67">
        <v>1039.75</v>
      </c>
      <c r="N88" s="67">
        <v>1036.25</v>
      </c>
      <c r="O88" s="67">
        <v>1048.5999999999999</v>
      </c>
      <c r="P88" s="67">
        <v>1087.0999999999999</v>
      </c>
    </row>
    <row r="89" spans="1:16">
      <c r="A89" s="13">
        <v>4</v>
      </c>
      <c r="B89" s="14" t="s">
        <v>65</v>
      </c>
      <c r="C89" s="67">
        <v>0</v>
      </c>
      <c r="D89" s="67">
        <v>0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</row>
    <row r="90" spans="1:16">
      <c r="A90" s="13">
        <v>5</v>
      </c>
      <c r="B90" s="14" t="s">
        <v>66</v>
      </c>
      <c r="C90" s="67">
        <v>0</v>
      </c>
      <c r="D90" s="67">
        <v>0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</row>
    <row r="91" spans="1:16">
      <c r="A91" s="13">
        <v>6</v>
      </c>
      <c r="B91" s="14" t="s">
        <v>67</v>
      </c>
      <c r="C91" s="67">
        <v>325.60044693200001</v>
      </c>
      <c r="D91" s="67">
        <v>327.23667568899998</v>
      </c>
      <c r="E91" s="67">
        <v>322.89683805300001</v>
      </c>
      <c r="F91" s="67">
        <v>410.17754020899997</v>
      </c>
      <c r="G91" s="67">
        <v>431.246001482</v>
      </c>
      <c r="H91" s="67">
        <v>428.52344252199998</v>
      </c>
      <c r="I91" s="67">
        <v>403.95446376799998</v>
      </c>
      <c r="J91" s="67">
        <v>416.53462422799998</v>
      </c>
      <c r="K91" s="67">
        <v>435.46849168799997</v>
      </c>
      <c r="L91" s="67">
        <v>438.900049293</v>
      </c>
      <c r="M91" s="67">
        <v>397.70922076599999</v>
      </c>
      <c r="N91" s="67">
        <v>399.256778365</v>
      </c>
      <c r="O91" s="67">
        <v>399.489947519</v>
      </c>
      <c r="P91" s="67">
        <v>365.47832589699999</v>
      </c>
    </row>
    <row r="92" spans="1:16">
      <c r="A92" s="13">
        <v>7</v>
      </c>
      <c r="B92" s="14" t="s">
        <v>68</v>
      </c>
      <c r="C92" s="67">
        <v>14.562292254999999</v>
      </c>
      <c r="D92" s="67">
        <v>14.861464119000001</v>
      </c>
      <c r="E92" s="67">
        <v>14.672355883</v>
      </c>
      <c r="F92" s="67">
        <v>14.942544723999999</v>
      </c>
      <c r="G92" s="67">
        <v>14.994163248</v>
      </c>
      <c r="H92" s="67">
        <v>15.38447594</v>
      </c>
      <c r="I92" s="67">
        <v>15.019553333999999</v>
      </c>
      <c r="J92" s="67">
        <v>15.147102586999999</v>
      </c>
      <c r="K92" s="67">
        <v>15.007696642999999</v>
      </c>
      <c r="L92" s="67">
        <v>15.349624453000001</v>
      </c>
      <c r="M92" s="67">
        <v>14.436299941</v>
      </c>
      <c r="N92" s="67">
        <v>14.782419511000001</v>
      </c>
      <c r="O92" s="67">
        <v>15.107101224999999</v>
      </c>
      <c r="P92" s="67">
        <v>15.349470891999999</v>
      </c>
    </row>
    <row r="93" spans="1:16">
      <c r="A93" s="13">
        <v>8</v>
      </c>
      <c r="B93" s="14" t="s">
        <v>70</v>
      </c>
      <c r="C93" s="67">
        <v>71.896298999999999</v>
      </c>
      <c r="D93" s="67">
        <v>77.020769000000001</v>
      </c>
      <c r="E93" s="67">
        <v>86.296874000000003</v>
      </c>
      <c r="F93" s="67">
        <v>85.403195999999994</v>
      </c>
      <c r="G93" s="67">
        <v>86.424294000000003</v>
      </c>
      <c r="H93" s="67">
        <v>76.537845000000004</v>
      </c>
      <c r="I93" s="67">
        <v>86.669158999999993</v>
      </c>
      <c r="J93" s="67">
        <v>86.523995999999997</v>
      </c>
      <c r="K93" s="67">
        <v>86.521066000000005</v>
      </c>
      <c r="L93" s="67">
        <v>86.710381999999996</v>
      </c>
      <c r="M93" s="67">
        <v>97.413181925999993</v>
      </c>
      <c r="N93" s="67">
        <v>97.461002813999997</v>
      </c>
      <c r="O93" s="67">
        <v>97.185263606000007</v>
      </c>
      <c r="P93" s="67">
        <v>97.091024696000005</v>
      </c>
    </row>
    <row r="94" spans="1:16">
      <c r="A94" s="13">
        <v>9</v>
      </c>
      <c r="B94" s="14" t="s">
        <v>71</v>
      </c>
      <c r="C94" s="67">
        <v>0</v>
      </c>
      <c r="D94" s="67">
        <v>0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</row>
    <row r="95" spans="1:16">
      <c r="A95" s="13">
        <v>10</v>
      </c>
      <c r="B95" s="14" t="s">
        <v>72</v>
      </c>
      <c r="C95" s="67">
        <v>76.123353249000004</v>
      </c>
      <c r="D95" s="67">
        <v>78.223048676000005</v>
      </c>
      <c r="E95" s="67">
        <v>76.881198592999993</v>
      </c>
      <c r="F95" s="67">
        <v>76.871012132999994</v>
      </c>
      <c r="G95" s="67">
        <v>76.207018285999993</v>
      </c>
      <c r="H95" s="67">
        <v>73.805702573000005</v>
      </c>
      <c r="I95" s="67">
        <v>3.0468316259999999</v>
      </c>
      <c r="J95" s="67">
        <v>3.0858318960000002</v>
      </c>
      <c r="K95" s="67">
        <v>3.1842898449999999</v>
      </c>
      <c r="L95" s="67">
        <v>3.1790625910000001</v>
      </c>
      <c r="M95" s="67">
        <v>3.2313240009999999</v>
      </c>
      <c r="N95" s="67">
        <v>3.2570611409999999</v>
      </c>
      <c r="O95" s="67">
        <v>3.3081963210000001</v>
      </c>
      <c r="P95" s="67">
        <v>3.3124309169999999</v>
      </c>
    </row>
    <row r="96" spans="1:16">
      <c r="A96" s="13">
        <v>11</v>
      </c>
      <c r="B96" s="14" t="s">
        <v>73</v>
      </c>
      <c r="C96" s="67">
        <v>0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</row>
    <row r="97" spans="1:16">
      <c r="A97" s="13">
        <v>12</v>
      </c>
      <c r="B97" s="14" t="s">
        <v>74</v>
      </c>
      <c r="C97" s="67">
        <v>0</v>
      </c>
      <c r="D97" s="67">
        <v>0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13</v>
      </c>
      <c r="O97" s="67">
        <v>13</v>
      </c>
      <c r="P97" s="67">
        <v>11.834348955999999</v>
      </c>
    </row>
    <row r="98" spans="1:16">
      <c r="A98" s="13">
        <v>13</v>
      </c>
      <c r="B98" s="14" t="s">
        <v>75</v>
      </c>
      <c r="C98" s="67">
        <v>0</v>
      </c>
      <c r="D98" s="67">
        <v>0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</row>
    <row r="99" spans="1:16">
      <c r="A99" s="13">
        <v>14</v>
      </c>
      <c r="B99" s="14" t="s">
        <v>76</v>
      </c>
      <c r="C99" s="67">
        <v>0</v>
      </c>
      <c r="D99" s="67">
        <v>0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</row>
    <row r="100" spans="1:16">
      <c r="A100" s="13">
        <v>15</v>
      </c>
      <c r="B100" s="14" t="s">
        <v>77</v>
      </c>
      <c r="C100" s="67">
        <v>0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</row>
    <row r="101" spans="1:16">
      <c r="A101" s="13">
        <v>16</v>
      </c>
      <c r="B101" s="14" t="s">
        <v>78</v>
      </c>
      <c r="C101" s="67">
        <v>0</v>
      </c>
      <c r="D101" s="67">
        <v>0</v>
      </c>
      <c r="E101" s="67">
        <v>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v>0</v>
      </c>
      <c r="P101" s="67">
        <v>0</v>
      </c>
    </row>
    <row r="102" spans="1:16">
      <c r="A102" s="13">
        <v>17</v>
      </c>
      <c r="B102" s="14" t="s">
        <v>79</v>
      </c>
      <c r="C102" s="67">
        <v>0</v>
      </c>
      <c r="D102" s="67">
        <v>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</row>
    <row r="103" spans="1:16">
      <c r="A103" s="13">
        <v>18</v>
      </c>
      <c r="B103" s="14" t="s">
        <v>80</v>
      </c>
      <c r="C103" s="67">
        <v>0</v>
      </c>
      <c r="D103" s="67">
        <v>0</v>
      </c>
      <c r="E103" s="67">
        <v>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</row>
    <row r="104" spans="1:16">
      <c r="A104" s="13">
        <v>19</v>
      </c>
      <c r="B104" s="14" t="s">
        <v>81</v>
      </c>
      <c r="C104" s="67">
        <v>0</v>
      </c>
      <c r="D104" s="67">
        <v>0</v>
      </c>
      <c r="E104" s="67">
        <v>0</v>
      </c>
      <c r="F104" s="67">
        <v>0</v>
      </c>
      <c r="G104" s="67">
        <v>0</v>
      </c>
      <c r="H104" s="67">
        <v>0</v>
      </c>
      <c r="I104" s="67">
        <v>0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v>0</v>
      </c>
      <c r="P104" s="67">
        <v>0</v>
      </c>
    </row>
    <row r="105" spans="1:16">
      <c r="A105" s="13">
        <v>20</v>
      </c>
      <c r="B105" s="14" t="s">
        <v>82</v>
      </c>
      <c r="C105" s="67">
        <v>0</v>
      </c>
      <c r="D105" s="67">
        <v>0</v>
      </c>
      <c r="E105" s="67">
        <v>0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v>0</v>
      </c>
      <c r="P105" s="67">
        <v>0</v>
      </c>
    </row>
    <row r="106" spans="1:16">
      <c r="A106" s="13">
        <v>21</v>
      </c>
      <c r="B106" s="16" t="s">
        <v>83</v>
      </c>
      <c r="C106" s="61">
        <v>1466.9823914359999</v>
      </c>
      <c r="D106" s="61">
        <v>1464.341957484</v>
      </c>
      <c r="E106" s="61">
        <v>1471.2472665289999</v>
      </c>
      <c r="F106" s="61">
        <v>1474.894293066</v>
      </c>
      <c r="G106" s="61">
        <v>1489.871477016</v>
      </c>
      <c r="H106" s="61">
        <v>1496.751466035</v>
      </c>
      <c r="I106" s="61">
        <v>1502.5400077280001</v>
      </c>
      <c r="J106" s="61">
        <v>1513.1115547110001</v>
      </c>
      <c r="K106" s="61">
        <v>1524.931544176</v>
      </c>
      <c r="L106" s="61">
        <v>1538.3891183369999</v>
      </c>
      <c r="M106" s="61">
        <v>1554.540026634</v>
      </c>
      <c r="N106" s="61">
        <f>SUM(N86:N105)</f>
        <v>1565.0072618309998</v>
      </c>
      <c r="O106" s="61">
        <v>1578.6905086710001</v>
      </c>
      <c r="P106" s="61">
        <v>1616.615601358</v>
      </c>
    </row>
    <row r="107" spans="1:16">
      <c r="A107" s="13">
        <v>22</v>
      </c>
      <c r="B107" s="14" t="s">
        <v>170</v>
      </c>
      <c r="C107" s="67">
        <v>2.3895689550000001</v>
      </c>
      <c r="D107" s="67">
        <v>12.50515583</v>
      </c>
      <c r="E107" s="67">
        <v>2.3409414000000002</v>
      </c>
      <c r="F107" s="67">
        <v>3.9609290549999998</v>
      </c>
      <c r="G107" s="67">
        <v>1.8349043810000001</v>
      </c>
      <c r="H107" s="67">
        <v>1.8986451099999999</v>
      </c>
      <c r="I107" s="67">
        <v>2.4258984799999999</v>
      </c>
      <c r="J107" s="67">
        <v>1.109558729</v>
      </c>
      <c r="K107" s="67">
        <v>0.95804712299999994</v>
      </c>
      <c r="L107" s="67">
        <v>1.589253137</v>
      </c>
      <c r="M107" s="67">
        <v>1.7250606959999999</v>
      </c>
      <c r="N107" s="67">
        <v>2.5607050880000002</v>
      </c>
      <c r="O107" s="67">
        <v>3.5738524589999998</v>
      </c>
      <c r="P107" s="67">
        <v>1.113334051</v>
      </c>
    </row>
    <row r="108" spans="1:16">
      <c r="A108" s="13">
        <v>23</v>
      </c>
      <c r="B108" s="14" t="s">
        <v>176</v>
      </c>
      <c r="C108" s="67">
        <v>0</v>
      </c>
      <c r="D108" s="67">
        <v>0</v>
      </c>
      <c r="E108" s="67">
        <v>0</v>
      </c>
      <c r="F108" s="67">
        <v>0</v>
      </c>
      <c r="G108" s="67">
        <v>0</v>
      </c>
      <c r="H108" s="67">
        <v>0</v>
      </c>
      <c r="I108" s="67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>
        <v>0</v>
      </c>
    </row>
    <row r="109" spans="1:16">
      <c r="A109" s="13">
        <v>24</v>
      </c>
      <c r="B109" s="14" t="s">
        <v>177</v>
      </c>
      <c r="C109" s="67">
        <v>0</v>
      </c>
      <c r="D109" s="67">
        <v>0</v>
      </c>
      <c r="E109" s="67">
        <v>0</v>
      </c>
      <c r="F109" s="67">
        <v>0</v>
      </c>
      <c r="G109" s="67">
        <v>0</v>
      </c>
      <c r="H109" s="67">
        <v>0</v>
      </c>
      <c r="I109" s="67">
        <v>0</v>
      </c>
      <c r="J109" s="67">
        <v>0</v>
      </c>
      <c r="K109" s="67">
        <v>0</v>
      </c>
      <c r="L109" s="67">
        <v>0</v>
      </c>
      <c r="M109" s="67">
        <v>0</v>
      </c>
      <c r="N109" s="67">
        <v>0</v>
      </c>
      <c r="O109" s="67">
        <v>0</v>
      </c>
      <c r="P109" s="67">
        <v>0</v>
      </c>
    </row>
    <row r="110" spans="1:16">
      <c r="A110" s="13">
        <v>25</v>
      </c>
      <c r="B110" s="14" t="s">
        <v>178</v>
      </c>
      <c r="C110" s="67">
        <v>6.8538182819999998</v>
      </c>
      <c r="D110" s="67">
        <v>8.1172834890000001</v>
      </c>
      <c r="E110" s="67">
        <v>9.3584494100000004</v>
      </c>
      <c r="F110" s="67">
        <v>9.9481587230000006</v>
      </c>
      <c r="G110" s="67">
        <v>8.0696330189999994</v>
      </c>
      <c r="H110" s="67">
        <v>10.879946172</v>
      </c>
      <c r="I110" s="67">
        <v>11.705045352999999</v>
      </c>
      <c r="J110" s="67">
        <v>10.554948226</v>
      </c>
      <c r="K110" s="67">
        <v>11.842977176</v>
      </c>
      <c r="L110" s="67">
        <v>10.351098649000001</v>
      </c>
      <c r="M110" s="67">
        <v>8.4962522689999993</v>
      </c>
      <c r="N110" s="67">
        <v>10.503272599000001</v>
      </c>
      <c r="O110" s="67">
        <v>10.398765701</v>
      </c>
      <c r="P110" s="67">
        <v>9.6857344849999993</v>
      </c>
    </row>
    <row r="111" spans="1:16">
      <c r="A111" s="13">
        <v>26</v>
      </c>
      <c r="B111" s="14" t="s">
        <v>179</v>
      </c>
      <c r="C111" s="67">
        <v>0</v>
      </c>
      <c r="D111" s="67">
        <v>0</v>
      </c>
      <c r="E111" s="67">
        <v>0</v>
      </c>
      <c r="F111" s="67">
        <v>0</v>
      </c>
      <c r="G111" s="67">
        <v>0</v>
      </c>
      <c r="H111" s="67">
        <v>0</v>
      </c>
      <c r="I111" s="67">
        <v>0</v>
      </c>
      <c r="J111" s="67">
        <v>0</v>
      </c>
      <c r="K111" s="67">
        <v>-0.12825</v>
      </c>
      <c r="L111" s="67">
        <v>-0.12825</v>
      </c>
      <c r="M111" s="67">
        <v>0</v>
      </c>
      <c r="N111" s="67">
        <v>0</v>
      </c>
      <c r="O111" s="67">
        <v>0</v>
      </c>
      <c r="P111" s="67">
        <v>0</v>
      </c>
    </row>
    <row r="112" spans="1:16">
      <c r="A112" s="13">
        <v>27</v>
      </c>
      <c r="B112" s="16" t="s">
        <v>180</v>
      </c>
      <c r="C112" s="61">
        <v>9.2433872370000003</v>
      </c>
      <c r="D112" s="61">
        <v>20.622439319000001</v>
      </c>
      <c r="E112" s="61">
        <v>11.699390810000001</v>
      </c>
      <c r="F112" s="61">
        <v>13.909087778</v>
      </c>
      <c r="G112" s="61">
        <v>9.9045374000000006</v>
      </c>
      <c r="H112" s="61">
        <v>12.778591282000001</v>
      </c>
      <c r="I112" s="61">
        <v>14.130943833</v>
      </c>
      <c r="J112" s="61">
        <v>11.664506955</v>
      </c>
      <c r="K112" s="61">
        <v>12.672774299</v>
      </c>
      <c r="L112" s="61">
        <v>11.812101785999999</v>
      </c>
      <c r="M112" s="61">
        <v>10.221312964999999</v>
      </c>
      <c r="N112" s="61">
        <f>SUM(N107:N111)</f>
        <v>13.063977687000001</v>
      </c>
      <c r="O112" s="61">
        <f>SUM(O107:O111)</f>
        <v>13.97261816</v>
      </c>
      <c r="P112" s="61">
        <v>10.799068536</v>
      </c>
    </row>
    <row r="113" spans="1:16">
      <c r="A113" s="13">
        <v>28</v>
      </c>
      <c r="B113" s="16" t="s">
        <v>188</v>
      </c>
      <c r="C113" s="61">
        <v>1476.2257786729999</v>
      </c>
      <c r="D113" s="61">
        <v>1484.964396803</v>
      </c>
      <c r="E113" s="61">
        <v>1482.946657339</v>
      </c>
      <c r="F113" s="61">
        <v>1488.803380844</v>
      </c>
      <c r="G113" s="61">
        <v>1499.776014416</v>
      </c>
      <c r="H113" s="61">
        <v>1509.530057317</v>
      </c>
      <c r="I113" s="61">
        <v>1516.670951561</v>
      </c>
      <c r="J113" s="61">
        <v>1524.776061666</v>
      </c>
      <c r="K113" s="61">
        <v>1537.6043184749999</v>
      </c>
      <c r="L113" s="61">
        <v>1550.201220123</v>
      </c>
      <c r="M113" s="61">
        <v>1564.7613395989999</v>
      </c>
      <c r="N113" s="61">
        <f>N106+N112</f>
        <v>1578.0712395179999</v>
      </c>
      <c r="O113" s="61">
        <f>O106+O112</f>
        <v>1592.663126831</v>
      </c>
      <c r="P113" s="131">
        <v>1627.4146698940001</v>
      </c>
    </row>
    <row r="114" spans="1:16">
      <c r="A114" s="13">
        <v>29</v>
      </c>
      <c r="B114" s="14" t="s">
        <v>189</v>
      </c>
      <c r="C114" s="67">
        <v>0</v>
      </c>
      <c r="D114" s="67">
        <v>0</v>
      </c>
      <c r="E114" s="67">
        <v>0</v>
      </c>
      <c r="F114" s="67">
        <v>0</v>
      </c>
      <c r="G114" s="67">
        <v>0</v>
      </c>
      <c r="H114" s="67">
        <v>0</v>
      </c>
      <c r="I114" s="67">
        <v>0</v>
      </c>
      <c r="J114" s="67">
        <v>0</v>
      </c>
      <c r="K114" s="67">
        <v>0</v>
      </c>
      <c r="L114" s="67">
        <v>0</v>
      </c>
      <c r="M114" s="67">
        <v>0</v>
      </c>
      <c r="N114" s="67">
        <v>0</v>
      </c>
      <c r="O114" s="67">
        <v>0</v>
      </c>
      <c r="P114" s="67">
        <v>0</v>
      </c>
    </row>
    <row r="115" spans="1:16">
      <c r="A115" s="13">
        <v>30</v>
      </c>
      <c r="B115" s="14" t="s">
        <v>190</v>
      </c>
      <c r="C115" s="67">
        <v>0</v>
      </c>
      <c r="D115" s="67">
        <v>0</v>
      </c>
      <c r="E115" s="67">
        <v>0</v>
      </c>
      <c r="F115" s="67">
        <v>0</v>
      </c>
      <c r="G115" s="67">
        <v>0</v>
      </c>
      <c r="H115" s="67">
        <v>0</v>
      </c>
      <c r="I115" s="67">
        <v>0</v>
      </c>
      <c r="J115" s="67">
        <v>0</v>
      </c>
      <c r="K115" s="67">
        <v>0</v>
      </c>
      <c r="L115" s="67">
        <v>0</v>
      </c>
      <c r="M115" s="67">
        <v>0</v>
      </c>
      <c r="N115" s="67">
        <v>0</v>
      </c>
      <c r="O115" s="67">
        <v>0</v>
      </c>
      <c r="P115" s="67">
        <v>0</v>
      </c>
    </row>
    <row r="116" spans="1:16">
      <c r="A116" s="13">
        <v>31</v>
      </c>
      <c r="B116" s="14" t="s">
        <v>191</v>
      </c>
      <c r="C116" s="67">
        <v>0</v>
      </c>
      <c r="D116" s="67">
        <v>0</v>
      </c>
      <c r="E116" s="67">
        <v>0</v>
      </c>
      <c r="F116" s="67">
        <v>0</v>
      </c>
      <c r="G116" s="67">
        <v>0</v>
      </c>
      <c r="H116" s="67">
        <v>0</v>
      </c>
      <c r="I116" s="67">
        <v>0</v>
      </c>
      <c r="J116" s="67">
        <v>0</v>
      </c>
      <c r="K116" s="67">
        <v>0</v>
      </c>
      <c r="L116" s="67">
        <v>0</v>
      </c>
      <c r="M116" s="67">
        <v>0</v>
      </c>
      <c r="N116" s="67">
        <v>0</v>
      </c>
      <c r="O116" s="67">
        <v>0</v>
      </c>
      <c r="P116" s="67">
        <v>0</v>
      </c>
    </row>
    <row r="117" spans="1:16">
      <c r="A117" s="13">
        <v>33</v>
      </c>
      <c r="B117" s="14" t="s">
        <v>193</v>
      </c>
      <c r="C117" s="67">
        <v>0</v>
      </c>
      <c r="D117" s="67">
        <v>0</v>
      </c>
      <c r="E117" s="67">
        <v>0</v>
      </c>
      <c r="F117" s="67">
        <v>0</v>
      </c>
      <c r="G117" s="67">
        <v>0</v>
      </c>
      <c r="H117" s="67">
        <v>0</v>
      </c>
      <c r="I117" s="67">
        <v>0</v>
      </c>
      <c r="J117" s="67">
        <v>0</v>
      </c>
      <c r="K117" s="67">
        <v>0</v>
      </c>
      <c r="L117" s="67">
        <v>0</v>
      </c>
      <c r="M117" s="67">
        <v>0</v>
      </c>
      <c r="N117" s="67">
        <v>0</v>
      </c>
      <c r="O117" s="67">
        <v>0</v>
      </c>
      <c r="P117" s="67">
        <v>0</v>
      </c>
    </row>
    <row r="118" spans="1:16">
      <c r="A118" s="13">
        <v>34</v>
      </c>
      <c r="B118" s="14" t="s">
        <v>194</v>
      </c>
      <c r="C118" s="67">
        <v>1.563982872</v>
      </c>
      <c r="D118" s="67">
        <v>2.1294967580000002</v>
      </c>
      <c r="E118" s="67">
        <v>2.067468587</v>
      </c>
      <c r="F118" s="67">
        <v>2.074502249</v>
      </c>
      <c r="G118" s="67">
        <v>2.3637628290000001</v>
      </c>
      <c r="H118" s="67">
        <v>1.584844143</v>
      </c>
      <c r="I118" s="67">
        <v>2.2278354880000002</v>
      </c>
      <c r="J118" s="67">
        <v>1.959118964</v>
      </c>
      <c r="K118" s="67">
        <v>2.068592754</v>
      </c>
      <c r="L118" s="67">
        <v>1.915590116</v>
      </c>
      <c r="M118" s="67">
        <v>2.069718586</v>
      </c>
      <c r="N118" s="67">
        <v>1.9467591289999999</v>
      </c>
      <c r="O118" s="67">
        <v>2.0262029890000002</v>
      </c>
      <c r="P118" s="67">
        <v>2.2727727949999998</v>
      </c>
    </row>
    <row r="119" spans="1:16">
      <c r="A119" s="13">
        <v>35</v>
      </c>
      <c r="B119" s="14" t="s">
        <v>195</v>
      </c>
      <c r="C119" s="67">
        <v>0.115352656</v>
      </c>
      <c r="D119" s="67">
        <v>0.12048998299999999</v>
      </c>
      <c r="E119" s="67">
        <v>0.14919701799999999</v>
      </c>
      <c r="F119" s="67">
        <v>0.11534615500000001</v>
      </c>
      <c r="G119" s="67">
        <v>0.11646817199999999</v>
      </c>
      <c r="H119" s="67">
        <v>0.13263908899999999</v>
      </c>
      <c r="I119" s="67">
        <v>0.29235993199999999</v>
      </c>
      <c r="J119" s="67">
        <v>0.135428618</v>
      </c>
      <c r="K119" s="67">
        <v>0.135428618</v>
      </c>
      <c r="L119" s="67">
        <v>0.14319763099999999</v>
      </c>
      <c r="M119" s="67">
        <v>0.97242227000000003</v>
      </c>
      <c r="N119" s="67">
        <v>0.15159044199999999</v>
      </c>
      <c r="O119" s="67">
        <v>0.18749183899999999</v>
      </c>
      <c r="P119" s="67">
        <v>0.71666661200000004</v>
      </c>
    </row>
    <row r="120" spans="1:16">
      <c r="A120" s="13">
        <v>36</v>
      </c>
      <c r="B120" s="16" t="s">
        <v>241</v>
      </c>
      <c r="C120" s="61">
        <v>1.679335528</v>
      </c>
      <c r="D120" s="61">
        <v>2.2499867409999998</v>
      </c>
      <c r="E120" s="61">
        <v>2.2166656050000002</v>
      </c>
      <c r="F120" s="61">
        <v>2.1898484040000001</v>
      </c>
      <c r="G120" s="61">
        <v>2.4802310009999999</v>
      </c>
      <c r="H120" s="61">
        <v>1.717483232</v>
      </c>
      <c r="I120" s="61">
        <v>2.5201954199999999</v>
      </c>
      <c r="J120" s="61">
        <v>2.0945475820000001</v>
      </c>
      <c r="K120" s="61">
        <v>2.2040213720000001</v>
      </c>
      <c r="L120" s="61">
        <v>2.0587877469999998</v>
      </c>
      <c r="M120" s="61">
        <v>3.0421408560000001</v>
      </c>
      <c r="N120" s="61">
        <f>SUM(N114:N119)</f>
        <v>2.098349571</v>
      </c>
      <c r="O120" s="61">
        <v>2.2136948279999999</v>
      </c>
      <c r="P120" s="61">
        <v>2.9894394069999999</v>
      </c>
    </row>
    <row r="121" spans="1:16">
      <c r="A121" s="13">
        <v>37</v>
      </c>
      <c r="B121" s="16" t="s">
        <v>197</v>
      </c>
      <c r="C121" s="61">
        <v>1474.546443145</v>
      </c>
      <c r="D121" s="61">
        <v>1482.7144100620001</v>
      </c>
      <c r="E121" s="61">
        <v>1480.7299917339999</v>
      </c>
      <c r="F121" s="61">
        <v>1486.61353244</v>
      </c>
      <c r="G121" s="61">
        <v>1497.295783415</v>
      </c>
      <c r="H121" s="61">
        <v>1507.8125740850001</v>
      </c>
      <c r="I121" s="61">
        <v>1514.1507561410001</v>
      </c>
      <c r="J121" s="61">
        <v>1522.6815140839999</v>
      </c>
      <c r="K121" s="61">
        <v>1535.400297103</v>
      </c>
      <c r="L121" s="61">
        <v>1548.142432376</v>
      </c>
      <c r="M121" s="61">
        <v>1561.7191987430001</v>
      </c>
      <c r="N121" s="61">
        <f>N113-N120</f>
        <v>1575.9728899469999</v>
      </c>
      <c r="O121" s="131">
        <v>1590.4494320030001</v>
      </c>
      <c r="P121" s="131">
        <v>1624.4252304869999</v>
      </c>
    </row>
  </sheetData>
  <mergeCells count="3">
    <mergeCell ref="B2:I2"/>
    <mergeCell ref="B43:I43"/>
    <mergeCell ref="B84:I8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rgb="FF00B0F0"/>
  </sheetPr>
  <dimension ref="A1:P101"/>
  <sheetViews>
    <sheetView showGridLines="0" zoomScale="130" zoomScaleNormal="130" workbookViewId="0">
      <pane xSplit="2" ySplit="3" topLeftCell="M88" activePane="bottomRight" state="frozen"/>
      <selection pane="topRight" activeCell="C1" sqref="C1"/>
      <selection pane="bottomLeft" activeCell="A4" sqref="A4"/>
      <selection pane="bottomRight" activeCell="S94" sqref="S94"/>
    </sheetView>
  </sheetViews>
  <sheetFormatPr defaultColWidth="8.81640625" defaultRowHeight="14.5"/>
  <cols>
    <col min="1" max="1" width="3.81640625" bestFit="1" customWidth="1"/>
    <col min="2" max="2" width="42.36328125" customWidth="1"/>
    <col min="3" max="6" width="10.453125" bestFit="1" customWidth="1"/>
    <col min="7" max="8" width="11.453125" bestFit="1" customWidth="1"/>
    <col min="9" max="16" width="11.453125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>
      <c r="B2" s="135" t="s">
        <v>244</v>
      </c>
      <c r="C2" s="135"/>
      <c r="D2" s="135"/>
      <c r="E2" s="135"/>
      <c r="F2" s="135"/>
      <c r="G2" s="135"/>
      <c r="H2" s="135"/>
      <c r="I2" s="135"/>
    </row>
    <row r="3" spans="1:16">
      <c r="A3" s="12" t="s">
        <v>167</v>
      </c>
      <c r="B3" s="12" t="s">
        <v>201</v>
      </c>
      <c r="C3" s="50">
        <f>'Tabel 1'!C10</f>
        <v>44773</v>
      </c>
      <c r="D3" s="50">
        <f>'Tabel 1'!D10</f>
        <v>44804</v>
      </c>
      <c r="E3" s="50">
        <f>'Tabel 1'!E10</f>
        <v>44834</v>
      </c>
      <c r="F3" s="50">
        <f>'Tabel 1'!F10</f>
        <v>44865</v>
      </c>
      <c r="G3" s="50">
        <f>'Tabel 1'!G10</f>
        <v>44895</v>
      </c>
      <c r="H3" s="50">
        <f>'Tabel 1'!H10</f>
        <v>44926</v>
      </c>
      <c r="I3" s="50">
        <f>'Tabel 1'!I10</f>
        <v>44957</v>
      </c>
      <c r="J3" s="50">
        <f>'Tabel 1'!J10</f>
        <v>44985</v>
      </c>
      <c r="K3" s="50">
        <f>'Tabel 1'!K10</f>
        <v>45016</v>
      </c>
      <c r="L3" s="50">
        <f>'Tabel 1'!L10</f>
        <v>45046</v>
      </c>
      <c r="M3" s="50">
        <f>'Tabel 1'!M10</f>
        <v>45077</v>
      </c>
      <c r="N3" s="50">
        <f>'Tabel 1'!N10</f>
        <v>45107</v>
      </c>
      <c r="O3" s="50">
        <f>'Tabel 1'!O10</f>
        <v>45138</v>
      </c>
      <c r="P3" s="50">
        <f>'Tabel 1'!P10</f>
        <v>45169</v>
      </c>
    </row>
    <row r="4" spans="1:16">
      <c r="A4" s="13">
        <v>1</v>
      </c>
      <c r="B4" s="14" t="s">
        <v>202</v>
      </c>
      <c r="C4" s="67">
        <f t="shared" ref="C4:I4" si="0">C38+C72</f>
        <v>4915.4865136832186</v>
      </c>
      <c r="D4" s="67">
        <f t="shared" si="0"/>
        <v>5615.4563800691321</v>
      </c>
      <c r="E4" s="67">
        <f t="shared" si="0"/>
        <v>6329.1308069835868</v>
      </c>
      <c r="F4" s="67">
        <f t="shared" si="0"/>
        <v>7063.1864588080771</v>
      </c>
      <c r="G4" s="67">
        <f t="shared" si="0"/>
        <v>7812.9785854117008</v>
      </c>
      <c r="H4" s="67">
        <f t="shared" si="0"/>
        <v>8595.5381104221487</v>
      </c>
      <c r="I4" s="67">
        <f t="shared" si="0"/>
        <v>801.9589667125465</v>
      </c>
      <c r="J4" s="67">
        <f t="shared" ref="J4:K4" si="1">J38+J72</f>
        <v>1509.2500862681181</v>
      </c>
      <c r="K4" s="67">
        <f t="shared" si="1"/>
        <v>2259.2692704543269</v>
      </c>
      <c r="L4" s="67">
        <f t="shared" ref="L4:M4" si="2">L38+L72</f>
        <v>3021.0359623090485</v>
      </c>
      <c r="M4" s="67">
        <f t="shared" si="2"/>
        <v>3794.5740283585455</v>
      </c>
      <c r="N4" s="67">
        <f t="shared" ref="N4:O4" si="3">N38+N72</f>
        <v>4564.9455656862183</v>
      </c>
      <c r="O4" s="67">
        <f t="shared" si="3"/>
        <v>5375.4052359846355</v>
      </c>
      <c r="P4" s="67">
        <f t="shared" ref="P4" si="4">P38+P72</f>
        <v>6164.6959908377012</v>
      </c>
    </row>
    <row r="5" spans="1:16">
      <c r="A5" s="13">
        <v>2</v>
      </c>
      <c r="B5" s="14" t="s">
        <v>203</v>
      </c>
      <c r="C5" s="67">
        <f t="shared" ref="C5:I5" si="5">C39+C73</f>
        <v>1002.7783675773511</v>
      </c>
      <c r="D5" s="67">
        <f t="shared" si="5"/>
        <v>1076.8546723927077</v>
      </c>
      <c r="E5" s="67">
        <f t="shared" si="5"/>
        <v>1107.1909848500682</v>
      </c>
      <c r="F5" s="67">
        <f t="shared" si="5"/>
        <v>1142.6717084020181</v>
      </c>
      <c r="G5" s="67">
        <f t="shared" si="5"/>
        <v>1183.246371499808</v>
      </c>
      <c r="H5" s="67">
        <f t="shared" si="5"/>
        <v>1236.6749110867911</v>
      </c>
      <c r="I5" s="67">
        <f t="shared" si="5"/>
        <v>54.306006166369997</v>
      </c>
      <c r="J5" s="67">
        <f t="shared" ref="J5:K5" si="6">J39+J73</f>
        <v>73.149180976369991</v>
      </c>
      <c r="K5" s="67">
        <f t="shared" si="6"/>
        <v>504.91466361588192</v>
      </c>
      <c r="L5" s="67">
        <f t="shared" ref="L5:M5" si="7">L39+L73</f>
        <v>652.94032617733399</v>
      </c>
      <c r="M5" s="67">
        <f t="shared" si="7"/>
        <v>878.76402157174198</v>
      </c>
      <c r="N5" s="67">
        <f t="shared" ref="N5:O5" si="8">N39+N73</f>
        <v>1243.6146751626443</v>
      </c>
      <c r="O5" s="67">
        <f t="shared" si="8"/>
        <v>1360.7241100664239</v>
      </c>
      <c r="P5" s="67">
        <f t="shared" ref="P5" si="9">P39+P73</f>
        <v>1392.4782575281538</v>
      </c>
    </row>
    <row r="6" spans="1:16">
      <c r="A6" s="13">
        <v>3</v>
      </c>
      <c r="B6" s="14" t="s">
        <v>204</v>
      </c>
      <c r="C6" s="67">
        <f t="shared" ref="C6:I6" si="10">C40+C74</f>
        <v>332.61107801960998</v>
      </c>
      <c r="D6" s="67">
        <f t="shared" si="10"/>
        <v>365.56045698909998</v>
      </c>
      <c r="E6" s="67">
        <f t="shared" si="10"/>
        <v>405.23508374778004</v>
      </c>
      <c r="F6" s="67">
        <f t="shared" si="10"/>
        <v>446.87411908243007</v>
      </c>
      <c r="G6" s="67">
        <f t="shared" si="10"/>
        <v>499.48921528315003</v>
      </c>
      <c r="H6" s="67">
        <f t="shared" si="10"/>
        <v>540.9283354495401</v>
      </c>
      <c r="I6" s="67">
        <f t="shared" si="10"/>
        <v>43.91417251891</v>
      </c>
      <c r="J6" s="67">
        <f t="shared" ref="J6:K6" si="11">J40+J74</f>
        <v>79.424255761560005</v>
      </c>
      <c r="K6" s="67">
        <f t="shared" si="11"/>
        <v>114.16593575019</v>
      </c>
      <c r="L6" s="67">
        <f t="shared" ref="L6:M6" si="12">L40+L74</f>
        <v>162.58895455095666</v>
      </c>
      <c r="M6" s="67">
        <f t="shared" si="12"/>
        <v>197.28157667225332</v>
      </c>
      <c r="N6" s="67">
        <f t="shared" ref="N6:O6" si="13">N40+N74</f>
        <v>241.22270680913331</v>
      </c>
      <c r="O6" s="67">
        <f t="shared" si="13"/>
        <v>278.74017128742997</v>
      </c>
      <c r="P6" s="67">
        <f t="shared" ref="P6" si="14">P40+P74</f>
        <v>316.00662733719997</v>
      </c>
    </row>
    <row r="7" spans="1:16">
      <c r="A7" s="13">
        <v>4</v>
      </c>
      <c r="B7" s="14" t="s">
        <v>205</v>
      </c>
      <c r="C7" s="67">
        <f t="shared" ref="C7:I7" si="15">C41+C75</f>
        <v>858.11338062183631</v>
      </c>
      <c r="D7" s="67">
        <f t="shared" si="15"/>
        <v>1050.2935486175411</v>
      </c>
      <c r="E7" s="67">
        <f t="shared" si="15"/>
        <v>1130.5331540914069</v>
      </c>
      <c r="F7" s="67">
        <f t="shared" si="15"/>
        <v>1100.3784030128509</v>
      </c>
      <c r="G7" s="67">
        <f t="shared" si="15"/>
        <v>1150.6506517637943</v>
      </c>
      <c r="H7" s="67">
        <f t="shared" si="15"/>
        <v>1216.362167750176</v>
      </c>
      <c r="I7" s="67">
        <f t="shared" si="15"/>
        <v>135.4825430546428</v>
      </c>
      <c r="J7" s="67">
        <f t="shared" ref="J7:K7" si="16">J41+J75</f>
        <v>185.91596593621409</v>
      </c>
      <c r="K7" s="67">
        <f t="shared" si="16"/>
        <v>224.33406410679569</v>
      </c>
      <c r="L7" s="67">
        <f t="shared" ref="L7:M7" si="17">L41+L75</f>
        <v>290.96739780447217</v>
      </c>
      <c r="M7" s="67">
        <f t="shared" si="17"/>
        <v>549.96509340808871</v>
      </c>
      <c r="N7" s="67">
        <f t="shared" ref="N7:O7" si="18">N41+N75</f>
        <v>648.43108029565167</v>
      </c>
      <c r="O7" s="67">
        <f t="shared" si="18"/>
        <v>776.49274945374873</v>
      </c>
      <c r="P7" s="67">
        <f t="shared" ref="P7" si="19">P41+P75</f>
        <v>894.55975644066007</v>
      </c>
    </row>
    <row r="8" spans="1:16">
      <c r="A8" s="13">
        <v>5</v>
      </c>
      <c r="B8" s="14" t="s">
        <v>206</v>
      </c>
      <c r="C8" s="67">
        <f t="shared" ref="C8:I8" si="20">C42+C76</f>
        <v>8.3014731699199995</v>
      </c>
      <c r="D8" s="67">
        <f t="shared" si="20"/>
        <v>10.396972160920001</v>
      </c>
      <c r="E8" s="67">
        <f t="shared" si="20"/>
        <v>11.113005758720002</v>
      </c>
      <c r="F8" s="67">
        <f t="shared" si="20"/>
        <v>12.896929308920003</v>
      </c>
      <c r="G8" s="67">
        <f t="shared" si="20"/>
        <v>12.468966959919999</v>
      </c>
      <c r="H8" s="67">
        <f t="shared" si="20"/>
        <v>39.744585764919997</v>
      </c>
      <c r="I8" s="67">
        <f t="shared" si="20"/>
        <v>1.3151715822500001</v>
      </c>
      <c r="J8" s="67">
        <f t="shared" ref="J8:K8" si="21">J42+J76</f>
        <v>2.6401289892499999</v>
      </c>
      <c r="K8" s="67">
        <f t="shared" si="21"/>
        <v>3.0582474612500001</v>
      </c>
      <c r="L8" s="67">
        <f t="shared" ref="L8:M8" si="22">L42+L76</f>
        <v>6.3046062743199993</v>
      </c>
      <c r="M8" s="67">
        <f t="shared" si="22"/>
        <v>8.9720080983199999</v>
      </c>
      <c r="N8" s="67">
        <f t="shared" ref="N8:O8" si="23">N42+N76</f>
        <v>8.9951596322499991</v>
      </c>
      <c r="O8" s="67">
        <f t="shared" si="23"/>
        <v>13.63628759825</v>
      </c>
      <c r="P8" s="67">
        <f t="shared" ref="P8" si="24">P42+P76</f>
        <v>14.97285734325</v>
      </c>
    </row>
    <row r="9" spans="1:16">
      <c r="A9" s="13">
        <v>6</v>
      </c>
      <c r="B9" s="16" t="s">
        <v>207</v>
      </c>
      <c r="C9" s="61">
        <f t="shared" ref="C9:I9" si="25">C43+C77</f>
        <v>7117.2908130719425</v>
      </c>
      <c r="D9" s="61">
        <f t="shared" si="25"/>
        <v>8118.562030229401</v>
      </c>
      <c r="E9" s="61">
        <f t="shared" si="25"/>
        <v>8983.2030354315593</v>
      </c>
      <c r="F9" s="61">
        <f t="shared" si="25"/>
        <v>9766.0076186142978</v>
      </c>
      <c r="G9" s="61">
        <f t="shared" si="25"/>
        <v>10658.83379091837</v>
      </c>
      <c r="H9" s="61">
        <f t="shared" si="25"/>
        <v>11629.248110473569</v>
      </c>
      <c r="I9" s="61">
        <f t="shared" si="25"/>
        <v>1036.9768600347195</v>
      </c>
      <c r="J9" s="61">
        <f t="shared" ref="J9:K9" si="26">J43+J77</f>
        <v>1850.3796179315116</v>
      </c>
      <c r="K9" s="61">
        <f t="shared" si="26"/>
        <v>3105.7421813884444</v>
      </c>
      <c r="L9" s="61">
        <f t="shared" ref="L9:M9" si="27">L43+L77</f>
        <v>4133.8372471161319</v>
      </c>
      <c r="M9" s="61">
        <f t="shared" si="27"/>
        <v>5429.5567281089488</v>
      </c>
      <c r="N9" s="61">
        <f t="shared" ref="N9:O9" si="28">N43+N77</f>
        <v>6707.2091875858978</v>
      </c>
      <c r="O9" s="61">
        <f t="shared" si="28"/>
        <v>7804.9985543904877</v>
      </c>
      <c r="P9" s="61">
        <f t="shared" ref="P9" si="29">P43+P77</f>
        <v>8782.713489486965</v>
      </c>
    </row>
    <row r="10" spans="1:16">
      <c r="A10" s="13">
        <v>7</v>
      </c>
      <c r="B10" s="14" t="s">
        <v>208</v>
      </c>
      <c r="C10" s="67">
        <f t="shared" ref="C10:I10" si="30">C44+C78</f>
        <v>24.397454251079996</v>
      </c>
      <c r="D10" s="67">
        <f t="shared" si="30"/>
        <v>29.337199032130002</v>
      </c>
      <c r="E10" s="67">
        <f t="shared" si="30"/>
        <v>32.221800985898795</v>
      </c>
      <c r="F10" s="67">
        <f t="shared" si="30"/>
        <v>35.027440055818786</v>
      </c>
      <c r="G10" s="67">
        <f t="shared" si="30"/>
        <v>38.493543677808795</v>
      </c>
      <c r="H10" s="67">
        <f t="shared" si="30"/>
        <v>42.695550286258793</v>
      </c>
      <c r="I10" s="67">
        <f t="shared" si="30"/>
        <v>2.7454897914687946</v>
      </c>
      <c r="J10" s="67">
        <f t="shared" ref="J10:K10" si="31">J44+J78</f>
        <v>5.4657836178000005</v>
      </c>
      <c r="K10" s="67">
        <f t="shared" si="31"/>
        <v>8.7744294030900001</v>
      </c>
      <c r="L10" s="67">
        <f t="shared" ref="L10:M10" si="32">L44+L78</f>
        <v>10.96855458964</v>
      </c>
      <c r="M10" s="67">
        <f t="shared" si="32"/>
        <v>14.41617064159</v>
      </c>
      <c r="N10" s="67">
        <f t="shared" ref="N10:O10" si="33">N44+N78</f>
        <v>18.862433526129998</v>
      </c>
      <c r="O10" s="67">
        <f t="shared" si="33"/>
        <v>20.658582401229999</v>
      </c>
      <c r="P10" s="67">
        <f t="shared" ref="P10" si="34">P44+P78</f>
        <v>23.732610021140005</v>
      </c>
    </row>
    <row r="11" spans="1:16">
      <c r="A11" s="13">
        <v>8</v>
      </c>
      <c r="B11" s="14" t="s">
        <v>209</v>
      </c>
      <c r="C11" s="67">
        <f t="shared" ref="C11:I11" si="35">C45+C79</f>
        <v>46.98066795015</v>
      </c>
      <c r="D11" s="67">
        <f t="shared" si="35"/>
        <v>70.375419365900001</v>
      </c>
      <c r="E11" s="67">
        <f t="shared" si="35"/>
        <v>85.536559178899992</v>
      </c>
      <c r="F11" s="67">
        <f t="shared" si="35"/>
        <v>95.186470221130008</v>
      </c>
      <c r="G11" s="67">
        <f t="shared" si="35"/>
        <v>112.74713417788</v>
      </c>
      <c r="H11" s="67">
        <f t="shared" si="35"/>
        <v>149.70451183663002</v>
      </c>
      <c r="I11" s="67">
        <f t="shared" si="35"/>
        <v>2.7979507397500001</v>
      </c>
      <c r="J11" s="67">
        <f t="shared" ref="J11:K11" si="36">J45+J79</f>
        <v>8.9147122764999995</v>
      </c>
      <c r="K11" s="67">
        <f t="shared" si="36"/>
        <v>15.4106646995</v>
      </c>
      <c r="L11" s="67">
        <f t="shared" ref="L11:M11" si="37">L45+L79</f>
        <v>20.749217400830002</v>
      </c>
      <c r="M11" s="67">
        <f t="shared" si="37"/>
        <v>27.901594398410001</v>
      </c>
      <c r="N11" s="67">
        <f t="shared" ref="N11:O11" si="38">N45+N79</f>
        <v>43.568144250559996</v>
      </c>
      <c r="O11" s="67">
        <f t="shared" si="38"/>
        <v>49.434549615640002</v>
      </c>
      <c r="P11" s="67">
        <f t="shared" ref="P11" si="39">P45+P79</f>
        <v>59.899206892209996</v>
      </c>
    </row>
    <row r="12" spans="1:16">
      <c r="A12" s="13">
        <v>9</v>
      </c>
      <c r="B12" s="14" t="s">
        <v>210</v>
      </c>
      <c r="C12" s="67">
        <f t="shared" ref="C12:I12" si="40">C46+C80</f>
        <v>93.992034047497796</v>
      </c>
      <c r="D12" s="67">
        <f t="shared" si="40"/>
        <v>101.92731166008581</v>
      </c>
      <c r="E12" s="67">
        <f t="shared" si="40"/>
        <v>112.23480803267388</v>
      </c>
      <c r="F12" s="67">
        <f t="shared" si="40"/>
        <v>122.70667507726191</v>
      </c>
      <c r="G12" s="67">
        <f t="shared" si="40"/>
        <v>133.18225028284999</v>
      </c>
      <c r="H12" s="67">
        <f t="shared" si="40"/>
        <v>144.0249621084381</v>
      </c>
      <c r="I12" s="67">
        <f t="shared" si="40"/>
        <v>9.8586082993306512</v>
      </c>
      <c r="J12" s="67">
        <f t="shared" ref="J12:K12" si="41">J46+J80</f>
        <v>19.822725949973801</v>
      </c>
      <c r="K12" s="67">
        <f t="shared" si="41"/>
        <v>28.917746377616947</v>
      </c>
      <c r="L12" s="67">
        <f t="shared" ref="L12:M12" si="42">L46+L80</f>
        <v>38.512725680260104</v>
      </c>
      <c r="M12" s="67">
        <f t="shared" si="42"/>
        <v>48.226913346299099</v>
      </c>
      <c r="N12" s="67">
        <f t="shared" ref="N12:O12" si="43">N46+N80</f>
        <v>56.997175651338097</v>
      </c>
      <c r="O12" s="67">
        <f t="shared" si="43"/>
        <v>67.504739238366611</v>
      </c>
      <c r="P12" s="67">
        <f t="shared" ref="P12" si="44">P46+P80</f>
        <v>77.16633464539521</v>
      </c>
    </row>
    <row r="13" spans="1:16">
      <c r="A13" s="13">
        <v>10</v>
      </c>
      <c r="B13" s="14" t="s">
        <v>211</v>
      </c>
      <c r="C13" s="67">
        <f t="shared" ref="C13:I13" si="45">C47+C81</f>
        <v>43.83660224858</v>
      </c>
      <c r="D13" s="67">
        <f t="shared" si="45"/>
        <v>50.076279771000003</v>
      </c>
      <c r="E13" s="67">
        <f t="shared" si="45"/>
        <v>55.935270297419997</v>
      </c>
      <c r="F13" s="67">
        <f t="shared" si="45"/>
        <v>67.057199705399995</v>
      </c>
      <c r="G13" s="67">
        <f t="shared" si="45"/>
        <v>73.40528433419</v>
      </c>
      <c r="H13" s="67">
        <f t="shared" si="45"/>
        <v>81.165133875940001</v>
      </c>
      <c r="I13" s="67">
        <f t="shared" si="45"/>
        <v>6.9234074136900006</v>
      </c>
      <c r="J13" s="67">
        <f t="shared" ref="J13:K13" si="46">J47+J81</f>
        <v>13.09604272738</v>
      </c>
      <c r="K13" s="67">
        <f t="shared" si="46"/>
        <v>19.683888626070001</v>
      </c>
      <c r="L13" s="67">
        <f t="shared" ref="L13:M13" si="47">L47+L81</f>
        <v>26.717164908760001</v>
      </c>
      <c r="M13" s="67">
        <f t="shared" si="47"/>
        <v>34.836126046449998</v>
      </c>
      <c r="N13" s="67">
        <f t="shared" ref="N13:O13" si="48">N47+N81</f>
        <v>40.974349753070001</v>
      </c>
      <c r="O13" s="67">
        <f t="shared" si="48"/>
        <v>47.70986433569</v>
      </c>
      <c r="P13" s="67">
        <f t="shared" ref="P13" si="49">P47+P81</f>
        <v>54.157936046379994</v>
      </c>
    </row>
    <row r="14" spans="1:16">
      <c r="A14" s="13">
        <v>11</v>
      </c>
      <c r="B14" s="14" t="s">
        <v>245</v>
      </c>
      <c r="C14" s="67">
        <f t="shared" ref="C14:I14" si="50">C48+C82</f>
        <v>21.541242719329997</v>
      </c>
      <c r="D14" s="67">
        <f t="shared" si="50"/>
        <v>28.30456410191</v>
      </c>
      <c r="E14" s="67">
        <f t="shared" si="50"/>
        <v>32.664421844019998</v>
      </c>
      <c r="F14" s="67">
        <f t="shared" si="50"/>
        <v>32.859904815799993</v>
      </c>
      <c r="G14" s="67">
        <f t="shared" si="50"/>
        <v>36.81339693676</v>
      </c>
      <c r="H14" s="67">
        <f t="shared" si="50"/>
        <v>40.899257392010007</v>
      </c>
      <c r="I14" s="67">
        <f t="shared" si="50"/>
        <v>2.88349867208</v>
      </c>
      <c r="J14" s="67">
        <f t="shared" ref="J14:K14" si="51">J48+J82</f>
        <v>6.0154154233099995</v>
      </c>
      <c r="K14" s="67">
        <f t="shared" si="51"/>
        <v>9.0818275513699991</v>
      </c>
      <c r="L14" s="67">
        <f t="shared" ref="L14:M14" si="52">L48+L82</f>
        <v>12.281551979640001</v>
      </c>
      <c r="M14" s="67">
        <f t="shared" si="52"/>
        <v>15.558791006460002</v>
      </c>
      <c r="N14" s="67">
        <f t="shared" ref="N14:O14" si="53">N48+N82</f>
        <v>17.993060788600001</v>
      </c>
      <c r="O14" s="67">
        <f t="shared" si="53"/>
        <v>22.399001123290002</v>
      </c>
      <c r="P14" s="67">
        <f t="shared" ref="P14" si="54">P48+P82</f>
        <v>25.835574282290001</v>
      </c>
    </row>
    <row r="15" spans="1:16">
      <c r="A15" s="13">
        <v>12</v>
      </c>
      <c r="B15" s="15" t="s">
        <v>213</v>
      </c>
      <c r="C15" s="67">
        <f t="shared" ref="C15:I15" si="55">C49+C83</f>
        <v>27.432489386210001</v>
      </c>
      <c r="D15" s="67">
        <f t="shared" si="55"/>
        <v>30.58332543721</v>
      </c>
      <c r="E15" s="67">
        <f t="shared" si="55"/>
        <v>35.564681012410006</v>
      </c>
      <c r="F15" s="67">
        <f t="shared" si="55"/>
        <v>39.610072747710007</v>
      </c>
      <c r="G15" s="67">
        <f t="shared" si="55"/>
        <v>56.993742982300006</v>
      </c>
      <c r="H15" s="67">
        <f t="shared" si="55"/>
        <v>50.841554669429996</v>
      </c>
      <c r="I15" s="67">
        <f t="shared" si="55"/>
        <v>3.4442513833899997</v>
      </c>
      <c r="J15" s="67">
        <f t="shared" ref="J15:K15" si="56">J49+J83</f>
        <v>6.54773026239</v>
      </c>
      <c r="K15" s="67">
        <f t="shared" si="56"/>
        <v>11.016382514390001</v>
      </c>
      <c r="L15" s="67">
        <f t="shared" ref="L15:M15" si="57">L49+L83</f>
        <v>14.276440414350001</v>
      </c>
      <c r="M15" s="67">
        <f t="shared" si="57"/>
        <v>18.965382500280004</v>
      </c>
      <c r="N15" s="67">
        <f t="shared" ref="N15:O15" si="58">N49+N83</f>
        <v>24.393206259319999</v>
      </c>
      <c r="O15" s="67">
        <f t="shared" si="58"/>
        <v>34.206285590209994</v>
      </c>
      <c r="P15" s="67">
        <f t="shared" ref="P15" si="59">P49+P83</f>
        <v>41.180264342249998</v>
      </c>
    </row>
    <row r="16" spans="1:16">
      <c r="A16" s="13">
        <v>13</v>
      </c>
      <c r="B16" s="33" t="s">
        <v>214</v>
      </c>
      <c r="C16" s="61">
        <f t="shared" ref="C16:I16" si="60">C50+C84</f>
        <v>258.18049060284778</v>
      </c>
      <c r="D16" s="61">
        <f t="shared" si="60"/>
        <v>310.60409936823578</v>
      </c>
      <c r="E16" s="61">
        <f t="shared" si="60"/>
        <v>354.15754135132278</v>
      </c>
      <c r="F16" s="61">
        <f t="shared" si="60"/>
        <v>392.4477626231207</v>
      </c>
      <c r="G16" s="61">
        <f t="shared" si="60"/>
        <v>451.63535239178884</v>
      </c>
      <c r="H16" s="61">
        <f t="shared" si="60"/>
        <v>509.33097016870687</v>
      </c>
      <c r="I16" s="61">
        <f t="shared" si="60"/>
        <v>28.653206299709442</v>
      </c>
      <c r="J16" s="61">
        <f t="shared" ref="J16:K16" si="61">J50+J84</f>
        <v>59.862410257353801</v>
      </c>
      <c r="K16" s="61">
        <f t="shared" si="61"/>
        <v>92.884939172037008</v>
      </c>
      <c r="L16" s="61">
        <f t="shared" ref="L16:M16" si="62">L50+L84</f>
        <v>123.50565497348009</v>
      </c>
      <c r="M16" s="61">
        <f t="shared" si="62"/>
        <v>159.9049779394891</v>
      </c>
      <c r="N16" s="61">
        <f t="shared" ref="N16:O16" si="63">N50+N84</f>
        <v>202.78837022901806</v>
      </c>
      <c r="O16" s="61">
        <f t="shared" si="63"/>
        <v>241.91302230442659</v>
      </c>
      <c r="P16" s="61">
        <f t="shared" ref="P16" si="64">P50+P84</f>
        <v>281.9719262296652</v>
      </c>
    </row>
    <row r="17" spans="1:16">
      <c r="A17" s="13">
        <v>14</v>
      </c>
      <c r="B17" s="33" t="s">
        <v>215</v>
      </c>
      <c r="C17" s="61">
        <f t="shared" ref="C17:I17" si="65">C51+C85</f>
        <v>6859.1103224690914</v>
      </c>
      <c r="D17" s="61">
        <f t="shared" si="65"/>
        <v>7807.957930861171</v>
      </c>
      <c r="E17" s="61">
        <f t="shared" si="65"/>
        <v>8629.0454940802392</v>
      </c>
      <c r="F17" s="61">
        <f t="shared" si="65"/>
        <v>9373.5598559911723</v>
      </c>
      <c r="G17" s="61">
        <f t="shared" si="65"/>
        <v>10207.198438526582</v>
      </c>
      <c r="H17" s="61">
        <f t="shared" si="65"/>
        <v>11119.917140304871</v>
      </c>
      <c r="I17" s="61">
        <f t="shared" si="65"/>
        <v>1008.3236537350098</v>
      </c>
      <c r="J17" s="61">
        <f t="shared" ref="J17:K17" si="66">J51+J85</f>
        <v>1790.517207674158</v>
      </c>
      <c r="K17" s="61">
        <f t="shared" si="66"/>
        <v>3012.8572422164075</v>
      </c>
      <c r="L17" s="61">
        <f t="shared" ref="L17:M17" si="67">L51+L85</f>
        <v>4010.331592142652</v>
      </c>
      <c r="M17" s="61">
        <f t="shared" si="67"/>
        <v>5269.6517501694598</v>
      </c>
      <c r="N17" s="61">
        <f t="shared" ref="N17:O17" si="68">N51+N85</f>
        <v>6504.4208173568804</v>
      </c>
      <c r="O17" s="61">
        <f t="shared" si="68"/>
        <v>7563.0855320860574</v>
      </c>
      <c r="P17" s="61">
        <f t="shared" ref="P17" si="69">P51+P85</f>
        <v>8500.7415632572975</v>
      </c>
    </row>
    <row r="18" spans="1:16">
      <c r="A18" s="13">
        <v>15</v>
      </c>
      <c r="B18" s="15" t="s">
        <v>216</v>
      </c>
      <c r="C18" s="67">
        <f t="shared" ref="C18:I18" si="70">C52+C86</f>
        <v>399.77936812256002</v>
      </c>
      <c r="D18" s="67">
        <f t="shared" si="70"/>
        <v>449.98379040361999</v>
      </c>
      <c r="E18" s="67">
        <f t="shared" si="70"/>
        <v>504.92280291378</v>
      </c>
      <c r="F18" s="67">
        <f t="shared" si="70"/>
        <v>559.9533198959399</v>
      </c>
      <c r="G18" s="67">
        <f t="shared" si="70"/>
        <v>626.31573493709993</v>
      </c>
      <c r="H18" s="67">
        <f t="shared" si="70"/>
        <v>735.80886550163007</v>
      </c>
      <c r="I18" s="67">
        <f t="shared" si="70"/>
        <v>58.335121361080006</v>
      </c>
      <c r="J18" s="67">
        <f t="shared" ref="J18:K18" si="71">J52+J86</f>
        <v>106.47054021316001</v>
      </c>
      <c r="K18" s="67">
        <f t="shared" si="71"/>
        <v>163.50595143224001</v>
      </c>
      <c r="L18" s="67">
        <f t="shared" ref="L18:M18" si="72">L52+L86</f>
        <v>261.79786283564999</v>
      </c>
      <c r="M18" s="67">
        <f t="shared" si="72"/>
        <v>323.42950655906003</v>
      </c>
      <c r="N18" s="67">
        <f t="shared" ref="N18:O18" si="73">N52+N86</f>
        <v>380.00602993246997</v>
      </c>
      <c r="O18" s="67">
        <f t="shared" si="73"/>
        <v>434.70953145521003</v>
      </c>
      <c r="P18" s="67">
        <f t="shared" ref="P18" si="74">P52+P86</f>
        <v>491.66352092403997</v>
      </c>
    </row>
    <row r="19" spans="1:16">
      <c r="A19" s="13">
        <v>16</v>
      </c>
      <c r="B19" s="15" t="s">
        <v>217</v>
      </c>
      <c r="C19" s="67">
        <f t="shared" ref="C19:I19" si="75">C53+C87</f>
        <v>123.36936356324</v>
      </c>
      <c r="D19" s="67">
        <f t="shared" si="75"/>
        <v>135.76177951774002</v>
      </c>
      <c r="E19" s="67">
        <f t="shared" si="75"/>
        <v>151.88358177623999</v>
      </c>
      <c r="F19" s="67">
        <f t="shared" si="75"/>
        <v>167.96756133174</v>
      </c>
      <c r="G19" s="67">
        <f t="shared" si="75"/>
        <v>159.19229490385999</v>
      </c>
      <c r="H19" s="67">
        <f t="shared" si="75"/>
        <v>189.85183671949</v>
      </c>
      <c r="I19" s="67">
        <f t="shared" si="75"/>
        <v>15.049656681829591</v>
      </c>
      <c r="J19" s="67">
        <f t="shared" ref="J19:K19" si="76">J53+J87</f>
        <v>30.173067649</v>
      </c>
      <c r="K19" s="67">
        <f t="shared" si="76"/>
        <v>45.444227927999997</v>
      </c>
      <c r="L19" s="67">
        <f t="shared" ref="L19:M19" si="77">L53+L87</f>
        <v>60.339279802329997</v>
      </c>
      <c r="M19" s="67">
        <f t="shared" si="77"/>
        <v>74.066122757000002</v>
      </c>
      <c r="N19" s="67">
        <f t="shared" ref="N19:O19" si="78">N53+N87</f>
        <v>87.197130044830004</v>
      </c>
      <c r="O19" s="67">
        <f t="shared" si="78"/>
        <v>102.21009340722</v>
      </c>
      <c r="P19" s="67">
        <f t="shared" ref="P19" si="79">P53+P87</f>
        <v>114.92060014921999</v>
      </c>
    </row>
    <row r="20" spans="1:16">
      <c r="A20" s="13">
        <v>17</v>
      </c>
      <c r="B20" s="15" t="s">
        <v>218</v>
      </c>
      <c r="C20" s="67">
        <f t="shared" ref="C20:I20" si="80">C54+C88</f>
        <v>12.872877092</v>
      </c>
      <c r="D20" s="67">
        <f t="shared" si="80"/>
        <v>15.133022092999999</v>
      </c>
      <c r="E20" s="67">
        <f t="shared" si="80"/>
        <v>16.975572452000002</v>
      </c>
      <c r="F20" s="67">
        <f t="shared" si="80"/>
        <v>19.210527802150001</v>
      </c>
      <c r="G20" s="67">
        <f t="shared" si="80"/>
        <v>20.87166611112</v>
      </c>
      <c r="H20" s="67">
        <f t="shared" si="80"/>
        <v>25.45260553212</v>
      </c>
      <c r="I20" s="67">
        <f t="shared" si="80"/>
        <v>2.030754908</v>
      </c>
      <c r="J20" s="67">
        <f t="shared" ref="J20:K20" si="81">J54+J88</f>
        <v>3.6496007079999999</v>
      </c>
      <c r="K20" s="67">
        <f t="shared" si="81"/>
        <v>5.8049421819999996</v>
      </c>
      <c r="L20" s="67">
        <f t="shared" ref="L20:M20" si="82">L54+L88</f>
        <v>7.7186248390000003</v>
      </c>
      <c r="M20" s="67">
        <f t="shared" si="82"/>
        <v>9.0303354426299993</v>
      </c>
      <c r="N20" s="67">
        <f t="shared" ref="N20:O20" si="83">N54+N88</f>
        <v>11.47772092013</v>
      </c>
      <c r="O20" s="67">
        <f t="shared" si="83"/>
        <v>13.491487654129999</v>
      </c>
      <c r="P20" s="67">
        <f t="shared" ref="P20" si="84">P54+P88</f>
        <v>15.47060713013</v>
      </c>
    </row>
    <row r="21" spans="1:16">
      <c r="A21" s="13">
        <v>18</v>
      </c>
      <c r="B21" s="15" t="s">
        <v>219</v>
      </c>
      <c r="C21" s="67">
        <f t="shared" ref="C21:I21" si="85">C55+C89</f>
        <v>25.443160873427761</v>
      </c>
      <c r="D21" s="67">
        <f t="shared" si="85"/>
        <v>27.92694043901443</v>
      </c>
      <c r="E21" s="67">
        <f t="shared" si="85"/>
        <v>31.208855434573326</v>
      </c>
      <c r="F21" s="67">
        <f t="shared" si="85"/>
        <v>35.31790834816001</v>
      </c>
      <c r="G21" s="67">
        <f t="shared" si="85"/>
        <v>38.447814534952244</v>
      </c>
      <c r="H21" s="67">
        <f t="shared" si="85"/>
        <v>46.168437186027802</v>
      </c>
      <c r="I21" s="67">
        <f t="shared" si="85"/>
        <v>4.0651833751911095</v>
      </c>
      <c r="J21" s="67">
        <f t="shared" ref="J21:K21" si="86">J55+J89</f>
        <v>5.1790624754583305</v>
      </c>
      <c r="K21" s="67">
        <f t="shared" si="86"/>
        <v>9.5361347020277716</v>
      </c>
      <c r="L21" s="67">
        <f t="shared" ref="L21:M21" si="87">L55+L89</f>
        <v>12.63161591887499</v>
      </c>
      <c r="M21" s="67">
        <f t="shared" si="87"/>
        <v>15.873399832861102</v>
      </c>
      <c r="N21" s="67">
        <f t="shared" ref="N21:O21" si="88">N55+N89</f>
        <v>19.156615769458323</v>
      </c>
      <c r="O21" s="67">
        <f t="shared" si="88"/>
        <v>22.379396171355541</v>
      </c>
      <c r="P21" s="67">
        <f t="shared" ref="P21" si="89">P55+P89</f>
        <v>25.553543617720539</v>
      </c>
    </row>
    <row r="22" spans="1:16">
      <c r="A22" s="13">
        <v>19</v>
      </c>
      <c r="B22" s="15" t="s">
        <v>220</v>
      </c>
      <c r="C22" s="67">
        <f t="shared" ref="C22:I22" si="90">C56+C90</f>
        <v>27.517290725999999</v>
      </c>
      <c r="D22" s="67">
        <f t="shared" si="90"/>
        <v>31.146107507</v>
      </c>
      <c r="E22" s="67">
        <f t="shared" si="90"/>
        <v>35.638047400000005</v>
      </c>
      <c r="F22" s="67">
        <f t="shared" si="90"/>
        <v>42.496303798130008</v>
      </c>
      <c r="G22" s="67">
        <f t="shared" si="90"/>
        <v>46.578543637479996</v>
      </c>
      <c r="H22" s="67">
        <f t="shared" si="90"/>
        <v>70.176579527420003</v>
      </c>
      <c r="I22" s="67">
        <f t="shared" si="90"/>
        <v>4.6492225700700001</v>
      </c>
      <c r="J22" s="67">
        <f t="shared" ref="J22:K22" si="91">J56+J90</f>
        <v>7.8212997148800003</v>
      </c>
      <c r="K22" s="67">
        <f t="shared" si="91"/>
        <v>12.311793852180001</v>
      </c>
      <c r="L22" s="67">
        <f t="shared" ref="L22:M22" si="92">L56+L90</f>
        <v>16.898638325309999</v>
      </c>
      <c r="M22" s="67">
        <f t="shared" si="92"/>
        <v>21.772469880360003</v>
      </c>
      <c r="N22" s="67">
        <f t="shared" ref="N22:O22" si="93">N56+N90</f>
        <v>26.706351269059997</v>
      </c>
      <c r="O22" s="67">
        <f t="shared" si="93"/>
        <v>32.144252246680004</v>
      </c>
      <c r="P22" s="67">
        <f t="shared" ref="P22" si="94">P56+P90</f>
        <v>36.323299531549999</v>
      </c>
    </row>
    <row r="23" spans="1:16">
      <c r="A23" s="13">
        <v>20</v>
      </c>
      <c r="B23" s="15" t="s">
        <v>221</v>
      </c>
      <c r="C23" s="67">
        <f t="shared" ref="C23:I23" si="95">C57+C91</f>
        <v>63.847130277010002</v>
      </c>
      <c r="D23" s="67">
        <f t="shared" si="95"/>
        <v>68.864017282310002</v>
      </c>
      <c r="E23" s="67">
        <f t="shared" si="95"/>
        <v>77.763056806590001</v>
      </c>
      <c r="F23" s="67">
        <f t="shared" si="95"/>
        <v>89.483214648780006</v>
      </c>
      <c r="G23" s="67">
        <f t="shared" si="95"/>
        <v>99.182093239810001</v>
      </c>
      <c r="H23" s="67">
        <f t="shared" si="95"/>
        <v>119.67238039682</v>
      </c>
      <c r="I23" s="67">
        <f t="shared" si="95"/>
        <v>6.26746240716</v>
      </c>
      <c r="J23" s="67">
        <f t="shared" ref="J23:K23" si="96">J57+J91</f>
        <v>12.51278783866</v>
      </c>
      <c r="K23" s="67">
        <f t="shared" si="96"/>
        <v>18.963373774760001</v>
      </c>
      <c r="L23" s="67">
        <f t="shared" ref="L23:M23" si="97">L57+L91</f>
        <v>29.119976648359998</v>
      </c>
      <c r="M23" s="67">
        <f t="shared" si="97"/>
        <v>35.939207032010003</v>
      </c>
      <c r="N23" s="67">
        <f t="shared" ref="N23:O23" si="98">N57+N91</f>
        <v>51.479089388609999</v>
      </c>
      <c r="O23" s="67">
        <f t="shared" si="98"/>
        <v>64.798766924879999</v>
      </c>
      <c r="P23" s="67">
        <f t="shared" ref="P23" si="99">P57+P91</f>
        <v>72.560414263409996</v>
      </c>
    </row>
    <row r="24" spans="1:16">
      <c r="A24" s="13">
        <v>21</v>
      </c>
      <c r="B24" s="16" t="s">
        <v>222</v>
      </c>
      <c r="C24" s="61">
        <f t="shared" ref="C24:I24" si="100">C58+C92</f>
        <v>652.82919065423789</v>
      </c>
      <c r="D24" s="61">
        <f t="shared" si="100"/>
        <v>728.81565724268444</v>
      </c>
      <c r="E24" s="61">
        <f t="shared" si="100"/>
        <v>818.39191678318321</v>
      </c>
      <c r="F24" s="61">
        <f t="shared" si="100"/>
        <v>914.42883582490003</v>
      </c>
      <c r="G24" s="61">
        <f t="shared" si="100"/>
        <v>990.58814736432214</v>
      </c>
      <c r="H24" s="61">
        <f t="shared" si="100"/>
        <v>1187.1307048635081</v>
      </c>
      <c r="I24" s="61">
        <f t="shared" si="100"/>
        <v>90.397401303330696</v>
      </c>
      <c r="J24" s="61">
        <f t="shared" ref="J24:K24" si="101">J58+J92</f>
        <v>165.8063585991583</v>
      </c>
      <c r="K24" s="61">
        <f t="shared" si="101"/>
        <v>255.56642387120772</v>
      </c>
      <c r="L24" s="61">
        <f t="shared" ref="L24:M24" si="102">L58+L92</f>
        <v>388.50599836952495</v>
      </c>
      <c r="M24" s="61">
        <f t="shared" si="102"/>
        <v>480.11104150392111</v>
      </c>
      <c r="N24" s="61">
        <f t="shared" ref="N24:O24" si="103">N58+N92</f>
        <v>576.02293732455826</v>
      </c>
      <c r="O24" s="61">
        <f t="shared" si="103"/>
        <v>669.73352785947554</v>
      </c>
      <c r="P24" s="61">
        <f t="shared" ref="P24" si="104">P58+P92</f>
        <v>756.49198561607056</v>
      </c>
    </row>
    <row r="25" spans="1:16">
      <c r="A25" s="13">
        <v>22</v>
      </c>
      <c r="B25" s="14" t="s">
        <v>223</v>
      </c>
      <c r="C25" s="67">
        <f t="shared" ref="C25:H25" si="105">C59</f>
        <v>13.400274712</v>
      </c>
      <c r="D25" s="67">
        <f t="shared" si="105"/>
        <v>14.56009047</v>
      </c>
      <c r="E25" s="67">
        <f t="shared" si="105"/>
        <v>11.486367563</v>
      </c>
      <c r="F25" s="67">
        <f t="shared" si="105"/>
        <v>13.682438233999999</v>
      </c>
      <c r="G25" s="67">
        <f t="shared" si="105"/>
        <v>14.622242756</v>
      </c>
      <c r="H25" s="67">
        <f t="shared" si="105"/>
        <v>18.165735420000001</v>
      </c>
      <c r="I25" s="67">
        <f t="shared" ref="I25:N25" si="106">I59</f>
        <v>0.97635990500000003</v>
      </c>
      <c r="J25" s="67">
        <f t="shared" si="106"/>
        <v>1.947118895</v>
      </c>
      <c r="K25" s="67">
        <f t="shared" si="106"/>
        <v>5.7739615909999999</v>
      </c>
      <c r="L25" s="67">
        <f t="shared" si="106"/>
        <v>6.9206307520000001</v>
      </c>
      <c r="M25" s="67">
        <f t="shared" si="106"/>
        <v>6.4480759169999997</v>
      </c>
      <c r="N25" s="67">
        <f t="shared" si="106"/>
        <v>10.055269634</v>
      </c>
      <c r="O25" s="67">
        <f t="shared" ref="O25:P25" si="107">O59</f>
        <v>10.960826883999999</v>
      </c>
      <c r="P25" s="67">
        <f t="shared" si="107"/>
        <v>11.680793066</v>
      </c>
    </row>
    <row r="26" spans="1:16">
      <c r="A26" s="13">
        <v>23</v>
      </c>
      <c r="B26" s="14" t="s">
        <v>224</v>
      </c>
      <c r="C26" s="67">
        <f t="shared" ref="C26:I26" si="108">C60+C93</f>
        <v>1.2540983939999999</v>
      </c>
      <c r="D26" s="67">
        <f t="shared" si="108"/>
        <v>1.116598395</v>
      </c>
      <c r="E26" s="67">
        <f t="shared" si="108"/>
        <v>1.2608683940000001</v>
      </c>
      <c r="F26" s="67">
        <f t="shared" si="108"/>
        <v>1.481063333</v>
      </c>
      <c r="G26" s="67">
        <f t="shared" si="108"/>
        <v>1.481063333</v>
      </c>
      <c r="H26" s="67">
        <f t="shared" si="108"/>
        <v>1.659433326</v>
      </c>
      <c r="I26" s="67">
        <f t="shared" si="108"/>
        <v>3.2381577199999999E-3</v>
      </c>
      <c r="J26" s="67">
        <f t="shared" ref="J26:K26" si="109">J60+J93</f>
        <v>7.19150672E-3</v>
      </c>
      <c r="K26" s="67">
        <f t="shared" si="109"/>
        <v>7.8862947719999993E-2</v>
      </c>
      <c r="L26" s="67">
        <f t="shared" ref="L26:M26" si="110">L60+L93</f>
        <v>0.10669552872</v>
      </c>
      <c r="M26" s="67">
        <f t="shared" si="110"/>
        <v>8.472259872E-2</v>
      </c>
      <c r="N26" s="67">
        <f t="shared" ref="N26:O26" si="111">N60+N93</f>
        <v>8.7648073719999997E-2</v>
      </c>
      <c r="O26" s="67">
        <f t="shared" si="111"/>
        <v>9.2164120719999992E-2</v>
      </c>
      <c r="P26" s="67">
        <f t="shared" ref="P26" si="112">P60+P93</f>
        <v>0.29392283472000003</v>
      </c>
    </row>
    <row r="27" spans="1:16">
      <c r="A27" s="13">
        <v>24</v>
      </c>
      <c r="B27" s="14" t="s">
        <v>225</v>
      </c>
      <c r="C27" s="67">
        <f t="shared" ref="C27:I27" si="113">C61+C94</f>
        <v>-5.2353084000000001E-2</v>
      </c>
      <c r="D27" s="67">
        <f t="shared" si="113"/>
        <v>8.9991599999999995E-4</v>
      </c>
      <c r="E27" s="67">
        <f t="shared" si="113"/>
        <v>-5.2353093000000003E-2</v>
      </c>
      <c r="F27" s="67">
        <f t="shared" si="113"/>
        <v>-5.3848093E-2</v>
      </c>
      <c r="G27" s="67">
        <f t="shared" si="113"/>
        <v>-5.3848093E-2</v>
      </c>
      <c r="H27" s="67">
        <f t="shared" si="113"/>
        <v>-6.0198001920000001E-2</v>
      </c>
      <c r="I27" s="67">
        <f t="shared" si="113"/>
        <v>1.332468E-2</v>
      </c>
      <c r="J27" s="67">
        <f t="shared" ref="J27:K27" si="114">J61+J94</f>
        <v>-5.7254400000000003E-4</v>
      </c>
      <c r="K27" s="67">
        <f t="shared" si="114"/>
        <v>2.8742739899999998</v>
      </c>
      <c r="L27" s="67">
        <f t="shared" ref="L27:M27" si="115">L61+L94</f>
        <v>2.827539126</v>
      </c>
      <c r="M27" s="67">
        <f t="shared" si="115"/>
        <v>2.873308185</v>
      </c>
      <c r="N27" s="67">
        <f t="shared" ref="N27:O27" si="116">N61+N94</f>
        <v>2.8729416219999999</v>
      </c>
      <c r="O27" s="67">
        <f t="shared" si="116"/>
        <v>2.8725355600000002</v>
      </c>
      <c r="P27" s="67">
        <f t="shared" ref="P27" si="117">P61+P94</f>
        <v>2.8715314150000002</v>
      </c>
    </row>
    <row r="28" spans="1:16">
      <c r="A28" s="13">
        <v>25</v>
      </c>
      <c r="B28" s="14" t="s">
        <v>226</v>
      </c>
      <c r="C28" s="67">
        <f t="shared" ref="C28:I28" si="118">C62+C95</f>
        <v>48.684980982900001</v>
      </c>
      <c r="D28" s="67">
        <f t="shared" si="118"/>
        <v>49.865357820230003</v>
      </c>
      <c r="E28" s="67">
        <f t="shared" si="118"/>
        <v>154.83758557266202</v>
      </c>
      <c r="F28" s="67">
        <f t="shared" si="118"/>
        <v>162.46345665193499</v>
      </c>
      <c r="G28" s="67">
        <f t="shared" si="118"/>
        <v>165.33335535290999</v>
      </c>
      <c r="H28" s="67">
        <f t="shared" si="118"/>
        <v>173.99344514072001</v>
      </c>
      <c r="I28" s="67">
        <f t="shared" si="118"/>
        <v>3.4495241299999999</v>
      </c>
      <c r="J28" s="67">
        <f t="shared" ref="J28:K28" si="119">J62+J95</f>
        <v>7.0692277564799992</v>
      </c>
      <c r="K28" s="67">
        <f t="shared" si="119"/>
        <v>153.89212062337</v>
      </c>
      <c r="L28" s="67">
        <f t="shared" ref="L28:M28" si="120">L62+L95</f>
        <v>154.83320834690997</v>
      </c>
      <c r="M28" s="67">
        <f t="shared" si="120"/>
        <v>159.09447049371997</v>
      </c>
      <c r="N28" s="67">
        <f t="shared" ref="N28:O28" si="121">N62+N95</f>
        <v>161.95743905175001</v>
      </c>
      <c r="O28" s="67">
        <f t="shared" si="121"/>
        <v>164.95835801038115</v>
      </c>
      <c r="P28" s="67">
        <f t="shared" ref="P28" si="122">P62+P95</f>
        <v>174.62095371049077</v>
      </c>
    </row>
    <row r="29" spans="1:16">
      <c r="A29" s="13">
        <v>26</v>
      </c>
      <c r="B29" s="14" t="s">
        <v>227</v>
      </c>
      <c r="C29" s="67">
        <f t="shared" ref="C29:I29" si="123">C63+C96</f>
        <v>-20.069900783486442</v>
      </c>
      <c r="D29" s="67">
        <f t="shared" si="123"/>
        <v>-20.955075095756676</v>
      </c>
      <c r="E29" s="67">
        <f t="shared" si="123"/>
        <v>-23.016804406670001</v>
      </c>
      <c r="F29" s="67">
        <f t="shared" si="123"/>
        <v>-27.753026452282317</v>
      </c>
      <c r="G29" s="67">
        <f t="shared" si="123"/>
        <v>-54.040188675792336</v>
      </c>
      <c r="H29" s="67">
        <f t="shared" si="123"/>
        <v>-62.770211208209354</v>
      </c>
      <c r="I29" s="67">
        <f t="shared" si="123"/>
        <v>-2.2408249527093584</v>
      </c>
      <c r="J29" s="67">
        <f t="shared" ref="J29:K29" si="124">J63+J96</f>
        <v>-8.1591255232299993</v>
      </c>
      <c r="K29" s="67">
        <f t="shared" si="124"/>
        <v>-11.283629900859999</v>
      </c>
      <c r="L29" s="67">
        <f t="shared" ref="L29:M29" si="125">L63+L96</f>
        <v>-13.540472896240001</v>
      </c>
      <c r="M29" s="67">
        <f t="shared" si="125"/>
        <v>-15.22676700141627</v>
      </c>
      <c r="N29" s="67">
        <f t="shared" ref="N29:O29" si="126">N63+N96</f>
        <v>-17.143841034936269</v>
      </c>
      <c r="O29" s="67">
        <f t="shared" si="126"/>
        <v>-21.435118390909999</v>
      </c>
      <c r="P29" s="67">
        <f t="shared" ref="P29" si="127">P63+P96</f>
        <v>-23.713951876270002</v>
      </c>
    </row>
    <row r="30" spans="1:16">
      <c r="A30" s="13">
        <v>27</v>
      </c>
      <c r="B30" s="16" t="s">
        <v>228</v>
      </c>
      <c r="C30" s="61">
        <f t="shared" ref="C30:I30" si="128">C64+C97</f>
        <v>43.217100221413574</v>
      </c>
      <c r="D30" s="61">
        <f t="shared" si="128"/>
        <v>44.587871505473323</v>
      </c>
      <c r="E30" s="61">
        <f t="shared" si="128"/>
        <v>144.515664029992</v>
      </c>
      <c r="F30" s="61">
        <f t="shared" si="128"/>
        <v>149.82008367365273</v>
      </c>
      <c r="G30" s="61">
        <f t="shared" si="128"/>
        <v>127.34262467311767</v>
      </c>
      <c r="H30" s="61">
        <f t="shared" si="128"/>
        <v>130.98820467659061</v>
      </c>
      <c r="I30" s="61">
        <f t="shared" si="128"/>
        <v>2.2016219200106426</v>
      </c>
      <c r="J30" s="61">
        <f t="shared" ref="J30:K30" si="129">J64+J97</f>
        <v>0.86384009097000114</v>
      </c>
      <c r="K30" s="61">
        <f t="shared" si="129"/>
        <v>151.33558925123003</v>
      </c>
      <c r="L30" s="61">
        <f t="shared" ref="L30:M30" si="130">L64+L97</f>
        <v>151.14760085738999</v>
      </c>
      <c r="M30" s="61">
        <f t="shared" si="130"/>
        <v>153.27381019302373</v>
      </c>
      <c r="N30" s="61">
        <f t="shared" ref="N30:O30" si="131">N64+N97</f>
        <v>157.82945734653376</v>
      </c>
      <c r="O30" s="61">
        <f t="shared" si="131"/>
        <v>157.4487661841911</v>
      </c>
      <c r="P30" s="61">
        <f t="shared" ref="P30" si="132">P64+P97</f>
        <v>165.75324914994079</v>
      </c>
    </row>
    <row r="31" spans="1:16">
      <c r="A31" s="13">
        <v>28</v>
      </c>
      <c r="B31" s="16" t="s">
        <v>229</v>
      </c>
      <c r="C31" s="61">
        <f t="shared" ref="C31:I31" si="133">C65+C98</f>
        <v>6249.4982320362642</v>
      </c>
      <c r="D31" s="61">
        <f t="shared" si="133"/>
        <v>7123.7301451239537</v>
      </c>
      <c r="E31" s="61">
        <f t="shared" si="133"/>
        <v>7955.1692413270421</v>
      </c>
      <c r="F31" s="61">
        <f t="shared" si="133"/>
        <v>8608.9511038399269</v>
      </c>
      <c r="G31" s="61">
        <f t="shared" si="133"/>
        <v>9343.952915835378</v>
      </c>
      <c r="H31" s="61">
        <f t="shared" si="133"/>
        <v>10063.77464011795</v>
      </c>
      <c r="I31" s="61">
        <f t="shared" si="133"/>
        <v>920.12787435169002</v>
      </c>
      <c r="J31" s="61">
        <f t="shared" ref="J31:K31" si="134">J65+J98</f>
        <v>1625.5746891659699</v>
      </c>
      <c r="K31" s="61">
        <f t="shared" si="134"/>
        <v>2908.6264075964309</v>
      </c>
      <c r="L31" s="61">
        <f t="shared" ref="L31:M31" si="135">L65+L98</f>
        <v>3772.9731946305164</v>
      </c>
      <c r="M31" s="61">
        <f t="shared" si="135"/>
        <v>4942.8145188585622</v>
      </c>
      <c r="N31" s="61">
        <f t="shared" ref="N31:O31" si="136">N65+N98</f>
        <v>6086.2273373788557</v>
      </c>
      <c r="O31" s="61">
        <f t="shared" si="136"/>
        <v>7050.8007704107786</v>
      </c>
      <c r="P31" s="61">
        <f t="shared" ref="P31" si="137">P65+P98</f>
        <v>7910.0028267911748</v>
      </c>
    </row>
    <row r="32" spans="1:16">
      <c r="A32" s="13">
        <v>29</v>
      </c>
      <c r="B32" s="16" t="s">
        <v>230</v>
      </c>
      <c r="C32" s="61">
        <f t="shared" ref="C32:I32" si="138">C66+C99</f>
        <v>16.248991929999999</v>
      </c>
      <c r="D32" s="61">
        <f t="shared" si="138"/>
        <v>18.273387155000002</v>
      </c>
      <c r="E32" s="61">
        <f t="shared" si="138"/>
        <v>19.748434861</v>
      </c>
      <c r="F32" s="61">
        <f t="shared" si="138"/>
        <v>22.246215747000001</v>
      </c>
      <c r="G32" s="61">
        <f t="shared" si="138"/>
        <v>22.607354556000001</v>
      </c>
      <c r="H32" s="61">
        <f t="shared" si="138"/>
        <v>24.100735147000002</v>
      </c>
      <c r="I32" s="61">
        <f t="shared" si="138"/>
        <v>0.610322103</v>
      </c>
      <c r="J32" s="61">
        <f t="shared" ref="J32:K32" si="139">J66+J99</f>
        <v>2.1496081729999998</v>
      </c>
      <c r="K32" s="61">
        <f t="shared" si="139"/>
        <v>2.2589704859999999</v>
      </c>
      <c r="L32" s="61">
        <f t="shared" ref="L32:M32" si="140">L66+L99</f>
        <v>4.4821129629999996</v>
      </c>
      <c r="M32" s="61">
        <f t="shared" si="140"/>
        <v>6.6967395630000004</v>
      </c>
      <c r="N32" s="61">
        <f t="shared" ref="N32:O32" si="141">N66+N99</f>
        <v>8.9488050989999994</v>
      </c>
      <c r="O32" s="61">
        <f t="shared" si="141"/>
        <v>10.848628661999999</v>
      </c>
      <c r="P32" s="61">
        <f t="shared" ref="P32" si="142">P66+P99</f>
        <v>14.893876928999999</v>
      </c>
    </row>
    <row r="33" spans="1:16">
      <c r="A33" s="13">
        <v>30</v>
      </c>
      <c r="B33" s="16" t="s">
        <v>231</v>
      </c>
      <c r="C33" s="61">
        <f t="shared" ref="C33:I33" si="143">C67+C100</f>
        <v>6233.2492401062636</v>
      </c>
      <c r="D33" s="61">
        <f t="shared" si="143"/>
        <v>7105.4567579689538</v>
      </c>
      <c r="E33" s="61">
        <f t="shared" si="143"/>
        <v>7935.4208064660424</v>
      </c>
      <c r="F33" s="61">
        <f t="shared" si="143"/>
        <v>8586.7048880929269</v>
      </c>
      <c r="G33" s="61">
        <f t="shared" si="143"/>
        <v>9321.3455612793787</v>
      </c>
      <c r="H33" s="61">
        <f t="shared" si="143"/>
        <v>10039.67390497095</v>
      </c>
      <c r="I33" s="61">
        <f t="shared" si="143"/>
        <v>919.51755224868998</v>
      </c>
      <c r="J33" s="61">
        <f t="shared" ref="J33:K33" si="144">J67+J100</f>
        <v>1623.4250809929699</v>
      </c>
      <c r="K33" s="61">
        <f t="shared" si="144"/>
        <v>2906.3674371104307</v>
      </c>
      <c r="L33" s="61">
        <f t="shared" ref="L33:M33" si="145">L67+L100</f>
        <v>3768.4910816675165</v>
      </c>
      <c r="M33" s="61">
        <f t="shared" si="145"/>
        <v>4936.1177792955623</v>
      </c>
      <c r="N33" s="61">
        <f t="shared" ref="N33:O33" si="146">N67+N100</f>
        <v>6077.2785322798554</v>
      </c>
      <c r="O33" s="61">
        <f t="shared" si="146"/>
        <v>7039.9521417487786</v>
      </c>
      <c r="P33" s="61">
        <f t="shared" ref="P33" si="147">P67+P100</f>
        <v>7895.108949862175</v>
      </c>
    </row>
    <row r="35" spans="1:16">
      <c r="I35" s="73"/>
      <c r="J35" s="73"/>
      <c r="K35" s="73"/>
      <c r="L35" s="73"/>
      <c r="M35" s="73"/>
      <c r="N35" s="73"/>
      <c r="O35" s="73"/>
      <c r="P35" s="73" t="s">
        <v>56</v>
      </c>
    </row>
    <row r="36" spans="1:16">
      <c r="B36" s="135" t="s">
        <v>246</v>
      </c>
      <c r="C36" s="135"/>
      <c r="D36" s="135"/>
      <c r="E36" s="135"/>
      <c r="F36" s="135"/>
      <c r="G36" s="135"/>
      <c r="H36" s="135"/>
      <c r="I36" s="135"/>
    </row>
    <row r="37" spans="1:16">
      <c r="A37" s="12" t="s">
        <v>167</v>
      </c>
      <c r="B37" s="12" t="s">
        <v>201</v>
      </c>
      <c r="C37" s="50">
        <f t="shared" ref="C37:J37" si="148">C3</f>
        <v>44773</v>
      </c>
      <c r="D37" s="50">
        <f t="shared" si="148"/>
        <v>44804</v>
      </c>
      <c r="E37" s="50">
        <f t="shared" si="148"/>
        <v>44834</v>
      </c>
      <c r="F37" s="50">
        <f t="shared" si="148"/>
        <v>44865</v>
      </c>
      <c r="G37" s="50">
        <f t="shared" si="148"/>
        <v>44895</v>
      </c>
      <c r="H37" s="50">
        <f t="shared" si="148"/>
        <v>44926</v>
      </c>
      <c r="I37" s="50">
        <f t="shared" si="148"/>
        <v>44957</v>
      </c>
      <c r="J37" s="50">
        <f t="shared" si="148"/>
        <v>44985</v>
      </c>
      <c r="K37" s="50">
        <f t="shared" ref="K37:L37" si="149">K3</f>
        <v>45016</v>
      </c>
      <c r="L37" s="50">
        <f t="shared" si="149"/>
        <v>45046</v>
      </c>
      <c r="M37" s="50">
        <f t="shared" ref="M37" si="150">M3</f>
        <v>45077</v>
      </c>
      <c r="N37" s="50">
        <f>EOMONTH(M37,1)</f>
        <v>45107</v>
      </c>
      <c r="O37" s="50">
        <f>EOMONTH(N37,1)</f>
        <v>45138</v>
      </c>
      <c r="P37" s="50">
        <f>EOMONTH(O37,1)</f>
        <v>45169</v>
      </c>
    </row>
    <row r="38" spans="1:16">
      <c r="A38" s="13">
        <v>1</v>
      </c>
      <c r="B38" s="14" t="s">
        <v>202</v>
      </c>
      <c r="C38" s="67">
        <v>4898.7188246092983</v>
      </c>
      <c r="D38" s="67">
        <v>5595.7928810442118</v>
      </c>
      <c r="E38" s="67">
        <v>6304.0027605511668</v>
      </c>
      <c r="F38" s="67">
        <v>7035.268641794657</v>
      </c>
      <c r="G38" s="67">
        <v>7782.061467996281</v>
      </c>
      <c r="H38" s="67">
        <v>8561.4545634222286</v>
      </c>
      <c r="I38" s="67">
        <v>767.09560930862654</v>
      </c>
      <c r="J38" s="67">
        <v>1472.8055468481982</v>
      </c>
      <c r="K38" s="67">
        <v>2245.5336077611173</v>
      </c>
      <c r="L38" s="67">
        <v>2999.646854778839</v>
      </c>
      <c r="M38" s="67">
        <v>3768.3083131136691</v>
      </c>
      <c r="N38" s="67">
        <v>4524.8195375913419</v>
      </c>
      <c r="O38" s="67">
        <v>5328.6356187339261</v>
      </c>
      <c r="P38" s="67">
        <v>6112.1953168243244</v>
      </c>
    </row>
    <row r="39" spans="1:16">
      <c r="A39" s="13">
        <v>2</v>
      </c>
      <c r="B39" s="14" t="s">
        <v>203</v>
      </c>
      <c r="C39" s="67">
        <v>1002.1650563050911</v>
      </c>
      <c r="D39" s="67">
        <v>1076.0181628123378</v>
      </c>
      <c r="E39" s="67">
        <v>1106.2783948516981</v>
      </c>
      <c r="F39" s="67">
        <v>1141.7416829456481</v>
      </c>
      <c r="G39" s="67">
        <v>1182.303039069438</v>
      </c>
      <c r="H39" s="67">
        <v>1235.682099836421</v>
      </c>
      <c r="I39" s="67">
        <v>53.313194916</v>
      </c>
      <c r="J39" s="67">
        <v>72.156369725999994</v>
      </c>
      <c r="K39" s="67">
        <v>504.80066935688194</v>
      </c>
      <c r="L39" s="67">
        <v>651.84443026833401</v>
      </c>
      <c r="M39" s="67">
        <v>877.61359197274203</v>
      </c>
      <c r="N39" s="67">
        <v>1242.0311053926443</v>
      </c>
      <c r="O39" s="67">
        <v>1359.842922260274</v>
      </c>
      <c r="P39" s="67">
        <v>1391.5820412020239</v>
      </c>
    </row>
    <row r="40" spans="1:16">
      <c r="A40" s="13">
        <v>3</v>
      </c>
      <c r="B40" s="14" t="s">
        <v>204</v>
      </c>
      <c r="C40" s="67">
        <v>332.37425983761</v>
      </c>
      <c r="D40" s="67">
        <v>365.28083577709998</v>
      </c>
      <c r="E40" s="67">
        <v>404.88879586978004</v>
      </c>
      <c r="F40" s="67">
        <v>446.49449787143004</v>
      </c>
      <c r="G40" s="67">
        <v>499.07626073915003</v>
      </c>
      <c r="H40" s="67">
        <v>540.48204757254007</v>
      </c>
      <c r="I40" s="67">
        <v>43.442467974910002</v>
      </c>
      <c r="J40" s="67">
        <v>78.927134550559998</v>
      </c>
      <c r="K40" s="67">
        <v>113.94627665944</v>
      </c>
      <c r="L40" s="67">
        <v>162.29607576328999</v>
      </c>
      <c r="M40" s="67">
        <v>196.91756152067001</v>
      </c>
      <c r="N40" s="67">
        <v>240.83119165754999</v>
      </c>
      <c r="O40" s="67">
        <v>278.24210310592997</v>
      </c>
      <c r="P40" s="67">
        <v>315.4498091557</v>
      </c>
    </row>
    <row r="41" spans="1:16">
      <c r="A41" s="13">
        <v>4</v>
      </c>
      <c r="B41" s="14" t="s">
        <v>205</v>
      </c>
      <c r="C41" s="67">
        <v>851.04246392397613</v>
      </c>
      <c r="D41" s="67">
        <v>1043.222611919681</v>
      </c>
      <c r="E41" s="67">
        <v>1119.4350668374079</v>
      </c>
      <c r="F41" s="67">
        <v>1089.2428907588519</v>
      </c>
      <c r="G41" s="67">
        <v>1139.4690145097952</v>
      </c>
      <c r="H41" s="67">
        <v>1205.240835296177</v>
      </c>
      <c r="I41" s="67">
        <v>124.36121046764386</v>
      </c>
      <c r="J41" s="67">
        <v>174.79463334921408</v>
      </c>
      <c r="K41" s="67">
        <v>224.15237097379568</v>
      </c>
      <c r="L41" s="67">
        <v>290.73630467147217</v>
      </c>
      <c r="M41" s="67">
        <v>549.7170502750887</v>
      </c>
      <c r="N41" s="67">
        <v>648.18303716265166</v>
      </c>
      <c r="O41" s="67">
        <v>776.1637063207487</v>
      </c>
      <c r="P41" s="67">
        <v>899.04554366466004</v>
      </c>
    </row>
    <row r="42" spans="1:16">
      <c r="A42" s="13">
        <v>5</v>
      </c>
      <c r="B42" s="14" t="s">
        <v>206</v>
      </c>
      <c r="C42" s="67">
        <v>8.3014731699199995</v>
      </c>
      <c r="D42" s="67">
        <v>10.396972160920001</v>
      </c>
      <c r="E42" s="67">
        <v>11.113005758720002</v>
      </c>
      <c r="F42" s="67">
        <v>12.896929308920003</v>
      </c>
      <c r="G42" s="67">
        <v>12.468966959919999</v>
      </c>
      <c r="H42" s="67">
        <v>39.744585764919997</v>
      </c>
      <c r="I42" s="67">
        <v>1.3151715822500001</v>
      </c>
      <c r="J42" s="67">
        <v>2.6401289892499999</v>
      </c>
      <c r="K42" s="67">
        <v>3.0582474612500001</v>
      </c>
      <c r="L42" s="67">
        <v>6.3046062743199993</v>
      </c>
      <c r="M42" s="67">
        <v>8.9720080983199999</v>
      </c>
      <c r="N42" s="67">
        <v>8.9951596322499991</v>
      </c>
      <c r="O42" s="67">
        <v>13.63628759825</v>
      </c>
      <c r="P42" s="67">
        <v>14.97285734325</v>
      </c>
    </row>
    <row r="43" spans="1:16">
      <c r="A43" s="13">
        <v>6</v>
      </c>
      <c r="B43" s="16" t="s">
        <v>207</v>
      </c>
      <c r="C43" s="61">
        <v>7092.6020778459024</v>
      </c>
      <c r="D43" s="61">
        <v>8090.7114637142513</v>
      </c>
      <c r="E43" s="61">
        <v>8945.7180238687706</v>
      </c>
      <c r="F43" s="61">
        <v>9725.6446426795083</v>
      </c>
      <c r="G43" s="61">
        <v>10615.378749274581</v>
      </c>
      <c r="H43" s="61">
        <v>11582.60413189228</v>
      </c>
      <c r="I43" s="61">
        <v>989.5276542494305</v>
      </c>
      <c r="J43" s="61">
        <v>1801.3238134632215</v>
      </c>
      <c r="K43" s="61">
        <v>3091.4911722124848</v>
      </c>
      <c r="L43" s="61">
        <v>4110.8282717562552</v>
      </c>
      <c r="M43" s="61">
        <v>5401.5285249804892</v>
      </c>
      <c r="N43" s="61">
        <f>SUM(N38:N42)</f>
        <v>6664.8600314364385</v>
      </c>
      <c r="O43" s="61">
        <v>7756.5206380191275</v>
      </c>
      <c r="P43" s="61">
        <v>8733.2455681899592</v>
      </c>
    </row>
    <row r="44" spans="1:16">
      <c r="A44" s="13">
        <v>7</v>
      </c>
      <c r="B44" s="14" t="s">
        <v>208</v>
      </c>
      <c r="C44" s="67">
        <v>24.387479921079997</v>
      </c>
      <c r="D44" s="67">
        <v>29.327193902130002</v>
      </c>
      <c r="E44" s="67">
        <v>32.203788750900003</v>
      </c>
      <c r="F44" s="67">
        <v>35.006557249819991</v>
      </c>
      <c r="G44" s="67">
        <v>38.46931681681</v>
      </c>
      <c r="H44" s="67">
        <v>42.667803724259997</v>
      </c>
      <c r="I44" s="67">
        <v>2.7177432294700004</v>
      </c>
      <c r="J44" s="67">
        <v>5.4380370558000006</v>
      </c>
      <c r="K44" s="67">
        <v>8.765535303090001</v>
      </c>
      <c r="L44" s="67">
        <v>10.95735796464</v>
      </c>
      <c r="M44" s="67">
        <v>14.40274254959</v>
      </c>
      <c r="N44" s="67">
        <v>18.849005434129996</v>
      </c>
      <c r="O44" s="67">
        <v>20.63954261764</v>
      </c>
      <c r="P44" s="67">
        <v>23.712475714570004</v>
      </c>
    </row>
    <row r="45" spans="1:16">
      <c r="A45" s="13">
        <v>8</v>
      </c>
      <c r="B45" s="14" t="s">
        <v>209</v>
      </c>
      <c r="C45" s="67">
        <v>46.98066795015</v>
      </c>
      <c r="D45" s="67">
        <v>70.375419365900001</v>
      </c>
      <c r="E45" s="67">
        <v>85.536559178899992</v>
      </c>
      <c r="F45" s="67">
        <v>95.186470221130008</v>
      </c>
      <c r="G45" s="67">
        <v>112.74713417788</v>
      </c>
      <c r="H45" s="67">
        <v>149.70451183663002</v>
      </c>
      <c r="I45" s="67">
        <v>2.7979507397500001</v>
      </c>
      <c r="J45" s="67">
        <v>8.9147122764999995</v>
      </c>
      <c r="K45" s="67">
        <v>15.4106646995</v>
      </c>
      <c r="L45" s="67">
        <v>20.749217400830002</v>
      </c>
      <c r="M45" s="67">
        <v>27.901594398410001</v>
      </c>
      <c r="N45" s="67">
        <v>43.568144250559996</v>
      </c>
      <c r="O45" s="67">
        <v>49.42740186364</v>
      </c>
      <c r="P45" s="67">
        <v>59.887589193209998</v>
      </c>
    </row>
    <row r="46" spans="1:16">
      <c r="A46" s="13">
        <v>9</v>
      </c>
      <c r="B46" s="14" t="s">
        <v>210</v>
      </c>
      <c r="C46" s="67">
        <v>93.992034047497796</v>
      </c>
      <c r="D46" s="67">
        <v>101.92731166008581</v>
      </c>
      <c r="E46" s="67">
        <v>112.23480803267388</v>
      </c>
      <c r="F46" s="67">
        <v>122.70667507726191</v>
      </c>
      <c r="G46" s="67">
        <v>133.18225028284999</v>
      </c>
      <c r="H46" s="67">
        <v>144.0249621084381</v>
      </c>
      <c r="I46" s="67">
        <v>9.8500999653306511</v>
      </c>
      <c r="J46" s="67">
        <v>19.805709281973801</v>
      </c>
      <c r="K46" s="67">
        <v>28.892221375616948</v>
      </c>
      <c r="L46" s="67">
        <v>38.478692344260104</v>
      </c>
      <c r="M46" s="67">
        <v>48.184371676299101</v>
      </c>
      <c r="N46" s="67">
        <v>56.9461256473381</v>
      </c>
      <c r="O46" s="67">
        <v>67.445180900366609</v>
      </c>
      <c r="P46" s="67">
        <v>77.09826797339521</v>
      </c>
    </row>
    <row r="47" spans="1:16">
      <c r="A47" s="13">
        <v>10</v>
      </c>
      <c r="B47" s="14" t="s">
        <v>211</v>
      </c>
      <c r="C47" s="67">
        <v>43.83660224858</v>
      </c>
      <c r="D47" s="67">
        <v>50.076279771000003</v>
      </c>
      <c r="E47" s="67">
        <v>55.935270297419997</v>
      </c>
      <c r="F47" s="67">
        <v>67.057199705399995</v>
      </c>
      <c r="G47" s="67">
        <v>73.40528433419</v>
      </c>
      <c r="H47" s="67">
        <v>81.165133875940001</v>
      </c>
      <c r="I47" s="67">
        <v>6.9234074136900006</v>
      </c>
      <c r="J47" s="67">
        <v>13.09604272738</v>
      </c>
      <c r="K47" s="67">
        <v>19.683888626070001</v>
      </c>
      <c r="L47" s="67">
        <v>26.717164908760001</v>
      </c>
      <c r="M47" s="67">
        <v>34.836126046449998</v>
      </c>
      <c r="N47" s="67">
        <v>40.974349753070001</v>
      </c>
      <c r="O47" s="67">
        <v>47.70986433569</v>
      </c>
      <c r="P47" s="67">
        <v>54.157936046379994</v>
      </c>
    </row>
    <row r="48" spans="1:16">
      <c r="A48" s="13">
        <v>11</v>
      </c>
      <c r="B48" s="14" t="s">
        <v>245</v>
      </c>
      <c r="C48" s="67">
        <v>21.500226447329997</v>
      </c>
      <c r="D48" s="67">
        <v>28.255831504909999</v>
      </c>
      <c r="E48" s="67">
        <v>32.598679164019998</v>
      </c>
      <c r="F48" s="67">
        <v>32.784846485799996</v>
      </c>
      <c r="G48" s="67">
        <v>36.72929486476</v>
      </c>
      <c r="H48" s="67">
        <v>40.805765670010004</v>
      </c>
      <c r="I48" s="67">
        <v>2.7700840070799999</v>
      </c>
      <c r="J48" s="67">
        <v>5.8807681783099994</v>
      </c>
      <c r="K48" s="67">
        <v>8.9924546976799995</v>
      </c>
      <c r="L48" s="67">
        <v>12.160278966690001</v>
      </c>
      <c r="M48" s="67">
        <v>15.406397676760001</v>
      </c>
      <c r="N48" s="67">
        <v>17.818709090900001</v>
      </c>
      <c r="O48" s="67">
        <v>22.183115170700002</v>
      </c>
      <c r="P48" s="67">
        <v>25.58666240234</v>
      </c>
    </row>
    <row r="49" spans="1:16">
      <c r="A49" s="13">
        <v>12</v>
      </c>
      <c r="B49" s="15" t="s">
        <v>213</v>
      </c>
      <c r="C49" s="67">
        <v>27.43288938621</v>
      </c>
      <c r="D49" s="67">
        <v>30.583685437210001</v>
      </c>
      <c r="E49" s="67">
        <v>35.565041012410006</v>
      </c>
      <c r="F49" s="67">
        <v>39.610432747710007</v>
      </c>
      <c r="G49" s="67">
        <v>56.994102982300006</v>
      </c>
      <c r="H49" s="67">
        <v>50.841914669429997</v>
      </c>
      <c r="I49" s="67">
        <v>3.4446113833899998</v>
      </c>
      <c r="J49" s="67">
        <v>6.5480902623899997</v>
      </c>
      <c r="K49" s="67">
        <v>11.015827514390001</v>
      </c>
      <c r="L49" s="67">
        <v>14.27588541435</v>
      </c>
      <c r="M49" s="67">
        <v>18.964272500280003</v>
      </c>
      <c r="N49" s="67">
        <v>24.392096259319999</v>
      </c>
      <c r="O49" s="67">
        <v>34.205175590209997</v>
      </c>
      <c r="P49" s="67">
        <v>41.179154342250001</v>
      </c>
    </row>
    <row r="50" spans="1:16">
      <c r="A50" s="13">
        <v>13</v>
      </c>
      <c r="B50" s="33" t="s">
        <v>214</v>
      </c>
      <c r="C50" s="61">
        <v>258.12990000084778</v>
      </c>
      <c r="D50" s="61">
        <v>310.54572164123579</v>
      </c>
      <c r="E50" s="61">
        <v>354.07414643632399</v>
      </c>
      <c r="F50" s="61">
        <v>392.35218148712192</v>
      </c>
      <c r="G50" s="61">
        <v>451.52738345879004</v>
      </c>
      <c r="H50" s="61">
        <v>509.21009188470805</v>
      </c>
      <c r="I50" s="61">
        <v>28.503896738710647</v>
      </c>
      <c r="J50" s="61">
        <v>59.683359782353804</v>
      </c>
      <c r="K50" s="61">
        <v>92.760592216347007</v>
      </c>
      <c r="L50" s="61">
        <v>123.3385969995301</v>
      </c>
      <c r="M50" s="61">
        <v>159.6955048477891</v>
      </c>
      <c r="N50" s="61">
        <f>SUM(N44:N49)</f>
        <v>202.54843043531807</v>
      </c>
      <c r="O50" s="61">
        <v>241.61028047824658</v>
      </c>
      <c r="P50" s="61">
        <v>281.6220856721452</v>
      </c>
    </row>
    <row r="51" spans="1:16">
      <c r="A51" s="13">
        <v>14</v>
      </c>
      <c r="B51" s="33" t="s">
        <v>215</v>
      </c>
      <c r="C51" s="61">
        <v>6834.4721778450512</v>
      </c>
      <c r="D51" s="61">
        <v>7780.1657420730207</v>
      </c>
      <c r="E51" s="61">
        <v>8591.6438774324488</v>
      </c>
      <c r="F51" s="61">
        <v>9333.2924611923827</v>
      </c>
      <c r="G51" s="61">
        <v>10163.851365815792</v>
      </c>
      <c r="H51" s="61">
        <v>11073.394040007581</v>
      </c>
      <c r="I51" s="61">
        <v>961.02375751071963</v>
      </c>
      <c r="J51" s="61">
        <v>1741.6404536808679</v>
      </c>
      <c r="K51" s="61">
        <v>2998.7305799961377</v>
      </c>
      <c r="L51" s="61">
        <v>3987.4896747567254</v>
      </c>
      <c r="M51" s="61">
        <v>5241.8330201326999</v>
      </c>
      <c r="N51" s="61">
        <f>N43-N50</f>
        <v>6462.3116010011208</v>
      </c>
      <c r="O51" s="131">
        <v>7514.9103575408781</v>
      </c>
      <c r="P51" s="131">
        <v>8451.6234825178108</v>
      </c>
    </row>
    <row r="52" spans="1:16">
      <c r="A52" s="13">
        <v>15</v>
      </c>
      <c r="B52" s="15" t="s">
        <v>216</v>
      </c>
      <c r="C52" s="67">
        <v>398.96812260856001</v>
      </c>
      <c r="D52" s="67">
        <v>449.04561960661999</v>
      </c>
      <c r="E52" s="67">
        <v>503.47704577678002</v>
      </c>
      <c r="F52" s="67">
        <v>558.40042691193992</v>
      </c>
      <c r="G52" s="67">
        <v>624.66227250309998</v>
      </c>
      <c r="H52" s="67">
        <v>734.01923777363004</v>
      </c>
      <c r="I52" s="67">
        <v>56.474120846080005</v>
      </c>
      <c r="J52" s="67">
        <v>104.53891691116</v>
      </c>
      <c r="K52" s="67">
        <v>162.94968905924</v>
      </c>
      <c r="L52" s="67">
        <v>260.84227316664999</v>
      </c>
      <c r="M52" s="67">
        <v>322.26142949306001</v>
      </c>
      <c r="N52" s="67">
        <v>378.65413806446998</v>
      </c>
      <c r="O52" s="67">
        <v>432.70910096321001</v>
      </c>
      <c r="P52" s="67">
        <v>489.49988810303995</v>
      </c>
    </row>
    <row r="53" spans="1:16">
      <c r="A53" s="13">
        <v>16</v>
      </c>
      <c r="B53" s="15" t="s">
        <v>217</v>
      </c>
      <c r="C53" s="67">
        <v>123.15600539524</v>
      </c>
      <c r="D53" s="67">
        <v>135.49224062574001</v>
      </c>
      <c r="E53" s="67">
        <v>151.56204046523999</v>
      </c>
      <c r="F53" s="67">
        <v>167.61377601874</v>
      </c>
      <c r="G53" s="67">
        <v>158.78995401285999</v>
      </c>
      <c r="H53" s="67">
        <v>189.39283895648998</v>
      </c>
      <c r="I53" s="67">
        <v>14.57509616682959</v>
      </c>
      <c r="J53" s="67">
        <v>29.685589710999999</v>
      </c>
      <c r="K53" s="67">
        <v>45.283541788999997</v>
      </c>
      <c r="L53" s="67">
        <v>60.126202292329999</v>
      </c>
      <c r="M53" s="67">
        <v>73.803818695000004</v>
      </c>
      <c r="N53" s="67">
        <v>86.911092406830008</v>
      </c>
      <c r="O53" s="67">
        <v>101.85296005922</v>
      </c>
      <c r="P53" s="67">
        <v>114.48261576322</v>
      </c>
    </row>
    <row r="54" spans="1:16">
      <c r="A54" s="13">
        <v>17</v>
      </c>
      <c r="B54" s="15" t="s">
        <v>218</v>
      </c>
      <c r="C54" s="67">
        <v>12.841413907</v>
      </c>
      <c r="D54" s="67">
        <v>15.095806746999999</v>
      </c>
      <c r="E54" s="67">
        <v>16.921650219</v>
      </c>
      <c r="F54" s="67">
        <v>19.154761569150001</v>
      </c>
      <c r="G54" s="67">
        <v>20.804462255120001</v>
      </c>
      <c r="H54" s="67">
        <v>25.374986868120001</v>
      </c>
      <c r="I54" s="67">
        <v>1.950385244</v>
      </c>
      <c r="J54" s="67">
        <v>3.5313010440000001</v>
      </c>
      <c r="K54" s="67">
        <v>5.7049685779999999</v>
      </c>
      <c r="L54" s="67">
        <v>7.6112840200000003</v>
      </c>
      <c r="M54" s="67">
        <v>8.9202886236299985</v>
      </c>
      <c r="N54" s="67">
        <v>11.35617410113</v>
      </c>
      <c r="O54" s="67">
        <v>13.347272956129999</v>
      </c>
      <c r="P54" s="67">
        <v>15.32273945213</v>
      </c>
    </row>
    <row r="55" spans="1:16">
      <c r="A55" s="13">
        <v>18</v>
      </c>
      <c r="B55" s="15" t="s">
        <v>219</v>
      </c>
      <c r="C55" s="67">
        <v>25.253265370427762</v>
      </c>
      <c r="D55" s="67">
        <v>27.70588249051443</v>
      </c>
      <c r="E55" s="67">
        <v>30.927743428073327</v>
      </c>
      <c r="F55" s="67">
        <v>35.005633896160013</v>
      </c>
      <c r="G55" s="67">
        <v>38.104377637452245</v>
      </c>
      <c r="H55" s="67">
        <v>45.793650354027804</v>
      </c>
      <c r="I55" s="67">
        <v>3.6891386051911095</v>
      </c>
      <c r="J55" s="67">
        <v>4.8017597674583303</v>
      </c>
      <c r="K55" s="67">
        <v>9.4416681566944387</v>
      </c>
      <c r="L55" s="67">
        <v>12.50552184454166</v>
      </c>
      <c r="M55" s="67">
        <v>15.715654267527771</v>
      </c>
      <c r="N55" s="67">
        <v>18.995165392124992</v>
      </c>
      <c r="O55" s="67">
        <v>22.15806303902221</v>
      </c>
      <c r="P55" s="67">
        <v>25.29976502938721</v>
      </c>
    </row>
    <row r="56" spans="1:16">
      <c r="A56" s="13">
        <v>19</v>
      </c>
      <c r="B56" s="15" t="s">
        <v>220</v>
      </c>
      <c r="C56" s="67">
        <v>27.326530003999999</v>
      </c>
      <c r="D56" s="67">
        <v>30.901346785000001</v>
      </c>
      <c r="E56" s="67">
        <v>35.372286678000002</v>
      </c>
      <c r="F56" s="67">
        <v>42.202912219130006</v>
      </c>
      <c r="G56" s="67">
        <v>46.285152058479994</v>
      </c>
      <c r="H56" s="67">
        <v>69.807202437420003</v>
      </c>
      <c r="I56" s="67">
        <v>4.20255480307</v>
      </c>
      <c r="J56" s="67">
        <v>7.3546044428800004</v>
      </c>
      <c r="K56" s="67">
        <v>12.075278705180001</v>
      </c>
      <c r="L56" s="67">
        <v>16.51682044931</v>
      </c>
      <c r="M56" s="67">
        <v>21.381710039360001</v>
      </c>
      <c r="N56" s="67">
        <v>26.272179463059999</v>
      </c>
      <c r="O56" s="67">
        <v>31.474574915680002</v>
      </c>
      <c r="P56" s="67">
        <v>35.640180236550002</v>
      </c>
    </row>
    <row r="57" spans="1:16">
      <c r="A57" s="13">
        <v>20</v>
      </c>
      <c r="B57" s="15" t="s">
        <v>221</v>
      </c>
      <c r="C57" s="67">
        <v>63.628393187010005</v>
      </c>
      <c r="D57" s="67">
        <v>68.542712627309996</v>
      </c>
      <c r="E57" s="67">
        <v>77.320583912589996</v>
      </c>
      <c r="F57" s="67">
        <v>88.935956135780003</v>
      </c>
      <c r="G57" s="67">
        <v>98.567191727809998</v>
      </c>
      <c r="H57" s="67">
        <v>118.97857042782</v>
      </c>
      <c r="I57" s="67">
        <v>5.5548464421599997</v>
      </c>
      <c r="J57" s="67">
        <v>11.77946587766</v>
      </c>
      <c r="K57" s="67">
        <v>18.734116332759999</v>
      </c>
      <c r="L57" s="67">
        <v>28.77545717436</v>
      </c>
      <c r="M57" s="67">
        <v>35.47496244301</v>
      </c>
      <c r="N57" s="67">
        <v>50.979508717610003</v>
      </c>
      <c r="O57" s="67">
        <v>64.125955584880003</v>
      </c>
      <c r="P57" s="67">
        <v>71.815309576410002</v>
      </c>
    </row>
    <row r="58" spans="1:16">
      <c r="A58" s="13">
        <v>21</v>
      </c>
      <c r="B58" s="16" t="s">
        <v>222</v>
      </c>
      <c r="C58" s="61">
        <v>651.17373047223793</v>
      </c>
      <c r="D58" s="61">
        <v>726.78360888218447</v>
      </c>
      <c r="E58" s="61">
        <v>815.58135047968324</v>
      </c>
      <c r="F58" s="61">
        <v>911.31346675090003</v>
      </c>
      <c r="G58" s="61">
        <v>987.21341019482213</v>
      </c>
      <c r="H58" s="61">
        <v>1183.3664868175081</v>
      </c>
      <c r="I58" s="61">
        <v>86.446142107330701</v>
      </c>
      <c r="J58" s="61">
        <v>161.69163775415831</v>
      </c>
      <c r="K58" s="61">
        <v>254.18926262087439</v>
      </c>
      <c r="L58" s="61">
        <v>386.37755894719163</v>
      </c>
      <c r="M58" s="61">
        <v>477.55786356158779</v>
      </c>
      <c r="N58" s="61">
        <f>SUM(N52:N57)</f>
        <v>573.16825814522497</v>
      </c>
      <c r="O58" s="61">
        <v>665.66792751814216</v>
      </c>
      <c r="P58" s="61">
        <v>752.06049816073721</v>
      </c>
    </row>
    <row r="59" spans="1:16">
      <c r="A59" s="13">
        <v>22</v>
      </c>
      <c r="B59" s="14" t="s">
        <v>223</v>
      </c>
      <c r="C59" s="67">
        <v>13.400274712</v>
      </c>
      <c r="D59" s="67">
        <v>14.56009047</v>
      </c>
      <c r="E59" s="67">
        <v>11.486367563</v>
      </c>
      <c r="F59" s="67">
        <v>13.682438233999999</v>
      </c>
      <c r="G59" s="67">
        <v>14.622242756</v>
      </c>
      <c r="H59" s="67">
        <v>18.165735420000001</v>
      </c>
      <c r="I59" s="67">
        <v>0.97635990500000003</v>
      </c>
      <c r="J59" s="67">
        <v>1.947118895</v>
      </c>
      <c r="K59" s="67">
        <v>5.7739615909999999</v>
      </c>
      <c r="L59" s="67">
        <v>6.9206307520000001</v>
      </c>
      <c r="M59" s="67">
        <v>6.4480759169999997</v>
      </c>
      <c r="N59" s="67">
        <v>10.055269634</v>
      </c>
      <c r="O59" s="67">
        <v>10.960826883999999</v>
      </c>
      <c r="P59" s="67">
        <v>11.680793066</v>
      </c>
    </row>
    <row r="60" spans="1:16">
      <c r="A60" s="13">
        <v>23</v>
      </c>
      <c r="B60" s="14" t="s">
        <v>224</v>
      </c>
      <c r="C60" s="67">
        <v>1.2540983939999999</v>
      </c>
      <c r="D60" s="67">
        <v>1.116598395</v>
      </c>
      <c r="E60" s="67">
        <v>1.2608683940000001</v>
      </c>
      <c r="F60" s="67">
        <v>1.481063333</v>
      </c>
      <c r="G60" s="67">
        <v>1.481063333</v>
      </c>
      <c r="H60" s="67">
        <v>1.659433326</v>
      </c>
      <c r="I60" s="67">
        <v>3.2381577199999999E-3</v>
      </c>
      <c r="J60" s="67">
        <v>7.19150672E-3</v>
      </c>
      <c r="K60" s="67">
        <v>7.8862947719999993E-2</v>
      </c>
      <c r="L60" s="67">
        <v>0.10669552872</v>
      </c>
      <c r="M60" s="67">
        <v>8.472259872E-2</v>
      </c>
      <c r="N60" s="67">
        <v>8.7648073719999997E-2</v>
      </c>
      <c r="O60" s="67">
        <v>9.2164120719999992E-2</v>
      </c>
      <c r="P60" s="67">
        <v>0.29392283472000003</v>
      </c>
    </row>
    <row r="61" spans="1:16">
      <c r="A61" s="13">
        <v>24</v>
      </c>
      <c r="B61" s="14" t="s">
        <v>225</v>
      </c>
      <c r="C61" s="67">
        <v>-5.2353084000000001E-2</v>
      </c>
      <c r="D61" s="67">
        <v>8.9991599999999995E-4</v>
      </c>
      <c r="E61" s="67">
        <v>-5.2353093000000003E-2</v>
      </c>
      <c r="F61" s="67">
        <v>-5.3848093E-2</v>
      </c>
      <c r="G61" s="67">
        <v>-5.3848093E-2</v>
      </c>
      <c r="H61" s="67">
        <v>-6.0198001920000001E-2</v>
      </c>
      <c r="I61" s="67">
        <v>1.332468E-2</v>
      </c>
      <c r="J61" s="67">
        <v>-5.7254400000000003E-4</v>
      </c>
      <c r="K61" s="67">
        <v>2.8742739899999998</v>
      </c>
      <c r="L61" s="67">
        <v>2.827539126</v>
      </c>
      <c r="M61" s="67">
        <v>2.873308185</v>
      </c>
      <c r="N61" s="67">
        <v>2.8729416219999999</v>
      </c>
      <c r="O61" s="67">
        <v>2.8725355600000002</v>
      </c>
      <c r="P61" s="67">
        <v>2.8715314150000002</v>
      </c>
    </row>
    <row r="62" spans="1:16">
      <c r="A62" s="13">
        <v>25</v>
      </c>
      <c r="B62" s="14" t="s">
        <v>226</v>
      </c>
      <c r="C62" s="67">
        <v>48.569601743550002</v>
      </c>
      <c r="D62" s="67">
        <v>49.737897571060003</v>
      </c>
      <c r="E62" s="67">
        <v>154.75143623071008</v>
      </c>
      <c r="F62" s="67">
        <v>162.371195961045</v>
      </c>
      <c r="G62" s="67">
        <v>165.23405077350998</v>
      </c>
      <c r="H62" s="67">
        <v>173.88093231846003</v>
      </c>
      <c r="I62" s="67">
        <v>3.3355454447399997</v>
      </c>
      <c r="J62" s="67">
        <v>6.9544587942199989</v>
      </c>
      <c r="K62" s="67">
        <v>153.86850233345001</v>
      </c>
      <c r="L62" s="67">
        <v>154.80177193766997</v>
      </c>
      <c r="M62" s="67">
        <v>159.05530142773998</v>
      </c>
      <c r="N62" s="67">
        <v>161.91202952877001</v>
      </c>
      <c r="O62" s="67">
        <v>164.89676451787864</v>
      </c>
      <c r="P62" s="67">
        <v>174.54489763743862</v>
      </c>
    </row>
    <row r="63" spans="1:16">
      <c r="A63" s="13">
        <v>26</v>
      </c>
      <c r="B63" s="14" t="s">
        <v>227</v>
      </c>
      <c r="C63" s="67">
        <v>-20.057889857150002</v>
      </c>
      <c r="D63" s="67">
        <v>-20.942571593060002</v>
      </c>
      <c r="E63" s="67">
        <v>-23.00030667091</v>
      </c>
      <c r="F63" s="67">
        <v>-27.725088180150003</v>
      </c>
      <c r="G63" s="67">
        <v>-54.010801430569998</v>
      </c>
      <c r="H63" s="67">
        <v>-62.739323956929994</v>
      </c>
      <c r="I63" s="67">
        <v>-2.2099377014300003</v>
      </c>
      <c r="J63" s="67">
        <v>-8.1282382719499999</v>
      </c>
      <c r="K63" s="67">
        <v>-11.278387054869999</v>
      </c>
      <c r="L63" s="67">
        <v>-13.53341456309</v>
      </c>
      <c r="M63" s="67">
        <v>-15.2131529335</v>
      </c>
      <c r="N63" s="67">
        <v>-17.130153419019997</v>
      </c>
      <c r="O63" s="67">
        <v>-21.40560442248</v>
      </c>
      <c r="P63" s="67">
        <v>-23.679760714540002</v>
      </c>
    </row>
    <row r="64" spans="1:16">
      <c r="A64" s="13">
        <v>27</v>
      </c>
      <c r="B64" s="16" t="s">
        <v>228</v>
      </c>
      <c r="C64" s="61">
        <v>43.113731908400013</v>
      </c>
      <c r="D64" s="61">
        <v>44.472914758999998</v>
      </c>
      <c r="E64" s="61">
        <v>144.44601242380006</v>
      </c>
      <c r="F64" s="61">
        <v>149.75576125489505</v>
      </c>
      <c r="G64" s="61">
        <v>127.27270733894001</v>
      </c>
      <c r="H64" s="61">
        <v>130.90657910560998</v>
      </c>
      <c r="I64" s="61">
        <v>2.1185304860300005</v>
      </c>
      <c r="J64" s="61">
        <v>0.77995837999000117</v>
      </c>
      <c r="K64" s="61">
        <v>151.31721380730002</v>
      </c>
      <c r="L64" s="61">
        <v>151.1232227813</v>
      </c>
      <c r="M64" s="61">
        <v>153.24825519496</v>
      </c>
      <c r="N64" s="61">
        <f>SUM(N59:N63)</f>
        <v>157.79773543947002</v>
      </c>
      <c r="O64" s="61">
        <v>157.41668666011859</v>
      </c>
      <c r="P64" s="61">
        <v>165.71138423861865</v>
      </c>
    </row>
    <row r="65" spans="1:16">
      <c r="A65" s="13">
        <v>28</v>
      </c>
      <c r="B65" s="16" t="s">
        <v>229</v>
      </c>
      <c r="C65" s="61">
        <v>6226.4121792812102</v>
      </c>
      <c r="D65" s="61">
        <v>7097.8550479498299</v>
      </c>
      <c r="E65" s="61">
        <v>7920.5085393765603</v>
      </c>
      <c r="F65" s="61">
        <v>8571.7347556963796</v>
      </c>
      <c r="G65" s="61">
        <v>9303.91066295991</v>
      </c>
      <c r="H65" s="61">
        <v>10020.934132295679</v>
      </c>
      <c r="I65" s="61">
        <v>876.6961458894192</v>
      </c>
      <c r="J65" s="61">
        <v>1580.7287743067</v>
      </c>
      <c r="K65" s="61">
        <v>2895.8585311825645</v>
      </c>
      <c r="L65" s="61">
        <v>3752.2353385908336</v>
      </c>
      <c r="M65" s="61">
        <v>4917.5234117660721</v>
      </c>
      <c r="N65" s="61">
        <f>N51-N58+N64</f>
        <v>6046.9410782953655</v>
      </c>
      <c r="O65" s="61">
        <v>7006.6591166828593</v>
      </c>
      <c r="P65" s="61">
        <v>7865.2743685956993</v>
      </c>
    </row>
    <row r="66" spans="1:16">
      <c r="A66" s="13">
        <v>29</v>
      </c>
      <c r="B66" s="16" t="s">
        <v>230</v>
      </c>
      <c r="C66" s="61">
        <v>16.248991929999999</v>
      </c>
      <c r="D66" s="61">
        <v>18.273387155000002</v>
      </c>
      <c r="E66" s="61">
        <v>19.748434861</v>
      </c>
      <c r="F66" s="61">
        <v>22.246215747000001</v>
      </c>
      <c r="G66" s="61">
        <v>22.607354556000001</v>
      </c>
      <c r="H66" s="61">
        <v>24.100735147000002</v>
      </c>
      <c r="I66" s="61">
        <v>0.610322103</v>
      </c>
      <c r="J66" s="61">
        <v>2.1496081729999998</v>
      </c>
      <c r="K66" s="61">
        <v>2.2589704859999999</v>
      </c>
      <c r="L66" s="61">
        <v>4.4821129629999996</v>
      </c>
      <c r="M66" s="61">
        <v>6.6967395630000004</v>
      </c>
      <c r="N66" s="61">
        <v>8.9488050989999994</v>
      </c>
      <c r="O66" s="61">
        <v>10.848628661999999</v>
      </c>
      <c r="P66" s="61">
        <v>14.893876928999999</v>
      </c>
    </row>
    <row r="67" spans="1:16">
      <c r="A67" s="13">
        <v>30</v>
      </c>
      <c r="B67" s="16" t="s">
        <v>231</v>
      </c>
      <c r="C67" s="61">
        <v>6210.1631873512097</v>
      </c>
      <c r="D67" s="61">
        <v>7079.58166079483</v>
      </c>
      <c r="E67" s="61">
        <v>7900.7601045155607</v>
      </c>
      <c r="F67" s="61">
        <v>8549.4885399493796</v>
      </c>
      <c r="G67" s="61">
        <v>9281.3033084039107</v>
      </c>
      <c r="H67" s="61">
        <v>9996.8333971486791</v>
      </c>
      <c r="I67" s="61">
        <v>876.08582378641916</v>
      </c>
      <c r="J67" s="61">
        <v>1578.5791661337</v>
      </c>
      <c r="K67" s="61">
        <v>2893.5995606965644</v>
      </c>
      <c r="L67" s="61">
        <v>3747.7532256278337</v>
      </c>
      <c r="M67" s="61">
        <v>4910.8266722030721</v>
      </c>
      <c r="N67" s="61">
        <f>N65-N66</f>
        <v>6037.9922731963652</v>
      </c>
      <c r="O67" s="61">
        <v>6995.8104880208593</v>
      </c>
      <c r="P67" s="61">
        <v>7850.3804916666995</v>
      </c>
    </row>
    <row r="69" spans="1:16">
      <c r="A69" s="74"/>
      <c r="B69" s="74"/>
      <c r="C69" s="74"/>
      <c r="D69" s="74"/>
      <c r="E69" s="74"/>
      <c r="F69" s="74"/>
      <c r="G69" s="74"/>
      <c r="H69" s="74"/>
      <c r="I69" s="75"/>
      <c r="J69" s="75"/>
      <c r="K69" s="75"/>
      <c r="L69" s="75"/>
      <c r="M69" s="75"/>
      <c r="N69" s="75"/>
      <c r="O69" s="75"/>
      <c r="P69" s="75" t="s">
        <v>56</v>
      </c>
    </row>
    <row r="70" spans="1:16">
      <c r="A70" s="74"/>
      <c r="B70" s="136" t="s">
        <v>247</v>
      </c>
      <c r="C70" s="136"/>
      <c r="D70" s="136"/>
      <c r="E70" s="136"/>
      <c r="F70" s="136"/>
      <c r="G70" s="136"/>
      <c r="H70" s="136"/>
      <c r="I70" s="136"/>
    </row>
    <row r="71" spans="1:16">
      <c r="A71" s="76" t="s">
        <v>167</v>
      </c>
      <c r="B71" s="76" t="s">
        <v>201</v>
      </c>
      <c r="C71" s="77">
        <f t="shared" ref="C71:J71" si="151">C3</f>
        <v>44773</v>
      </c>
      <c r="D71" s="77">
        <f t="shared" si="151"/>
        <v>44804</v>
      </c>
      <c r="E71" s="77">
        <f t="shared" si="151"/>
        <v>44834</v>
      </c>
      <c r="F71" s="77">
        <f t="shared" si="151"/>
        <v>44865</v>
      </c>
      <c r="G71" s="77">
        <f t="shared" si="151"/>
        <v>44895</v>
      </c>
      <c r="H71" s="77">
        <f t="shared" si="151"/>
        <v>44926</v>
      </c>
      <c r="I71" s="77">
        <f t="shared" si="151"/>
        <v>44957</v>
      </c>
      <c r="J71" s="77">
        <f t="shared" si="151"/>
        <v>44985</v>
      </c>
      <c r="K71" s="77">
        <f t="shared" ref="K71:L71" si="152">K3</f>
        <v>45016</v>
      </c>
      <c r="L71" s="77">
        <f t="shared" si="152"/>
        <v>45046</v>
      </c>
      <c r="M71" s="77">
        <f t="shared" ref="M71" si="153">M3</f>
        <v>45077</v>
      </c>
      <c r="N71" s="50">
        <f>EOMONTH(M71,1)</f>
        <v>45107</v>
      </c>
      <c r="O71" s="50">
        <f>EOMONTH(N71,1)</f>
        <v>45138</v>
      </c>
      <c r="P71" s="50">
        <f>EOMONTH(O71,1)</f>
        <v>45169</v>
      </c>
    </row>
    <row r="72" spans="1:16">
      <c r="A72" s="13">
        <v>1</v>
      </c>
      <c r="B72" s="14" t="s">
        <v>202</v>
      </c>
      <c r="C72" s="78">
        <v>16.767689073920003</v>
      </c>
      <c r="D72" s="78">
        <v>19.663499024920004</v>
      </c>
      <c r="E72" s="78">
        <v>25.12804643242</v>
      </c>
      <c r="F72" s="78">
        <v>27.917817013419999</v>
      </c>
      <c r="G72" s="78">
        <v>30.917117415419998</v>
      </c>
      <c r="H72" s="78">
        <v>34.083546999919996</v>
      </c>
      <c r="I72" s="78">
        <v>34.863357403919998</v>
      </c>
      <c r="J72" s="78">
        <v>36.444539419919998</v>
      </c>
      <c r="K72" s="78">
        <v>13.735662693209676</v>
      </c>
      <c r="L72" s="78">
        <v>21.389107530209678</v>
      </c>
      <c r="M72" s="78">
        <v>26.265715244876343</v>
      </c>
      <c r="N72" s="78">
        <v>40.126028094876339</v>
      </c>
      <c r="O72" s="78">
        <v>46.7696172507097</v>
      </c>
      <c r="P72" s="78">
        <v>52.500674013376297</v>
      </c>
    </row>
    <row r="73" spans="1:16">
      <c r="A73" s="13">
        <v>2</v>
      </c>
      <c r="B73" s="14" t="s">
        <v>203</v>
      </c>
      <c r="C73" s="78">
        <v>0.61331127226000004</v>
      </c>
      <c r="D73" s="78">
        <v>0.83650958037000001</v>
      </c>
      <c r="E73" s="78">
        <v>0.91258999836999999</v>
      </c>
      <c r="F73" s="78">
        <v>0.93002545637</v>
      </c>
      <c r="G73" s="78">
        <v>0.94333243037000003</v>
      </c>
      <c r="H73" s="78">
        <v>0.99281125036999995</v>
      </c>
      <c r="I73" s="78">
        <v>0.99281125036999995</v>
      </c>
      <c r="J73" s="78">
        <v>0.99281125036999995</v>
      </c>
      <c r="K73" s="78">
        <v>0.113994259</v>
      </c>
      <c r="L73" s="78">
        <v>1.095895909</v>
      </c>
      <c r="M73" s="78">
        <v>1.150429599</v>
      </c>
      <c r="N73" s="78">
        <v>1.58356977</v>
      </c>
      <c r="O73" s="78">
        <v>0.88118780615000003</v>
      </c>
      <c r="P73" s="78">
        <v>0.89621632613000002</v>
      </c>
    </row>
    <row r="74" spans="1:16">
      <c r="A74" s="13">
        <v>3</v>
      </c>
      <c r="B74" s="14" t="s">
        <v>204</v>
      </c>
      <c r="C74" s="78">
        <v>0.23681818199999999</v>
      </c>
      <c r="D74" s="78">
        <v>0.27962121200000001</v>
      </c>
      <c r="E74" s="78">
        <v>0.34628787799999999</v>
      </c>
      <c r="F74" s="78">
        <v>0.37962121100000001</v>
      </c>
      <c r="G74" s="78">
        <v>0.41295454399999998</v>
      </c>
      <c r="H74" s="78">
        <v>0.446287877</v>
      </c>
      <c r="I74" s="78">
        <v>0.471704544</v>
      </c>
      <c r="J74" s="78">
        <v>0.49712121100000001</v>
      </c>
      <c r="K74" s="78">
        <v>0.21965909075000001</v>
      </c>
      <c r="L74" s="78">
        <v>0.29287878766666003</v>
      </c>
      <c r="M74" s="78">
        <v>0.36401515158333003</v>
      </c>
      <c r="N74" s="78">
        <v>0.39151515158333006</v>
      </c>
      <c r="O74" s="78">
        <v>0.49806818149999998</v>
      </c>
      <c r="P74" s="78">
        <v>0.55681818149999995</v>
      </c>
    </row>
    <row r="75" spans="1:16">
      <c r="A75" s="13">
        <v>4</v>
      </c>
      <c r="B75" s="14" t="s">
        <v>205</v>
      </c>
      <c r="C75" s="78">
        <v>7.0709166978601381</v>
      </c>
      <c r="D75" s="78">
        <v>7.0709366978601382</v>
      </c>
      <c r="E75" s="78">
        <v>11.098087253998932</v>
      </c>
      <c r="F75" s="78">
        <v>11.135512253998932</v>
      </c>
      <c r="G75" s="78">
        <v>11.181637253998932</v>
      </c>
      <c r="H75" s="78">
        <v>11.121332453998932</v>
      </c>
      <c r="I75" s="78">
        <v>11.121332586998932</v>
      </c>
      <c r="J75" s="78">
        <v>11.121332586999999</v>
      </c>
      <c r="K75" s="78">
        <v>0.18169313300000001</v>
      </c>
      <c r="L75" s="78">
        <v>0.23109313300000001</v>
      </c>
      <c r="M75" s="78">
        <v>0.248043133</v>
      </c>
      <c r="N75" s="78">
        <v>0.248043133</v>
      </c>
      <c r="O75" s="78">
        <v>0.32904313299999999</v>
      </c>
      <c r="P75" s="78">
        <v>-4.4857872240000001</v>
      </c>
    </row>
    <row r="76" spans="1:16">
      <c r="A76" s="13">
        <v>5</v>
      </c>
      <c r="B76" s="14" t="s">
        <v>206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</row>
    <row r="77" spans="1:16">
      <c r="A77" s="13">
        <v>6</v>
      </c>
      <c r="B77" s="79" t="s">
        <v>207</v>
      </c>
      <c r="C77" s="80">
        <v>24.688735226040137</v>
      </c>
      <c r="D77" s="80">
        <v>27.850566515150138</v>
      </c>
      <c r="E77" s="80">
        <v>37.485011562788927</v>
      </c>
      <c r="F77" s="80">
        <v>40.362975934788928</v>
      </c>
      <c r="G77" s="80">
        <v>43.455041643788924</v>
      </c>
      <c r="H77" s="80">
        <v>46.643978581288934</v>
      </c>
      <c r="I77" s="80">
        <v>47.449205785288932</v>
      </c>
      <c r="J77" s="80">
        <v>49.055804468289999</v>
      </c>
      <c r="K77" s="80">
        <v>14.251009175959677</v>
      </c>
      <c r="L77" s="80">
        <v>23.008975359876342</v>
      </c>
      <c r="M77" s="80">
        <v>28.028203128459701</v>
      </c>
      <c r="N77" s="80">
        <f>SUM(N72:N76)</f>
        <v>42.349156149459667</v>
      </c>
      <c r="O77" s="80">
        <v>48.477916371359697</v>
      </c>
      <c r="P77" s="80">
        <v>49.467921297006299</v>
      </c>
    </row>
    <row r="78" spans="1:16">
      <c r="A78" s="13">
        <v>7</v>
      </c>
      <c r="B78" s="14" t="s">
        <v>208</v>
      </c>
      <c r="C78" s="78">
        <v>9.97433E-3</v>
      </c>
      <c r="D78" s="78">
        <v>1.0005129999999999E-2</v>
      </c>
      <c r="E78" s="78">
        <v>1.8012234998794101E-2</v>
      </c>
      <c r="F78" s="78">
        <v>2.08828059987941E-2</v>
      </c>
      <c r="G78" s="78">
        <v>2.4226860998794102E-2</v>
      </c>
      <c r="H78" s="78">
        <v>2.7746561998794102E-2</v>
      </c>
      <c r="I78" s="78">
        <v>2.7746561998794102E-2</v>
      </c>
      <c r="J78" s="78">
        <v>2.7746561999999999E-2</v>
      </c>
      <c r="K78" s="78">
        <v>8.8941000000000003E-3</v>
      </c>
      <c r="L78" s="78">
        <v>1.1196625E-2</v>
      </c>
      <c r="M78" s="78">
        <v>1.3428092000000001E-2</v>
      </c>
      <c r="N78" s="78">
        <v>1.3428092000000001E-2</v>
      </c>
      <c r="O78" s="78">
        <v>1.9039783590000001E-2</v>
      </c>
      <c r="P78" s="78">
        <v>2.013430657E-2</v>
      </c>
    </row>
    <row r="79" spans="1:16">
      <c r="A79" s="13">
        <v>8</v>
      </c>
      <c r="B79" s="14" t="s">
        <v>209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7.1477520000000003E-3</v>
      </c>
      <c r="P79" s="78">
        <v>1.1617699E-2</v>
      </c>
    </row>
    <row r="80" spans="1:16">
      <c r="A80" s="13">
        <v>9</v>
      </c>
      <c r="B80" s="14" t="s">
        <v>210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8.5083339999999993E-3</v>
      </c>
      <c r="J80" s="78">
        <v>1.7016667999999999E-2</v>
      </c>
      <c r="K80" s="78">
        <v>2.5525002000000001E-2</v>
      </c>
      <c r="L80" s="78">
        <v>3.4033335999999997E-2</v>
      </c>
      <c r="M80" s="78">
        <v>4.2541669999999997E-2</v>
      </c>
      <c r="N80" s="78">
        <v>5.1050004000000003E-2</v>
      </c>
      <c r="O80" s="78">
        <v>5.9558338000000002E-2</v>
      </c>
      <c r="P80" s="78">
        <v>6.8066671999999995E-2</v>
      </c>
    </row>
    <row r="81" spans="1:16">
      <c r="A81" s="13">
        <v>10</v>
      </c>
      <c r="B81" s="14" t="s">
        <v>211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</row>
    <row r="82" spans="1:16">
      <c r="A82" s="13">
        <v>11</v>
      </c>
      <c r="B82" s="14" t="s">
        <v>245</v>
      </c>
      <c r="C82" s="78">
        <v>4.1016271999999993E-2</v>
      </c>
      <c r="D82" s="78">
        <v>4.8732597000000002E-2</v>
      </c>
      <c r="E82" s="78">
        <v>6.5742679999999998E-2</v>
      </c>
      <c r="F82" s="78">
        <v>7.5058330000000006E-2</v>
      </c>
      <c r="G82" s="78">
        <v>8.4102071999999986E-2</v>
      </c>
      <c r="H82" s="78">
        <v>9.3491722000000013E-2</v>
      </c>
      <c r="I82" s="78">
        <v>0.11341466500000001</v>
      </c>
      <c r="J82" s="78">
        <v>0.134647245</v>
      </c>
      <c r="K82" s="78">
        <v>8.9372853690000004E-2</v>
      </c>
      <c r="L82" s="78">
        <v>0.12127301295000001</v>
      </c>
      <c r="M82" s="78">
        <v>0.1523933297</v>
      </c>
      <c r="N82" s="78">
        <v>0.17435169769999997</v>
      </c>
      <c r="O82" s="78">
        <v>0.21588595259000001</v>
      </c>
      <c r="P82" s="78">
        <v>0.24891187995</v>
      </c>
    </row>
    <row r="83" spans="1:16">
      <c r="A83" s="13">
        <v>12</v>
      </c>
      <c r="B83" s="14" t="s">
        <v>213</v>
      </c>
      <c r="C83" s="78">
        <v>-4.0000000000000002E-4</v>
      </c>
      <c r="D83" s="78">
        <v>-3.6000000000000002E-4</v>
      </c>
      <c r="E83" s="78">
        <v>-3.6000000000000002E-4</v>
      </c>
      <c r="F83" s="78">
        <v>-3.6000000000000002E-4</v>
      </c>
      <c r="G83" s="78">
        <v>-3.6000000000000002E-4</v>
      </c>
      <c r="H83" s="78">
        <v>-3.6000000000000002E-4</v>
      </c>
      <c r="I83" s="78">
        <v>-3.6000000000000002E-4</v>
      </c>
      <c r="J83" s="78">
        <v>-3.6000000000000002E-4</v>
      </c>
      <c r="K83" s="78">
        <v>5.5500000000000005E-4</v>
      </c>
      <c r="L83" s="78">
        <v>5.5500000000000005E-4</v>
      </c>
      <c r="M83" s="78">
        <v>1.1100000000000001E-3</v>
      </c>
      <c r="N83" s="78">
        <v>1.1100000000000001E-3</v>
      </c>
      <c r="O83" s="78">
        <v>1.1100000000000001E-3</v>
      </c>
      <c r="P83" s="78">
        <v>1.1100000000000001E-3</v>
      </c>
    </row>
    <row r="84" spans="1:16">
      <c r="A84" s="13">
        <v>13</v>
      </c>
      <c r="B84" s="79" t="s">
        <v>214</v>
      </c>
      <c r="C84" s="80">
        <v>5.0590601999999991E-2</v>
      </c>
      <c r="D84" s="80">
        <v>5.8377726999999997E-2</v>
      </c>
      <c r="E84" s="80">
        <v>8.3394914998794104E-2</v>
      </c>
      <c r="F84" s="80">
        <v>9.5581135998794114E-2</v>
      </c>
      <c r="G84" s="80">
        <v>0.10796893299879408</v>
      </c>
      <c r="H84" s="80">
        <v>0.12087828399879411</v>
      </c>
      <c r="I84" s="80">
        <v>0.14930956099879411</v>
      </c>
      <c r="J84" s="80">
        <v>0.17905047499999999</v>
      </c>
      <c r="K84" s="80">
        <v>0.12434695569</v>
      </c>
      <c r="L84" s="80">
        <v>0.16705797394999999</v>
      </c>
      <c r="M84" s="80">
        <v>0.20947309169999997</v>
      </c>
      <c r="N84" s="80">
        <f>SUM(N78:N83)</f>
        <v>0.23993979369999996</v>
      </c>
      <c r="O84" s="80">
        <v>0.30274182618000001</v>
      </c>
      <c r="P84" s="80">
        <v>0.34984055751999998</v>
      </c>
    </row>
    <row r="85" spans="1:16">
      <c r="A85" s="13">
        <v>14</v>
      </c>
      <c r="B85" s="79" t="s">
        <v>248</v>
      </c>
      <c r="C85" s="80">
        <v>24.638144624040137</v>
      </c>
      <c r="D85" s="80">
        <v>27.792188788150138</v>
      </c>
      <c r="E85" s="80">
        <v>37.401616647790135</v>
      </c>
      <c r="F85" s="80">
        <v>40.267394798790129</v>
      </c>
      <c r="G85" s="80">
        <v>43.34707271079013</v>
      </c>
      <c r="H85" s="80">
        <v>46.523100297290128</v>
      </c>
      <c r="I85" s="80">
        <v>47.29989622429013</v>
      </c>
      <c r="J85" s="80">
        <v>48.87675399329013</v>
      </c>
      <c r="K85" s="80">
        <v>14.126662220269679</v>
      </c>
      <c r="L85" s="80">
        <v>22.841917385926337</v>
      </c>
      <c r="M85" s="80">
        <v>27.8187300367597</v>
      </c>
      <c r="N85" s="80">
        <f>N77-N84</f>
        <v>42.109216355759663</v>
      </c>
      <c r="O85" s="132">
        <v>48.175174545179701</v>
      </c>
      <c r="P85" s="132">
        <v>49.118080739486295</v>
      </c>
    </row>
    <row r="86" spans="1:16">
      <c r="A86" s="13">
        <v>15</v>
      </c>
      <c r="B86" s="14" t="s">
        <v>216</v>
      </c>
      <c r="C86" s="78">
        <v>0.811245514</v>
      </c>
      <c r="D86" s="78">
        <v>0.93817079699999995</v>
      </c>
      <c r="E86" s="78">
        <v>1.445757137</v>
      </c>
      <c r="F86" s="78">
        <v>1.5528929840000001</v>
      </c>
      <c r="G86" s="78">
        <v>1.6534624339999999</v>
      </c>
      <c r="H86" s="78">
        <v>1.7896277279999999</v>
      </c>
      <c r="I86" s="78">
        <v>1.861000515</v>
      </c>
      <c r="J86" s="78">
        <v>1.931623302</v>
      </c>
      <c r="K86" s="78">
        <v>0.55626237300000003</v>
      </c>
      <c r="L86" s="78">
        <v>0.95558966899999997</v>
      </c>
      <c r="M86" s="78">
        <v>1.1680770659999999</v>
      </c>
      <c r="N86" s="78">
        <v>1.3518918680000001</v>
      </c>
      <c r="O86" s="78">
        <v>2.000430492</v>
      </c>
      <c r="P86" s="78">
        <v>2.1636328210000002</v>
      </c>
    </row>
    <row r="87" spans="1:16">
      <c r="A87" s="13">
        <v>16</v>
      </c>
      <c r="B87" s="14" t="s">
        <v>217</v>
      </c>
      <c r="C87" s="78">
        <v>0.21335816799999999</v>
      </c>
      <c r="D87" s="78">
        <v>0.26953889199999997</v>
      </c>
      <c r="E87" s="78">
        <v>0.321541311</v>
      </c>
      <c r="F87" s="78">
        <v>0.35378531299999999</v>
      </c>
      <c r="G87" s="78">
        <v>0.40234089099999998</v>
      </c>
      <c r="H87" s="78">
        <v>0.458997763</v>
      </c>
      <c r="I87" s="78">
        <v>0.47456051500000002</v>
      </c>
      <c r="J87" s="78">
        <v>0.487477938</v>
      </c>
      <c r="K87" s="78">
        <v>0.16068613900000001</v>
      </c>
      <c r="L87" s="78">
        <v>0.21307751</v>
      </c>
      <c r="M87" s="78">
        <v>0.262304062</v>
      </c>
      <c r="N87" s="78">
        <v>0.28603763799999998</v>
      </c>
      <c r="O87" s="78">
        <v>0.35713334800000002</v>
      </c>
      <c r="P87" s="78">
        <v>0.437984386</v>
      </c>
    </row>
    <row r="88" spans="1:16">
      <c r="A88" s="13">
        <v>17</v>
      </c>
      <c r="B88" s="14" t="s">
        <v>218</v>
      </c>
      <c r="C88" s="78">
        <v>3.1463184999999998E-2</v>
      </c>
      <c r="D88" s="78">
        <v>3.7215346000000003E-2</v>
      </c>
      <c r="E88" s="78">
        <v>5.3922233E-2</v>
      </c>
      <c r="F88" s="78">
        <v>5.5766232999999998E-2</v>
      </c>
      <c r="G88" s="78">
        <v>6.7203856000000006E-2</v>
      </c>
      <c r="H88" s="78">
        <v>7.7618664000000004E-2</v>
      </c>
      <c r="I88" s="78">
        <v>8.0369663999999993E-2</v>
      </c>
      <c r="J88" s="78">
        <v>0.118299664</v>
      </c>
      <c r="K88" s="78">
        <v>9.9973603999999994E-2</v>
      </c>
      <c r="L88" s="78">
        <v>0.107340819</v>
      </c>
      <c r="M88" s="78">
        <v>0.110046819</v>
      </c>
      <c r="N88" s="78">
        <v>0.121546819</v>
      </c>
      <c r="O88" s="78">
        <v>0.144214698</v>
      </c>
      <c r="P88" s="78">
        <v>0.147867678</v>
      </c>
    </row>
    <row r="89" spans="1:16">
      <c r="A89" s="13">
        <v>18</v>
      </c>
      <c r="B89" s="14" t="s">
        <v>219</v>
      </c>
      <c r="C89" s="78">
        <v>0.18989550300000002</v>
      </c>
      <c r="D89" s="78">
        <v>0.22105794850000002</v>
      </c>
      <c r="E89" s="78">
        <v>0.28111200650000001</v>
      </c>
      <c r="F89" s="78">
        <v>0.31227445200000004</v>
      </c>
      <c r="G89" s="78">
        <v>0.34343689750000006</v>
      </c>
      <c r="H89" s="78">
        <v>0.37478683200000007</v>
      </c>
      <c r="I89" s="78">
        <v>0.37604477000000008</v>
      </c>
      <c r="J89" s="78">
        <v>0.37730270799999999</v>
      </c>
      <c r="K89" s="78">
        <v>9.4466545333333346E-2</v>
      </c>
      <c r="L89" s="78">
        <v>0.12609407433333</v>
      </c>
      <c r="M89" s="78">
        <v>0.15774556533333001</v>
      </c>
      <c r="N89" s="78">
        <v>0.16145037733333001</v>
      </c>
      <c r="O89" s="78">
        <v>0.22133313233333002</v>
      </c>
      <c r="P89" s="78">
        <v>0.25377858833333</v>
      </c>
    </row>
    <row r="90" spans="1:16">
      <c r="A90" s="13">
        <v>19</v>
      </c>
      <c r="B90" s="14" t="s">
        <v>220</v>
      </c>
      <c r="C90" s="78">
        <v>0.19076072199999999</v>
      </c>
      <c r="D90" s="78">
        <v>0.24476072199999999</v>
      </c>
      <c r="E90" s="78">
        <v>0.265760722</v>
      </c>
      <c r="F90" s="78">
        <v>0.29339157900000001</v>
      </c>
      <c r="G90" s="78">
        <v>0.29339157900000001</v>
      </c>
      <c r="H90" s="78">
        <v>0.36937709000000002</v>
      </c>
      <c r="I90" s="78">
        <v>0.44666776699999999</v>
      </c>
      <c r="J90" s="78">
        <v>0.46669527199999999</v>
      </c>
      <c r="K90" s="78">
        <v>0.23651514700000001</v>
      </c>
      <c r="L90" s="78">
        <v>0.381817876</v>
      </c>
      <c r="M90" s="78">
        <v>0.390759841</v>
      </c>
      <c r="N90" s="78">
        <v>0.43417180599999999</v>
      </c>
      <c r="O90" s="78">
        <v>0.66967733100000004</v>
      </c>
      <c r="P90" s="78">
        <v>0.68311929500000002</v>
      </c>
    </row>
    <row r="91" spans="1:16">
      <c r="A91" s="13">
        <v>20</v>
      </c>
      <c r="B91" s="14" t="s">
        <v>221</v>
      </c>
      <c r="C91" s="78">
        <v>0.21873709</v>
      </c>
      <c r="D91" s="78">
        <v>0.32130465499999999</v>
      </c>
      <c r="E91" s="78">
        <v>0.44247289400000001</v>
      </c>
      <c r="F91" s="78">
        <v>0.54725851299999995</v>
      </c>
      <c r="G91" s="78">
        <v>0.61490151199999998</v>
      </c>
      <c r="H91" s="78">
        <v>0.69380996900000003</v>
      </c>
      <c r="I91" s="78">
        <v>0.71261596500000002</v>
      </c>
      <c r="J91" s="78">
        <v>0.73332196100000002</v>
      </c>
      <c r="K91" s="78">
        <v>0.22925744200000001</v>
      </c>
      <c r="L91" s="78">
        <v>0.34451947399999999</v>
      </c>
      <c r="M91" s="78">
        <v>0.46424458899999999</v>
      </c>
      <c r="N91" s="78">
        <v>0.49958067099999998</v>
      </c>
      <c r="O91" s="78">
        <v>0.67281133999999998</v>
      </c>
      <c r="P91" s="78">
        <v>0.74510468699999999</v>
      </c>
    </row>
    <row r="92" spans="1:16">
      <c r="A92" s="13">
        <v>21</v>
      </c>
      <c r="B92" s="79" t="s">
        <v>222</v>
      </c>
      <c r="C92" s="80">
        <v>1.6554601819999999</v>
      </c>
      <c r="D92" s="80">
        <v>2.0320483605000002</v>
      </c>
      <c r="E92" s="80">
        <v>2.8105663034999999</v>
      </c>
      <c r="F92" s="80">
        <v>3.1153690740000002</v>
      </c>
      <c r="G92" s="80">
        <v>3.3747371694999999</v>
      </c>
      <c r="H92" s="80">
        <v>3.7642180459999999</v>
      </c>
      <c r="I92" s="80">
        <v>3.9512591960000001</v>
      </c>
      <c r="J92" s="80">
        <v>4.1147208449999999</v>
      </c>
      <c r="K92" s="80">
        <v>1.3771612503333335</v>
      </c>
      <c r="L92" s="80">
        <v>2.1284394223333303</v>
      </c>
      <c r="M92" s="80">
        <v>2.5531779423333303</v>
      </c>
      <c r="N92" s="80">
        <f>SUM(N86:N91)</f>
        <v>2.8546791793333299</v>
      </c>
      <c r="O92" s="80">
        <v>4.0656003413333304</v>
      </c>
      <c r="P92" s="80">
        <v>4.4314874553333299</v>
      </c>
    </row>
    <row r="93" spans="1:16">
      <c r="A93" s="13">
        <v>22</v>
      </c>
      <c r="B93" s="14" t="s">
        <v>224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</row>
    <row r="94" spans="1:16">
      <c r="A94" s="13">
        <v>23</v>
      </c>
      <c r="B94" s="14" t="s">
        <v>225</v>
      </c>
      <c r="C94" s="78">
        <v>0</v>
      </c>
      <c r="D94" s="78">
        <v>0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</row>
    <row r="95" spans="1:16">
      <c r="A95" s="13">
        <v>24</v>
      </c>
      <c r="B95" s="14" t="s">
        <v>226</v>
      </c>
      <c r="C95" s="78">
        <v>0.11537923935</v>
      </c>
      <c r="D95" s="78">
        <v>0.12746024917000001</v>
      </c>
      <c r="E95" s="78">
        <v>8.6149341951928707E-2</v>
      </c>
      <c r="F95" s="78">
        <v>9.2260690889999997E-2</v>
      </c>
      <c r="G95" s="78">
        <v>9.9304579400000009E-2</v>
      </c>
      <c r="H95" s="78">
        <v>0.11251282226000001</v>
      </c>
      <c r="I95" s="78">
        <v>0.11397868526</v>
      </c>
      <c r="J95" s="78">
        <v>0.11476896226000001</v>
      </c>
      <c r="K95" s="78">
        <v>2.361828992E-2</v>
      </c>
      <c r="L95" s="78">
        <v>3.1436409240000004E-2</v>
      </c>
      <c r="M95" s="78">
        <v>3.9169065980000001E-2</v>
      </c>
      <c r="N95" s="78">
        <v>4.5409522980000006E-2</v>
      </c>
      <c r="O95" s="78">
        <v>6.15934925025E-2</v>
      </c>
      <c r="P95" s="78">
        <v>7.6056073052140002E-2</v>
      </c>
    </row>
    <row r="96" spans="1:16">
      <c r="A96" s="13">
        <v>25</v>
      </c>
      <c r="B96" s="14" t="s">
        <v>227</v>
      </c>
      <c r="C96" s="78">
        <v>-1.2010926336440429E-2</v>
      </c>
      <c r="D96" s="78">
        <v>-1.2503502696674799E-2</v>
      </c>
      <c r="E96" s="78">
        <v>-1.649773576E-2</v>
      </c>
      <c r="F96" s="78">
        <v>-2.79382721323145E-2</v>
      </c>
      <c r="G96" s="78">
        <v>-2.9387245222341311E-2</v>
      </c>
      <c r="H96" s="78">
        <v>-3.0887251279357909E-2</v>
      </c>
      <c r="I96" s="78">
        <v>-3.0887251279357909E-2</v>
      </c>
      <c r="J96" s="78">
        <v>-3.088725128E-2</v>
      </c>
      <c r="K96" s="78">
        <v>-5.2428459899999998E-3</v>
      </c>
      <c r="L96" s="78">
        <v>-7.0583331500000002E-3</v>
      </c>
      <c r="M96" s="78">
        <v>-1.361406791627E-2</v>
      </c>
      <c r="N96" s="78">
        <v>-1.3687615916269999E-2</v>
      </c>
      <c r="O96" s="78">
        <v>-2.9513968429999999E-2</v>
      </c>
      <c r="P96" s="78">
        <v>-3.4191161730000003E-2</v>
      </c>
    </row>
    <row r="97" spans="1:16">
      <c r="A97" s="13">
        <v>26</v>
      </c>
      <c r="B97" s="79" t="s">
        <v>228</v>
      </c>
      <c r="C97" s="80">
        <v>0.10336831301355956</v>
      </c>
      <c r="D97" s="80">
        <v>0.11495674647332521</v>
      </c>
      <c r="E97" s="80">
        <v>6.96516061919287E-2</v>
      </c>
      <c r="F97" s="80">
        <v>6.4322418757685504E-2</v>
      </c>
      <c r="G97" s="80">
        <v>6.9917334177658691E-2</v>
      </c>
      <c r="H97" s="80">
        <v>8.162557098064209E-2</v>
      </c>
      <c r="I97" s="80">
        <v>8.3091433980642102E-2</v>
      </c>
      <c r="J97" s="80">
        <v>8.388171098000001E-2</v>
      </c>
      <c r="K97" s="80">
        <v>1.8375443929999999E-2</v>
      </c>
      <c r="L97" s="80">
        <v>2.4378076089999999E-2</v>
      </c>
      <c r="M97" s="80">
        <v>2.5554998063730003E-2</v>
      </c>
      <c r="N97" s="80">
        <f>SUM(N93:N96)</f>
        <v>3.1721907063730008E-2</v>
      </c>
      <c r="O97" s="80">
        <v>3.2079524072510003E-2</v>
      </c>
      <c r="P97" s="80">
        <v>4.1864911322149999E-2</v>
      </c>
    </row>
    <row r="98" spans="1:16">
      <c r="A98" s="13">
        <v>27</v>
      </c>
      <c r="B98" s="79" t="s">
        <v>229</v>
      </c>
      <c r="C98" s="80">
        <v>23.0860527550537</v>
      </c>
      <c r="D98" s="80">
        <v>25.875097174123468</v>
      </c>
      <c r="E98" s="80">
        <v>34.660701950482071</v>
      </c>
      <c r="F98" s="80">
        <v>37.216348143547819</v>
      </c>
      <c r="G98" s="80">
        <v>40.042252875467788</v>
      </c>
      <c r="H98" s="80">
        <v>42.840507822270773</v>
      </c>
      <c r="I98" s="80">
        <v>43.431728462270776</v>
      </c>
      <c r="J98" s="80">
        <v>44.845914859269996</v>
      </c>
      <c r="K98" s="80">
        <v>12.767876413866345</v>
      </c>
      <c r="L98" s="80">
        <v>20.73785603968301</v>
      </c>
      <c r="M98" s="80">
        <v>25.291107092490101</v>
      </c>
      <c r="N98" s="80">
        <f>N85-N92+N97</f>
        <v>39.286259083490059</v>
      </c>
      <c r="O98" s="80">
        <v>44.141653727918801</v>
      </c>
      <c r="P98" s="80">
        <v>44.728458195475206</v>
      </c>
    </row>
    <row r="99" spans="1:16">
      <c r="A99" s="13">
        <v>28</v>
      </c>
      <c r="B99" s="79" t="s">
        <v>230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  <c r="H99" s="80">
        <v>0</v>
      </c>
      <c r="I99" s="80">
        <v>0</v>
      </c>
      <c r="J99" s="80">
        <v>0</v>
      </c>
      <c r="K99" s="80">
        <v>0</v>
      </c>
      <c r="L99" s="80">
        <v>0</v>
      </c>
      <c r="M99" s="80">
        <v>0</v>
      </c>
      <c r="N99" s="80">
        <v>0</v>
      </c>
      <c r="O99" s="80">
        <v>0</v>
      </c>
      <c r="P99" s="80">
        <v>0</v>
      </c>
    </row>
    <row r="100" spans="1:16">
      <c r="A100" s="13">
        <v>29</v>
      </c>
      <c r="B100" s="79" t="s">
        <v>231</v>
      </c>
      <c r="C100" s="80">
        <v>23.0860527550537</v>
      </c>
      <c r="D100" s="80">
        <v>25.875097174123468</v>
      </c>
      <c r="E100" s="80">
        <v>34.660701950482071</v>
      </c>
      <c r="F100" s="80">
        <v>37.216348143547819</v>
      </c>
      <c r="G100" s="80">
        <v>40.042252875467788</v>
      </c>
      <c r="H100" s="80">
        <v>42.840507822270773</v>
      </c>
      <c r="I100" s="80">
        <v>43.431728462270776</v>
      </c>
      <c r="J100" s="80">
        <v>44.845914859269996</v>
      </c>
      <c r="K100" s="80">
        <v>12.767876413866345</v>
      </c>
      <c r="L100" s="80">
        <v>20.73785603968301</v>
      </c>
      <c r="M100" s="80">
        <v>25.291107092490101</v>
      </c>
      <c r="N100" s="80">
        <f>N98-N99</f>
        <v>39.286259083490059</v>
      </c>
      <c r="O100" s="80">
        <v>44.141653727918801</v>
      </c>
      <c r="P100" s="80">
        <v>44.728458195475206</v>
      </c>
    </row>
    <row r="101" spans="1:16">
      <c r="B101" t="s">
        <v>249</v>
      </c>
    </row>
  </sheetData>
  <mergeCells count="3">
    <mergeCell ref="B2:I2"/>
    <mergeCell ref="B36:I36"/>
    <mergeCell ref="B70:I70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rgb="FF00B0F0"/>
  </sheetPr>
  <dimension ref="A1:P100"/>
  <sheetViews>
    <sheetView showGridLines="0" zoomScaleNormal="100" workbookViewId="0">
      <pane xSplit="2" ySplit="3" topLeftCell="J82" activePane="bottomRight" state="frozen"/>
      <selection pane="topRight" activeCell="C1" sqref="C1"/>
      <selection pane="bottomLeft" activeCell="A4" sqref="A4"/>
      <selection pane="bottomRight" activeCell="P95" sqref="P95"/>
    </sheetView>
  </sheetViews>
  <sheetFormatPr defaultColWidth="8.81640625" defaultRowHeight="14.5"/>
  <cols>
    <col min="1" max="1" width="3.81640625" bestFit="1" customWidth="1"/>
    <col min="2" max="2" width="43" customWidth="1"/>
    <col min="3" max="8" width="11.453125" bestFit="1" customWidth="1"/>
    <col min="9" max="16" width="11.81640625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>
      <c r="B2" s="135" t="s">
        <v>250</v>
      </c>
      <c r="C2" s="135"/>
      <c r="D2" s="135"/>
      <c r="E2" s="135"/>
      <c r="F2" s="135"/>
      <c r="G2" s="135"/>
      <c r="H2" s="135"/>
      <c r="I2" s="135"/>
    </row>
    <row r="3" spans="1:16">
      <c r="A3" s="12" t="s">
        <v>167</v>
      </c>
      <c r="B3" s="12" t="s">
        <v>201</v>
      </c>
      <c r="C3" s="50">
        <f>'Tabel 1'!C10</f>
        <v>44773</v>
      </c>
      <c r="D3" s="50">
        <f>'Tabel 1'!D10</f>
        <v>44804</v>
      </c>
      <c r="E3" s="50">
        <f>'Tabel 1'!E10</f>
        <v>44834</v>
      </c>
      <c r="F3" s="50">
        <f>'Tabel 1'!F10</f>
        <v>44865</v>
      </c>
      <c r="G3" s="50">
        <f>'Tabel 1'!G10</f>
        <v>44895</v>
      </c>
      <c r="H3" s="50">
        <f>'Tabel 1'!H10</f>
        <v>44926</v>
      </c>
      <c r="I3" s="50">
        <f>'Tabel 1'!I10</f>
        <v>44957</v>
      </c>
      <c r="J3" s="50">
        <f>'Tabel 1'!J10</f>
        <v>44985</v>
      </c>
      <c r="K3" s="50">
        <f>'Tabel 1'!K10</f>
        <v>45016</v>
      </c>
      <c r="L3" s="50">
        <f>'Tabel 1'!L10</f>
        <v>45046</v>
      </c>
      <c r="M3" s="50">
        <f>'Tabel 1'!M10</f>
        <v>45077</v>
      </c>
      <c r="N3" s="50">
        <f>'Tabel 1'!N10</f>
        <v>45107</v>
      </c>
      <c r="O3" s="50">
        <f>'Tabel 1'!O10</f>
        <v>45138</v>
      </c>
      <c r="P3" s="50">
        <f>'Tabel 1'!P10</f>
        <v>45169</v>
      </c>
    </row>
    <row r="4" spans="1:16">
      <c r="A4" s="13">
        <v>1</v>
      </c>
      <c r="B4" s="14" t="s">
        <v>202</v>
      </c>
      <c r="C4" s="60">
        <f t="shared" ref="C4:I4" si="0">C38+C72</f>
        <v>1144.67986206095</v>
      </c>
      <c r="D4" s="60">
        <f t="shared" si="0"/>
        <v>1314.4522954771801</v>
      </c>
      <c r="E4" s="60">
        <f t="shared" si="0"/>
        <v>1482.3318909161499</v>
      </c>
      <c r="F4" s="60">
        <f t="shared" si="0"/>
        <v>1655.3143471764101</v>
      </c>
      <c r="G4" s="60">
        <f t="shared" si="0"/>
        <v>1833.40124883049</v>
      </c>
      <c r="H4" s="60">
        <f t="shared" si="0"/>
        <v>2030.9700703628403</v>
      </c>
      <c r="I4" s="60">
        <f t="shared" si="0"/>
        <v>192.68405537230001</v>
      </c>
      <c r="J4" s="60">
        <f t="shared" ref="J4:K4" si="1">J38+J72</f>
        <v>373.92955656305008</v>
      </c>
      <c r="K4" s="60">
        <f t="shared" si="1"/>
        <v>573.81991391892984</v>
      </c>
      <c r="L4" s="60">
        <f t="shared" ref="L4:M4" si="2">L38+L72</f>
        <v>769.98717272605006</v>
      </c>
      <c r="M4" s="60">
        <f t="shared" si="2"/>
        <v>967.66350968711004</v>
      </c>
      <c r="N4" s="60">
        <f t="shared" ref="N4" si="3">N38+N72</f>
        <v>1161.0149557013701</v>
      </c>
      <c r="O4" s="60">
        <f t="shared" ref="O4:P4" si="4">O38+O72</f>
        <v>1360.82508208031</v>
      </c>
      <c r="P4" s="60">
        <f t="shared" si="4"/>
        <v>1565.71545795219</v>
      </c>
    </row>
    <row r="5" spans="1:16">
      <c r="A5" s="13">
        <v>2</v>
      </c>
      <c r="B5" s="14" t="s">
        <v>203</v>
      </c>
      <c r="C5" s="60">
        <f t="shared" ref="C5:I5" si="5">C39+C73</f>
        <v>248.97720284722999</v>
      </c>
      <c r="D5" s="60">
        <f t="shared" si="5"/>
        <v>264.54739159222999</v>
      </c>
      <c r="E5" s="60">
        <f t="shared" si="5"/>
        <v>268.36515922622999</v>
      </c>
      <c r="F5" s="60">
        <f t="shared" si="5"/>
        <v>278.11676238084999</v>
      </c>
      <c r="G5" s="60">
        <f t="shared" si="5"/>
        <v>284.04997332784995</v>
      </c>
      <c r="H5" s="60">
        <f t="shared" si="5"/>
        <v>330.20567225384997</v>
      </c>
      <c r="I5" s="60">
        <f t="shared" si="5"/>
        <v>14.748925823</v>
      </c>
      <c r="J5" s="60">
        <f t="shared" ref="J5:K5" si="6">J39+J73</f>
        <v>15.463109103000001</v>
      </c>
      <c r="K5" s="60">
        <f t="shared" si="6"/>
        <v>100.26567829699999</v>
      </c>
      <c r="L5" s="60">
        <f t="shared" ref="L5:M5" si="7">L39+L73</f>
        <v>196.40825276610002</v>
      </c>
      <c r="M5" s="60">
        <f t="shared" si="7"/>
        <v>266.33157298309999</v>
      </c>
      <c r="N5" s="60">
        <f t="shared" ref="N5" si="8">N39+N73</f>
        <v>322.69160925619002</v>
      </c>
      <c r="O5" s="60">
        <f t="shared" ref="O5:P5" si="9">O39+O73</f>
        <v>347.49912600219</v>
      </c>
      <c r="P5" s="60">
        <f t="shared" si="9"/>
        <v>348.95505710319003</v>
      </c>
    </row>
    <row r="6" spans="1:16">
      <c r="A6" s="13">
        <v>3</v>
      </c>
      <c r="B6" s="14" t="s">
        <v>204</v>
      </c>
      <c r="C6" s="60">
        <f t="shared" ref="C6:I6" si="10">C40+C74</f>
        <v>37.431562802999998</v>
      </c>
      <c r="D6" s="60">
        <f t="shared" si="10"/>
        <v>42.799281407999999</v>
      </c>
      <c r="E6" s="60">
        <f t="shared" si="10"/>
        <v>48.225667388000005</v>
      </c>
      <c r="F6" s="60">
        <f t="shared" si="10"/>
        <v>53.989659252999999</v>
      </c>
      <c r="G6" s="60">
        <f t="shared" si="10"/>
        <v>59.528472370000003</v>
      </c>
      <c r="H6" s="60">
        <f t="shared" si="10"/>
        <v>64.966206165999992</v>
      </c>
      <c r="I6" s="60">
        <f t="shared" si="10"/>
        <v>5.6702923469999993</v>
      </c>
      <c r="J6" s="60">
        <f t="shared" ref="J6:K6" si="11">J40+J74</f>
        <v>11.158039522000001</v>
      </c>
      <c r="K6" s="60">
        <f t="shared" si="11"/>
        <v>16.678924353999999</v>
      </c>
      <c r="L6" s="60">
        <f t="shared" ref="L6:M6" si="12">L40+L74</f>
        <v>22.516802584000001</v>
      </c>
      <c r="M6" s="60">
        <f t="shared" si="12"/>
        <v>28.216220106999998</v>
      </c>
      <c r="N6" s="60">
        <f t="shared" ref="N6" si="13">N40+N74</f>
        <v>33.948758018999996</v>
      </c>
      <c r="O6" s="60">
        <f t="shared" ref="O6:P6" si="14">O40+O74</f>
        <v>39.973551974999999</v>
      </c>
      <c r="P6" s="60">
        <f t="shared" si="14"/>
        <v>45.422527041000002</v>
      </c>
    </row>
    <row r="7" spans="1:16">
      <c r="A7" s="13">
        <v>4</v>
      </c>
      <c r="B7" s="14" t="s">
        <v>205</v>
      </c>
      <c r="C7" s="60">
        <f t="shared" ref="C7:I7" si="15">C41+C75</f>
        <v>93.871264261890005</v>
      </c>
      <c r="D7" s="60">
        <f t="shared" si="15"/>
        <v>140.86200964888999</v>
      </c>
      <c r="E7" s="60">
        <f t="shared" si="15"/>
        <v>170.03005434189004</v>
      </c>
      <c r="F7" s="60">
        <f t="shared" si="15"/>
        <v>188.12265495633002</v>
      </c>
      <c r="G7" s="60">
        <f t="shared" si="15"/>
        <v>324.44113121533002</v>
      </c>
      <c r="H7" s="60">
        <f t="shared" si="15"/>
        <v>320.73746296733003</v>
      </c>
      <c r="I7" s="60">
        <f t="shared" si="15"/>
        <v>21.685346362000001</v>
      </c>
      <c r="J7" s="60">
        <f t="shared" ref="J7:K7" si="16">J41+J75</f>
        <v>31.252283177999999</v>
      </c>
      <c r="K7" s="60">
        <f t="shared" si="16"/>
        <v>65.400972467659997</v>
      </c>
      <c r="L7" s="60">
        <f t="shared" ref="L7:M7" si="17">L41+L75</f>
        <v>53.008796665134</v>
      </c>
      <c r="M7" s="60">
        <f t="shared" si="17"/>
        <v>122.49669841179001</v>
      </c>
      <c r="N7" s="60">
        <f t="shared" ref="N7" si="18">N41+N75</f>
        <v>133.41329511921001</v>
      </c>
      <c r="O7" s="60">
        <f t="shared" ref="O7:P7" si="19">O41+O75</f>
        <v>174.11686398374002</v>
      </c>
      <c r="P7" s="60">
        <f t="shared" si="19"/>
        <v>181.73928638772</v>
      </c>
    </row>
    <row r="8" spans="1:16">
      <c r="A8" s="13">
        <v>5</v>
      </c>
      <c r="B8" s="14" t="s">
        <v>206</v>
      </c>
      <c r="C8" s="60">
        <f t="shared" ref="C8:I8" si="20">C42+C76</f>
        <v>1.5011000004600001</v>
      </c>
      <c r="D8" s="60">
        <f t="shared" si="20"/>
        <v>1.4388040184599999</v>
      </c>
      <c r="E8" s="60">
        <f t="shared" si="20"/>
        <v>1.1325355554600001</v>
      </c>
      <c r="F8" s="60">
        <f t="shared" si="20"/>
        <v>0.93060616246000005</v>
      </c>
      <c r="G8" s="60">
        <f t="shared" si="20"/>
        <v>0.73373953787000001</v>
      </c>
      <c r="H8" s="60">
        <f t="shared" si="20"/>
        <v>0.52072445886999985</v>
      </c>
      <c r="I8" s="60">
        <f t="shared" si="20"/>
        <v>-0.182654912</v>
      </c>
      <c r="J8" s="60">
        <f t="shared" ref="J8:K8" si="21">J42+J76</f>
        <v>-0.38194322000000003</v>
      </c>
      <c r="K8" s="60">
        <f t="shared" si="21"/>
        <v>-0.58631029800000001</v>
      </c>
      <c r="L8" s="60">
        <f t="shared" ref="L8:M8" si="22">L42+L76</f>
        <v>1.784246411</v>
      </c>
      <c r="M8" s="60">
        <f t="shared" si="22"/>
        <v>1.461641755</v>
      </c>
      <c r="N8" s="60">
        <f t="shared" ref="N8" si="23">N42+N76</f>
        <v>3.188594208</v>
      </c>
      <c r="O8" s="60">
        <f t="shared" ref="O8:P8" si="24">O42+O76</f>
        <v>3.4090885530000001</v>
      </c>
      <c r="P8" s="60">
        <f t="shared" si="24"/>
        <v>1.3242302098400001</v>
      </c>
    </row>
    <row r="9" spans="1:16">
      <c r="A9" s="13">
        <v>6</v>
      </c>
      <c r="B9" s="16" t="s">
        <v>207</v>
      </c>
      <c r="C9" s="61">
        <f t="shared" ref="C9:I9" si="25">C43+C77</f>
        <v>1526.4609919735301</v>
      </c>
      <c r="D9" s="61">
        <f t="shared" si="25"/>
        <v>1764.09978214476</v>
      </c>
      <c r="E9" s="61">
        <f t="shared" si="25"/>
        <v>1970.0853074277297</v>
      </c>
      <c r="F9" s="61">
        <f t="shared" si="25"/>
        <v>2176.4740299290497</v>
      </c>
      <c r="G9" s="61">
        <f t="shared" si="25"/>
        <v>2502.1545652815398</v>
      </c>
      <c r="H9" s="61">
        <f t="shared" si="25"/>
        <v>2747.4001362088898</v>
      </c>
      <c r="I9" s="61">
        <f t="shared" si="25"/>
        <v>234.60596499229999</v>
      </c>
      <c r="J9" s="61">
        <f t="shared" ref="J9:K9" si="26">J43+J77</f>
        <v>431.42104514605006</v>
      </c>
      <c r="K9" s="61">
        <f t="shared" si="26"/>
        <v>755.57917873958991</v>
      </c>
      <c r="L9" s="61">
        <f t="shared" ref="L9:M9" si="27">L43+L77</f>
        <v>1043.7052711522838</v>
      </c>
      <c r="M9" s="61">
        <f t="shared" si="27"/>
        <v>1386.1696429439999</v>
      </c>
      <c r="N9" s="61">
        <f t="shared" ref="N9" si="28">N43+N77</f>
        <v>1654.2572123037703</v>
      </c>
      <c r="O9" s="61">
        <f t="shared" ref="O9:P9" si="29">O43+O77</f>
        <v>1925.8237125942401</v>
      </c>
      <c r="P9" s="61">
        <f t="shared" si="29"/>
        <v>2143.15655869394</v>
      </c>
    </row>
    <row r="10" spans="1:16">
      <c r="A10" s="13">
        <v>7</v>
      </c>
      <c r="B10" s="14" t="s">
        <v>208</v>
      </c>
      <c r="C10" s="60">
        <f t="shared" ref="C10:I10" si="30">C44+C78</f>
        <v>11.641331784469999</v>
      </c>
      <c r="D10" s="60">
        <f t="shared" si="30"/>
        <v>13.53500246724</v>
      </c>
      <c r="E10" s="60">
        <f t="shared" si="30"/>
        <v>14.985887024239998</v>
      </c>
      <c r="F10" s="60">
        <f t="shared" si="30"/>
        <v>16.250884156240001</v>
      </c>
      <c r="G10" s="60">
        <f t="shared" si="30"/>
        <v>19.737859720239999</v>
      </c>
      <c r="H10" s="60">
        <f t="shared" si="30"/>
        <v>20.448229604239998</v>
      </c>
      <c r="I10" s="60">
        <f t="shared" si="30"/>
        <v>0.78143795800000004</v>
      </c>
      <c r="J10" s="60">
        <f t="shared" ref="J10:K10" si="31">J44+J78</f>
        <v>1.7815002015000001</v>
      </c>
      <c r="K10" s="60">
        <f t="shared" si="31"/>
        <v>3.1330794118400003</v>
      </c>
      <c r="L10" s="60">
        <f t="shared" ref="L10:M10" si="32">L44+L78</f>
        <v>5.10146904467</v>
      </c>
      <c r="M10" s="60">
        <f t="shared" si="32"/>
        <v>7.0464800046700002</v>
      </c>
      <c r="N10" s="60">
        <f t="shared" ref="N10" si="33">N44+N78</f>
        <v>8.0553498425600001</v>
      </c>
      <c r="O10" s="60">
        <f t="shared" ref="O10:P10" si="34">O44+O78</f>
        <v>9.2536005025599994</v>
      </c>
      <c r="P10" s="60">
        <f t="shared" si="34"/>
        <v>10.577125562559999</v>
      </c>
    </row>
    <row r="11" spans="1:16">
      <c r="A11" s="13">
        <v>8</v>
      </c>
      <c r="B11" s="14" t="s">
        <v>209</v>
      </c>
      <c r="C11" s="60">
        <f t="shared" ref="C11:I11" si="35">C45+C79</f>
        <v>0.91982404299999998</v>
      </c>
      <c r="D11" s="60">
        <f t="shared" si="35"/>
        <v>1.4689108630000001</v>
      </c>
      <c r="E11" s="60">
        <f t="shared" si="35"/>
        <v>1.859134332</v>
      </c>
      <c r="F11" s="60">
        <f t="shared" si="35"/>
        <v>2.3702694969999998</v>
      </c>
      <c r="G11" s="60">
        <f t="shared" si="35"/>
        <v>3.5101714300000002</v>
      </c>
      <c r="H11" s="60">
        <f t="shared" si="35"/>
        <v>4.6460648329999996</v>
      </c>
      <c r="I11" s="60">
        <f t="shared" si="35"/>
        <v>2.3371900000000001E-2</v>
      </c>
      <c r="J11" s="60">
        <f t="shared" ref="J11:K11" si="36">J45+J79</f>
        <v>2.6812995999999999E-2</v>
      </c>
      <c r="K11" s="60">
        <f t="shared" si="36"/>
        <v>0.64547932299999999</v>
      </c>
      <c r="L11" s="60">
        <f t="shared" ref="L11:M11" si="37">L45+L79</f>
        <v>1.8153027159999999</v>
      </c>
      <c r="M11" s="60">
        <f t="shared" si="37"/>
        <v>1.8333668439999999</v>
      </c>
      <c r="N11" s="60">
        <f t="shared" ref="N11" si="38">N45+N79</f>
        <v>2.1866567890000002</v>
      </c>
      <c r="O11" s="60">
        <f t="shared" ref="O11:P11" si="39">O45+O79</f>
        <v>2.4669561280000001</v>
      </c>
      <c r="P11" s="60">
        <f t="shared" si="39"/>
        <v>3.8381337129999999</v>
      </c>
    </row>
    <row r="12" spans="1:16">
      <c r="A12" s="13">
        <v>9</v>
      </c>
      <c r="B12" s="14" t="s">
        <v>210</v>
      </c>
      <c r="C12" s="60">
        <f t="shared" ref="C12:I12" si="40">C46+C80</f>
        <v>17.638958036000002</v>
      </c>
      <c r="D12" s="60">
        <f t="shared" si="40"/>
        <v>20.075320681000001</v>
      </c>
      <c r="E12" s="60">
        <f t="shared" si="40"/>
        <v>22.581388633</v>
      </c>
      <c r="F12" s="60">
        <f t="shared" si="40"/>
        <v>25.095816982999999</v>
      </c>
      <c r="G12" s="60">
        <f t="shared" si="40"/>
        <v>27.632163229</v>
      </c>
      <c r="H12" s="60">
        <f t="shared" si="40"/>
        <v>30.155382879000001</v>
      </c>
      <c r="I12" s="60">
        <f t="shared" si="40"/>
        <v>2.514583853</v>
      </c>
      <c r="J12" s="60">
        <f t="shared" ref="J12:K12" si="41">J46+J80</f>
        <v>5.0184922169999995</v>
      </c>
      <c r="K12" s="60">
        <f t="shared" si="41"/>
        <v>7.529553119</v>
      </c>
      <c r="L12" s="60">
        <f t="shared" ref="L12:M12" si="42">L46+L80</f>
        <v>10.020417230000001</v>
      </c>
      <c r="M12" s="60">
        <f t="shared" si="42"/>
        <v>12.549050194000001</v>
      </c>
      <c r="N12" s="60">
        <f t="shared" ref="N12" si="43">N46+N80</f>
        <v>15.057486367000001</v>
      </c>
      <c r="O12" s="60">
        <f t="shared" ref="O12:P12" si="44">O46+O80</f>
        <v>17.568544368000001</v>
      </c>
      <c r="P12" s="60">
        <f t="shared" si="44"/>
        <v>20.079605269000002</v>
      </c>
    </row>
    <row r="13" spans="1:16">
      <c r="A13" s="13">
        <v>10</v>
      </c>
      <c r="B13" s="14" t="s">
        <v>211</v>
      </c>
      <c r="C13" s="60">
        <f t="shared" ref="C13:I13" si="45">C47+C81</f>
        <v>24.370634576</v>
      </c>
      <c r="D13" s="60">
        <f t="shared" si="45"/>
        <v>28.122341967000001</v>
      </c>
      <c r="E13" s="60">
        <f t="shared" si="45"/>
        <v>31.647964165000001</v>
      </c>
      <c r="F13" s="60">
        <f t="shared" si="45"/>
        <v>35.513692591999998</v>
      </c>
      <c r="G13" s="60">
        <f t="shared" si="45"/>
        <v>38.344311699999999</v>
      </c>
      <c r="H13" s="60">
        <f t="shared" si="45"/>
        <v>41.391759905000001</v>
      </c>
      <c r="I13" s="60">
        <f t="shared" si="45"/>
        <v>3.6685989160000001</v>
      </c>
      <c r="J13" s="60">
        <f t="shared" ref="J13:K13" si="46">J47+J81</f>
        <v>5.9815821949999997</v>
      </c>
      <c r="K13" s="60">
        <f t="shared" si="46"/>
        <v>9.0062747200000004</v>
      </c>
      <c r="L13" s="60">
        <f t="shared" ref="L13:M13" si="47">L47+L81</f>
        <v>12.253730656</v>
      </c>
      <c r="M13" s="60">
        <f t="shared" si="47"/>
        <v>15.379983369</v>
      </c>
      <c r="N13" s="60">
        <f t="shared" ref="N13" si="48">N47+N81</f>
        <v>18.396922284999999</v>
      </c>
      <c r="O13" s="60">
        <f t="shared" ref="O13:P13" si="49">O47+O81</f>
        <v>21.533170376000001</v>
      </c>
      <c r="P13" s="60">
        <f t="shared" si="49"/>
        <v>24.453727937</v>
      </c>
    </row>
    <row r="14" spans="1:16">
      <c r="A14" s="13">
        <v>11</v>
      </c>
      <c r="B14" s="14" t="s">
        <v>245</v>
      </c>
      <c r="C14" s="60">
        <f t="shared" ref="C14:I14" si="50">C48+C82</f>
        <v>7.1674466166700004</v>
      </c>
      <c r="D14" s="60">
        <f t="shared" si="50"/>
        <v>8.0892545086700007</v>
      </c>
      <c r="E14" s="60">
        <f t="shared" si="50"/>
        <v>8.9185503956699996</v>
      </c>
      <c r="F14" s="60">
        <f t="shared" si="50"/>
        <v>9.8233936966699993</v>
      </c>
      <c r="G14" s="60">
        <f t="shared" si="50"/>
        <v>10.86492378867</v>
      </c>
      <c r="H14" s="60">
        <f t="shared" si="50"/>
        <v>12.024976660669999</v>
      </c>
      <c r="I14" s="60">
        <f t="shared" si="50"/>
        <v>1.1160516810000001</v>
      </c>
      <c r="J14" s="60">
        <f t="shared" ref="J14:K14" si="51">J48+J82</f>
        <v>2.1294383610000001</v>
      </c>
      <c r="K14" s="60">
        <f t="shared" si="51"/>
        <v>3.1602919429999998</v>
      </c>
      <c r="L14" s="60">
        <f t="shared" ref="L14:M14" si="52">L48+L82</f>
        <v>4.2388013830000002</v>
      </c>
      <c r="M14" s="60">
        <f t="shared" si="52"/>
        <v>5.1861955699999998</v>
      </c>
      <c r="N14" s="60">
        <f t="shared" ref="N14" si="53">N48+N82</f>
        <v>6.2431183319999999</v>
      </c>
      <c r="O14" s="60">
        <f t="shared" ref="O14:P14" si="54">O48+O82</f>
        <v>7.395825673</v>
      </c>
      <c r="P14" s="60">
        <f t="shared" si="54"/>
        <v>8.4818457219999992</v>
      </c>
    </row>
    <row r="15" spans="1:16">
      <c r="A15" s="13">
        <v>12</v>
      </c>
      <c r="B15" s="15" t="s">
        <v>213</v>
      </c>
      <c r="C15" s="60">
        <f t="shared" ref="C15:I15" si="55">C49+C83</f>
        <v>6.1494977875200005</v>
      </c>
      <c r="D15" s="60">
        <f t="shared" si="55"/>
        <v>5.9184489535200004</v>
      </c>
      <c r="E15" s="60">
        <f t="shared" si="55"/>
        <v>6.2632673045200002</v>
      </c>
      <c r="F15" s="60">
        <f t="shared" si="55"/>
        <v>6.6036350285200003</v>
      </c>
      <c r="G15" s="60">
        <f t="shared" si="55"/>
        <v>7.81542014452</v>
      </c>
      <c r="H15" s="60">
        <f t="shared" si="55"/>
        <v>9.014078467520001</v>
      </c>
      <c r="I15" s="60">
        <f t="shared" si="55"/>
        <v>0.43005858699999999</v>
      </c>
      <c r="J15" s="60">
        <f t="shared" ref="J15:K15" si="56">J49+J83</f>
        <v>0.91968058200000002</v>
      </c>
      <c r="K15" s="60">
        <f t="shared" si="56"/>
        <v>1.1677732119999999</v>
      </c>
      <c r="L15" s="60">
        <f t="shared" ref="L15:M15" si="57">L49+L83</f>
        <v>1.488037898</v>
      </c>
      <c r="M15" s="60">
        <f t="shared" si="57"/>
        <v>2.0667745479999997</v>
      </c>
      <c r="N15" s="60">
        <f t="shared" ref="N15" si="58">N49+N83</f>
        <v>2.5349632040000003</v>
      </c>
      <c r="O15" s="60">
        <f t="shared" ref="O15:P15" si="59">O49+O83</f>
        <v>3.2264363360000003</v>
      </c>
      <c r="P15" s="60">
        <f t="shared" si="59"/>
        <v>4.0778490310000004</v>
      </c>
    </row>
    <row r="16" spans="1:16">
      <c r="A16" s="13">
        <v>13</v>
      </c>
      <c r="B16" s="33" t="s">
        <v>214</v>
      </c>
      <c r="C16" s="61">
        <f t="shared" ref="C16:I16" si="60">C50+C84</f>
        <v>67.887692843660005</v>
      </c>
      <c r="D16" s="61">
        <f t="shared" si="60"/>
        <v>77.209279440429995</v>
      </c>
      <c r="E16" s="61">
        <f t="shared" si="60"/>
        <v>86.25619185443</v>
      </c>
      <c r="F16" s="61">
        <f t="shared" si="60"/>
        <v>95.657691953429989</v>
      </c>
      <c r="G16" s="61">
        <f t="shared" si="60"/>
        <v>107.90485001243</v>
      </c>
      <c r="H16" s="61">
        <f t="shared" si="60"/>
        <v>117.68049234943</v>
      </c>
      <c r="I16" s="61">
        <f t="shared" si="60"/>
        <v>8.5341028950000002</v>
      </c>
      <c r="J16" s="61">
        <f t="shared" ref="J16:K16" si="61">J50+J84</f>
        <v>15.8575065525</v>
      </c>
      <c r="K16" s="61">
        <f t="shared" si="61"/>
        <v>24.642451728840001</v>
      </c>
      <c r="L16" s="61">
        <f t="shared" ref="L16:M16" si="62">L50+L84</f>
        <v>34.91775892767</v>
      </c>
      <c r="M16" s="61">
        <f t="shared" si="62"/>
        <v>44.061850529670004</v>
      </c>
      <c r="N16" s="61">
        <f t="shared" ref="N16" si="63">N50+N84</f>
        <v>52.474496819560002</v>
      </c>
      <c r="O16" s="61">
        <f t="shared" ref="O16:P16" si="64">O50+O84</f>
        <v>61.44453338356</v>
      </c>
      <c r="P16" s="61">
        <f t="shared" si="64"/>
        <v>71.508287234559987</v>
      </c>
    </row>
    <row r="17" spans="1:16">
      <c r="A17" s="13">
        <v>14</v>
      </c>
      <c r="B17" s="33" t="s">
        <v>215</v>
      </c>
      <c r="C17" s="61">
        <f t="shared" ref="C17:H17" si="65">C51+C85</f>
        <v>1458.5732991298701</v>
      </c>
      <c r="D17" s="61">
        <f t="shared" si="65"/>
        <v>1686.8905027043302</v>
      </c>
      <c r="E17" s="61">
        <f t="shared" si="65"/>
        <v>1883.8291155733002</v>
      </c>
      <c r="F17" s="61">
        <f t="shared" si="65"/>
        <v>2080.8163379756202</v>
      </c>
      <c r="G17" s="61">
        <f t="shared" si="65"/>
        <v>2394.2497152691099</v>
      </c>
      <c r="H17" s="61">
        <f t="shared" si="65"/>
        <v>2629.7196438594597</v>
      </c>
      <c r="I17" s="61">
        <f t="shared" ref="I17:N17" si="66">I51+I85</f>
        <v>226.0718620973</v>
      </c>
      <c r="J17" s="61">
        <f t="shared" si="66"/>
        <v>415.56353859355005</v>
      </c>
      <c r="K17" s="61">
        <f t="shared" si="66"/>
        <v>730.93672701074991</v>
      </c>
      <c r="L17" s="61">
        <f t="shared" si="66"/>
        <v>1008.787512224614</v>
      </c>
      <c r="M17" s="61">
        <f t="shared" si="66"/>
        <v>1342.1077924143301</v>
      </c>
      <c r="N17" s="61">
        <f t="shared" si="66"/>
        <v>1601.7827154842103</v>
      </c>
      <c r="O17" s="61">
        <f t="shared" ref="O17:P17" si="67">O51+O85</f>
        <v>1864.3791792106799</v>
      </c>
      <c r="P17" s="61">
        <f t="shared" si="67"/>
        <v>2071.6482714593799</v>
      </c>
    </row>
    <row r="18" spans="1:16">
      <c r="A18" s="13">
        <v>15</v>
      </c>
      <c r="B18" s="15" t="s">
        <v>216</v>
      </c>
      <c r="C18" s="60">
        <f t="shared" ref="C18:I18" si="68">C52+C86</f>
        <v>61.199193002999998</v>
      </c>
      <c r="D18" s="60">
        <f t="shared" si="68"/>
        <v>68.443563803000004</v>
      </c>
      <c r="E18" s="60">
        <f t="shared" si="68"/>
        <v>75.701687733</v>
      </c>
      <c r="F18" s="60">
        <f t="shared" si="68"/>
        <v>84.691106298000008</v>
      </c>
      <c r="G18" s="60">
        <f t="shared" si="68"/>
        <v>93.781864568000003</v>
      </c>
      <c r="H18" s="60">
        <f t="shared" si="68"/>
        <v>104.74890181799999</v>
      </c>
      <c r="I18" s="60">
        <f t="shared" si="68"/>
        <v>8.5852391650000008</v>
      </c>
      <c r="J18" s="60">
        <f t="shared" ref="J18:K18" si="69">J52+J86</f>
        <v>16.802510198999997</v>
      </c>
      <c r="K18" s="60">
        <f t="shared" si="69"/>
        <v>28.355563441999998</v>
      </c>
      <c r="L18" s="60">
        <f t="shared" ref="L18:M18" si="70">L52+L86</f>
        <v>39.873043862000003</v>
      </c>
      <c r="M18" s="60">
        <f t="shared" si="70"/>
        <v>49.069777610999999</v>
      </c>
      <c r="N18" s="60">
        <f t="shared" ref="N18" si="71">N52+N86</f>
        <v>57.678742839000002</v>
      </c>
      <c r="O18" s="60">
        <f t="shared" ref="O18:P18" si="72">O52+O86</f>
        <v>66.546033184999999</v>
      </c>
      <c r="P18" s="60">
        <f t="shared" si="72"/>
        <v>74.925963654580002</v>
      </c>
    </row>
    <row r="19" spans="1:16">
      <c r="A19" s="13">
        <v>16</v>
      </c>
      <c r="B19" s="15" t="s">
        <v>217</v>
      </c>
      <c r="C19" s="60">
        <f t="shared" ref="C19:I19" si="73">C53+C87</f>
        <v>19.180313647709998</v>
      </c>
      <c r="D19" s="60">
        <f t="shared" si="73"/>
        <v>22.019626963700002</v>
      </c>
      <c r="E19" s="60">
        <f t="shared" si="73"/>
        <v>24.644155863470004</v>
      </c>
      <c r="F19" s="60">
        <f t="shared" si="73"/>
        <v>27.835031151519999</v>
      </c>
      <c r="G19" s="60">
        <f t="shared" si="73"/>
        <v>30.045492618369998</v>
      </c>
      <c r="H19" s="60">
        <f t="shared" si="73"/>
        <v>32.460399912370001</v>
      </c>
      <c r="I19" s="60">
        <f t="shared" si="73"/>
        <v>2.7551809923299997</v>
      </c>
      <c r="J19" s="60">
        <f t="shared" ref="J19:K19" si="74">J53+J87</f>
        <v>5.3435163564899995</v>
      </c>
      <c r="K19" s="60">
        <f t="shared" si="74"/>
        <v>8.1929385532400012</v>
      </c>
      <c r="L19" s="60">
        <f t="shared" ref="L19:M19" si="75">L53+L87</f>
        <v>11.575467856809999</v>
      </c>
      <c r="M19" s="60">
        <f t="shared" si="75"/>
        <v>14.562168045810001</v>
      </c>
      <c r="N19" s="60">
        <f t="shared" ref="N19" si="76">N53+N87</f>
        <v>17.362047829809995</v>
      </c>
      <c r="O19" s="60">
        <f t="shared" ref="O19:P19" si="77">O53+O87</f>
        <v>20.74633232943</v>
      </c>
      <c r="P19" s="60">
        <f t="shared" si="77"/>
        <v>23.58735649902</v>
      </c>
    </row>
    <row r="20" spans="1:16">
      <c r="A20" s="13">
        <v>17</v>
      </c>
      <c r="B20" s="15" t="s">
        <v>218</v>
      </c>
      <c r="C20" s="60">
        <f t="shared" ref="C20:I20" si="78">C54+C88</f>
        <v>1.7707281049999999</v>
      </c>
      <c r="D20" s="60">
        <f t="shared" si="78"/>
        <v>2.2267715360000002</v>
      </c>
      <c r="E20" s="60">
        <f t="shared" si="78"/>
        <v>2.4226484680000002</v>
      </c>
      <c r="F20" s="60">
        <f t="shared" si="78"/>
        <v>2.6222472859999999</v>
      </c>
      <c r="G20" s="60">
        <f t="shared" si="78"/>
        <v>2.7769676210000003</v>
      </c>
      <c r="H20" s="60">
        <f t="shared" si="78"/>
        <v>3.2793703299999999</v>
      </c>
      <c r="I20" s="60">
        <f t="shared" si="78"/>
        <v>0.28733132099999997</v>
      </c>
      <c r="J20" s="60">
        <f t="shared" ref="J20:K20" si="79">J54+J88</f>
        <v>1.2890162519999999</v>
      </c>
      <c r="K20" s="60">
        <f t="shared" si="79"/>
        <v>1.3828424859999999</v>
      </c>
      <c r="L20" s="60">
        <f t="shared" ref="L20:M20" si="80">L54+L88</f>
        <v>1.6018430210000001</v>
      </c>
      <c r="M20" s="60">
        <f t="shared" si="80"/>
        <v>1.9402801090000001</v>
      </c>
      <c r="N20" s="60">
        <f t="shared" ref="N20" si="81">N54+N88</f>
        <v>1.9429344239999999</v>
      </c>
      <c r="O20" s="60">
        <f t="shared" ref="O20:P20" si="82">O54+O88</f>
        <v>2.2717783260000002</v>
      </c>
      <c r="P20" s="60">
        <f t="shared" si="82"/>
        <v>2.5692026669999999</v>
      </c>
    </row>
    <row r="21" spans="1:16">
      <c r="A21" s="13">
        <v>18</v>
      </c>
      <c r="B21" s="15" t="s">
        <v>219</v>
      </c>
      <c r="C21" s="60">
        <f t="shared" ref="C21:I21" si="83">C55+C89</f>
        <v>2.3318986986699999</v>
      </c>
      <c r="D21" s="60">
        <f t="shared" si="83"/>
        <v>2.6481577226699997</v>
      </c>
      <c r="E21" s="60">
        <f t="shared" si="83"/>
        <v>2.9808971336700001</v>
      </c>
      <c r="F21" s="60">
        <f t="shared" si="83"/>
        <v>3.32086173767</v>
      </c>
      <c r="G21" s="60">
        <f t="shared" si="83"/>
        <v>3.7497825356700001</v>
      </c>
      <c r="H21" s="60">
        <f t="shared" si="83"/>
        <v>4.2268393146700003</v>
      </c>
      <c r="I21" s="60">
        <f t="shared" si="83"/>
        <v>0.31570727900000001</v>
      </c>
      <c r="J21" s="60">
        <f t="shared" ref="J21:K21" si="84">J55+J89</f>
        <v>0.624056049</v>
      </c>
      <c r="K21" s="60">
        <f t="shared" si="84"/>
        <v>0.95132451699999998</v>
      </c>
      <c r="L21" s="60">
        <f t="shared" ref="L21:M21" si="85">L55+L89</f>
        <v>1.281675152</v>
      </c>
      <c r="M21" s="60">
        <f t="shared" si="85"/>
        <v>1.6187185019999999</v>
      </c>
      <c r="N21" s="60">
        <f t="shared" ref="N21" si="86">N55+N89</f>
        <v>1.966893687</v>
      </c>
      <c r="O21" s="60">
        <f t="shared" ref="O21:P21" si="87">O55+O89</f>
        <v>2.2993861259999999</v>
      </c>
      <c r="P21" s="60">
        <f t="shared" si="87"/>
        <v>3.0427716660000002</v>
      </c>
    </row>
    <row r="22" spans="1:16">
      <c r="A22" s="13">
        <v>19</v>
      </c>
      <c r="B22" s="15" t="s">
        <v>220</v>
      </c>
      <c r="C22" s="60">
        <f t="shared" ref="C22:I22" si="88">C56+C90</f>
        <v>5.4955990530000003</v>
      </c>
      <c r="D22" s="60">
        <f t="shared" si="88"/>
        <v>6.1732945080000006</v>
      </c>
      <c r="E22" s="60">
        <f t="shared" si="88"/>
        <v>7.0352987460000005</v>
      </c>
      <c r="F22" s="60">
        <f t="shared" si="88"/>
        <v>8.6510511179999998</v>
      </c>
      <c r="G22" s="60">
        <f t="shared" si="88"/>
        <v>10.489983010000001</v>
      </c>
      <c r="H22" s="60">
        <f t="shared" si="88"/>
        <v>12.635551639999999</v>
      </c>
      <c r="I22" s="60">
        <f t="shared" si="88"/>
        <v>0.89600604500000003</v>
      </c>
      <c r="J22" s="60">
        <f t="shared" ref="J22:K22" si="89">J56+J90</f>
        <v>1.528804238</v>
      </c>
      <c r="K22" s="60">
        <f t="shared" si="89"/>
        <v>2.8224808719999999</v>
      </c>
      <c r="L22" s="60">
        <f t="shared" ref="L22:M22" si="90">L56+L90</f>
        <v>4.0400348098599999</v>
      </c>
      <c r="M22" s="60">
        <f t="shared" si="90"/>
        <v>4.7975368398600002</v>
      </c>
      <c r="N22" s="60">
        <f t="shared" ref="N22" si="91">N56+N90</f>
        <v>5.6627822018599998</v>
      </c>
      <c r="O22" s="60">
        <f t="shared" ref="O22:P22" si="92">O56+O90</f>
        <v>6.7461757778600004</v>
      </c>
      <c r="P22" s="60">
        <f t="shared" si="92"/>
        <v>7.0746547528599999</v>
      </c>
    </row>
    <row r="23" spans="1:16">
      <c r="A23" s="13">
        <v>20</v>
      </c>
      <c r="B23" s="15" t="s">
        <v>221</v>
      </c>
      <c r="C23" s="60">
        <f t="shared" ref="C23:I23" si="93">C57+C91</f>
        <v>7.5634062229999994</v>
      </c>
      <c r="D23" s="60">
        <f t="shared" si="93"/>
        <v>8.1498951070000007</v>
      </c>
      <c r="E23" s="60">
        <f t="shared" si="93"/>
        <v>9.1488427700000017</v>
      </c>
      <c r="F23" s="60">
        <f t="shared" si="93"/>
        <v>10.414363547000001</v>
      </c>
      <c r="G23" s="60">
        <f t="shared" si="93"/>
        <v>11.069318521</v>
      </c>
      <c r="H23" s="60">
        <f t="shared" si="93"/>
        <v>12.999460467999999</v>
      </c>
      <c r="I23" s="60">
        <f t="shared" si="93"/>
        <v>0.52232898799999994</v>
      </c>
      <c r="J23" s="60">
        <f t="shared" ref="J23:K23" si="94">J57+J91</f>
        <v>0.91460674899999994</v>
      </c>
      <c r="K23" s="60">
        <f t="shared" si="94"/>
        <v>1.5955903330000001</v>
      </c>
      <c r="L23" s="60">
        <f t="shared" ref="L23:M23" si="95">L57+L91</f>
        <v>3.625245778</v>
      </c>
      <c r="M23" s="60">
        <f t="shared" si="95"/>
        <v>4.719519794</v>
      </c>
      <c r="N23" s="60">
        <f t="shared" ref="N23" si="96">N57+N91</f>
        <v>5.1547315859999996</v>
      </c>
      <c r="O23" s="60">
        <f t="shared" ref="O23:P23" si="97">O57+O91</f>
        <v>8.0045551879999994</v>
      </c>
      <c r="P23" s="60">
        <f t="shared" si="97"/>
        <v>8.6429250880000001</v>
      </c>
    </row>
    <row r="24" spans="1:16">
      <c r="A24" s="13">
        <v>21</v>
      </c>
      <c r="B24" s="16" t="s">
        <v>222</v>
      </c>
      <c r="C24" s="61">
        <f t="shared" ref="C24:I24" si="98">C58+C92</f>
        <v>97.541138730380013</v>
      </c>
      <c r="D24" s="61">
        <f t="shared" si="98"/>
        <v>109.66130964036999</v>
      </c>
      <c r="E24" s="61">
        <f t="shared" si="98"/>
        <v>121.93353071413999</v>
      </c>
      <c r="F24" s="61">
        <f t="shared" si="98"/>
        <v>137.53466113818999</v>
      </c>
      <c r="G24" s="61">
        <f t="shared" si="98"/>
        <v>151.91340887404002</v>
      </c>
      <c r="H24" s="61">
        <f t="shared" si="98"/>
        <v>170.35052348304001</v>
      </c>
      <c r="I24" s="61">
        <f t="shared" si="98"/>
        <v>13.361793790329999</v>
      </c>
      <c r="J24" s="61">
        <f t="shared" ref="J24:K24" si="99">J58+J92</f>
        <v>26.502509843489996</v>
      </c>
      <c r="K24" s="61">
        <f t="shared" si="99"/>
        <v>43.300740203240004</v>
      </c>
      <c r="L24" s="61">
        <f t="shared" ref="L24:M24" si="100">L58+L92</f>
        <v>61.997310479669999</v>
      </c>
      <c r="M24" s="61">
        <f t="shared" si="100"/>
        <v>76.708000901670005</v>
      </c>
      <c r="N24" s="61">
        <f t="shared" ref="N24" si="101">N58+N92</f>
        <v>89.768132567669994</v>
      </c>
      <c r="O24" s="61">
        <f t="shared" ref="O24:P24" si="102">O58+O92</f>
        <v>106.61426093229001</v>
      </c>
      <c r="P24" s="61">
        <f t="shared" si="102"/>
        <v>119.84287432746</v>
      </c>
    </row>
    <row r="25" spans="1:16">
      <c r="A25" s="13">
        <v>22</v>
      </c>
      <c r="B25" s="14" t="s">
        <v>223</v>
      </c>
      <c r="C25" s="60">
        <f t="shared" ref="C25:H25" si="103">C59</f>
        <v>0.32013045200000001</v>
      </c>
      <c r="D25" s="60">
        <f t="shared" si="103"/>
        <v>0.33350360699999998</v>
      </c>
      <c r="E25" s="60">
        <f t="shared" si="103"/>
        <v>0.33317517200000002</v>
      </c>
      <c r="F25" s="60">
        <f t="shared" si="103"/>
        <v>3.5287886999999997E-2</v>
      </c>
      <c r="G25" s="60">
        <f t="shared" si="103"/>
        <v>0.346481337</v>
      </c>
      <c r="H25" s="60">
        <f t="shared" si="103"/>
        <v>4.2661723999999998E-2</v>
      </c>
      <c r="I25" s="60">
        <f t="shared" ref="I25:N25" si="104">I59</f>
        <v>2.4290728000000001E-2</v>
      </c>
      <c r="J25" s="60">
        <f t="shared" si="104"/>
        <v>4.8435562000000001E-2</v>
      </c>
      <c r="K25" s="60">
        <f t="shared" si="104"/>
        <v>6.4782831999999999E-2</v>
      </c>
      <c r="L25" s="60">
        <f t="shared" si="104"/>
        <v>8.5630585999999995E-2</v>
      </c>
      <c r="M25" s="60">
        <f t="shared" si="104"/>
        <v>0.110363137</v>
      </c>
      <c r="N25" s="60">
        <f t="shared" si="104"/>
        <v>0.129934513</v>
      </c>
      <c r="O25" s="60">
        <f t="shared" ref="O25:P25" si="105">O59</f>
        <v>0.147223035</v>
      </c>
      <c r="P25" s="60">
        <f t="shared" si="105"/>
        <v>0.161519686</v>
      </c>
    </row>
    <row r="26" spans="1:16">
      <c r="A26" s="13">
        <v>23</v>
      </c>
      <c r="B26" s="14" t="s">
        <v>224</v>
      </c>
      <c r="C26" s="60">
        <f t="shared" ref="C26:I26" si="106">C60+C93</f>
        <v>0.207978469</v>
      </c>
      <c r="D26" s="60">
        <f t="shared" si="106"/>
        <v>0.207978469</v>
      </c>
      <c r="E26" s="60">
        <f t="shared" si="106"/>
        <v>0.20894026700000001</v>
      </c>
      <c r="F26" s="60">
        <f t="shared" si="106"/>
        <v>0.53452771200000004</v>
      </c>
      <c r="G26" s="60">
        <f t="shared" si="106"/>
        <v>0.207978469</v>
      </c>
      <c r="H26" s="60">
        <f t="shared" si="106"/>
        <v>0.21327446899999999</v>
      </c>
      <c r="I26" s="60">
        <f t="shared" si="106"/>
        <v>0</v>
      </c>
      <c r="J26" s="60">
        <f t="shared" ref="J26:K26" si="107">J60+J93</f>
        <v>0</v>
      </c>
      <c r="K26" s="60">
        <f t="shared" si="107"/>
        <v>0</v>
      </c>
      <c r="L26" s="60">
        <f t="shared" ref="L26:M26" si="108">L60+L93</f>
        <v>0</v>
      </c>
      <c r="M26" s="60">
        <f t="shared" si="108"/>
        <v>0</v>
      </c>
      <c r="N26" s="60">
        <f t="shared" ref="N26" si="109">N60+N93</f>
        <v>-4.5738000000000003E-3</v>
      </c>
      <c r="O26" s="60">
        <f t="shared" ref="O26:P26" si="110">O60+O93</f>
        <v>-4.5738000000000003E-3</v>
      </c>
      <c r="P26" s="60">
        <f t="shared" si="110"/>
        <v>-4.5738000000000003E-3</v>
      </c>
    </row>
    <row r="27" spans="1:16">
      <c r="A27" s="13">
        <v>24</v>
      </c>
      <c r="B27" s="14" t="s">
        <v>225</v>
      </c>
      <c r="C27" s="60">
        <f t="shared" ref="C27:I27" si="111">C61+C94</f>
        <v>0</v>
      </c>
      <c r="D27" s="60">
        <f t="shared" si="111"/>
        <v>-4.8796669509999999</v>
      </c>
      <c r="E27" s="60">
        <f t="shared" si="111"/>
        <v>-4.8796669509999999</v>
      </c>
      <c r="F27" s="60">
        <f t="shared" si="111"/>
        <v>-4.8796669509999999</v>
      </c>
      <c r="G27" s="60">
        <f t="shared" si="111"/>
        <v>-4.8796669509999999</v>
      </c>
      <c r="H27" s="60">
        <f t="shared" si="111"/>
        <v>-4.8796669509999999</v>
      </c>
      <c r="I27" s="60">
        <f t="shared" si="111"/>
        <v>0</v>
      </c>
      <c r="J27" s="60">
        <f t="shared" ref="J27:K27" si="112">J61+J94</f>
        <v>0</v>
      </c>
      <c r="K27" s="60">
        <f t="shared" si="112"/>
        <v>0</v>
      </c>
      <c r="L27" s="60">
        <f t="shared" ref="L27:M27" si="113">L61+L94</f>
        <v>0</v>
      </c>
      <c r="M27" s="60">
        <f t="shared" si="113"/>
        <v>0</v>
      </c>
      <c r="N27" s="60">
        <f t="shared" ref="N27" si="114">N61+N94</f>
        <v>0</v>
      </c>
      <c r="O27" s="60">
        <f t="shared" ref="O27:P27" si="115">O61+O94</f>
        <v>0</v>
      </c>
      <c r="P27" s="60">
        <f t="shared" si="115"/>
        <v>0</v>
      </c>
    </row>
    <row r="28" spans="1:16">
      <c r="A28" s="13">
        <v>25</v>
      </c>
      <c r="B28" s="14" t="s">
        <v>226</v>
      </c>
      <c r="C28" s="60">
        <f t="shared" ref="C28:I28" si="116">C62+C95</f>
        <v>15.167491497049999</v>
      </c>
      <c r="D28" s="60">
        <f t="shared" si="116"/>
        <v>15.232733662719999</v>
      </c>
      <c r="E28" s="60">
        <f t="shared" si="116"/>
        <v>15.918212948740001</v>
      </c>
      <c r="F28" s="60">
        <f t="shared" si="116"/>
        <v>16.984438849650001</v>
      </c>
      <c r="G28" s="60">
        <f t="shared" si="116"/>
        <v>17.758704946400002</v>
      </c>
      <c r="H28" s="60">
        <f t="shared" si="116"/>
        <v>21.55779654202</v>
      </c>
      <c r="I28" s="60">
        <f t="shared" si="116"/>
        <v>-1.3920296597199999</v>
      </c>
      <c r="J28" s="60">
        <f t="shared" ref="J28:K28" si="117">J62+J95</f>
        <v>0.89287881253000001</v>
      </c>
      <c r="K28" s="60">
        <f t="shared" si="117"/>
        <v>0.76720739402000004</v>
      </c>
      <c r="L28" s="60">
        <f t="shared" ref="L28:M28" si="118">L62+L95</f>
        <v>1.5629743522699999</v>
      </c>
      <c r="M28" s="60">
        <f t="shared" si="118"/>
        <v>2.2899745433199996</v>
      </c>
      <c r="N28" s="60">
        <f t="shared" ref="N28" si="119">N62+N95</f>
        <v>2.5304738341399999</v>
      </c>
      <c r="O28" s="60">
        <f t="shared" ref="O28:P28" si="120">O62+O95</f>
        <v>3.2938294994899997</v>
      </c>
      <c r="P28" s="60">
        <f t="shared" si="120"/>
        <v>4.0023420592799992</v>
      </c>
    </row>
    <row r="29" spans="1:16">
      <c r="A29" s="13">
        <v>26</v>
      </c>
      <c r="B29" s="14" t="s">
        <v>227</v>
      </c>
      <c r="C29" s="60">
        <f t="shared" ref="C29:I29" si="121">C63+C96</f>
        <v>-5.4949860680000002</v>
      </c>
      <c r="D29" s="60">
        <f t="shared" si="121"/>
        <v>-6.8252742920000005</v>
      </c>
      <c r="E29" s="60">
        <f t="shared" si="121"/>
        <v>-7.7465396450000004</v>
      </c>
      <c r="F29" s="60">
        <f t="shared" si="121"/>
        <v>-8.9793259729999999</v>
      </c>
      <c r="G29" s="60">
        <f t="shared" si="121"/>
        <v>-9.9193832820000001</v>
      </c>
      <c r="H29" s="60">
        <f t="shared" si="121"/>
        <v>-13.985618129000001</v>
      </c>
      <c r="I29" s="60">
        <f t="shared" si="121"/>
        <v>-0.52707839499999998</v>
      </c>
      <c r="J29" s="60">
        <f t="shared" ref="J29:K29" si="122">J63+J96</f>
        <v>-1.0467868929999999</v>
      </c>
      <c r="K29" s="60">
        <f t="shared" si="122"/>
        <v>-1.5974552230000001</v>
      </c>
      <c r="L29" s="60">
        <f t="shared" ref="L29:M29" si="123">L63+L96</f>
        <v>-2.3338522469999998</v>
      </c>
      <c r="M29" s="60">
        <f t="shared" si="123"/>
        <v>-2.9564687799999998</v>
      </c>
      <c r="N29" s="60">
        <f t="shared" ref="N29" si="124">N63+N96</f>
        <v>-3.7237638739999999</v>
      </c>
      <c r="O29" s="60">
        <f t="shared" ref="O29:P29" si="125">O63+O96</f>
        <v>-4.4518759240000003</v>
      </c>
      <c r="P29" s="60">
        <f t="shared" si="125"/>
        <v>-5.0448990570000003</v>
      </c>
    </row>
    <row r="30" spans="1:16">
      <c r="A30" s="13">
        <v>27</v>
      </c>
      <c r="B30" s="16" t="s">
        <v>228</v>
      </c>
      <c r="C30" s="61">
        <f t="shared" ref="C30:I30" si="126">C64+C97</f>
        <v>10.20061435005</v>
      </c>
      <c r="D30" s="61">
        <f t="shared" si="126"/>
        <v>4.0692744957199993</v>
      </c>
      <c r="E30" s="61">
        <f t="shared" si="126"/>
        <v>3.8341217917399999</v>
      </c>
      <c r="F30" s="61">
        <f t="shared" si="126"/>
        <v>3.6952615246499998</v>
      </c>
      <c r="G30" s="61">
        <f t="shared" si="126"/>
        <v>3.5141145193999996</v>
      </c>
      <c r="H30" s="61">
        <f t="shared" si="126"/>
        <v>2.9484476550200007</v>
      </c>
      <c r="I30" s="61">
        <f t="shared" si="126"/>
        <v>-1.8948173267199999</v>
      </c>
      <c r="J30" s="61">
        <f t="shared" ref="J30:K30" si="127">J64+J97</f>
        <v>-0.10547251847000004</v>
      </c>
      <c r="K30" s="61">
        <f t="shared" si="127"/>
        <v>-0.76546499697999992</v>
      </c>
      <c r="L30" s="61">
        <f t="shared" ref="L30:M30" si="128">L64+L97</f>
        <v>-0.68524730872999995</v>
      </c>
      <c r="M30" s="61">
        <f t="shared" si="128"/>
        <v>-0.55613109967999996</v>
      </c>
      <c r="N30" s="61">
        <f t="shared" ref="N30" si="129">N64+N97</f>
        <v>-1.0679293268599999</v>
      </c>
      <c r="O30" s="61">
        <f t="shared" ref="O30:P30" si="130">O64+O97</f>
        <v>-1.01539718951</v>
      </c>
      <c r="P30" s="61">
        <f t="shared" si="130"/>
        <v>-0.88561111172000029</v>
      </c>
    </row>
    <row r="31" spans="1:16">
      <c r="A31" s="13">
        <v>28</v>
      </c>
      <c r="B31" s="16" t="s">
        <v>229</v>
      </c>
      <c r="C31" s="61">
        <f t="shared" ref="C31:I31" si="131">C65+C98</f>
        <v>1371.2327747495401</v>
      </c>
      <c r="D31" s="61">
        <f t="shared" si="131"/>
        <v>1581.2984675596799</v>
      </c>
      <c r="E31" s="61">
        <f t="shared" si="131"/>
        <v>1765.7297066509</v>
      </c>
      <c r="F31" s="61">
        <f t="shared" si="131"/>
        <v>1946.9769383620801</v>
      </c>
      <c r="G31" s="61">
        <f t="shared" si="131"/>
        <v>2245.8504209144699</v>
      </c>
      <c r="H31" s="61">
        <f t="shared" si="131"/>
        <v>2462.3175680314398</v>
      </c>
      <c r="I31" s="61">
        <f t="shared" si="131"/>
        <v>210.81525098025</v>
      </c>
      <c r="J31" s="61">
        <f t="shared" ref="J31:K31" si="132">J65+J98</f>
        <v>388.95555623159009</v>
      </c>
      <c r="K31" s="61">
        <f t="shared" si="132"/>
        <v>686.87052181053002</v>
      </c>
      <c r="L31" s="61">
        <f t="shared" ref="L31:M31" si="133">L65+L98</f>
        <v>946.10495443621403</v>
      </c>
      <c r="M31" s="61">
        <f t="shared" si="133"/>
        <v>1264.8436604129799</v>
      </c>
      <c r="N31" s="61">
        <f t="shared" ref="N31" si="134">N65+N98</f>
        <v>1510.9466535896802</v>
      </c>
      <c r="O31" s="61">
        <f t="shared" ref="O31:P31" si="135">O65+O98</f>
        <v>1756.7495210888799</v>
      </c>
      <c r="P31" s="61">
        <f t="shared" si="135"/>
        <v>1950.9197860201998</v>
      </c>
    </row>
    <row r="32" spans="1:16">
      <c r="A32" s="13">
        <v>29</v>
      </c>
      <c r="B32" s="16" t="s">
        <v>230</v>
      </c>
      <c r="C32" s="61">
        <f t="shared" ref="C32:I32" si="136">C66+C99</f>
        <v>0.11655367799999999</v>
      </c>
      <c r="D32" s="61">
        <f t="shared" si="136"/>
        <v>0.133221899</v>
      </c>
      <c r="E32" s="61">
        <f t="shared" si="136"/>
        <v>0.15014227699999999</v>
      </c>
      <c r="F32" s="61">
        <f t="shared" si="136"/>
        <v>0.166591353</v>
      </c>
      <c r="G32" s="61">
        <f t="shared" si="136"/>
        <v>0.279418271</v>
      </c>
      <c r="H32" s="61">
        <f t="shared" si="136"/>
        <v>3.5907823290000001</v>
      </c>
      <c r="I32" s="61">
        <f t="shared" si="136"/>
        <v>1.0782302000000001E-2</v>
      </c>
      <c r="J32" s="61">
        <f t="shared" ref="J32:K32" si="137">J66+J99</f>
        <v>2.1928198999999999E-2</v>
      </c>
      <c r="K32" s="61">
        <f t="shared" si="137"/>
        <v>3.2542074999999997E-2</v>
      </c>
      <c r="L32" s="61">
        <f t="shared" ref="L32:M32" si="138">L66+L99</f>
        <v>4.3226309999999997E-2</v>
      </c>
      <c r="M32" s="61">
        <f t="shared" si="138"/>
        <v>5.3835315000000002E-2</v>
      </c>
      <c r="N32" s="61">
        <f t="shared" ref="N32" si="139">N66+N99</f>
        <v>6.4541872E-2</v>
      </c>
      <c r="O32" s="61">
        <f t="shared" ref="O32:P32" si="140">O66+O99</f>
        <v>7.5133929000000002E-2</v>
      </c>
      <c r="P32" s="61">
        <f t="shared" si="140"/>
        <v>8.5751160000000007E-2</v>
      </c>
    </row>
    <row r="33" spans="1:16">
      <c r="A33" s="13">
        <v>30</v>
      </c>
      <c r="B33" s="16" t="s">
        <v>231</v>
      </c>
      <c r="C33" s="61">
        <f t="shared" ref="C33:I33" si="141">C67+C100</f>
        <v>1371.1162210715399</v>
      </c>
      <c r="D33" s="61">
        <f t="shared" si="141"/>
        <v>1581.1652456606801</v>
      </c>
      <c r="E33" s="61">
        <f t="shared" si="141"/>
        <v>1765.5795643739</v>
      </c>
      <c r="F33" s="61">
        <f t="shared" si="141"/>
        <v>1946.8103470090803</v>
      </c>
      <c r="G33" s="61">
        <f t="shared" si="141"/>
        <v>2245.5710026434699</v>
      </c>
      <c r="H33" s="61">
        <f t="shared" si="141"/>
        <v>2458.7267857024399</v>
      </c>
      <c r="I33" s="61">
        <f t="shared" si="141"/>
        <v>210.80446867825</v>
      </c>
      <c r="J33" s="61">
        <f t="shared" ref="J33:K33" si="142">J67+J100</f>
        <v>388.93362803259009</v>
      </c>
      <c r="K33" s="61">
        <f t="shared" si="142"/>
        <v>686.83797973552998</v>
      </c>
      <c r="L33" s="61">
        <f t="shared" ref="L33:M33" si="143">L67+L100</f>
        <v>946.06172812621401</v>
      </c>
      <c r="M33" s="61">
        <f t="shared" si="143"/>
        <v>1264.7898250979799</v>
      </c>
      <c r="N33" s="61">
        <f t="shared" ref="N33" si="144">N67+N100</f>
        <v>1510.8821117176801</v>
      </c>
      <c r="O33" s="61">
        <f t="shared" ref="O33:P33" si="145">O67+O100</f>
        <v>1756.6743871598799</v>
      </c>
      <c r="P33" s="61">
        <f t="shared" si="145"/>
        <v>1950.8340348601998</v>
      </c>
    </row>
    <row r="35" spans="1:16">
      <c r="I35" s="73"/>
      <c r="J35" s="73"/>
      <c r="K35" s="73"/>
      <c r="L35" s="73"/>
      <c r="M35" s="73"/>
      <c r="N35" s="73"/>
      <c r="O35" s="73"/>
      <c r="P35" s="73" t="s">
        <v>56</v>
      </c>
    </row>
    <row r="36" spans="1:16">
      <c r="B36" s="135" t="s">
        <v>251</v>
      </c>
      <c r="C36" s="135"/>
      <c r="D36" s="135"/>
      <c r="E36" s="135"/>
      <c r="F36" s="135"/>
      <c r="G36" s="135"/>
      <c r="H36" s="135"/>
      <c r="I36" s="135"/>
    </row>
    <row r="37" spans="1:16">
      <c r="A37" s="12" t="s">
        <v>167</v>
      </c>
      <c r="B37" s="12" t="s">
        <v>201</v>
      </c>
      <c r="C37" s="50">
        <f t="shared" ref="C37:J37" si="146">C3</f>
        <v>44773</v>
      </c>
      <c r="D37" s="50">
        <f t="shared" si="146"/>
        <v>44804</v>
      </c>
      <c r="E37" s="50">
        <f t="shared" si="146"/>
        <v>44834</v>
      </c>
      <c r="F37" s="50">
        <f t="shared" si="146"/>
        <v>44865</v>
      </c>
      <c r="G37" s="50">
        <f t="shared" si="146"/>
        <v>44895</v>
      </c>
      <c r="H37" s="50">
        <f t="shared" si="146"/>
        <v>44926</v>
      </c>
      <c r="I37" s="50">
        <f t="shared" si="146"/>
        <v>44957</v>
      </c>
      <c r="J37" s="50">
        <f t="shared" si="146"/>
        <v>44985</v>
      </c>
      <c r="K37" s="50">
        <f t="shared" ref="K37:L37" si="147">K3</f>
        <v>45016</v>
      </c>
      <c r="L37" s="50">
        <f t="shared" si="147"/>
        <v>45046</v>
      </c>
      <c r="M37" s="50">
        <f t="shared" ref="M37:N37" si="148">M3</f>
        <v>45077</v>
      </c>
      <c r="N37" s="50">
        <f t="shared" si="148"/>
        <v>45107</v>
      </c>
      <c r="O37" s="50">
        <f t="shared" ref="O37:P37" si="149">O3</f>
        <v>45138</v>
      </c>
      <c r="P37" s="50">
        <f t="shared" si="149"/>
        <v>45169</v>
      </c>
    </row>
    <row r="38" spans="1:16">
      <c r="A38" s="13">
        <v>1</v>
      </c>
      <c r="B38" s="14" t="s">
        <v>202</v>
      </c>
      <c r="C38" s="60">
        <v>1144.46073000295</v>
      </c>
      <c r="D38" s="60">
        <v>1314.2240941331802</v>
      </c>
      <c r="E38" s="60">
        <v>1482.0803917661499</v>
      </c>
      <c r="F38" s="60">
        <v>1655.1466125504101</v>
      </c>
      <c r="G38" s="60">
        <v>1833.24051065249</v>
      </c>
      <c r="H38" s="60">
        <v>2030.8002244588401</v>
      </c>
      <c r="I38" s="60">
        <v>192.5185155543</v>
      </c>
      <c r="J38" s="60">
        <v>373.76401674505007</v>
      </c>
      <c r="K38" s="60">
        <v>573.65437410092989</v>
      </c>
      <c r="L38" s="60">
        <v>769.83706740205002</v>
      </c>
      <c r="M38" s="60">
        <v>967.50532112111</v>
      </c>
      <c r="N38" s="60">
        <v>1160.86486114337</v>
      </c>
      <c r="O38" s="60">
        <v>1360.7020864313101</v>
      </c>
      <c r="P38" s="60">
        <v>1565.55592658419</v>
      </c>
    </row>
    <row r="39" spans="1:16">
      <c r="A39" s="13">
        <v>2</v>
      </c>
      <c r="B39" s="14" t="s">
        <v>203</v>
      </c>
      <c r="C39" s="60">
        <v>248.97720284722999</v>
      </c>
      <c r="D39" s="60">
        <v>264.54739159222999</v>
      </c>
      <c r="E39" s="60">
        <v>268.36515922622999</v>
      </c>
      <c r="F39" s="60">
        <v>278.11676238084999</v>
      </c>
      <c r="G39" s="60">
        <v>284.04997332784995</v>
      </c>
      <c r="H39" s="60">
        <v>330.20567225384997</v>
      </c>
      <c r="I39" s="60">
        <v>14.748925823</v>
      </c>
      <c r="J39" s="60">
        <v>15.463109103000001</v>
      </c>
      <c r="K39" s="60">
        <v>100.26567829699999</v>
      </c>
      <c r="L39" s="60">
        <v>196.40825276610002</v>
      </c>
      <c r="M39" s="60">
        <v>266.33157298309999</v>
      </c>
      <c r="N39" s="60">
        <v>322.69160925619002</v>
      </c>
      <c r="O39" s="60">
        <v>347.49912600219</v>
      </c>
      <c r="P39" s="60">
        <v>348.95505710319003</v>
      </c>
    </row>
    <row r="40" spans="1:16">
      <c r="A40" s="13">
        <v>3</v>
      </c>
      <c r="B40" s="14" t="s">
        <v>204</v>
      </c>
      <c r="C40" s="60">
        <v>37.400674209999998</v>
      </c>
      <c r="D40" s="60">
        <v>42.799281407999999</v>
      </c>
      <c r="E40" s="60">
        <v>48.185278795000002</v>
      </c>
      <c r="F40" s="60">
        <v>53.958845660000001</v>
      </c>
      <c r="G40" s="60">
        <v>59.501583777</v>
      </c>
      <c r="H40" s="60">
        <v>64.933592572999999</v>
      </c>
      <c r="I40" s="60">
        <v>5.6014537539999996</v>
      </c>
      <c r="J40" s="60">
        <v>11.089200929</v>
      </c>
      <c r="K40" s="60">
        <v>16.610085761000001</v>
      </c>
      <c r="L40" s="60">
        <v>22.386138990999999</v>
      </c>
      <c r="M40" s="60">
        <v>28.122076514</v>
      </c>
      <c r="N40" s="60">
        <v>33.913194425999997</v>
      </c>
      <c r="O40" s="60">
        <v>39.748024352999998</v>
      </c>
      <c r="P40" s="60">
        <v>45.383663230000003</v>
      </c>
    </row>
    <row r="41" spans="1:16">
      <c r="A41" s="13">
        <v>4</v>
      </c>
      <c r="B41" s="14" t="s">
        <v>205</v>
      </c>
      <c r="C41" s="60">
        <v>93.735655285890005</v>
      </c>
      <c r="D41" s="60">
        <v>140.83929605589</v>
      </c>
      <c r="E41" s="60">
        <v>169.90057178689003</v>
      </c>
      <c r="F41" s="60">
        <v>188.12265495633002</v>
      </c>
      <c r="G41" s="60">
        <v>324.44113121533002</v>
      </c>
      <c r="H41" s="60">
        <v>320.19376393933004</v>
      </c>
      <c r="I41" s="60">
        <v>21.685346362000001</v>
      </c>
      <c r="J41" s="60">
        <v>31.252283177999999</v>
      </c>
      <c r="K41" s="60">
        <v>65.400972467659997</v>
      </c>
      <c r="L41" s="60">
        <v>53.008796665134</v>
      </c>
      <c r="M41" s="60">
        <v>122.49669841179001</v>
      </c>
      <c r="N41" s="60">
        <v>133.41329511921001</v>
      </c>
      <c r="O41" s="60">
        <v>172.29572398374</v>
      </c>
      <c r="P41" s="60">
        <v>181.73428638772</v>
      </c>
    </row>
    <row r="42" spans="1:16">
      <c r="A42" s="13">
        <v>5</v>
      </c>
      <c r="B42" s="14" t="s">
        <v>206</v>
      </c>
      <c r="C42" s="60">
        <v>1.5011000004600001</v>
      </c>
      <c r="D42" s="60">
        <v>1.31298913246</v>
      </c>
      <c r="E42" s="60">
        <v>1.1325355554600001</v>
      </c>
      <c r="F42" s="60">
        <v>0.93060616246000005</v>
      </c>
      <c r="G42" s="60">
        <v>0.73373953787000001</v>
      </c>
      <c r="H42" s="60">
        <v>0.52072445886999985</v>
      </c>
      <c r="I42" s="60">
        <v>-0.182654912</v>
      </c>
      <c r="J42" s="60">
        <v>-0.38194322000000003</v>
      </c>
      <c r="K42" s="60">
        <v>-0.58631029800000001</v>
      </c>
      <c r="L42" s="60">
        <v>1.784246411</v>
      </c>
      <c r="M42" s="60">
        <v>1.461641755</v>
      </c>
      <c r="N42" s="60">
        <v>3.188594208</v>
      </c>
      <c r="O42" s="60">
        <v>3.4090885530000001</v>
      </c>
      <c r="P42" s="60">
        <v>1.3242302098400001</v>
      </c>
    </row>
    <row r="43" spans="1:16">
      <c r="A43" s="13">
        <v>6</v>
      </c>
      <c r="B43" s="16" t="s">
        <v>207</v>
      </c>
      <c r="C43" s="61">
        <v>1526.07536234653</v>
      </c>
      <c r="D43" s="61">
        <v>1763.72305232176</v>
      </c>
      <c r="E43" s="61">
        <v>1969.6639371297297</v>
      </c>
      <c r="F43" s="61">
        <v>2176.2754817100499</v>
      </c>
      <c r="G43" s="61">
        <v>2501.9669385105399</v>
      </c>
      <c r="H43" s="61">
        <v>2746.6539776838899</v>
      </c>
      <c r="I43" s="61">
        <v>234.37158658129999</v>
      </c>
      <c r="J43" s="61">
        <v>431.18666673505004</v>
      </c>
      <c r="K43" s="61">
        <v>755.34480032858994</v>
      </c>
      <c r="L43" s="61">
        <v>1043.4245022352839</v>
      </c>
      <c r="M43" s="61">
        <v>1385.9173107849999</v>
      </c>
      <c r="N43" s="61">
        <f>SUM(N38:N42)</f>
        <v>1654.0715541527702</v>
      </c>
      <c r="O43" s="61">
        <v>1923.6540493232401</v>
      </c>
      <c r="P43" s="61">
        <v>2142.9531635149401</v>
      </c>
    </row>
    <row r="44" spans="1:16">
      <c r="A44" s="13">
        <v>7</v>
      </c>
      <c r="B44" s="14" t="s">
        <v>208</v>
      </c>
      <c r="C44" s="60">
        <v>11.611712584469998</v>
      </c>
      <c r="D44" s="60">
        <v>13.534332604239999</v>
      </c>
      <c r="E44" s="60">
        <v>14.985308334239999</v>
      </c>
      <c r="F44" s="60">
        <v>16.250884156240001</v>
      </c>
      <c r="G44" s="60">
        <v>19.737859720239999</v>
      </c>
      <c r="H44" s="60">
        <v>20.448229604239998</v>
      </c>
      <c r="I44" s="60">
        <v>0.78143795800000004</v>
      </c>
      <c r="J44" s="60">
        <v>1.7815002015000001</v>
      </c>
      <c r="K44" s="60">
        <v>3.1330794118400003</v>
      </c>
      <c r="L44" s="60">
        <v>5.10146904467</v>
      </c>
      <c r="M44" s="60">
        <v>7.0464800046700002</v>
      </c>
      <c r="N44" s="60">
        <v>8.0553498425600001</v>
      </c>
      <c r="O44" s="60">
        <v>9.2536005025599994</v>
      </c>
      <c r="P44" s="60">
        <v>10.577125562559999</v>
      </c>
    </row>
    <row r="45" spans="1:16">
      <c r="A45" s="13">
        <v>8</v>
      </c>
      <c r="B45" s="14" t="s">
        <v>209</v>
      </c>
      <c r="C45" s="60">
        <v>0.91982404299999998</v>
      </c>
      <c r="D45" s="60">
        <v>1.4689108630000001</v>
      </c>
      <c r="E45" s="60">
        <v>1.859134332</v>
      </c>
      <c r="F45" s="60">
        <v>2.3702694969999998</v>
      </c>
      <c r="G45" s="60">
        <v>3.5101714300000002</v>
      </c>
      <c r="H45" s="60">
        <v>4.6460648329999996</v>
      </c>
      <c r="I45" s="60">
        <v>2.3371900000000001E-2</v>
      </c>
      <c r="J45" s="60">
        <v>2.6812995999999999E-2</v>
      </c>
      <c r="K45" s="60">
        <v>0.64547932299999999</v>
      </c>
      <c r="L45" s="60">
        <v>1.8153027159999999</v>
      </c>
      <c r="M45" s="60">
        <v>1.8333668439999999</v>
      </c>
      <c r="N45" s="60">
        <v>2.1866567890000002</v>
      </c>
      <c r="O45" s="60">
        <v>2.4669561280000001</v>
      </c>
      <c r="P45" s="60">
        <v>3.8381337129999999</v>
      </c>
    </row>
    <row r="46" spans="1:16">
      <c r="A46" s="13">
        <v>9</v>
      </c>
      <c r="B46" s="14" t="s">
        <v>210</v>
      </c>
      <c r="C46" s="60">
        <v>17.635278836000001</v>
      </c>
      <c r="D46" s="60">
        <v>20.073308181000002</v>
      </c>
      <c r="E46" s="60">
        <v>22.581388633</v>
      </c>
      <c r="F46" s="60">
        <v>25.092137782999998</v>
      </c>
      <c r="G46" s="60">
        <v>27.628484028999999</v>
      </c>
      <c r="H46" s="60">
        <v>30.151703679000001</v>
      </c>
      <c r="I46" s="60">
        <v>2.5109046529999999</v>
      </c>
      <c r="J46" s="60">
        <v>5.0148130169999998</v>
      </c>
      <c r="K46" s="60">
        <v>7.5258739190000004</v>
      </c>
      <c r="L46" s="60">
        <v>10.016738030000001</v>
      </c>
      <c r="M46" s="60">
        <v>12.545370994000001</v>
      </c>
      <c r="N46" s="60">
        <v>15.053807167</v>
      </c>
      <c r="O46" s="60">
        <v>17.564865168000001</v>
      </c>
      <c r="P46" s="60">
        <v>20.075926069000001</v>
      </c>
    </row>
    <row r="47" spans="1:16">
      <c r="A47" s="13">
        <v>10</v>
      </c>
      <c r="B47" s="14" t="s">
        <v>211</v>
      </c>
      <c r="C47" s="60">
        <v>24.370634576</v>
      </c>
      <c r="D47" s="60">
        <v>28.122341967000001</v>
      </c>
      <c r="E47" s="60">
        <v>31.647964165000001</v>
      </c>
      <c r="F47" s="60">
        <v>35.513692591999998</v>
      </c>
      <c r="G47" s="60">
        <v>38.344311699999999</v>
      </c>
      <c r="H47" s="60">
        <v>41.391759905000001</v>
      </c>
      <c r="I47" s="60">
        <v>3.6685989160000001</v>
      </c>
      <c r="J47" s="60">
        <v>5.9815821949999997</v>
      </c>
      <c r="K47" s="60">
        <v>9.0062747200000004</v>
      </c>
      <c r="L47" s="60">
        <v>12.253730656</v>
      </c>
      <c r="M47" s="60">
        <v>15.379983369</v>
      </c>
      <c r="N47" s="60">
        <v>18.396922284999999</v>
      </c>
      <c r="O47" s="60">
        <v>21.533170376000001</v>
      </c>
      <c r="P47" s="60">
        <v>24.453727937</v>
      </c>
    </row>
    <row r="48" spans="1:16">
      <c r="A48" s="13">
        <v>11</v>
      </c>
      <c r="B48" s="14" t="s">
        <v>245</v>
      </c>
      <c r="C48" s="60">
        <v>7.1674466166700004</v>
      </c>
      <c r="D48" s="60">
        <v>8.0892545086700007</v>
      </c>
      <c r="E48" s="60">
        <v>8.9185503956699996</v>
      </c>
      <c r="F48" s="60">
        <v>9.8233936966699993</v>
      </c>
      <c r="G48" s="60">
        <v>10.86492378867</v>
      </c>
      <c r="H48" s="60">
        <v>12.024976660669999</v>
      </c>
      <c r="I48" s="60">
        <v>1.1160516810000001</v>
      </c>
      <c r="J48" s="60">
        <v>2.1294383610000001</v>
      </c>
      <c r="K48" s="60">
        <v>3.1602919429999998</v>
      </c>
      <c r="L48" s="60">
        <v>4.2388013830000002</v>
      </c>
      <c r="M48" s="60">
        <v>5.1861955699999998</v>
      </c>
      <c r="N48" s="60">
        <v>6.2431183319999999</v>
      </c>
      <c r="O48" s="60">
        <v>7.395825673</v>
      </c>
      <c r="P48" s="60">
        <v>8.4818457219999992</v>
      </c>
    </row>
    <row r="49" spans="1:16">
      <c r="A49" s="13">
        <v>12</v>
      </c>
      <c r="B49" s="15" t="s">
        <v>213</v>
      </c>
      <c r="C49" s="60">
        <v>6.1491286635200009</v>
      </c>
      <c r="D49" s="60">
        <v>5.9147697535200008</v>
      </c>
      <c r="E49" s="60">
        <v>6.2595881045200006</v>
      </c>
      <c r="F49" s="60">
        <v>6.6029207145200006</v>
      </c>
      <c r="G49" s="60">
        <v>7.8147914585200002</v>
      </c>
      <c r="H49" s="60">
        <v>9.013409191520001</v>
      </c>
      <c r="I49" s="60">
        <v>0.42937440100000002</v>
      </c>
      <c r="J49" s="60">
        <v>0.91899639600000005</v>
      </c>
      <c r="K49" s="60">
        <v>1.167089026</v>
      </c>
      <c r="L49" s="60">
        <v>1.487409212</v>
      </c>
      <c r="M49" s="60">
        <v>2.0661607719999999</v>
      </c>
      <c r="N49" s="60">
        <v>2.5343192220000001</v>
      </c>
      <c r="O49" s="60">
        <v>3.2256416090000002</v>
      </c>
      <c r="P49" s="60">
        <v>4.0772532500000001</v>
      </c>
    </row>
    <row r="50" spans="1:16">
      <c r="A50" s="13">
        <v>13</v>
      </c>
      <c r="B50" s="33" t="s">
        <v>214</v>
      </c>
      <c r="C50" s="61">
        <v>67.85402531966001</v>
      </c>
      <c r="D50" s="61">
        <v>77.202917877429996</v>
      </c>
      <c r="E50" s="61">
        <v>86.251933964429995</v>
      </c>
      <c r="F50" s="61">
        <v>95.653298439429989</v>
      </c>
      <c r="G50" s="61">
        <v>107.90054212643</v>
      </c>
      <c r="H50" s="61">
        <v>117.67614387342999</v>
      </c>
      <c r="I50" s="61">
        <v>8.5297395090000006</v>
      </c>
      <c r="J50" s="61">
        <v>15.853143166500001</v>
      </c>
      <c r="K50" s="61">
        <v>24.63808834284</v>
      </c>
      <c r="L50" s="61">
        <v>34.913451041670001</v>
      </c>
      <c r="M50" s="61">
        <v>44.057557553670001</v>
      </c>
      <c r="N50" s="61">
        <f>SUM(N44:N49)</f>
        <v>52.470173637560002</v>
      </c>
      <c r="O50" s="61">
        <v>61.44005945656</v>
      </c>
      <c r="P50" s="61">
        <v>71.504012253559992</v>
      </c>
    </row>
    <row r="51" spans="1:16">
      <c r="A51" s="13">
        <v>14</v>
      </c>
      <c r="B51" s="33" t="s">
        <v>215</v>
      </c>
      <c r="C51" s="61">
        <v>1458.2213370268701</v>
      </c>
      <c r="D51" s="61">
        <v>1686.5201344443301</v>
      </c>
      <c r="E51" s="61">
        <v>1883.4120031653001</v>
      </c>
      <c r="F51" s="61">
        <v>2080.6221832706201</v>
      </c>
      <c r="G51" s="61">
        <v>2394.0663963841098</v>
      </c>
      <c r="H51" s="61">
        <v>2628.9778338104597</v>
      </c>
      <c r="I51" s="61">
        <v>225.8418470723</v>
      </c>
      <c r="J51" s="61">
        <v>415.33352356855005</v>
      </c>
      <c r="K51" s="61">
        <v>730.70671198574996</v>
      </c>
      <c r="L51" s="61">
        <v>1008.511051193614</v>
      </c>
      <c r="M51" s="61">
        <v>1341.8597532313302</v>
      </c>
      <c r="N51" s="61">
        <f>N43-N50</f>
        <v>1601.6013805152102</v>
      </c>
      <c r="O51" s="131">
        <v>1862.2139898666799</v>
      </c>
      <c r="P51" s="131">
        <v>2071.4491512613799</v>
      </c>
    </row>
    <row r="52" spans="1:16">
      <c r="A52" s="13">
        <v>15</v>
      </c>
      <c r="B52" s="15" t="s">
        <v>216</v>
      </c>
      <c r="C52" s="60">
        <v>61.078043403999999</v>
      </c>
      <c r="D52" s="60">
        <v>68.332874204000007</v>
      </c>
      <c r="E52" s="60">
        <v>75.591436315999999</v>
      </c>
      <c r="F52" s="60">
        <v>84.575823283000005</v>
      </c>
      <c r="G52" s="60">
        <v>93.663525644000003</v>
      </c>
      <c r="H52" s="60">
        <v>104.293349936</v>
      </c>
      <c r="I52" s="60">
        <v>8.4669376560000007</v>
      </c>
      <c r="J52" s="60">
        <v>16.684208689999998</v>
      </c>
      <c r="K52" s="60">
        <v>28.237261932999999</v>
      </c>
      <c r="L52" s="60">
        <v>39.768697477000003</v>
      </c>
      <c r="M52" s="60">
        <v>48.841283726999997</v>
      </c>
      <c r="N52" s="60">
        <v>57.550030896999999</v>
      </c>
      <c r="O52" s="60">
        <v>66.460264469999998</v>
      </c>
      <c r="P52" s="60">
        <v>74.840620027580002</v>
      </c>
    </row>
    <row r="53" spans="1:16">
      <c r="A53" s="13">
        <v>16</v>
      </c>
      <c r="B53" s="15" t="s">
        <v>217</v>
      </c>
      <c r="C53" s="60">
        <v>19.168373605709998</v>
      </c>
      <c r="D53" s="60">
        <v>22.013731256700002</v>
      </c>
      <c r="E53" s="60">
        <v>24.619852110470003</v>
      </c>
      <c r="F53" s="60">
        <v>27.825399875519999</v>
      </c>
      <c r="G53" s="60">
        <v>30.015961037369998</v>
      </c>
      <c r="H53" s="60">
        <v>32.621458436369998</v>
      </c>
      <c r="I53" s="60">
        <v>2.7449601713299998</v>
      </c>
      <c r="J53" s="60">
        <v>5.3332955354899996</v>
      </c>
      <c r="K53" s="60">
        <v>8.1827177322400004</v>
      </c>
      <c r="L53" s="60">
        <v>11.564726773809999</v>
      </c>
      <c r="M53" s="60">
        <v>14.51401101181</v>
      </c>
      <c r="N53" s="60">
        <v>17.352757878809996</v>
      </c>
      <c r="O53" s="60">
        <v>20.712797339430001</v>
      </c>
      <c r="P53" s="60">
        <v>23.575891146020002</v>
      </c>
    </row>
    <row r="54" spans="1:16">
      <c r="A54" s="13">
        <v>17</v>
      </c>
      <c r="B54" s="15" t="s">
        <v>218</v>
      </c>
      <c r="C54" s="60">
        <v>1.769863105</v>
      </c>
      <c r="D54" s="60">
        <v>2.2267715360000002</v>
      </c>
      <c r="E54" s="60">
        <v>2.420502468</v>
      </c>
      <c r="F54" s="60">
        <v>2.6222472859999999</v>
      </c>
      <c r="G54" s="60">
        <v>2.7759176210000001</v>
      </c>
      <c r="H54" s="60">
        <v>3.2793703299999999</v>
      </c>
      <c r="I54" s="60">
        <v>0.28733132099999997</v>
      </c>
      <c r="J54" s="60">
        <v>1.2890162519999999</v>
      </c>
      <c r="K54" s="60">
        <v>1.3828424859999999</v>
      </c>
      <c r="L54" s="60">
        <v>1.6018430210000001</v>
      </c>
      <c r="M54" s="60">
        <v>1.9385801090000001</v>
      </c>
      <c r="N54" s="60">
        <v>1.9372344239999999</v>
      </c>
      <c r="O54" s="60">
        <v>2.2717783260000002</v>
      </c>
      <c r="P54" s="60">
        <v>2.5692026669999999</v>
      </c>
    </row>
    <row r="55" spans="1:16">
      <c r="A55" s="13">
        <v>18</v>
      </c>
      <c r="B55" s="15" t="s">
        <v>219</v>
      </c>
      <c r="C55" s="60">
        <v>2.3272711426699999</v>
      </c>
      <c r="D55" s="60">
        <v>2.6434537766699999</v>
      </c>
      <c r="E55" s="60">
        <v>2.9761931876700003</v>
      </c>
      <c r="F55" s="60">
        <v>3.3161577916700002</v>
      </c>
      <c r="G55" s="60">
        <v>3.7450785896700003</v>
      </c>
      <c r="H55" s="60">
        <v>4.2221353686700001</v>
      </c>
      <c r="I55" s="60">
        <v>0.31100333299999999</v>
      </c>
      <c r="J55" s="60">
        <v>0.61935210299999999</v>
      </c>
      <c r="K55" s="60">
        <v>0.94662057099999997</v>
      </c>
      <c r="L55" s="60">
        <v>1.276994943</v>
      </c>
      <c r="M55" s="60">
        <v>1.6139921239999999</v>
      </c>
      <c r="N55" s="60">
        <v>1.962167309</v>
      </c>
      <c r="O55" s="60">
        <v>2.2946597479999999</v>
      </c>
      <c r="P55" s="60">
        <v>3.0380452880000002</v>
      </c>
    </row>
    <row r="56" spans="1:16">
      <c r="A56" s="13">
        <v>19</v>
      </c>
      <c r="B56" s="15" t="s">
        <v>220</v>
      </c>
      <c r="C56" s="60">
        <v>5.4928450529999999</v>
      </c>
      <c r="D56" s="60">
        <v>6.1705405080000002</v>
      </c>
      <c r="E56" s="60">
        <v>7.0325447460000001</v>
      </c>
      <c r="F56" s="60">
        <v>8.6420471180000007</v>
      </c>
      <c r="G56" s="60">
        <v>10.474729010000001</v>
      </c>
      <c r="H56" s="60">
        <v>12.63279764</v>
      </c>
      <c r="I56" s="60">
        <v>0.89325204499999999</v>
      </c>
      <c r="J56" s="60">
        <v>1.5260502380000001</v>
      </c>
      <c r="K56" s="60">
        <v>2.8197268719999999</v>
      </c>
      <c r="L56" s="60">
        <v>4.0400348098599999</v>
      </c>
      <c r="M56" s="60">
        <v>4.77976883986</v>
      </c>
      <c r="N56" s="60">
        <v>5.6597732018600002</v>
      </c>
      <c r="O56" s="60">
        <v>6.7119167778600008</v>
      </c>
      <c r="P56" s="60">
        <v>7.0716457528600003</v>
      </c>
    </row>
    <row r="57" spans="1:16">
      <c r="A57" s="13">
        <v>20</v>
      </c>
      <c r="B57" s="15" t="s">
        <v>221</v>
      </c>
      <c r="C57" s="60">
        <v>7.5332293029999997</v>
      </c>
      <c r="D57" s="60">
        <v>8.1051459189999999</v>
      </c>
      <c r="E57" s="60">
        <v>9.1040935820000009</v>
      </c>
      <c r="F57" s="60">
        <v>10.386609213</v>
      </c>
      <c r="G57" s="60">
        <v>11.021777321</v>
      </c>
      <c r="H57" s="60">
        <v>12.960740152</v>
      </c>
      <c r="I57" s="60">
        <v>0.49073267799999998</v>
      </c>
      <c r="J57" s="60">
        <v>0.88301043899999998</v>
      </c>
      <c r="K57" s="60">
        <v>1.563994023</v>
      </c>
      <c r="L57" s="60">
        <v>3.6175388119999998</v>
      </c>
      <c r="M57" s="60">
        <v>4.6818974349999998</v>
      </c>
      <c r="N57" s="60">
        <v>5.1363944659999996</v>
      </c>
      <c r="O57" s="60">
        <v>7.9893423779999999</v>
      </c>
      <c r="P57" s="60">
        <v>8.6250943059999994</v>
      </c>
    </row>
    <row r="58" spans="1:16">
      <c r="A58" s="13">
        <v>21</v>
      </c>
      <c r="B58" s="16" t="s">
        <v>222</v>
      </c>
      <c r="C58" s="61">
        <v>97.369625613380009</v>
      </c>
      <c r="D58" s="61">
        <v>109.49251720036999</v>
      </c>
      <c r="E58" s="61">
        <v>121.74462241014</v>
      </c>
      <c r="F58" s="61">
        <v>137.36828456718999</v>
      </c>
      <c r="G58" s="61">
        <v>151.69698922304002</v>
      </c>
      <c r="H58" s="61">
        <v>170.00985186304001</v>
      </c>
      <c r="I58" s="61">
        <v>13.19421720433</v>
      </c>
      <c r="J58" s="61">
        <v>26.334933257489997</v>
      </c>
      <c r="K58" s="61">
        <v>43.133163617240001</v>
      </c>
      <c r="L58" s="61">
        <v>61.869835836669999</v>
      </c>
      <c r="M58" s="61">
        <v>76.369533246670002</v>
      </c>
      <c r="N58" s="61">
        <f>SUM(N52:N57)</f>
        <v>89.59835817666999</v>
      </c>
      <c r="O58" s="61">
        <v>106.44075903929001</v>
      </c>
      <c r="P58" s="61">
        <v>119.72049918745999</v>
      </c>
    </row>
    <row r="59" spans="1:16">
      <c r="A59" s="13">
        <v>22</v>
      </c>
      <c r="B59" s="14" t="s">
        <v>223</v>
      </c>
      <c r="C59" s="60">
        <v>0.32013045200000001</v>
      </c>
      <c r="D59" s="60">
        <v>0.33350360699999998</v>
      </c>
      <c r="E59" s="60">
        <v>0.33317517200000002</v>
      </c>
      <c r="F59" s="60">
        <v>3.5287886999999997E-2</v>
      </c>
      <c r="G59" s="60">
        <v>0.346481337</v>
      </c>
      <c r="H59" s="60">
        <v>4.2661723999999998E-2</v>
      </c>
      <c r="I59" s="60">
        <v>2.4290728000000001E-2</v>
      </c>
      <c r="J59" s="60">
        <v>4.8435562000000001E-2</v>
      </c>
      <c r="K59" s="60">
        <v>6.4782831999999999E-2</v>
      </c>
      <c r="L59" s="60">
        <v>8.5630585999999995E-2</v>
      </c>
      <c r="M59" s="60">
        <v>0.110363137</v>
      </c>
      <c r="N59" s="60">
        <v>0.129934513</v>
      </c>
      <c r="O59" s="60">
        <v>0.147223035</v>
      </c>
      <c r="P59" s="60">
        <v>0.161519686</v>
      </c>
    </row>
    <row r="60" spans="1:16">
      <c r="A60" s="13">
        <v>23</v>
      </c>
      <c r="B60" s="14" t="s">
        <v>224</v>
      </c>
      <c r="C60" s="60">
        <v>0.207978469</v>
      </c>
      <c r="D60" s="60">
        <v>0.207978469</v>
      </c>
      <c r="E60" s="60">
        <v>0.20894026700000001</v>
      </c>
      <c r="F60" s="60">
        <v>0.53452771200000004</v>
      </c>
      <c r="G60" s="60">
        <v>0.207978469</v>
      </c>
      <c r="H60" s="60">
        <v>0.21327446899999999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-4.5738000000000003E-3</v>
      </c>
      <c r="O60" s="60">
        <v>-4.5738000000000003E-3</v>
      </c>
      <c r="P60" s="60">
        <v>-4.5738000000000003E-3</v>
      </c>
    </row>
    <row r="61" spans="1:16">
      <c r="A61" s="13">
        <v>24</v>
      </c>
      <c r="B61" s="14" t="s">
        <v>225</v>
      </c>
      <c r="C61" s="60">
        <v>0</v>
      </c>
      <c r="D61" s="60">
        <v>-4.8796669509999999</v>
      </c>
      <c r="E61" s="60">
        <v>-4.8796669509999999</v>
      </c>
      <c r="F61" s="60">
        <v>-4.8796669509999999</v>
      </c>
      <c r="G61" s="60">
        <v>-4.8796669509999999</v>
      </c>
      <c r="H61" s="60">
        <v>-4.8796669509999999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</row>
    <row r="62" spans="1:16">
      <c r="A62" s="13">
        <v>25</v>
      </c>
      <c r="B62" s="14" t="s">
        <v>226</v>
      </c>
      <c r="C62" s="60">
        <v>15.166991497049999</v>
      </c>
      <c r="D62" s="60">
        <v>15.23071598472</v>
      </c>
      <c r="E62" s="60">
        <v>15.915712948740001</v>
      </c>
      <c r="F62" s="60">
        <v>16.97916656065</v>
      </c>
      <c r="G62" s="60">
        <v>17.5912784454</v>
      </c>
      <c r="H62" s="60">
        <v>21.534356556020001</v>
      </c>
      <c r="I62" s="60">
        <v>-1.39929312972</v>
      </c>
      <c r="J62" s="60">
        <v>0.88561534252999996</v>
      </c>
      <c r="K62" s="60">
        <v>0.75994392401999999</v>
      </c>
      <c r="L62" s="60">
        <v>1.5621456172699999</v>
      </c>
      <c r="M62" s="60">
        <v>2.2893267785299996</v>
      </c>
      <c r="N62" s="60">
        <v>2.5280436071399999</v>
      </c>
      <c r="O62" s="60">
        <v>3.2930205994899997</v>
      </c>
      <c r="P62" s="60">
        <v>4.0019448832799993</v>
      </c>
    </row>
    <row r="63" spans="1:16">
      <c r="A63" s="13">
        <v>26</v>
      </c>
      <c r="B63" s="14" t="s">
        <v>227</v>
      </c>
      <c r="C63" s="60">
        <v>-5.4949860680000002</v>
      </c>
      <c r="D63" s="60">
        <v>-6.8237742920000004</v>
      </c>
      <c r="E63" s="60">
        <v>-7.7465396450000004</v>
      </c>
      <c r="F63" s="60">
        <v>-8.9793259729999999</v>
      </c>
      <c r="G63" s="60">
        <v>-9.917883282</v>
      </c>
      <c r="H63" s="60">
        <v>-13.985618129000001</v>
      </c>
      <c r="I63" s="60">
        <v>-0.52707839499999998</v>
      </c>
      <c r="J63" s="60">
        <v>-1.0467868929999999</v>
      </c>
      <c r="K63" s="60">
        <v>-1.5974552230000001</v>
      </c>
      <c r="L63" s="60">
        <v>-2.3338522469999998</v>
      </c>
      <c r="M63" s="60">
        <v>-2.95466878</v>
      </c>
      <c r="N63" s="60">
        <v>-3.7237638739999999</v>
      </c>
      <c r="O63" s="60">
        <v>-4.4518759240000003</v>
      </c>
      <c r="P63" s="60">
        <v>-5.0448990570000003</v>
      </c>
    </row>
    <row r="64" spans="1:16">
      <c r="A64" s="13">
        <v>27</v>
      </c>
      <c r="B64" s="16" t="s">
        <v>228</v>
      </c>
      <c r="C64" s="61">
        <v>10.200114350049999</v>
      </c>
      <c r="D64" s="61">
        <v>4.0687568177199998</v>
      </c>
      <c r="E64" s="61">
        <v>3.8316217917399999</v>
      </c>
      <c r="F64" s="61">
        <v>3.6899892356499997</v>
      </c>
      <c r="G64" s="61">
        <v>3.3481880183999997</v>
      </c>
      <c r="H64" s="61">
        <v>2.9250076690200006</v>
      </c>
      <c r="I64" s="61">
        <v>-1.90208079672</v>
      </c>
      <c r="J64" s="61">
        <v>-0.11273598847000003</v>
      </c>
      <c r="K64" s="61">
        <v>-0.77272846697999997</v>
      </c>
      <c r="L64" s="61">
        <v>-0.68607604372999997</v>
      </c>
      <c r="M64" s="61">
        <v>-0.55497886447</v>
      </c>
      <c r="N64" s="61">
        <f>SUM(N59:N63)</f>
        <v>-1.0703595538599999</v>
      </c>
      <c r="O64" s="61">
        <v>-1.01620608951</v>
      </c>
      <c r="P64" s="61">
        <v>-0.88600828772000029</v>
      </c>
    </row>
    <row r="65" spans="1:16">
      <c r="A65" s="13">
        <v>28</v>
      </c>
      <c r="B65" s="16" t="s">
        <v>229</v>
      </c>
      <c r="C65" s="61">
        <v>1371.0518257635401</v>
      </c>
      <c r="D65" s="61">
        <v>1581.0963740616799</v>
      </c>
      <c r="E65" s="61">
        <v>1765.4990025468999</v>
      </c>
      <c r="F65" s="61">
        <v>1946.94388793908</v>
      </c>
      <c r="G65" s="61">
        <v>2245.7175951794698</v>
      </c>
      <c r="H65" s="61">
        <v>2461.89298961644</v>
      </c>
      <c r="I65" s="61">
        <v>210.74554907125</v>
      </c>
      <c r="J65" s="61">
        <v>388.88585432259009</v>
      </c>
      <c r="K65" s="61">
        <v>686.80081990153008</v>
      </c>
      <c r="L65" s="61">
        <v>945.95513931321398</v>
      </c>
      <c r="M65" s="61">
        <v>1264.9352411201899</v>
      </c>
      <c r="N65" s="61">
        <f>N51-N58+N64</f>
        <v>1510.9326627846801</v>
      </c>
      <c r="O65" s="61">
        <v>1754.7570247378799</v>
      </c>
      <c r="P65" s="61">
        <v>1950.8426437861999</v>
      </c>
    </row>
    <row r="66" spans="1:16">
      <c r="A66" s="13">
        <v>29</v>
      </c>
      <c r="B66" s="16" t="s">
        <v>230</v>
      </c>
      <c r="C66" s="61">
        <v>0.11655367799999999</v>
      </c>
      <c r="D66" s="61">
        <v>0.133221899</v>
      </c>
      <c r="E66" s="61">
        <v>0.15014227699999999</v>
      </c>
      <c r="F66" s="61">
        <v>0.166591353</v>
      </c>
      <c r="G66" s="61">
        <v>0.279418271</v>
      </c>
      <c r="H66" s="61">
        <v>3.5907823290000001</v>
      </c>
      <c r="I66" s="61">
        <v>1.0782302000000001E-2</v>
      </c>
      <c r="J66" s="61">
        <v>2.1928198999999999E-2</v>
      </c>
      <c r="K66" s="61">
        <v>3.2542074999999997E-2</v>
      </c>
      <c r="L66" s="61">
        <v>4.3226309999999997E-2</v>
      </c>
      <c r="M66" s="61">
        <v>5.3835315000000002E-2</v>
      </c>
      <c r="N66" s="61">
        <v>6.4541872E-2</v>
      </c>
      <c r="O66" s="61">
        <v>7.5133929000000002E-2</v>
      </c>
      <c r="P66" s="61">
        <v>8.5751160000000007E-2</v>
      </c>
    </row>
    <row r="67" spans="1:16">
      <c r="A67" s="13">
        <v>30</v>
      </c>
      <c r="B67" s="16" t="s">
        <v>231</v>
      </c>
      <c r="C67" s="61">
        <v>1370.93527208554</v>
      </c>
      <c r="D67" s="61">
        <v>1580.96315216268</v>
      </c>
      <c r="E67" s="61">
        <v>1765.3488602698999</v>
      </c>
      <c r="F67" s="61">
        <v>1946.7772965860802</v>
      </c>
      <c r="G67" s="61">
        <v>2245.4381769084698</v>
      </c>
      <c r="H67" s="61">
        <v>2458.3022072874401</v>
      </c>
      <c r="I67" s="61">
        <v>210.73476676925</v>
      </c>
      <c r="J67" s="61">
        <v>388.86392612359009</v>
      </c>
      <c r="K67" s="61">
        <v>686.76827782653004</v>
      </c>
      <c r="L67" s="61">
        <v>945.91191300321395</v>
      </c>
      <c r="M67" s="61">
        <v>1264.8814058051898</v>
      </c>
      <c r="N67" s="61">
        <f>N65-N66</f>
        <v>1510.8681209126801</v>
      </c>
      <c r="O67" s="61">
        <v>1754.6818908088799</v>
      </c>
      <c r="P67" s="61">
        <v>1950.7568926261999</v>
      </c>
    </row>
    <row r="69" spans="1:16">
      <c r="I69" s="73"/>
      <c r="J69" s="73"/>
      <c r="K69" s="73"/>
      <c r="L69" s="73"/>
      <c r="M69" s="73"/>
      <c r="N69" s="73"/>
      <c r="O69" s="73"/>
      <c r="P69" s="73" t="s">
        <v>56</v>
      </c>
    </row>
    <row r="70" spans="1:16">
      <c r="B70" s="135" t="s">
        <v>252</v>
      </c>
      <c r="C70" s="135"/>
      <c r="D70" s="135"/>
      <c r="E70" s="135"/>
      <c r="F70" s="135"/>
      <c r="G70" s="135"/>
      <c r="H70" s="135"/>
      <c r="I70" s="135"/>
    </row>
    <row r="71" spans="1:16">
      <c r="A71" s="12" t="s">
        <v>167</v>
      </c>
      <c r="B71" s="12" t="s">
        <v>201</v>
      </c>
      <c r="C71" s="50">
        <f t="shared" ref="C71:J71" si="150">C3</f>
        <v>44773</v>
      </c>
      <c r="D71" s="50">
        <f t="shared" si="150"/>
        <v>44804</v>
      </c>
      <c r="E71" s="50">
        <f t="shared" si="150"/>
        <v>44834</v>
      </c>
      <c r="F71" s="50">
        <f t="shared" si="150"/>
        <v>44865</v>
      </c>
      <c r="G71" s="50">
        <f t="shared" si="150"/>
        <v>44895</v>
      </c>
      <c r="H71" s="50">
        <f t="shared" si="150"/>
        <v>44926</v>
      </c>
      <c r="I71" s="50">
        <f t="shared" si="150"/>
        <v>44957</v>
      </c>
      <c r="J71" s="50">
        <f t="shared" si="150"/>
        <v>44985</v>
      </c>
      <c r="K71" s="50">
        <f t="shared" ref="K71:L71" si="151">K3</f>
        <v>45016</v>
      </c>
      <c r="L71" s="50">
        <f t="shared" si="151"/>
        <v>45046</v>
      </c>
      <c r="M71" s="50">
        <f t="shared" ref="M71:N71" si="152">M3</f>
        <v>45077</v>
      </c>
      <c r="N71" s="50">
        <f t="shared" si="152"/>
        <v>45107</v>
      </c>
      <c r="O71" s="50">
        <f t="shared" ref="O71:P71" si="153">O3</f>
        <v>45138</v>
      </c>
      <c r="P71" s="50">
        <f t="shared" si="153"/>
        <v>45169</v>
      </c>
    </row>
    <row r="72" spans="1:16">
      <c r="A72" s="13">
        <v>1</v>
      </c>
      <c r="B72" s="14" t="s">
        <v>202</v>
      </c>
      <c r="C72" s="60">
        <v>0.21913205799999999</v>
      </c>
      <c r="D72" s="60">
        <v>0.228201344</v>
      </c>
      <c r="E72" s="60">
        <v>0.25149915</v>
      </c>
      <c r="F72" s="60">
        <v>0.167734626</v>
      </c>
      <c r="G72" s="60">
        <v>0.16073817800000001</v>
      </c>
      <c r="H72" s="60">
        <v>0.16984590399999999</v>
      </c>
      <c r="I72" s="60">
        <v>0.16553981800000001</v>
      </c>
      <c r="J72" s="60">
        <v>0.16553981800000001</v>
      </c>
      <c r="K72" s="60">
        <v>0.16553981800000001</v>
      </c>
      <c r="L72" s="60">
        <v>0.15010532400000001</v>
      </c>
      <c r="M72" s="60">
        <v>0.158188566</v>
      </c>
      <c r="N72" s="60">
        <v>0.15009455799999999</v>
      </c>
      <c r="O72" s="60">
        <v>0.122995649</v>
      </c>
      <c r="P72" s="60">
        <v>0.15953136800000001</v>
      </c>
    </row>
    <row r="73" spans="1:16">
      <c r="A73" s="13">
        <v>2</v>
      </c>
      <c r="B73" s="14" t="s">
        <v>203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</row>
    <row r="74" spans="1:16">
      <c r="A74" s="13">
        <v>3</v>
      </c>
      <c r="B74" s="14" t="s">
        <v>204</v>
      </c>
      <c r="C74" s="60">
        <v>3.0888592999999999E-2</v>
      </c>
      <c r="D74" s="60">
        <v>0</v>
      </c>
      <c r="E74" s="60">
        <v>4.0388593E-2</v>
      </c>
      <c r="F74" s="60">
        <v>3.0813593E-2</v>
      </c>
      <c r="G74" s="60">
        <v>2.6888592999999999E-2</v>
      </c>
      <c r="H74" s="60">
        <v>3.2613593000000003E-2</v>
      </c>
      <c r="I74" s="60">
        <v>6.8838593000000003E-2</v>
      </c>
      <c r="J74" s="60">
        <v>6.8838593000000003E-2</v>
      </c>
      <c r="K74" s="60">
        <v>6.8838593000000003E-2</v>
      </c>
      <c r="L74" s="60">
        <v>0.13066359299999999</v>
      </c>
      <c r="M74" s="60">
        <v>9.4143592999999998E-2</v>
      </c>
      <c r="N74" s="60">
        <v>3.5563592999999998E-2</v>
      </c>
      <c r="O74" s="60">
        <v>0.22552762200000001</v>
      </c>
      <c r="P74" s="60">
        <v>3.8863810999999998E-2</v>
      </c>
    </row>
    <row r="75" spans="1:16">
      <c r="A75" s="13">
        <v>4</v>
      </c>
      <c r="B75" s="14" t="s">
        <v>205</v>
      </c>
      <c r="C75" s="60">
        <v>0.13560897599999999</v>
      </c>
      <c r="D75" s="60">
        <v>2.2713593000000001E-2</v>
      </c>
      <c r="E75" s="60">
        <v>0.129482555</v>
      </c>
      <c r="F75" s="60">
        <v>0</v>
      </c>
      <c r="G75" s="60">
        <v>0</v>
      </c>
      <c r="H75" s="60">
        <v>0.54369902800000003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1.82114</v>
      </c>
      <c r="P75" s="60">
        <v>5.0000000000000001E-3</v>
      </c>
    </row>
    <row r="76" spans="1:16">
      <c r="A76" s="13">
        <v>5</v>
      </c>
      <c r="B76" s="14" t="s">
        <v>206</v>
      </c>
      <c r="C76" s="60">
        <v>0</v>
      </c>
      <c r="D76" s="60">
        <v>0.12581488599999999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</row>
    <row r="77" spans="1:16">
      <c r="A77" s="13">
        <v>6</v>
      </c>
      <c r="B77" s="16" t="s">
        <v>207</v>
      </c>
      <c r="C77" s="61">
        <v>0.38562962699999997</v>
      </c>
      <c r="D77" s="61">
        <v>0.37672982300000002</v>
      </c>
      <c r="E77" s="61">
        <v>0.42137029799999998</v>
      </c>
      <c r="F77" s="61">
        <v>0.198548219</v>
      </c>
      <c r="G77" s="61">
        <v>0.187626771</v>
      </c>
      <c r="H77" s="61">
        <v>0.74615852500000002</v>
      </c>
      <c r="I77" s="61">
        <v>0.23437841100000001</v>
      </c>
      <c r="J77" s="61">
        <v>0.23437841100000001</v>
      </c>
      <c r="K77" s="61">
        <v>0.23437841100000001</v>
      </c>
      <c r="L77" s="61">
        <v>0.28076891700000001</v>
      </c>
      <c r="M77" s="61">
        <v>0.252332159</v>
      </c>
      <c r="N77" s="61">
        <f>SUM(N72:N76)</f>
        <v>0.18565815099999999</v>
      </c>
      <c r="O77" s="61">
        <f>SUM(O72:O76)</f>
        <v>2.1696632710000001</v>
      </c>
      <c r="P77" s="61">
        <v>0.20339517900000001</v>
      </c>
    </row>
    <row r="78" spans="1:16">
      <c r="A78" s="13">
        <v>7</v>
      </c>
      <c r="B78" s="14" t="s">
        <v>208</v>
      </c>
      <c r="C78" s="60">
        <v>2.9619199999999998E-2</v>
      </c>
      <c r="D78" s="60">
        <v>6.6986300000000003E-4</v>
      </c>
      <c r="E78" s="60">
        <v>5.7868999999999998E-4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</row>
    <row r="79" spans="1:16">
      <c r="A79" s="13">
        <v>8</v>
      </c>
      <c r="B79" s="14" t="s">
        <v>209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</row>
    <row r="80" spans="1:16">
      <c r="A80" s="13">
        <v>9</v>
      </c>
      <c r="B80" s="14" t="s">
        <v>210</v>
      </c>
      <c r="C80" s="60">
        <v>3.6792000000000001E-3</v>
      </c>
      <c r="D80" s="60">
        <v>2.0125E-3</v>
      </c>
      <c r="E80" s="60">
        <v>0</v>
      </c>
      <c r="F80" s="60">
        <v>3.6792000000000001E-3</v>
      </c>
      <c r="G80" s="60">
        <v>3.6792000000000001E-3</v>
      </c>
      <c r="H80" s="60">
        <v>3.6792000000000001E-3</v>
      </c>
      <c r="I80" s="60">
        <v>3.6792000000000001E-3</v>
      </c>
      <c r="J80" s="60">
        <v>3.6792000000000001E-3</v>
      </c>
      <c r="K80" s="60">
        <v>3.6792000000000001E-3</v>
      </c>
      <c r="L80" s="60">
        <v>3.6792000000000001E-3</v>
      </c>
      <c r="M80" s="60">
        <v>3.6792000000000001E-3</v>
      </c>
      <c r="N80" s="60">
        <v>3.6792000000000001E-3</v>
      </c>
      <c r="O80" s="60">
        <v>3.6792000000000001E-3</v>
      </c>
      <c r="P80" s="60">
        <v>3.6792000000000001E-3</v>
      </c>
    </row>
    <row r="81" spans="1:16">
      <c r="A81" s="13">
        <v>10</v>
      </c>
      <c r="B81" s="14" t="s">
        <v>211</v>
      </c>
      <c r="C81" s="60">
        <v>0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0</v>
      </c>
    </row>
    <row r="82" spans="1:16">
      <c r="A82" s="13">
        <v>11</v>
      </c>
      <c r="B82" s="14" t="s">
        <v>245</v>
      </c>
      <c r="C82" s="60">
        <v>0</v>
      </c>
      <c r="D82" s="60">
        <v>0</v>
      </c>
      <c r="E82" s="60">
        <v>0</v>
      </c>
      <c r="F82" s="60">
        <v>0</v>
      </c>
      <c r="G82" s="60">
        <v>0</v>
      </c>
      <c r="H82" s="60">
        <v>0</v>
      </c>
      <c r="I82" s="60">
        <v>0</v>
      </c>
      <c r="J82" s="60">
        <v>0</v>
      </c>
      <c r="K82" s="60">
        <v>0</v>
      </c>
      <c r="L82" s="60">
        <v>0</v>
      </c>
      <c r="M82" s="60">
        <v>0</v>
      </c>
      <c r="N82" s="60">
        <v>0</v>
      </c>
      <c r="O82" s="60">
        <v>0</v>
      </c>
      <c r="P82" s="60">
        <v>0</v>
      </c>
    </row>
    <row r="83" spans="1:16">
      <c r="A83" s="13">
        <v>12</v>
      </c>
      <c r="B83" s="15" t="s">
        <v>213</v>
      </c>
      <c r="C83" s="60">
        <v>3.6912400000000003E-4</v>
      </c>
      <c r="D83" s="60">
        <v>3.6792000000000001E-3</v>
      </c>
      <c r="E83" s="60">
        <v>3.6792000000000001E-3</v>
      </c>
      <c r="F83" s="60">
        <v>7.1431399999999996E-4</v>
      </c>
      <c r="G83" s="60">
        <v>6.2868600000000005E-4</v>
      </c>
      <c r="H83" s="60">
        <v>6.6927600000000001E-4</v>
      </c>
      <c r="I83" s="60">
        <v>6.8418600000000004E-4</v>
      </c>
      <c r="J83" s="60">
        <v>6.8418600000000004E-4</v>
      </c>
      <c r="K83" s="60">
        <v>6.8418600000000004E-4</v>
      </c>
      <c r="L83" s="60">
        <v>6.2868600000000005E-4</v>
      </c>
      <c r="M83" s="60">
        <v>6.1377600000000001E-4</v>
      </c>
      <c r="N83" s="60">
        <v>6.4398199999999997E-4</v>
      </c>
      <c r="O83" s="60">
        <v>7.9472699999999996E-4</v>
      </c>
      <c r="P83" s="60">
        <v>5.9578099999999998E-4</v>
      </c>
    </row>
    <row r="84" spans="1:16">
      <c r="A84" s="13">
        <v>13</v>
      </c>
      <c r="B84" s="33" t="s">
        <v>214</v>
      </c>
      <c r="C84" s="61">
        <v>3.3667523999999997E-2</v>
      </c>
      <c r="D84" s="61">
        <v>6.3615629999999998E-3</v>
      </c>
      <c r="E84" s="61">
        <v>4.2578900000000003E-3</v>
      </c>
      <c r="F84" s="61">
        <v>4.3935140000000003E-3</v>
      </c>
      <c r="G84" s="61">
        <v>4.3078860000000004E-3</v>
      </c>
      <c r="H84" s="61">
        <v>4.3484760000000004E-3</v>
      </c>
      <c r="I84" s="61">
        <v>4.3633860000000003E-3</v>
      </c>
      <c r="J84" s="61">
        <v>4.3633860000000003E-3</v>
      </c>
      <c r="K84" s="61">
        <v>4.3633860000000003E-3</v>
      </c>
      <c r="L84" s="61">
        <v>4.3078860000000004E-3</v>
      </c>
      <c r="M84" s="61">
        <v>4.2929760000000004E-3</v>
      </c>
      <c r="N84" s="61">
        <f>SUM(N78:N83)</f>
        <v>4.3231820000000001E-3</v>
      </c>
      <c r="O84" s="61">
        <v>4.4739269999999999E-3</v>
      </c>
      <c r="P84" s="61">
        <v>4.2749809999999997E-3</v>
      </c>
    </row>
    <row r="85" spans="1:16">
      <c r="A85" s="13">
        <v>14</v>
      </c>
      <c r="B85" s="33" t="s">
        <v>215</v>
      </c>
      <c r="C85" s="61">
        <v>0.35196210300000003</v>
      </c>
      <c r="D85" s="61">
        <v>0.37036826</v>
      </c>
      <c r="E85" s="61">
        <v>0.41711240799999999</v>
      </c>
      <c r="F85" s="61">
        <v>0.19415470500000001</v>
      </c>
      <c r="G85" s="61">
        <v>0.18331888499999999</v>
      </c>
      <c r="H85" s="61">
        <v>0.74181004900000003</v>
      </c>
      <c r="I85" s="61">
        <v>0.23001502500000001</v>
      </c>
      <c r="J85" s="61">
        <v>0.23001502500000001</v>
      </c>
      <c r="K85" s="61">
        <v>0.23001502500000001</v>
      </c>
      <c r="L85" s="61">
        <v>0.27646103100000002</v>
      </c>
      <c r="M85" s="61">
        <v>0.248039183</v>
      </c>
      <c r="N85" s="61">
        <f>N77-N84</f>
        <v>0.18133496899999998</v>
      </c>
      <c r="O85" s="131">
        <v>2.1651893439999998</v>
      </c>
      <c r="P85" s="131">
        <v>0.199120198</v>
      </c>
    </row>
    <row r="86" spans="1:16">
      <c r="A86" s="13">
        <v>15</v>
      </c>
      <c r="B86" s="15" t="s">
        <v>216</v>
      </c>
      <c r="C86" s="60">
        <v>0.121149599</v>
      </c>
      <c r="D86" s="60">
        <v>0.110689599</v>
      </c>
      <c r="E86" s="60">
        <v>0.110251417</v>
      </c>
      <c r="F86" s="60">
        <v>0.115283015</v>
      </c>
      <c r="G86" s="60">
        <v>0.118338924</v>
      </c>
      <c r="H86" s="60">
        <v>0.45555188200000002</v>
      </c>
      <c r="I86" s="60">
        <v>0.118301509</v>
      </c>
      <c r="J86" s="60">
        <v>0.118301509</v>
      </c>
      <c r="K86" s="60">
        <v>0.118301509</v>
      </c>
      <c r="L86" s="60">
        <v>0.104346385</v>
      </c>
      <c r="M86" s="60">
        <v>0.22849388400000001</v>
      </c>
      <c r="N86" s="60">
        <v>0.128711942</v>
      </c>
      <c r="O86" s="60">
        <v>8.5768714999999995E-2</v>
      </c>
      <c r="P86" s="60">
        <v>8.5343627000000005E-2</v>
      </c>
    </row>
    <row r="87" spans="1:16">
      <c r="A87" s="13">
        <v>16</v>
      </c>
      <c r="B87" s="15" t="s">
        <v>217</v>
      </c>
      <c r="C87" s="60">
        <v>1.1940042E-2</v>
      </c>
      <c r="D87" s="60">
        <v>5.895707E-3</v>
      </c>
      <c r="E87" s="60">
        <v>2.4303753000000001E-2</v>
      </c>
      <c r="F87" s="60">
        <v>9.6312759999999994E-3</v>
      </c>
      <c r="G87" s="60">
        <v>2.9531581000000001E-2</v>
      </c>
      <c r="H87" s="60">
        <v>-0.16105852400000001</v>
      </c>
      <c r="I87" s="60">
        <v>1.0220821E-2</v>
      </c>
      <c r="J87" s="60">
        <v>1.0220821E-2</v>
      </c>
      <c r="K87" s="60">
        <v>1.0220821E-2</v>
      </c>
      <c r="L87" s="60">
        <v>1.0741083E-2</v>
      </c>
      <c r="M87" s="60">
        <v>4.8157034000000001E-2</v>
      </c>
      <c r="N87" s="60">
        <v>9.2899509999999994E-3</v>
      </c>
      <c r="O87" s="60">
        <v>3.3534990000000001E-2</v>
      </c>
      <c r="P87" s="60">
        <v>1.1465352999999999E-2</v>
      </c>
    </row>
    <row r="88" spans="1:16">
      <c r="A88" s="13">
        <v>17</v>
      </c>
      <c r="B88" s="15" t="s">
        <v>218</v>
      </c>
      <c r="C88" s="60">
        <v>8.6499999999999999E-4</v>
      </c>
      <c r="D88" s="60">
        <v>0</v>
      </c>
      <c r="E88" s="60">
        <v>2.1459999999999999E-3</v>
      </c>
      <c r="F88" s="60">
        <v>0</v>
      </c>
      <c r="G88" s="60">
        <v>1.0499999999999999E-3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0">
        <v>1.6999999999999999E-3</v>
      </c>
      <c r="N88" s="60">
        <v>5.7000000000000002E-3</v>
      </c>
      <c r="O88" s="60">
        <v>0</v>
      </c>
      <c r="P88" s="60">
        <v>0</v>
      </c>
    </row>
    <row r="89" spans="1:16">
      <c r="A89" s="13">
        <v>18</v>
      </c>
      <c r="B89" s="15" t="s">
        <v>219</v>
      </c>
      <c r="C89" s="60">
        <v>4.6275559999999997E-3</v>
      </c>
      <c r="D89" s="60">
        <v>4.7039459999999996E-3</v>
      </c>
      <c r="E89" s="60">
        <v>4.7039459999999996E-3</v>
      </c>
      <c r="F89" s="60">
        <v>4.7039459999999996E-3</v>
      </c>
      <c r="G89" s="60">
        <v>4.7039459999999996E-3</v>
      </c>
      <c r="H89" s="60">
        <v>4.7039459999999996E-3</v>
      </c>
      <c r="I89" s="60">
        <v>4.7039459999999996E-3</v>
      </c>
      <c r="J89" s="60">
        <v>4.7039459999999996E-3</v>
      </c>
      <c r="K89" s="60">
        <v>4.7039459999999996E-3</v>
      </c>
      <c r="L89" s="60">
        <v>4.6802090000000003E-3</v>
      </c>
      <c r="M89" s="60">
        <v>4.7263779999999998E-3</v>
      </c>
      <c r="N89" s="60">
        <v>4.7263779999999998E-3</v>
      </c>
      <c r="O89" s="60">
        <v>4.7263779999999998E-3</v>
      </c>
      <c r="P89" s="60">
        <v>4.7263779999999998E-3</v>
      </c>
    </row>
    <row r="90" spans="1:16">
      <c r="A90" s="13">
        <v>19</v>
      </c>
      <c r="B90" s="15" t="s">
        <v>220</v>
      </c>
      <c r="C90" s="60">
        <v>2.7539999999999999E-3</v>
      </c>
      <c r="D90" s="60">
        <v>2.7539999999999999E-3</v>
      </c>
      <c r="E90" s="60">
        <v>2.7539999999999999E-3</v>
      </c>
      <c r="F90" s="60">
        <v>9.0039999999999999E-3</v>
      </c>
      <c r="G90" s="60">
        <v>1.5254E-2</v>
      </c>
      <c r="H90" s="60">
        <v>2.7539999999999999E-3</v>
      </c>
      <c r="I90" s="60">
        <v>2.7539999999999999E-3</v>
      </c>
      <c r="J90" s="60">
        <v>2.7539999999999999E-3</v>
      </c>
      <c r="K90" s="60">
        <v>2.7539999999999999E-3</v>
      </c>
      <c r="L90" s="60">
        <v>0</v>
      </c>
      <c r="M90" s="60">
        <v>1.7767999999999999E-2</v>
      </c>
      <c r="N90" s="60">
        <v>3.009E-3</v>
      </c>
      <c r="O90" s="60">
        <v>3.4258999999999998E-2</v>
      </c>
      <c r="P90" s="60">
        <v>3.009E-3</v>
      </c>
    </row>
    <row r="91" spans="1:16">
      <c r="A91" s="13">
        <v>20</v>
      </c>
      <c r="B91" s="15" t="s">
        <v>221</v>
      </c>
      <c r="C91" s="60">
        <v>3.0176919999999999E-2</v>
      </c>
      <c r="D91" s="60">
        <v>4.4749188000000002E-2</v>
      </c>
      <c r="E91" s="60">
        <v>4.4749188000000002E-2</v>
      </c>
      <c r="F91" s="60">
        <v>2.7754333999999999E-2</v>
      </c>
      <c r="G91" s="60">
        <v>4.7541199999999999E-2</v>
      </c>
      <c r="H91" s="60">
        <v>3.8720315999999998E-2</v>
      </c>
      <c r="I91" s="60">
        <v>3.1596310000000002E-2</v>
      </c>
      <c r="J91" s="60">
        <v>3.1596310000000002E-2</v>
      </c>
      <c r="K91" s="60">
        <v>3.1596310000000002E-2</v>
      </c>
      <c r="L91" s="60">
        <v>7.706966E-3</v>
      </c>
      <c r="M91" s="60">
        <v>3.7622359000000001E-2</v>
      </c>
      <c r="N91" s="60">
        <v>1.8337119999999998E-2</v>
      </c>
      <c r="O91" s="60">
        <v>1.521281E-2</v>
      </c>
      <c r="P91" s="60">
        <v>1.7830782E-2</v>
      </c>
    </row>
    <row r="92" spans="1:16">
      <c r="A92" s="13">
        <v>21</v>
      </c>
      <c r="B92" s="16" t="s">
        <v>222</v>
      </c>
      <c r="C92" s="61">
        <v>0.17151311699999999</v>
      </c>
      <c r="D92" s="61">
        <v>0.16879243999999999</v>
      </c>
      <c r="E92" s="61">
        <v>0.188908304</v>
      </c>
      <c r="F92" s="61">
        <v>0.166376571</v>
      </c>
      <c r="G92" s="61">
        <v>0.21641965099999999</v>
      </c>
      <c r="H92" s="61">
        <v>0.34067162000000001</v>
      </c>
      <c r="I92" s="61">
        <v>0.167576586</v>
      </c>
      <c r="J92" s="61">
        <v>0.167576586</v>
      </c>
      <c r="K92" s="61">
        <v>0.167576586</v>
      </c>
      <c r="L92" s="61">
        <v>0.127474643</v>
      </c>
      <c r="M92" s="61">
        <v>0.33846765499999998</v>
      </c>
      <c r="N92" s="61">
        <f>SUM(N86:N91)</f>
        <v>0.16977439100000002</v>
      </c>
      <c r="O92" s="61">
        <v>0.17350189299999999</v>
      </c>
      <c r="P92" s="61">
        <v>0.12237513999999999</v>
      </c>
    </row>
    <row r="93" spans="1:16">
      <c r="A93" s="13">
        <v>22</v>
      </c>
      <c r="B93" s="14" t="s">
        <v>224</v>
      </c>
      <c r="C93" s="60">
        <v>0</v>
      </c>
      <c r="D93" s="60">
        <v>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</row>
    <row r="94" spans="1:16">
      <c r="A94" s="13">
        <v>23</v>
      </c>
      <c r="B94" s="14" t="s">
        <v>225</v>
      </c>
      <c r="C94" s="60">
        <v>0</v>
      </c>
      <c r="D94" s="60">
        <v>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</row>
    <row r="95" spans="1:16">
      <c r="A95" s="13">
        <v>24</v>
      </c>
      <c r="B95" s="14" t="s">
        <v>226</v>
      </c>
      <c r="C95" s="60">
        <v>5.0000000000000001E-4</v>
      </c>
      <c r="D95" s="60">
        <v>2.0176780000000002E-3</v>
      </c>
      <c r="E95" s="60">
        <v>2.5000000000000001E-3</v>
      </c>
      <c r="F95" s="60">
        <v>5.2722890000000003E-3</v>
      </c>
      <c r="G95" s="60">
        <v>0.16742650100000001</v>
      </c>
      <c r="H95" s="60">
        <v>2.3439985999999999E-2</v>
      </c>
      <c r="I95" s="60">
        <v>7.2634700000000002E-3</v>
      </c>
      <c r="J95" s="60">
        <v>7.2634700000000002E-3</v>
      </c>
      <c r="K95" s="60">
        <v>7.2634700000000002E-3</v>
      </c>
      <c r="L95" s="60">
        <v>8.2873500000000004E-4</v>
      </c>
      <c r="M95" s="60">
        <v>6.4776478999999999E-4</v>
      </c>
      <c r="N95" s="60">
        <v>2.4302270000000001E-3</v>
      </c>
      <c r="O95" s="60">
        <v>8.0889999999999998E-4</v>
      </c>
      <c r="P95" s="60">
        <v>3.9717600000000001E-4</v>
      </c>
    </row>
    <row r="96" spans="1:16">
      <c r="A96" s="13">
        <v>25</v>
      </c>
      <c r="B96" s="14" t="s">
        <v>227</v>
      </c>
      <c r="C96" s="60">
        <v>0</v>
      </c>
      <c r="D96" s="60">
        <v>-1.5E-3</v>
      </c>
      <c r="E96" s="60">
        <v>0</v>
      </c>
      <c r="F96" s="60">
        <v>0</v>
      </c>
      <c r="G96" s="60">
        <v>-1.5E-3</v>
      </c>
      <c r="H96" s="60">
        <v>0</v>
      </c>
      <c r="I96" s="60">
        <v>0</v>
      </c>
      <c r="J96" s="60">
        <v>0</v>
      </c>
      <c r="K96" s="60">
        <v>0</v>
      </c>
      <c r="L96" s="60">
        <v>0</v>
      </c>
      <c r="M96" s="60">
        <v>-1.8E-3</v>
      </c>
      <c r="N96" s="60">
        <v>0</v>
      </c>
      <c r="O96" s="60">
        <v>0</v>
      </c>
      <c r="P96" s="60">
        <v>0</v>
      </c>
    </row>
    <row r="97" spans="1:16">
      <c r="A97" s="13">
        <v>26</v>
      </c>
      <c r="B97" s="16" t="s">
        <v>228</v>
      </c>
      <c r="C97" s="61">
        <v>5.0000000000000001E-4</v>
      </c>
      <c r="D97" s="61">
        <v>5.1767800000000004E-4</v>
      </c>
      <c r="E97" s="61">
        <v>2.5000000000000001E-3</v>
      </c>
      <c r="F97" s="61">
        <v>5.2722890000000003E-3</v>
      </c>
      <c r="G97" s="61">
        <v>0.165926501</v>
      </c>
      <c r="H97" s="61">
        <v>2.3439985999999999E-2</v>
      </c>
      <c r="I97" s="61">
        <v>7.2634700000000002E-3</v>
      </c>
      <c r="J97" s="61">
        <v>7.2634700000000002E-3</v>
      </c>
      <c r="K97" s="61">
        <v>7.2634700000000002E-3</v>
      </c>
      <c r="L97" s="61">
        <v>8.2873500000000004E-4</v>
      </c>
      <c r="M97" s="61">
        <v>-1.15223521E-3</v>
      </c>
      <c r="N97" s="61">
        <f>SUM(N93:N96)</f>
        <v>2.4302270000000001E-3</v>
      </c>
      <c r="O97" s="61">
        <v>8.0889999999999998E-4</v>
      </c>
      <c r="P97" s="61">
        <v>3.9717600000000001E-4</v>
      </c>
    </row>
    <row r="98" spans="1:16">
      <c r="A98" s="13">
        <v>27</v>
      </c>
      <c r="B98" s="16" t="s">
        <v>229</v>
      </c>
      <c r="C98" s="61">
        <v>0.18094898600000001</v>
      </c>
      <c r="D98" s="61">
        <v>0.20209349800000001</v>
      </c>
      <c r="E98" s="61">
        <v>0.23070410399999999</v>
      </c>
      <c r="F98" s="61">
        <v>3.3050423000000002E-2</v>
      </c>
      <c r="G98" s="61">
        <v>0.132825735</v>
      </c>
      <c r="H98" s="61">
        <v>0.42457841499999999</v>
      </c>
      <c r="I98" s="61">
        <v>6.9701909000000006E-2</v>
      </c>
      <c r="J98" s="61">
        <v>6.9701909000000006E-2</v>
      </c>
      <c r="K98" s="61">
        <v>6.9701909000000006E-2</v>
      </c>
      <c r="L98" s="61">
        <v>0.14981512299999999</v>
      </c>
      <c r="M98" s="61">
        <v>-9.1580707209999987E-2</v>
      </c>
      <c r="N98" s="61">
        <f>N85-N92+N97</f>
        <v>1.399080499999996E-2</v>
      </c>
      <c r="O98" s="61">
        <v>1.992496351</v>
      </c>
      <c r="P98" s="61">
        <v>7.7142234000000004E-2</v>
      </c>
    </row>
    <row r="99" spans="1:16">
      <c r="A99" s="13">
        <v>28</v>
      </c>
      <c r="B99" s="16" t="s">
        <v>230</v>
      </c>
      <c r="C99" s="61">
        <v>0</v>
      </c>
      <c r="D99" s="61">
        <v>0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  <c r="J99" s="61">
        <v>0</v>
      </c>
      <c r="K99" s="61">
        <v>0</v>
      </c>
      <c r="L99" s="61">
        <v>0</v>
      </c>
      <c r="M99" s="61">
        <v>0</v>
      </c>
      <c r="N99" s="61">
        <v>0</v>
      </c>
      <c r="O99" s="61">
        <v>0</v>
      </c>
      <c r="P99" s="61">
        <v>0</v>
      </c>
    </row>
    <row r="100" spans="1:16">
      <c r="A100" s="13">
        <v>29</v>
      </c>
      <c r="B100" s="16" t="s">
        <v>231</v>
      </c>
      <c r="C100" s="61">
        <v>0.18094898600000001</v>
      </c>
      <c r="D100" s="61">
        <v>0.20209349800000001</v>
      </c>
      <c r="E100" s="61">
        <v>0.23070410399999999</v>
      </c>
      <c r="F100" s="61">
        <v>3.3050423000000002E-2</v>
      </c>
      <c r="G100" s="61">
        <v>0.132825735</v>
      </c>
      <c r="H100" s="61">
        <v>0.42457841499999999</v>
      </c>
      <c r="I100" s="61">
        <v>6.9701909000000006E-2</v>
      </c>
      <c r="J100" s="61">
        <v>6.9701909000000006E-2</v>
      </c>
      <c r="K100" s="61">
        <v>6.9701909000000006E-2</v>
      </c>
      <c r="L100" s="61">
        <v>0.14981512299999999</v>
      </c>
      <c r="M100" s="61">
        <v>-9.1580707209999987E-2</v>
      </c>
      <c r="N100" s="61">
        <f>N98-N99</f>
        <v>1.399080499999996E-2</v>
      </c>
      <c r="O100" s="61">
        <v>1.992496351</v>
      </c>
      <c r="P100" s="61">
        <v>7.7142234000000004E-2</v>
      </c>
    </row>
  </sheetData>
  <mergeCells count="3">
    <mergeCell ref="B2:I2"/>
    <mergeCell ref="B36:I36"/>
    <mergeCell ref="B70:I7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rgb="FF00B0F0"/>
  </sheetPr>
  <dimension ref="A1:P100"/>
  <sheetViews>
    <sheetView showGridLines="0" zoomScale="115" zoomScaleNormal="115" workbookViewId="0">
      <pane xSplit="2" ySplit="3" topLeftCell="J4" activePane="bottomRight" state="frozen"/>
      <selection pane="topRight" activeCell="C1" sqref="C1"/>
      <selection pane="bottomLeft" activeCell="A4" sqref="A4"/>
      <selection pane="bottomRight" activeCell="P100" sqref="P100"/>
    </sheetView>
  </sheetViews>
  <sheetFormatPr defaultColWidth="8.81640625" defaultRowHeight="14.5"/>
  <cols>
    <col min="1" max="1" width="3.81640625" bestFit="1" customWidth="1"/>
    <col min="2" max="2" width="41.81640625" customWidth="1"/>
    <col min="3" max="8" width="10.36328125" bestFit="1" customWidth="1"/>
    <col min="9" max="16" width="10.453125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>
      <c r="B2" s="135" t="s">
        <v>253</v>
      </c>
      <c r="C2" s="135"/>
      <c r="D2" s="135"/>
      <c r="E2" s="135"/>
      <c r="F2" s="135"/>
      <c r="G2" s="135"/>
      <c r="H2" s="135"/>
      <c r="I2" s="135"/>
    </row>
    <row r="3" spans="1:16">
      <c r="A3" s="12" t="s">
        <v>167</v>
      </c>
      <c r="B3" s="12" t="s">
        <v>201</v>
      </c>
      <c r="C3" s="50">
        <f>'Tabel 1'!C10</f>
        <v>44773</v>
      </c>
      <c r="D3" s="50">
        <f>'Tabel 1'!D10</f>
        <v>44804</v>
      </c>
      <c r="E3" s="50">
        <f>'Tabel 1'!E10</f>
        <v>44834</v>
      </c>
      <c r="F3" s="50">
        <f>'Tabel 1'!F10</f>
        <v>44865</v>
      </c>
      <c r="G3" s="50">
        <f>'Tabel 1'!G10</f>
        <v>44895</v>
      </c>
      <c r="H3" s="50">
        <f>'Tabel 1'!H10</f>
        <v>44926</v>
      </c>
      <c r="I3" s="50">
        <f>'Tabel 1'!I10</f>
        <v>44957</v>
      </c>
      <c r="J3" s="50">
        <f>'Tabel 1'!J10</f>
        <v>44985</v>
      </c>
      <c r="K3" s="50">
        <f>'Tabel 1'!K10</f>
        <v>45016</v>
      </c>
      <c r="L3" s="50">
        <f>'Tabel 1'!L10</f>
        <v>45046</v>
      </c>
      <c r="M3" s="50">
        <f>'Tabel 1'!M10</f>
        <v>45077</v>
      </c>
      <c r="N3" s="50">
        <f>'Tabel 1'!N10</f>
        <v>45107</v>
      </c>
      <c r="O3" s="50">
        <f>'Tabel 1'!O10</f>
        <v>45138</v>
      </c>
      <c r="P3" s="50">
        <f>'Tabel 1'!P10</f>
        <v>45169</v>
      </c>
    </row>
    <row r="4" spans="1:16">
      <c r="A4" s="13">
        <v>1</v>
      </c>
      <c r="B4" s="14" t="s">
        <v>202</v>
      </c>
      <c r="C4" s="60">
        <f t="shared" ref="C4:I4" si="0">C38+C72</f>
        <v>2820.2089506746543</v>
      </c>
      <c r="D4" s="60">
        <f t="shared" si="0"/>
        <v>3247.419679123368</v>
      </c>
      <c r="E4" s="60">
        <f t="shared" si="0"/>
        <v>3658.4806853450782</v>
      </c>
      <c r="F4" s="60">
        <f t="shared" si="0"/>
        <v>4117.5081222134104</v>
      </c>
      <c r="G4" s="60">
        <f t="shared" si="0"/>
        <v>4590.222815516664</v>
      </c>
      <c r="H4" s="60">
        <f t="shared" si="0"/>
        <v>5124.7954007414246</v>
      </c>
      <c r="I4" s="60">
        <f t="shared" si="0"/>
        <v>549.56113139806962</v>
      </c>
      <c r="J4" s="60">
        <f t="shared" ref="J4:K4" si="1">J38+J72</f>
        <v>1081.3198578666436</v>
      </c>
      <c r="K4" s="60">
        <f t="shared" si="1"/>
        <v>1660.8024080917623</v>
      </c>
      <c r="L4" s="60">
        <f t="shared" ref="L4:M4" si="2">L38+L72</f>
        <v>2222.038438950236</v>
      </c>
      <c r="M4" s="60">
        <f t="shared" si="2"/>
        <v>2834.131300668259</v>
      </c>
      <c r="N4" s="60">
        <f t="shared" ref="N4:O4" si="3">N38+N72</f>
        <v>3399.9510998872715</v>
      </c>
      <c r="O4" s="60">
        <f t="shared" si="3"/>
        <v>4010.9410093708339</v>
      </c>
      <c r="P4" s="60">
        <f t="shared" ref="P4" si="4">P38+P72</f>
        <v>4581.2915980178213</v>
      </c>
    </row>
    <row r="5" spans="1:16">
      <c r="A5" s="13">
        <v>2</v>
      </c>
      <c r="B5" s="14" t="s">
        <v>203</v>
      </c>
      <c r="C5" s="60">
        <f t="shared" ref="C5:I5" si="5">C39+C73</f>
        <v>90.895315778639997</v>
      </c>
      <c r="D5" s="60">
        <f t="shared" si="5"/>
        <v>104.34065992597</v>
      </c>
      <c r="E5" s="60">
        <f t="shared" si="5"/>
        <v>105.77944729497</v>
      </c>
      <c r="F5" s="60">
        <f t="shared" si="5"/>
        <v>108.72170481789999</v>
      </c>
      <c r="G5" s="60">
        <f t="shared" si="5"/>
        <v>118.53973284623</v>
      </c>
      <c r="H5" s="60">
        <f t="shared" si="5"/>
        <v>123.82681402902</v>
      </c>
      <c r="I5" s="60">
        <f t="shared" si="5"/>
        <v>6.3077253741399995</v>
      </c>
      <c r="J5" s="60">
        <f t="shared" ref="J5:K5" si="6">J39+J73</f>
        <v>17.05075214747</v>
      </c>
      <c r="K5" s="60">
        <f t="shared" si="6"/>
        <v>44.722034036839993</v>
      </c>
      <c r="L5" s="60">
        <f t="shared" ref="L5:M5" si="7">L39+L73</f>
        <v>52.085039340800002</v>
      </c>
      <c r="M5" s="60">
        <f t="shared" si="7"/>
        <v>78.940679477109995</v>
      </c>
      <c r="N5" s="60">
        <f t="shared" ref="N5:O5" si="8">N39+N73</f>
        <v>95.61423266592999</v>
      </c>
      <c r="O5" s="60">
        <f t="shared" si="8"/>
        <v>100.92452022086</v>
      </c>
      <c r="P5" s="60">
        <f t="shared" ref="P5" si="9">P39+P73</f>
        <v>127.48038646994</v>
      </c>
    </row>
    <row r="6" spans="1:16">
      <c r="A6" s="13">
        <v>3</v>
      </c>
      <c r="B6" s="14" t="s">
        <v>204</v>
      </c>
      <c r="C6" s="60">
        <f t="shared" ref="C6:I6" si="10">C40+C74</f>
        <v>0.39900000000000002</v>
      </c>
      <c r="D6" s="60">
        <f t="shared" si="10"/>
        <v>0.45600000000000002</v>
      </c>
      <c r="E6" s="60">
        <f t="shared" si="10"/>
        <v>0.45600000000000002</v>
      </c>
      <c r="F6" s="60">
        <f t="shared" si="10"/>
        <v>0.56999999999999995</v>
      </c>
      <c r="G6" s="60">
        <f t="shared" si="10"/>
        <v>0.627</v>
      </c>
      <c r="H6" s="60">
        <f t="shared" si="10"/>
        <v>0.68400000000000005</v>
      </c>
      <c r="I6" s="60">
        <f t="shared" si="10"/>
        <v>5.7000000000000002E-2</v>
      </c>
      <c r="J6" s="60">
        <f t="shared" ref="J6:K6" si="11">J40+J74</f>
        <v>0.114</v>
      </c>
      <c r="K6" s="60">
        <f t="shared" si="11"/>
        <v>0.17100000000000001</v>
      </c>
      <c r="L6" s="60">
        <f t="shared" ref="L6:M6" si="12">L40+L74</f>
        <v>0.22800000000000001</v>
      </c>
      <c r="M6" s="60">
        <f t="shared" si="12"/>
        <v>0.28499999999999998</v>
      </c>
      <c r="N6" s="60">
        <f t="shared" ref="N6:O6" si="13">N40+N74</f>
        <v>0.34200000000000003</v>
      </c>
      <c r="O6" s="60">
        <f t="shared" si="13"/>
        <v>0.39900000000000002</v>
      </c>
      <c r="P6" s="60">
        <f t="shared" ref="P6" si="14">P40+P74</f>
        <v>0.45600000000000002</v>
      </c>
    </row>
    <row r="7" spans="1:16">
      <c r="A7" s="13">
        <v>4</v>
      </c>
      <c r="B7" s="14" t="s">
        <v>205</v>
      </c>
      <c r="C7" s="60">
        <f t="shared" ref="C7:I7" si="15">C41+C75</f>
        <v>246.25797465430031</v>
      </c>
      <c r="D7" s="60">
        <f t="shared" si="15"/>
        <v>240.78364654611738</v>
      </c>
      <c r="E7" s="60">
        <f t="shared" si="15"/>
        <v>388.38833071127749</v>
      </c>
      <c r="F7" s="60">
        <f t="shared" si="15"/>
        <v>366.99003413707902</v>
      </c>
      <c r="G7" s="60">
        <f t="shared" si="15"/>
        <v>365.73711291248856</v>
      </c>
      <c r="H7" s="60">
        <f t="shared" si="15"/>
        <v>400.83957820982431</v>
      </c>
      <c r="I7" s="60">
        <f t="shared" si="15"/>
        <v>-4.416696290548491</v>
      </c>
      <c r="J7" s="60">
        <f t="shared" ref="J7:K7" si="16">J41+J75</f>
        <v>15.256026116976841</v>
      </c>
      <c r="K7" s="60">
        <f t="shared" si="16"/>
        <v>-1.9871888896243401</v>
      </c>
      <c r="L7" s="60">
        <f t="shared" ref="L7:M7" si="17">L41+L75</f>
        <v>-12.313823826497291</v>
      </c>
      <c r="M7" s="60">
        <f t="shared" si="17"/>
        <v>-1.1468646066432802</v>
      </c>
      <c r="N7" s="60">
        <f t="shared" ref="N7:O7" si="18">N41+N75</f>
        <v>9.8373909188767108</v>
      </c>
      <c r="O7" s="60">
        <f t="shared" si="18"/>
        <v>60.696234758238717</v>
      </c>
      <c r="P7" s="60">
        <f t="shared" ref="P7" si="19">P41+P75</f>
        <v>316.89887501047144</v>
      </c>
    </row>
    <row r="8" spans="1:16">
      <c r="A8" s="13">
        <v>5</v>
      </c>
      <c r="B8" s="14" t="s">
        <v>206</v>
      </c>
      <c r="C8" s="60">
        <f t="shared" ref="C8:I8" si="20">C42+C76</f>
        <v>50.853809276</v>
      </c>
      <c r="D8" s="60">
        <f t="shared" si="20"/>
        <v>53.303306247999998</v>
      </c>
      <c r="E8" s="60">
        <f t="shared" si="20"/>
        <v>61.952743472999998</v>
      </c>
      <c r="F8" s="60">
        <f t="shared" si="20"/>
        <v>64.959747204999999</v>
      </c>
      <c r="G8" s="60">
        <f t="shared" si="20"/>
        <v>69.659433454999999</v>
      </c>
      <c r="H8" s="60">
        <f t="shared" si="20"/>
        <v>72.554681746</v>
      </c>
      <c r="I8" s="60">
        <f t="shared" si="20"/>
        <v>12.902045652</v>
      </c>
      <c r="J8" s="60">
        <f t="shared" ref="J8:K8" si="21">J42+J76</f>
        <v>23.497622864</v>
      </c>
      <c r="K8" s="60">
        <f t="shared" si="21"/>
        <v>32.093997838</v>
      </c>
      <c r="L8" s="60">
        <f t="shared" ref="L8:M8" si="22">L42+L76</f>
        <v>45.130756151999996</v>
      </c>
      <c r="M8" s="60">
        <f t="shared" si="22"/>
        <v>55.314332829999998</v>
      </c>
      <c r="N8" s="60">
        <f t="shared" ref="N8:O8" si="23">N42+N76</f>
        <v>64.206161242999997</v>
      </c>
      <c r="O8" s="60">
        <f t="shared" si="23"/>
        <v>75.862250478000007</v>
      </c>
      <c r="P8" s="60">
        <f t="shared" ref="P8" si="24">P42+P76</f>
        <v>116.19452987</v>
      </c>
    </row>
    <row r="9" spans="1:16">
      <c r="A9" s="13">
        <v>6</v>
      </c>
      <c r="B9" s="16" t="s">
        <v>207</v>
      </c>
      <c r="C9" s="61">
        <f t="shared" ref="C9:I9" si="25">C43+C77</f>
        <v>3208.6150503835943</v>
      </c>
      <c r="D9" s="61">
        <f t="shared" si="25"/>
        <v>3646.3032918434556</v>
      </c>
      <c r="E9" s="61">
        <f t="shared" si="25"/>
        <v>4215.0572068243255</v>
      </c>
      <c r="F9" s="61">
        <f t="shared" si="25"/>
        <v>4658.7496083733895</v>
      </c>
      <c r="G9" s="61">
        <f t="shared" si="25"/>
        <v>5144.7860947303834</v>
      </c>
      <c r="H9" s="61">
        <f t="shared" si="25"/>
        <v>5722.7004747262681</v>
      </c>
      <c r="I9" s="61">
        <f t="shared" si="25"/>
        <v>564.41120613366115</v>
      </c>
      <c r="J9" s="61">
        <f t="shared" ref="J9:K9" si="26">J43+J77</f>
        <v>1137.2382589950903</v>
      </c>
      <c r="K9" s="61">
        <f t="shared" si="26"/>
        <v>1735.8022510769779</v>
      </c>
      <c r="L9" s="61">
        <f t="shared" ref="L9:M9" si="27">L43+L77</f>
        <v>2307.1684106165389</v>
      </c>
      <c r="M9" s="61">
        <f t="shared" si="27"/>
        <v>2967.5244483687252</v>
      </c>
      <c r="N9" s="61">
        <f t="shared" ref="N9:O9" si="28">N43+N77</f>
        <v>3569.9508847150787</v>
      </c>
      <c r="O9" s="61">
        <f t="shared" si="28"/>
        <v>4248.8230148279326</v>
      </c>
      <c r="P9" s="61">
        <f t="shared" ref="P9" si="29">P43+P77</f>
        <v>5142.3213893682323</v>
      </c>
    </row>
    <row r="10" spans="1:16">
      <c r="A10" s="13">
        <v>7</v>
      </c>
      <c r="B10" s="14" t="s">
        <v>208</v>
      </c>
      <c r="C10" s="60">
        <f t="shared" ref="C10:I10" si="30">C44+C78</f>
        <v>14.017152940000001</v>
      </c>
      <c r="D10" s="60">
        <f t="shared" si="30"/>
        <v>13.422437572</v>
      </c>
      <c r="E10" s="60">
        <f t="shared" si="30"/>
        <v>14.500901724</v>
      </c>
      <c r="F10" s="60">
        <f t="shared" si="30"/>
        <v>18.876254533000001</v>
      </c>
      <c r="G10" s="60">
        <f t="shared" si="30"/>
        <v>16.895186791</v>
      </c>
      <c r="H10" s="60">
        <f t="shared" si="30"/>
        <v>17.939220868</v>
      </c>
      <c r="I10" s="60">
        <f t="shared" si="30"/>
        <v>1.5946001359999999</v>
      </c>
      <c r="J10" s="60">
        <f t="shared" ref="J10:K10" si="31">J44+J78</f>
        <v>2.9325535889999998</v>
      </c>
      <c r="K10" s="60">
        <f t="shared" si="31"/>
        <v>4.2472533200000004</v>
      </c>
      <c r="L10" s="60">
        <f t="shared" ref="L10:M10" si="32">L44+L78</f>
        <v>5.7138744140000002</v>
      </c>
      <c r="M10" s="60">
        <f t="shared" si="32"/>
        <v>5.6976168520000003</v>
      </c>
      <c r="N10" s="60">
        <f t="shared" ref="N10:O10" si="33">N44+N78</f>
        <v>6.7759908810000002</v>
      </c>
      <c r="O10" s="60">
        <f t="shared" si="33"/>
        <v>7.9714333650000002</v>
      </c>
      <c r="P10" s="60">
        <f t="shared" ref="P10" si="34">P44+P78</f>
        <v>9.1619569490000003</v>
      </c>
    </row>
    <row r="11" spans="1:16">
      <c r="A11" s="13">
        <v>8</v>
      </c>
      <c r="B11" s="14" t="s">
        <v>209</v>
      </c>
      <c r="C11" s="60">
        <f t="shared" ref="C11:I11" si="35">C45+C79</f>
        <v>0</v>
      </c>
      <c r="D11" s="60">
        <f t="shared" si="35"/>
        <v>0</v>
      </c>
      <c r="E11" s="60">
        <f t="shared" si="35"/>
        <v>0</v>
      </c>
      <c r="F11" s="60">
        <f t="shared" si="35"/>
        <v>0</v>
      </c>
      <c r="G11" s="60">
        <f t="shared" si="35"/>
        <v>0</v>
      </c>
      <c r="H11" s="60">
        <f t="shared" si="35"/>
        <v>0</v>
      </c>
      <c r="I11" s="60">
        <f t="shared" si="35"/>
        <v>0</v>
      </c>
      <c r="J11" s="60">
        <f t="shared" ref="J11:K11" si="36">J45+J79</f>
        <v>0</v>
      </c>
      <c r="K11" s="60">
        <f t="shared" si="36"/>
        <v>0</v>
      </c>
      <c r="L11" s="60">
        <f t="shared" ref="L11:M11" si="37">L45+L79</f>
        <v>0</v>
      </c>
      <c r="M11" s="60">
        <f t="shared" si="37"/>
        <v>0</v>
      </c>
      <c r="N11" s="60">
        <f t="shared" ref="N11:O11" si="38">N45+N79</f>
        <v>0</v>
      </c>
      <c r="O11" s="60">
        <f t="shared" si="38"/>
        <v>0</v>
      </c>
      <c r="P11" s="60">
        <f t="shared" ref="P11" si="39">P45+P79</f>
        <v>0</v>
      </c>
    </row>
    <row r="12" spans="1:16">
      <c r="A12" s="13">
        <v>9</v>
      </c>
      <c r="B12" s="14" t="s">
        <v>210</v>
      </c>
      <c r="C12" s="60">
        <f t="shared" ref="C12:I12" si="40">C46+C80</f>
        <v>0.22478583399999999</v>
      </c>
      <c r="D12" s="60">
        <f t="shared" si="40"/>
        <v>0.25689809800000002</v>
      </c>
      <c r="E12" s="60">
        <f t="shared" si="40"/>
        <v>0.28901036200000002</v>
      </c>
      <c r="F12" s="60">
        <f t="shared" si="40"/>
        <v>0.32112262600000002</v>
      </c>
      <c r="G12" s="60">
        <f t="shared" si="40"/>
        <v>0.35323488800000002</v>
      </c>
      <c r="H12" s="60">
        <f t="shared" si="40"/>
        <v>0.38534715000000003</v>
      </c>
      <c r="I12" s="60">
        <f t="shared" si="40"/>
        <v>3.2112262000000003E-2</v>
      </c>
      <c r="J12" s="60">
        <f t="shared" ref="J12:K12" si="41">J46+J80</f>
        <v>6.4224524000000005E-2</v>
      </c>
      <c r="K12" s="60">
        <f t="shared" si="41"/>
        <v>9.6336785999999994E-2</v>
      </c>
      <c r="L12" s="60">
        <f t="shared" ref="L12:M12" si="42">L46+L80</f>
        <v>0.12844904800000001</v>
      </c>
      <c r="M12" s="60">
        <f t="shared" si="42"/>
        <v>0.16056131000000001</v>
      </c>
      <c r="N12" s="60">
        <f t="shared" ref="N12:O12" si="43">N46+N80</f>
        <v>0.19267357199999999</v>
      </c>
      <c r="O12" s="60">
        <f t="shared" si="43"/>
        <v>0.22478583399999999</v>
      </c>
      <c r="P12" s="60">
        <f t="shared" ref="P12" si="44">P46+P80</f>
        <v>0.25689809600000002</v>
      </c>
    </row>
    <row r="13" spans="1:16">
      <c r="A13" s="13">
        <v>10</v>
      </c>
      <c r="B13" s="14" t="s">
        <v>211</v>
      </c>
      <c r="C13" s="60">
        <f t="shared" ref="C13:I13" si="45">C47+C81</f>
        <v>21.358736958790001</v>
      </c>
      <c r="D13" s="60">
        <f t="shared" si="45"/>
        <v>25.328228550720002</v>
      </c>
      <c r="E13" s="60">
        <f t="shared" si="45"/>
        <v>28.349172118260004</v>
      </c>
      <c r="F13" s="60">
        <f t="shared" si="45"/>
        <v>28.288804824180001</v>
      </c>
      <c r="G13" s="60">
        <f t="shared" si="45"/>
        <v>34.55465044692</v>
      </c>
      <c r="H13" s="60">
        <f t="shared" si="45"/>
        <v>37.884765053199999</v>
      </c>
      <c r="I13" s="60">
        <f t="shared" si="45"/>
        <v>2.85140886784</v>
      </c>
      <c r="J13" s="60">
        <f t="shared" ref="J13:K13" si="46">J47+J81</f>
        <v>5.4344666602</v>
      </c>
      <c r="K13" s="60">
        <f t="shared" si="46"/>
        <v>8.2577986579400005</v>
      </c>
      <c r="L13" s="60">
        <f t="shared" ref="L13:M13" si="47">L47+L81</f>
        <v>10.988789991880001</v>
      </c>
      <c r="M13" s="60">
        <f t="shared" si="47"/>
        <v>13.890597581030001</v>
      </c>
      <c r="N13" s="60">
        <f t="shared" ref="N13:O13" si="48">N47+N81</f>
        <v>16.615958787029999</v>
      </c>
      <c r="O13" s="60">
        <f t="shared" si="48"/>
        <v>19.59151555703</v>
      </c>
      <c r="P13" s="60">
        <f t="shared" ref="P13" si="49">P47+P81</f>
        <v>22.681626609029998</v>
      </c>
    </row>
    <row r="14" spans="1:16">
      <c r="A14" s="13">
        <v>11</v>
      </c>
      <c r="B14" s="14" t="s">
        <v>245</v>
      </c>
      <c r="C14" s="60">
        <f t="shared" ref="C14:I14" si="50">C48+C82</f>
        <v>45.431775467993901</v>
      </c>
      <c r="D14" s="60">
        <f t="shared" si="50"/>
        <v>53.739411000291213</v>
      </c>
      <c r="E14" s="60">
        <f t="shared" si="50"/>
        <v>60.450846982846407</v>
      </c>
      <c r="F14" s="60">
        <f t="shared" si="50"/>
        <v>67.340636124168398</v>
      </c>
      <c r="G14" s="60">
        <f t="shared" si="50"/>
        <v>73.909353301255095</v>
      </c>
      <c r="H14" s="60">
        <f t="shared" si="50"/>
        <v>81.321394854122303</v>
      </c>
      <c r="I14" s="60">
        <f t="shared" si="50"/>
        <v>7.1195697957309498</v>
      </c>
      <c r="J14" s="60">
        <f t="shared" ref="J14:K14" si="51">J48+J82</f>
        <v>13.704725299030509</v>
      </c>
      <c r="K14" s="60">
        <f t="shared" si="51"/>
        <v>19.758114262536299</v>
      </c>
      <c r="L14" s="60">
        <f t="shared" ref="L14:M14" si="52">L48+L82</f>
        <v>28.236731661846296</v>
      </c>
      <c r="M14" s="60">
        <f t="shared" si="52"/>
        <v>35.979147362387998</v>
      </c>
      <c r="N14" s="60">
        <f t="shared" ref="N14:O14" si="53">N48+N82</f>
        <v>43.231935382978108</v>
      </c>
      <c r="O14" s="60">
        <f t="shared" si="53"/>
        <v>50.687251499989003</v>
      </c>
      <c r="P14" s="60">
        <f t="shared" ref="P14" si="54">P48+P82</f>
        <v>58.057345318905405</v>
      </c>
    </row>
    <row r="15" spans="1:16">
      <c r="A15" s="13">
        <v>12</v>
      </c>
      <c r="B15" s="15" t="s">
        <v>213</v>
      </c>
      <c r="C15" s="60">
        <f t="shared" ref="C15:I15" si="55">C49+C83</f>
        <v>2.3526143191700002</v>
      </c>
      <c r="D15" s="60">
        <f t="shared" si="55"/>
        <v>2.70477976477</v>
      </c>
      <c r="E15" s="60">
        <f t="shared" si="55"/>
        <v>2.7316241033200002</v>
      </c>
      <c r="F15" s="60">
        <f t="shared" si="55"/>
        <v>3.1982058197746701</v>
      </c>
      <c r="G15" s="60">
        <f t="shared" si="55"/>
        <v>3.5092467695846601</v>
      </c>
      <c r="H15" s="60">
        <f t="shared" si="55"/>
        <v>4.1667871094646598</v>
      </c>
      <c r="I15" s="60">
        <f t="shared" si="55"/>
        <v>0.28974700361</v>
      </c>
      <c r="J15" s="60">
        <f t="shared" ref="J15:K15" si="56">J49+J83</f>
        <v>0.44445698323999999</v>
      </c>
      <c r="K15" s="60">
        <f t="shared" si="56"/>
        <v>1.94597952487</v>
      </c>
      <c r="L15" s="60">
        <f t="shared" ref="L15:M15" si="57">L49+L83</f>
        <v>0.97290911106999989</v>
      </c>
      <c r="M15" s="60">
        <f t="shared" si="57"/>
        <v>1.3428351444100002</v>
      </c>
      <c r="N15" s="60">
        <f t="shared" ref="N15:O15" si="58">N49+N83</f>
        <v>1.5692557013800001</v>
      </c>
      <c r="O15" s="60">
        <f t="shared" si="58"/>
        <v>2.0598208323800002</v>
      </c>
      <c r="P15" s="60">
        <f t="shared" ref="P15" si="59">P49+P83</f>
        <v>2.4335385521799999</v>
      </c>
    </row>
    <row r="16" spans="1:16">
      <c r="A16" s="13">
        <v>13</v>
      </c>
      <c r="B16" s="33" t="s">
        <v>214</v>
      </c>
      <c r="C16" s="61">
        <f t="shared" ref="C16:I16" si="60">C50+C84</f>
        <v>83.385065519953898</v>
      </c>
      <c r="D16" s="61">
        <f t="shared" si="60"/>
        <v>95.451754985781193</v>
      </c>
      <c r="E16" s="61">
        <f t="shared" si="60"/>
        <v>106.32155529042639</v>
      </c>
      <c r="F16" s="61">
        <f t="shared" si="60"/>
        <v>118.02502392712307</v>
      </c>
      <c r="G16" s="61">
        <f t="shared" si="60"/>
        <v>129.22167219675973</v>
      </c>
      <c r="H16" s="61">
        <f t="shared" si="60"/>
        <v>141.69751503478696</v>
      </c>
      <c r="I16" s="61">
        <f t="shared" si="60"/>
        <v>11.88743806518095</v>
      </c>
      <c r="J16" s="61">
        <f t="shared" ref="J16:K16" si="61">J50+J84</f>
        <v>22.580427055470508</v>
      </c>
      <c r="K16" s="61">
        <f t="shared" si="61"/>
        <v>34.305482551346294</v>
      </c>
      <c r="L16" s="61">
        <f t="shared" ref="L16:M16" si="62">L50+L84</f>
        <v>46.040754226796295</v>
      </c>
      <c r="M16" s="61">
        <f t="shared" si="62"/>
        <v>57.070758249828003</v>
      </c>
      <c r="N16" s="61">
        <f t="shared" ref="N16:O16" si="63">N50+N84</f>
        <v>68.385814324388107</v>
      </c>
      <c r="O16" s="61">
        <f t="shared" si="63"/>
        <v>80.534807088399006</v>
      </c>
      <c r="P16" s="61">
        <f t="shared" ref="P16" si="64">P50+P84</f>
        <v>92.591365525115407</v>
      </c>
    </row>
    <row r="17" spans="1:16">
      <c r="A17" s="13">
        <v>14</v>
      </c>
      <c r="B17" s="33" t="s">
        <v>215</v>
      </c>
      <c r="C17" s="61">
        <f t="shared" ref="C17:I17" si="65">C51+C85</f>
        <v>3125.2299848636412</v>
      </c>
      <c r="D17" s="61">
        <f t="shared" si="65"/>
        <v>3550.8515368576732</v>
      </c>
      <c r="E17" s="61">
        <f t="shared" si="65"/>
        <v>4108.7356515338997</v>
      </c>
      <c r="F17" s="61">
        <f t="shared" si="65"/>
        <v>4540.7245844462668</v>
      </c>
      <c r="G17" s="61">
        <f t="shared" si="65"/>
        <v>5015.5644225336227</v>
      </c>
      <c r="H17" s="61">
        <f t="shared" si="65"/>
        <v>5581.0029596914819</v>
      </c>
      <c r="I17" s="61">
        <f t="shared" si="65"/>
        <v>552.52376806847997</v>
      </c>
      <c r="J17" s="61">
        <f t="shared" ref="J17:K17" si="66">J51+J85</f>
        <v>1114.6578319396203</v>
      </c>
      <c r="K17" s="61">
        <f t="shared" si="66"/>
        <v>1701.4967685256322</v>
      </c>
      <c r="L17" s="61">
        <f t="shared" ref="L17:M17" si="67">L51+L85</f>
        <v>2261.1276563897427</v>
      </c>
      <c r="M17" s="61">
        <f t="shared" si="67"/>
        <v>2910.4536901188976</v>
      </c>
      <c r="N17" s="61">
        <f t="shared" ref="N17:O17" si="68">N51+N85</f>
        <v>3501.5650703906908</v>
      </c>
      <c r="O17" s="61">
        <f t="shared" si="68"/>
        <v>4168.2882077395325</v>
      </c>
      <c r="P17" s="61">
        <f t="shared" ref="P17" si="69">P51+P85</f>
        <v>5049.7300238431171</v>
      </c>
    </row>
    <row r="18" spans="1:16">
      <c r="A18" s="13">
        <v>15</v>
      </c>
      <c r="B18" s="15" t="s">
        <v>216</v>
      </c>
      <c r="C18" s="60">
        <f t="shared" ref="C18:I18" si="70">C52+C86</f>
        <v>491.99192972084097</v>
      </c>
      <c r="D18" s="60">
        <f t="shared" si="70"/>
        <v>562.58130352885132</v>
      </c>
      <c r="E18" s="60">
        <f t="shared" si="70"/>
        <v>629.70109271845661</v>
      </c>
      <c r="F18" s="60">
        <f t="shared" si="70"/>
        <v>696.24962449877603</v>
      </c>
      <c r="G18" s="60">
        <f t="shared" si="70"/>
        <v>763.31998005838591</v>
      </c>
      <c r="H18" s="60">
        <f t="shared" si="70"/>
        <v>860.07849576554656</v>
      </c>
      <c r="I18" s="60">
        <f t="shared" si="70"/>
        <v>75.780091366989211</v>
      </c>
      <c r="J18" s="60">
        <f t="shared" ref="J18:K18" si="71">J52+J86</f>
        <v>149.38957465504996</v>
      </c>
      <c r="K18" s="60">
        <f t="shared" si="71"/>
        <v>224.94514699794095</v>
      </c>
      <c r="L18" s="60">
        <f t="shared" ref="L18:M18" si="72">L52+L86</f>
        <v>295.44828082147563</v>
      </c>
      <c r="M18" s="60">
        <f t="shared" si="72"/>
        <v>476.30335946614224</v>
      </c>
      <c r="N18" s="60">
        <f t="shared" ref="N18:O18" si="73">N52+N86</f>
        <v>547.78426915770729</v>
      </c>
      <c r="O18" s="60">
        <f t="shared" si="73"/>
        <v>621.64322581856595</v>
      </c>
      <c r="P18" s="60">
        <f t="shared" ref="P18" si="74">P52+P86</f>
        <v>698.51275216521913</v>
      </c>
    </row>
    <row r="19" spans="1:16">
      <c r="A19" s="13">
        <v>16</v>
      </c>
      <c r="B19" s="15" t="s">
        <v>217</v>
      </c>
      <c r="C19" s="60">
        <f t="shared" ref="C19:I19" si="75">C53+C87</f>
        <v>0</v>
      </c>
      <c r="D19" s="60">
        <f t="shared" si="75"/>
        <v>0</v>
      </c>
      <c r="E19" s="60">
        <f t="shared" si="75"/>
        <v>0</v>
      </c>
      <c r="F19" s="60">
        <f t="shared" si="75"/>
        <v>0</v>
      </c>
      <c r="G19" s="60">
        <f t="shared" si="75"/>
        <v>0</v>
      </c>
      <c r="H19" s="60">
        <f t="shared" si="75"/>
        <v>0</v>
      </c>
      <c r="I19" s="60">
        <f t="shared" si="75"/>
        <v>0</v>
      </c>
      <c r="J19" s="60">
        <f t="shared" ref="J19:K19" si="76">J53+J87</f>
        <v>0</v>
      </c>
      <c r="K19" s="60">
        <f t="shared" si="76"/>
        <v>0</v>
      </c>
      <c r="L19" s="60">
        <f t="shared" ref="L19:M19" si="77">L53+L87</f>
        <v>0</v>
      </c>
      <c r="M19" s="60">
        <f t="shared" si="77"/>
        <v>0</v>
      </c>
      <c r="N19" s="60">
        <f t="shared" ref="N19:O19" si="78">N53+N87</f>
        <v>0</v>
      </c>
      <c r="O19" s="60">
        <f t="shared" si="78"/>
        <v>0</v>
      </c>
      <c r="P19" s="60">
        <f t="shared" ref="P19" si="79">P53+P87</f>
        <v>0</v>
      </c>
    </row>
    <row r="20" spans="1:16">
      <c r="A20" s="13">
        <v>17</v>
      </c>
      <c r="B20" s="15" t="s">
        <v>218</v>
      </c>
      <c r="C20" s="60">
        <f t="shared" ref="C20:I20" si="80">C54+C88</f>
        <v>0</v>
      </c>
      <c r="D20" s="60">
        <f t="shared" si="80"/>
        <v>0</v>
      </c>
      <c r="E20" s="60">
        <f t="shared" si="80"/>
        <v>0</v>
      </c>
      <c r="F20" s="60">
        <f t="shared" si="80"/>
        <v>0</v>
      </c>
      <c r="G20" s="60">
        <f t="shared" si="80"/>
        <v>0</v>
      </c>
      <c r="H20" s="60">
        <f t="shared" si="80"/>
        <v>0</v>
      </c>
      <c r="I20" s="60">
        <f t="shared" si="80"/>
        <v>0</v>
      </c>
      <c r="J20" s="60">
        <f t="shared" ref="J20:K20" si="81">J54+J88</f>
        <v>0</v>
      </c>
      <c r="K20" s="60">
        <f t="shared" si="81"/>
        <v>0</v>
      </c>
      <c r="L20" s="60">
        <f t="shared" ref="L20:M20" si="82">L54+L88</f>
        <v>0</v>
      </c>
      <c r="M20" s="60">
        <f t="shared" si="82"/>
        <v>0</v>
      </c>
      <c r="N20" s="60">
        <f t="shared" ref="N20:O20" si="83">N54+N88</f>
        <v>0</v>
      </c>
      <c r="O20" s="60">
        <f t="shared" si="83"/>
        <v>0</v>
      </c>
      <c r="P20" s="60">
        <f t="shared" ref="P20" si="84">P54+P88</f>
        <v>0</v>
      </c>
    </row>
    <row r="21" spans="1:16">
      <c r="A21" s="13">
        <v>18</v>
      </c>
      <c r="B21" s="15" t="s">
        <v>219</v>
      </c>
      <c r="C21" s="60">
        <f t="shared" ref="C21:I21" si="85">C55+C89</f>
        <v>0</v>
      </c>
      <c r="D21" s="60">
        <f t="shared" si="85"/>
        <v>0</v>
      </c>
      <c r="E21" s="60">
        <f t="shared" si="85"/>
        <v>0</v>
      </c>
      <c r="F21" s="60">
        <f t="shared" si="85"/>
        <v>0</v>
      </c>
      <c r="G21" s="60">
        <f t="shared" si="85"/>
        <v>0</v>
      </c>
      <c r="H21" s="60">
        <f t="shared" si="85"/>
        <v>0</v>
      </c>
      <c r="I21" s="60">
        <f t="shared" si="85"/>
        <v>0</v>
      </c>
      <c r="J21" s="60">
        <f t="shared" ref="J21:K21" si="86">J55+J89</f>
        <v>0</v>
      </c>
      <c r="K21" s="60">
        <f t="shared" si="86"/>
        <v>0</v>
      </c>
      <c r="L21" s="60">
        <f t="shared" ref="L21:M21" si="87">L55+L89</f>
        <v>0</v>
      </c>
      <c r="M21" s="60">
        <f t="shared" si="87"/>
        <v>0</v>
      </c>
      <c r="N21" s="60">
        <f t="shared" ref="N21:O21" si="88">N55+N89</f>
        <v>0</v>
      </c>
      <c r="O21" s="60">
        <f t="shared" si="88"/>
        <v>0</v>
      </c>
      <c r="P21" s="60">
        <f t="shared" ref="P21" si="89">P55+P89</f>
        <v>0</v>
      </c>
    </row>
    <row r="22" spans="1:16">
      <c r="A22" s="13">
        <v>19</v>
      </c>
      <c r="B22" s="15" t="s">
        <v>220</v>
      </c>
      <c r="C22" s="60">
        <f t="shared" ref="C22:I22" si="90">C56+C90</f>
        <v>0</v>
      </c>
      <c r="D22" s="60">
        <f t="shared" si="90"/>
        <v>0</v>
      </c>
      <c r="E22" s="60">
        <f t="shared" si="90"/>
        <v>0</v>
      </c>
      <c r="F22" s="60">
        <f t="shared" si="90"/>
        <v>0</v>
      </c>
      <c r="G22" s="60">
        <f t="shared" si="90"/>
        <v>0</v>
      </c>
      <c r="H22" s="60">
        <f t="shared" si="90"/>
        <v>0</v>
      </c>
      <c r="I22" s="60">
        <f t="shared" si="90"/>
        <v>0</v>
      </c>
      <c r="J22" s="60">
        <f t="shared" ref="J22:K22" si="91">J56+J90</f>
        <v>0</v>
      </c>
      <c r="K22" s="60">
        <f t="shared" si="91"/>
        <v>0</v>
      </c>
      <c r="L22" s="60">
        <f t="shared" ref="L22:M22" si="92">L56+L90</f>
        <v>0</v>
      </c>
      <c r="M22" s="60">
        <f t="shared" si="92"/>
        <v>0</v>
      </c>
      <c r="N22" s="60">
        <f t="shared" ref="N22:O22" si="93">N56+N90</f>
        <v>0</v>
      </c>
      <c r="O22" s="60">
        <f t="shared" si="93"/>
        <v>0</v>
      </c>
      <c r="P22" s="60">
        <f t="shared" ref="P22" si="94">P56+P90</f>
        <v>0</v>
      </c>
    </row>
    <row r="23" spans="1:16">
      <c r="A23" s="13">
        <v>20</v>
      </c>
      <c r="B23" s="15" t="s">
        <v>221</v>
      </c>
      <c r="C23" s="60">
        <f t="shared" ref="C23:I23" si="95">C57+C91</f>
        <v>0</v>
      </c>
      <c r="D23" s="60">
        <f t="shared" si="95"/>
        <v>0</v>
      </c>
      <c r="E23" s="60">
        <f t="shared" si="95"/>
        <v>0</v>
      </c>
      <c r="F23" s="60">
        <f t="shared" si="95"/>
        <v>0</v>
      </c>
      <c r="G23" s="60">
        <f t="shared" si="95"/>
        <v>0</v>
      </c>
      <c r="H23" s="60">
        <f t="shared" si="95"/>
        <v>0</v>
      </c>
      <c r="I23" s="60">
        <f t="shared" si="95"/>
        <v>0</v>
      </c>
      <c r="J23" s="60">
        <f t="shared" ref="J23:K23" si="96">J57+J91</f>
        <v>0</v>
      </c>
      <c r="K23" s="60">
        <f t="shared" si="96"/>
        <v>0</v>
      </c>
      <c r="L23" s="60">
        <f t="shared" ref="L23:M23" si="97">L57+L91</f>
        <v>0</v>
      </c>
      <c r="M23" s="60">
        <f t="shared" si="97"/>
        <v>0</v>
      </c>
      <c r="N23" s="60">
        <f t="shared" ref="N23:O23" si="98">N57+N91</f>
        <v>0</v>
      </c>
      <c r="O23" s="60">
        <f t="shared" si="98"/>
        <v>0</v>
      </c>
      <c r="P23" s="60">
        <f t="shared" ref="P23" si="99">P57+P91</f>
        <v>0</v>
      </c>
    </row>
    <row r="24" spans="1:16">
      <c r="A24" s="13">
        <v>21</v>
      </c>
      <c r="B24" s="16" t="s">
        <v>222</v>
      </c>
      <c r="C24" s="61">
        <f t="shared" ref="C24:I24" si="100">C58+C92</f>
        <v>491.99192972084097</v>
      </c>
      <c r="D24" s="61">
        <f t="shared" si="100"/>
        <v>562.58130352885132</v>
      </c>
      <c r="E24" s="61">
        <f t="shared" si="100"/>
        <v>629.70109271845661</v>
      </c>
      <c r="F24" s="61">
        <f t="shared" si="100"/>
        <v>696.24962449877603</v>
      </c>
      <c r="G24" s="61">
        <f t="shared" si="100"/>
        <v>763.31998005838591</v>
      </c>
      <c r="H24" s="61">
        <f t="shared" si="100"/>
        <v>860.07849576554656</v>
      </c>
      <c r="I24" s="61">
        <f t="shared" si="100"/>
        <v>75.780091366989211</v>
      </c>
      <c r="J24" s="61">
        <f t="shared" ref="J24:K24" si="101">J58+J92</f>
        <v>149.38957465504996</v>
      </c>
      <c r="K24" s="61">
        <f t="shared" si="101"/>
        <v>224.94514699794095</v>
      </c>
      <c r="L24" s="61">
        <f t="shared" ref="L24:M24" si="102">L58+L92</f>
        <v>295.44828082147563</v>
      </c>
      <c r="M24" s="61">
        <f t="shared" si="102"/>
        <v>476.30335946614224</v>
      </c>
      <c r="N24" s="61">
        <f t="shared" ref="N24:O24" si="103">N58+N92</f>
        <v>547.78426915770729</v>
      </c>
      <c r="O24" s="61">
        <f t="shared" si="103"/>
        <v>621.64322581856595</v>
      </c>
      <c r="P24" s="61">
        <f t="shared" ref="P24" si="104">P58+P92</f>
        <v>698.51275216521913</v>
      </c>
    </row>
    <row r="25" spans="1:16">
      <c r="A25" s="13">
        <v>22</v>
      </c>
      <c r="B25" s="14" t="s">
        <v>223</v>
      </c>
      <c r="C25" s="60">
        <f t="shared" ref="C25:I25" si="105">C59</f>
        <v>0</v>
      </c>
      <c r="D25" s="60">
        <f t="shared" si="105"/>
        <v>0</v>
      </c>
      <c r="E25" s="60">
        <f t="shared" si="105"/>
        <v>0</v>
      </c>
      <c r="F25" s="60">
        <f t="shared" si="105"/>
        <v>0</v>
      </c>
      <c r="G25" s="60">
        <f t="shared" si="105"/>
        <v>0</v>
      </c>
      <c r="H25" s="60">
        <f t="shared" si="105"/>
        <v>0</v>
      </c>
      <c r="I25" s="60">
        <f t="shared" si="105"/>
        <v>0</v>
      </c>
      <c r="J25" s="60">
        <f t="shared" ref="J25:K25" si="106">J59</f>
        <v>0</v>
      </c>
      <c r="K25" s="60">
        <f t="shared" si="106"/>
        <v>0</v>
      </c>
      <c r="L25" s="60">
        <f t="shared" ref="L25:M25" si="107">L59</f>
        <v>0</v>
      </c>
      <c r="M25" s="60">
        <f t="shared" si="107"/>
        <v>0</v>
      </c>
      <c r="N25" s="60">
        <f t="shared" ref="N25:O25" si="108">N59</f>
        <v>0</v>
      </c>
      <c r="O25" s="60">
        <f t="shared" si="108"/>
        <v>0</v>
      </c>
      <c r="P25" s="60">
        <f t="shared" ref="P25" si="109">P59</f>
        <v>0</v>
      </c>
    </row>
    <row r="26" spans="1:16">
      <c r="A26" s="13">
        <v>23</v>
      </c>
      <c r="B26" s="14" t="s">
        <v>224</v>
      </c>
      <c r="C26" s="60">
        <f t="shared" ref="C26:I26" si="110">C60+C93</f>
        <v>0</v>
      </c>
      <c r="D26" s="60">
        <f t="shared" si="110"/>
        <v>0</v>
      </c>
      <c r="E26" s="60">
        <f t="shared" si="110"/>
        <v>0</v>
      </c>
      <c r="F26" s="60">
        <f t="shared" si="110"/>
        <v>0</v>
      </c>
      <c r="G26" s="60">
        <f t="shared" si="110"/>
        <v>0</v>
      </c>
      <c r="H26" s="60">
        <f t="shared" si="110"/>
        <v>0</v>
      </c>
      <c r="I26" s="60">
        <f t="shared" si="110"/>
        <v>0</v>
      </c>
      <c r="J26" s="60">
        <f t="shared" ref="J26:K26" si="111">J60+J93</f>
        <v>0</v>
      </c>
      <c r="K26" s="60">
        <f t="shared" si="111"/>
        <v>0</v>
      </c>
      <c r="L26" s="60">
        <f t="shared" ref="L26:M26" si="112">L60+L93</f>
        <v>0</v>
      </c>
      <c r="M26" s="60">
        <f t="shared" si="112"/>
        <v>0</v>
      </c>
      <c r="N26" s="60">
        <f t="shared" ref="N26:O26" si="113">N60+N93</f>
        <v>0</v>
      </c>
      <c r="O26" s="60">
        <f t="shared" si="113"/>
        <v>0</v>
      </c>
      <c r="P26" s="60">
        <f t="shared" ref="P26" si="114">P60+P93</f>
        <v>0</v>
      </c>
    </row>
    <row r="27" spans="1:16">
      <c r="A27" s="13">
        <v>24</v>
      </c>
      <c r="B27" s="14" t="s">
        <v>225</v>
      </c>
      <c r="C27" s="60">
        <f t="shared" ref="C27:I27" si="115">C61+C94</f>
        <v>0</v>
      </c>
      <c r="D27" s="60">
        <f t="shared" si="115"/>
        <v>0</v>
      </c>
      <c r="E27" s="60">
        <f t="shared" si="115"/>
        <v>0</v>
      </c>
      <c r="F27" s="60">
        <f t="shared" si="115"/>
        <v>0</v>
      </c>
      <c r="G27" s="60">
        <f t="shared" si="115"/>
        <v>0</v>
      </c>
      <c r="H27" s="60">
        <f t="shared" si="115"/>
        <v>0</v>
      </c>
      <c r="I27" s="60">
        <f t="shared" si="115"/>
        <v>0</v>
      </c>
      <c r="J27" s="60">
        <f t="shared" ref="J27:K27" si="116">J61+J94</f>
        <v>0</v>
      </c>
      <c r="K27" s="60">
        <f t="shared" si="116"/>
        <v>0</v>
      </c>
      <c r="L27" s="60">
        <f t="shared" ref="L27:M27" si="117">L61+L94</f>
        <v>0</v>
      </c>
      <c r="M27" s="60">
        <f t="shared" si="117"/>
        <v>0</v>
      </c>
      <c r="N27" s="60">
        <f t="shared" ref="N27:O27" si="118">N61+N94</f>
        <v>0</v>
      </c>
      <c r="O27" s="60">
        <f t="shared" si="118"/>
        <v>0</v>
      </c>
      <c r="P27" s="60">
        <f t="shared" ref="P27" si="119">P61+P94</f>
        <v>0</v>
      </c>
    </row>
    <row r="28" spans="1:16">
      <c r="A28" s="13">
        <v>25</v>
      </c>
      <c r="B28" s="14" t="s">
        <v>226</v>
      </c>
      <c r="C28" s="60">
        <f t="shared" ref="C28:I28" si="120">C62+C95</f>
        <v>40.606628359440002</v>
      </c>
      <c r="D28" s="60">
        <f t="shared" si="120"/>
        <v>46.450634324559999</v>
      </c>
      <c r="E28" s="60">
        <f t="shared" si="120"/>
        <v>51.946414320259997</v>
      </c>
      <c r="F28" s="60">
        <f t="shared" si="120"/>
        <v>57.884979318709995</v>
      </c>
      <c r="G28" s="60">
        <f t="shared" si="120"/>
        <v>63.714141021469999</v>
      </c>
      <c r="H28" s="60">
        <f t="shared" si="120"/>
        <v>70.001418062399992</v>
      </c>
      <c r="I28" s="60">
        <f t="shared" si="120"/>
        <v>1.43196060506</v>
      </c>
      <c r="J28" s="60">
        <f t="shared" ref="J28:K28" si="121">J62+J95</f>
        <v>2.6999802560099999</v>
      </c>
      <c r="K28" s="60">
        <f t="shared" si="121"/>
        <v>5.4085853871300005</v>
      </c>
      <c r="L28" s="60">
        <f t="shared" ref="L28:M28" si="122">L62+L95</f>
        <v>7.0336207963799895</v>
      </c>
      <c r="M28" s="60">
        <f t="shared" si="122"/>
        <v>8.4731100423999894</v>
      </c>
      <c r="N28" s="60">
        <f t="shared" ref="N28:O28" si="123">N62+N95</f>
        <v>9.8324502752699896</v>
      </c>
      <c r="O28" s="60">
        <f t="shared" si="123"/>
        <v>11.080607345049989</v>
      </c>
      <c r="P28" s="60">
        <f t="shared" ref="P28" si="124">P62+P95</f>
        <v>12.810536211729991</v>
      </c>
    </row>
    <row r="29" spans="1:16">
      <c r="A29" s="13">
        <v>26</v>
      </c>
      <c r="B29" s="14" t="s">
        <v>227</v>
      </c>
      <c r="C29" s="60">
        <f t="shared" ref="C29:I29" si="125">C63+C96</f>
        <v>-22.109521522252219</v>
      </c>
      <c r="D29" s="60">
        <f t="shared" si="125"/>
        <v>-25.921478379878941</v>
      </c>
      <c r="E29" s="60">
        <f t="shared" si="125"/>
        <v>-28.856839924699766</v>
      </c>
      <c r="F29" s="60">
        <f t="shared" si="125"/>
        <v>-31.8950938454043</v>
      </c>
      <c r="G29" s="60">
        <f t="shared" si="125"/>
        <v>-35.227426356317871</v>
      </c>
      <c r="H29" s="60">
        <f t="shared" si="125"/>
        <v>-39.373514722641978</v>
      </c>
      <c r="I29" s="60">
        <f t="shared" si="125"/>
        <v>-3.7188220919069899</v>
      </c>
      <c r="J29" s="60">
        <f t="shared" ref="J29:K29" si="126">J63+J96</f>
        <v>-7.9230024193489301</v>
      </c>
      <c r="K29" s="60">
        <f t="shared" si="126"/>
        <v>-11.062288541388678</v>
      </c>
      <c r="L29" s="60">
        <f t="shared" ref="L29:M29" si="127">L63+L96</f>
        <v>-14.756854827590201</v>
      </c>
      <c r="M29" s="60">
        <f t="shared" si="127"/>
        <v>-17.148822762617439</v>
      </c>
      <c r="N29" s="60">
        <f t="shared" ref="N29:O29" si="128">N63+N96</f>
        <v>-19.9903578452261</v>
      </c>
      <c r="O29" s="60">
        <f t="shared" si="128"/>
        <v>-23.729840360541598</v>
      </c>
      <c r="P29" s="60">
        <f t="shared" ref="P29" si="129">P63+P96</f>
        <v>-26.906586999693538</v>
      </c>
    </row>
    <row r="30" spans="1:16">
      <c r="A30" s="13">
        <v>27</v>
      </c>
      <c r="B30" s="16" t="s">
        <v>228</v>
      </c>
      <c r="C30" s="61">
        <f t="shared" ref="C30:I30" si="130">C64+C97</f>
        <v>18.497106837187783</v>
      </c>
      <c r="D30" s="61">
        <f t="shared" si="130"/>
        <v>20.529155944681062</v>
      </c>
      <c r="E30" s="61">
        <f t="shared" si="130"/>
        <v>23.089574395560227</v>
      </c>
      <c r="F30" s="61">
        <f t="shared" si="130"/>
        <v>25.989885473305701</v>
      </c>
      <c r="G30" s="61">
        <f t="shared" si="130"/>
        <v>28.486714665152132</v>
      </c>
      <c r="H30" s="61">
        <f t="shared" si="130"/>
        <v>30.627903339758021</v>
      </c>
      <c r="I30" s="61">
        <f t="shared" si="130"/>
        <v>-2.2868614868469894</v>
      </c>
      <c r="J30" s="61">
        <f t="shared" ref="J30:K30" si="131">J64+J97</f>
        <v>-5.2230221633389302</v>
      </c>
      <c r="K30" s="61">
        <f t="shared" si="131"/>
        <v>-5.6537031542586798</v>
      </c>
      <c r="L30" s="61">
        <f t="shared" ref="L30:M30" si="132">L64+L97</f>
        <v>-7.7232340312102084</v>
      </c>
      <c r="M30" s="61">
        <f t="shared" si="132"/>
        <v>-8.6757127202174509</v>
      </c>
      <c r="N30" s="61">
        <f t="shared" ref="N30:O30" si="133">N64+N97</f>
        <v>-10.157907569956112</v>
      </c>
      <c r="O30" s="61">
        <f t="shared" si="133"/>
        <v>-12.649233015491614</v>
      </c>
      <c r="P30" s="61">
        <f t="shared" ref="P30" si="134">P64+P97</f>
        <v>-14.09605078796355</v>
      </c>
    </row>
    <row r="31" spans="1:16">
      <c r="A31" s="13">
        <v>28</v>
      </c>
      <c r="B31" s="16" t="s">
        <v>229</v>
      </c>
      <c r="C31" s="61">
        <f t="shared" ref="C31:I31" si="135">C65+C98</f>
        <v>2651.7351619799879</v>
      </c>
      <c r="D31" s="61">
        <f t="shared" si="135"/>
        <v>3008.7993892735035</v>
      </c>
      <c r="E31" s="61">
        <f t="shared" si="135"/>
        <v>3502.124133211003</v>
      </c>
      <c r="F31" s="61">
        <f t="shared" si="135"/>
        <v>3870.4648454207963</v>
      </c>
      <c r="G31" s="61">
        <f t="shared" si="135"/>
        <v>4280.7311571403898</v>
      </c>
      <c r="H31" s="61">
        <f t="shared" si="135"/>
        <v>4751.5523672656927</v>
      </c>
      <c r="I31" s="61">
        <f t="shared" si="135"/>
        <v>474.45681521464388</v>
      </c>
      <c r="J31" s="61">
        <f t="shared" ref="J31:K31" si="136">J65+J98</f>
        <v>960.04523512123183</v>
      </c>
      <c r="K31" s="61">
        <f t="shared" si="136"/>
        <v>1470.8979183734327</v>
      </c>
      <c r="L31" s="61">
        <f t="shared" ref="L31:M31" si="137">L65+L98</f>
        <v>1957.9561415370572</v>
      </c>
      <c r="M31" s="61">
        <f t="shared" si="137"/>
        <v>2425.4746179325371</v>
      </c>
      <c r="N31" s="61">
        <f t="shared" ref="N31:O31" si="138">N65+N98</f>
        <v>2943.6228936630273</v>
      </c>
      <c r="O31" s="61">
        <f t="shared" si="138"/>
        <v>3533.9957489054755</v>
      </c>
      <c r="P31" s="61">
        <f t="shared" ref="P31" si="139">P65+P98</f>
        <v>4337.1212208899333</v>
      </c>
    </row>
    <row r="32" spans="1:16">
      <c r="A32" s="13">
        <v>29</v>
      </c>
      <c r="B32" s="16" t="s">
        <v>230</v>
      </c>
      <c r="C32" s="61">
        <f t="shared" ref="C32:I32" si="140">C66+C99</f>
        <v>0</v>
      </c>
      <c r="D32" s="61">
        <f t="shared" si="140"/>
        <v>0</v>
      </c>
      <c r="E32" s="61">
        <f t="shared" si="140"/>
        <v>0</v>
      </c>
      <c r="F32" s="61">
        <f t="shared" si="140"/>
        <v>0</v>
      </c>
      <c r="G32" s="61">
        <f t="shared" si="140"/>
        <v>0</v>
      </c>
      <c r="H32" s="61">
        <f t="shared" si="140"/>
        <v>0</v>
      </c>
      <c r="I32" s="61">
        <f t="shared" si="140"/>
        <v>0</v>
      </c>
      <c r="J32" s="61">
        <f t="shared" ref="J32:K32" si="141">J66+J99</f>
        <v>0</v>
      </c>
      <c r="K32" s="61">
        <f t="shared" si="141"/>
        <v>0</v>
      </c>
      <c r="L32" s="61">
        <f t="shared" ref="L32:M32" si="142">L66+L99</f>
        <v>0</v>
      </c>
      <c r="M32" s="61">
        <f t="shared" si="142"/>
        <v>0</v>
      </c>
      <c r="N32" s="61">
        <f t="shared" ref="N32:O32" si="143">N66+N99</f>
        <v>0</v>
      </c>
      <c r="O32" s="61">
        <f t="shared" si="143"/>
        <v>0</v>
      </c>
      <c r="P32" s="61">
        <f t="shared" ref="P32" si="144">P66+P99</f>
        <v>0</v>
      </c>
    </row>
    <row r="33" spans="1:16">
      <c r="A33" s="13">
        <v>30</v>
      </c>
      <c r="B33" s="16" t="s">
        <v>231</v>
      </c>
      <c r="C33" s="61">
        <f t="shared" ref="C33:I33" si="145">C67+C100</f>
        <v>2651.7351619799879</v>
      </c>
      <c r="D33" s="61">
        <f t="shared" si="145"/>
        <v>3008.7993892735035</v>
      </c>
      <c r="E33" s="61">
        <f t="shared" si="145"/>
        <v>3502.124133211003</v>
      </c>
      <c r="F33" s="61">
        <f t="shared" si="145"/>
        <v>3870.4648454207963</v>
      </c>
      <c r="G33" s="61">
        <f t="shared" si="145"/>
        <v>4280.7311571403898</v>
      </c>
      <c r="H33" s="61">
        <f t="shared" si="145"/>
        <v>4751.5523672656927</v>
      </c>
      <c r="I33" s="61">
        <f t="shared" si="145"/>
        <v>474.45681521464388</v>
      </c>
      <c r="J33" s="61">
        <f t="shared" ref="J33:K33" si="146">J67+J100</f>
        <v>960.04523512123183</v>
      </c>
      <c r="K33" s="61">
        <f t="shared" si="146"/>
        <v>1470.8979183734327</v>
      </c>
      <c r="L33" s="61">
        <f t="shared" ref="L33:M33" si="147">L67+L100</f>
        <v>1957.9561415370572</v>
      </c>
      <c r="M33" s="61">
        <f t="shared" si="147"/>
        <v>2425.4746179325371</v>
      </c>
      <c r="N33" s="61">
        <f t="shared" ref="N33:O33" si="148">N67+N100</f>
        <v>2943.6228936630273</v>
      </c>
      <c r="O33" s="61">
        <f t="shared" si="148"/>
        <v>3533.9957489054755</v>
      </c>
      <c r="P33" s="61">
        <f t="shared" ref="P33" si="149">P67+P100</f>
        <v>4337.1212208899333</v>
      </c>
    </row>
    <row r="35" spans="1:16">
      <c r="I35" s="73"/>
      <c r="J35" s="73"/>
      <c r="K35" s="73"/>
      <c r="L35" s="73"/>
      <c r="M35" s="73"/>
      <c r="N35" s="73"/>
      <c r="O35" s="73"/>
      <c r="P35" s="73" t="s">
        <v>56</v>
      </c>
    </row>
    <row r="36" spans="1:16">
      <c r="B36" s="135" t="s">
        <v>254</v>
      </c>
      <c r="C36" s="135"/>
      <c r="D36" s="135"/>
      <c r="E36" s="135"/>
      <c r="F36" s="135"/>
      <c r="G36" s="135"/>
      <c r="H36" s="135"/>
      <c r="I36" s="135"/>
    </row>
    <row r="37" spans="1:16">
      <c r="A37" s="12" t="s">
        <v>167</v>
      </c>
      <c r="B37" s="12" t="s">
        <v>201</v>
      </c>
      <c r="C37" s="50">
        <f t="shared" ref="C37:J37" si="150">C3</f>
        <v>44773</v>
      </c>
      <c r="D37" s="50">
        <f t="shared" si="150"/>
        <v>44804</v>
      </c>
      <c r="E37" s="50">
        <f t="shared" si="150"/>
        <v>44834</v>
      </c>
      <c r="F37" s="50">
        <f t="shared" si="150"/>
        <v>44865</v>
      </c>
      <c r="G37" s="50">
        <f t="shared" si="150"/>
        <v>44895</v>
      </c>
      <c r="H37" s="50">
        <f t="shared" si="150"/>
        <v>44926</v>
      </c>
      <c r="I37" s="50">
        <f t="shared" si="150"/>
        <v>44957</v>
      </c>
      <c r="J37" s="50">
        <f t="shared" si="150"/>
        <v>44985</v>
      </c>
      <c r="K37" s="50">
        <f t="shared" ref="K37:L37" si="151">K3</f>
        <v>45016</v>
      </c>
      <c r="L37" s="50">
        <f t="shared" si="151"/>
        <v>45046</v>
      </c>
      <c r="M37" s="50">
        <f t="shared" ref="M37:N37" si="152">M3</f>
        <v>45077</v>
      </c>
      <c r="N37" s="50">
        <f t="shared" si="152"/>
        <v>45107</v>
      </c>
      <c r="O37" s="50">
        <f t="shared" ref="O37:P37" si="153">O3</f>
        <v>45138</v>
      </c>
      <c r="P37" s="50">
        <f t="shared" si="153"/>
        <v>45169</v>
      </c>
    </row>
    <row r="38" spans="1:16">
      <c r="A38" s="13">
        <v>1</v>
      </c>
      <c r="B38" s="14" t="s">
        <v>202</v>
      </c>
      <c r="C38" s="60">
        <v>2781.2674866916541</v>
      </c>
      <c r="D38" s="60">
        <v>3202.2390264433679</v>
      </c>
      <c r="E38" s="60">
        <v>3607.5507385900783</v>
      </c>
      <c r="F38" s="60">
        <v>4060.0635607974104</v>
      </c>
      <c r="G38" s="60">
        <v>4523.8221754206643</v>
      </c>
      <c r="H38" s="60">
        <v>5051.2728518664244</v>
      </c>
      <c r="I38" s="60">
        <v>541.43446490806957</v>
      </c>
      <c r="J38" s="60">
        <v>1067.0531611536435</v>
      </c>
      <c r="K38" s="60">
        <v>1638.1480930317623</v>
      </c>
      <c r="L38" s="60">
        <v>2191.8187619412361</v>
      </c>
      <c r="M38" s="60">
        <v>2795.5465050672587</v>
      </c>
      <c r="N38" s="60">
        <v>3353.5592887142716</v>
      </c>
      <c r="O38" s="60">
        <v>3955.6420388768338</v>
      </c>
      <c r="P38" s="60">
        <v>4517.7757337598214</v>
      </c>
    </row>
    <row r="39" spans="1:16">
      <c r="A39" s="13">
        <v>2</v>
      </c>
      <c r="B39" s="14" t="s">
        <v>203</v>
      </c>
      <c r="C39" s="60">
        <v>90.895315778639997</v>
      </c>
      <c r="D39" s="60">
        <v>104.34065992597</v>
      </c>
      <c r="E39" s="60">
        <v>105.77944729497</v>
      </c>
      <c r="F39" s="60">
        <v>108.72170481789999</v>
      </c>
      <c r="G39" s="60">
        <v>118.53973284623</v>
      </c>
      <c r="H39" s="60">
        <v>123.82681402902</v>
      </c>
      <c r="I39" s="60">
        <v>6.3077253741399995</v>
      </c>
      <c r="J39" s="60">
        <v>17.05075214747</v>
      </c>
      <c r="K39" s="60">
        <v>44.722034036839993</v>
      </c>
      <c r="L39" s="60">
        <v>52.085039340800002</v>
      </c>
      <c r="M39" s="60">
        <v>78.940679477109995</v>
      </c>
      <c r="N39" s="60">
        <v>95.61423266592999</v>
      </c>
      <c r="O39" s="60">
        <v>100.92452022086</v>
      </c>
      <c r="P39" s="60">
        <v>127.48038646994</v>
      </c>
    </row>
    <row r="40" spans="1:16">
      <c r="A40" s="13">
        <v>3</v>
      </c>
      <c r="B40" s="14" t="s">
        <v>204</v>
      </c>
      <c r="C40" s="60">
        <v>0.39900000000000002</v>
      </c>
      <c r="D40" s="60">
        <v>0.45600000000000002</v>
      </c>
      <c r="E40" s="60">
        <v>0.45600000000000002</v>
      </c>
      <c r="F40" s="60">
        <v>0.56999999999999995</v>
      </c>
      <c r="G40" s="60">
        <v>0.627</v>
      </c>
      <c r="H40" s="60">
        <v>0.68400000000000005</v>
      </c>
      <c r="I40" s="60">
        <v>5.7000000000000002E-2</v>
      </c>
      <c r="J40" s="60">
        <v>0.114</v>
      </c>
      <c r="K40" s="60">
        <v>0.17100000000000001</v>
      </c>
      <c r="L40" s="60">
        <v>0.22800000000000001</v>
      </c>
      <c r="M40" s="60">
        <v>0.28499999999999998</v>
      </c>
      <c r="N40" s="60">
        <v>0.34200000000000003</v>
      </c>
      <c r="O40" s="60">
        <v>0.39900000000000002</v>
      </c>
      <c r="P40" s="60">
        <v>0.45600000000000002</v>
      </c>
    </row>
    <row r="41" spans="1:16">
      <c r="A41" s="13">
        <v>4</v>
      </c>
      <c r="B41" s="14" t="s">
        <v>205</v>
      </c>
      <c r="C41" s="60">
        <v>246.53482576530033</v>
      </c>
      <c r="D41" s="60">
        <v>241.06049765711739</v>
      </c>
      <c r="E41" s="60">
        <v>388.66518182227748</v>
      </c>
      <c r="F41" s="60">
        <v>367.26688524807901</v>
      </c>
      <c r="G41" s="60">
        <v>366.01396402348854</v>
      </c>
      <c r="H41" s="60">
        <v>402.32642932082433</v>
      </c>
      <c r="I41" s="60">
        <v>-3.7506007005484907</v>
      </c>
      <c r="J41" s="60">
        <v>15.92212170697684</v>
      </c>
      <c r="K41" s="60">
        <v>-1.03109329962434</v>
      </c>
      <c r="L41" s="60">
        <v>-11.357728236497291</v>
      </c>
      <c r="M41" s="60">
        <v>-2.676901664328003E-2</v>
      </c>
      <c r="N41" s="60">
        <v>10.957486508876711</v>
      </c>
      <c r="O41" s="60">
        <v>61.816330348238715</v>
      </c>
      <c r="P41" s="60">
        <v>319.08397060047145</v>
      </c>
    </row>
    <row r="42" spans="1:16">
      <c r="A42" s="13">
        <v>5</v>
      </c>
      <c r="B42" s="14" t="s">
        <v>206</v>
      </c>
      <c r="C42" s="60">
        <v>50.853809276</v>
      </c>
      <c r="D42" s="60">
        <v>53.303306247999998</v>
      </c>
      <c r="E42" s="60">
        <v>61.952743472999998</v>
      </c>
      <c r="F42" s="60">
        <v>64.959747204999999</v>
      </c>
      <c r="G42" s="60">
        <v>69.659433454999999</v>
      </c>
      <c r="H42" s="60">
        <v>72.554681746</v>
      </c>
      <c r="I42" s="60">
        <v>12.902045652</v>
      </c>
      <c r="J42" s="60">
        <v>23.497622864</v>
      </c>
      <c r="K42" s="60">
        <v>32.093997838</v>
      </c>
      <c r="L42" s="60">
        <v>45.130756151999996</v>
      </c>
      <c r="M42" s="60">
        <v>55.314332829999998</v>
      </c>
      <c r="N42" s="60">
        <v>64.206161242999997</v>
      </c>
      <c r="O42" s="60">
        <v>75.862250478000007</v>
      </c>
      <c r="P42" s="60">
        <v>116.19452987</v>
      </c>
    </row>
    <row r="43" spans="1:16">
      <c r="A43" s="13">
        <v>6</v>
      </c>
      <c r="B43" s="16" t="s">
        <v>207</v>
      </c>
      <c r="C43" s="61">
        <v>3169.9504375115944</v>
      </c>
      <c r="D43" s="61">
        <v>3601.3994902744557</v>
      </c>
      <c r="E43" s="61">
        <v>4164.4041111803253</v>
      </c>
      <c r="F43" s="61">
        <v>4601.5818980683898</v>
      </c>
      <c r="G43" s="61">
        <v>5078.6623057453835</v>
      </c>
      <c r="H43" s="61">
        <v>5650.6647769622678</v>
      </c>
      <c r="I43" s="61">
        <v>556.95063523366116</v>
      </c>
      <c r="J43" s="61">
        <v>1123.6376578720904</v>
      </c>
      <c r="K43" s="61">
        <v>1714.104031606978</v>
      </c>
      <c r="L43" s="61">
        <v>2277.9048291975391</v>
      </c>
      <c r="M43" s="61">
        <v>2930.0597483577253</v>
      </c>
      <c r="N43" s="61">
        <f>SUM(N38:N42)</f>
        <v>3524.6791691320786</v>
      </c>
      <c r="O43" s="61">
        <v>4194.6441399239329</v>
      </c>
      <c r="P43" s="61">
        <v>5080.9906207002323</v>
      </c>
    </row>
    <row r="44" spans="1:16">
      <c r="A44" s="13">
        <v>7</v>
      </c>
      <c r="B44" s="14" t="s">
        <v>208</v>
      </c>
      <c r="C44" s="60">
        <v>14.017152940000001</v>
      </c>
      <c r="D44" s="60">
        <v>13.422437572</v>
      </c>
      <c r="E44" s="60">
        <v>14.500901724</v>
      </c>
      <c r="F44" s="60">
        <v>18.876254533000001</v>
      </c>
      <c r="G44" s="60">
        <v>16.895186791</v>
      </c>
      <c r="H44" s="60">
        <v>17.939220868</v>
      </c>
      <c r="I44" s="60">
        <v>1.5946001359999999</v>
      </c>
      <c r="J44" s="60">
        <v>2.9325535889999998</v>
      </c>
      <c r="K44" s="60">
        <v>4.2472533200000004</v>
      </c>
      <c r="L44" s="60">
        <v>5.7138744140000002</v>
      </c>
      <c r="M44" s="60">
        <v>5.6976168520000003</v>
      </c>
      <c r="N44" s="60">
        <v>6.7759908810000002</v>
      </c>
      <c r="O44" s="60">
        <v>7.9714333650000002</v>
      </c>
      <c r="P44" s="60">
        <v>9.1619569490000003</v>
      </c>
    </row>
    <row r="45" spans="1:16">
      <c r="A45" s="13">
        <v>8</v>
      </c>
      <c r="B45" s="14" t="s">
        <v>209</v>
      </c>
      <c r="C45" s="60">
        <v>0</v>
      </c>
      <c r="D45" s="60">
        <v>0</v>
      </c>
      <c r="E45" s="60">
        <v>0</v>
      </c>
      <c r="F45" s="60">
        <v>0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0">
        <v>0</v>
      </c>
      <c r="P45" s="60">
        <v>0</v>
      </c>
    </row>
    <row r="46" spans="1:16">
      <c r="A46" s="13">
        <v>9</v>
      </c>
      <c r="B46" s="14" t="s">
        <v>210</v>
      </c>
      <c r="C46" s="60">
        <v>0.22478583399999999</v>
      </c>
      <c r="D46" s="60">
        <v>0.25689809800000002</v>
      </c>
      <c r="E46" s="60">
        <v>0.28901036200000002</v>
      </c>
      <c r="F46" s="60">
        <v>0.32112262600000002</v>
      </c>
      <c r="G46" s="60">
        <v>0.35323488800000002</v>
      </c>
      <c r="H46" s="60">
        <v>0.38534715000000003</v>
      </c>
      <c r="I46" s="60">
        <v>3.2112262000000003E-2</v>
      </c>
      <c r="J46" s="60">
        <v>6.4224524000000005E-2</v>
      </c>
      <c r="K46" s="60">
        <v>9.6336785999999994E-2</v>
      </c>
      <c r="L46" s="60">
        <v>0.12844904800000001</v>
      </c>
      <c r="M46" s="60">
        <v>0.16056131000000001</v>
      </c>
      <c r="N46" s="60">
        <v>0.19267357199999999</v>
      </c>
      <c r="O46" s="60">
        <v>0.22478583399999999</v>
      </c>
      <c r="P46" s="60">
        <v>0.25689809600000002</v>
      </c>
    </row>
    <row r="47" spans="1:16">
      <c r="A47" s="13">
        <v>10</v>
      </c>
      <c r="B47" s="14" t="s">
        <v>211</v>
      </c>
      <c r="C47" s="60">
        <v>21.358736958790001</v>
      </c>
      <c r="D47" s="60">
        <v>25.328228550720002</v>
      </c>
      <c r="E47" s="60">
        <v>28.349172118260004</v>
      </c>
      <c r="F47" s="60">
        <v>28.288804824180001</v>
      </c>
      <c r="G47" s="60">
        <v>34.55465044692</v>
      </c>
      <c r="H47" s="60">
        <v>37.884765053199999</v>
      </c>
      <c r="I47" s="60">
        <v>2.85140886784</v>
      </c>
      <c r="J47" s="60">
        <v>5.4344666602</v>
      </c>
      <c r="K47" s="60">
        <v>8.2577986579400005</v>
      </c>
      <c r="L47" s="60">
        <v>10.988789991880001</v>
      </c>
      <c r="M47" s="60">
        <v>13.890597581030001</v>
      </c>
      <c r="N47" s="60">
        <v>16.615958787029999</v>
      </c>
      <c r="O47" s="60">
        <v>19.59151555703</v>
      </c>
      <c r="P47" s="60">
        <v>22.681626609029998</v>
      </c>
    </row>
    <row r="48" spans="1:16">
      <c r="A48" s="13">
        <v>11</v>
      </c>
      <c r="B48" s="14" t="s">
        <v>245</v>
      </c>
      <c r="C48" s="60">
        <v>45.312026578993901</v>
      </c>
      <c r="D48" s="60">
        <v>53.601956378291213</v>
      </c>
      <c r="E48" s="60">
        <v>60.295469189846408</v>
      </c>
      <c r="F48" s="60">
        <v>67.167500992168399</v>
      </c>
      <c r="G48" s="60">
        <v>73.715034584255093</v>
      </c>
      <c r="H48" s="60">
        <v>81.104629642122305</v>
      </c>
      <c r="I48" s="60">
        <v>7.0968524707309495</v>
      </c>
      <c r="J48" s="60">
        <v>13.657854856030509</v>
      </c>
      <c r="K48" s="60">
        <v>19.690134502536299</v>
      </c>
      <c r="L48" s="60">
        <v>28.144817408846297</v>
      </c>
      <c r="M48" s="60">
        <v>35.863482835387998</v>
      </c>
      <c r="N48" s="60">
        <v>43.093084441978107</v>
      </c>
      <c r="O48" s="60">
        <v>50.526331918989001</v>
      </c>
      <c r="P48" s="60">
        <v>57.873375412905403</v>
      </c>
    </row>
    <row r="49" spans="1:16">
      <c r="A49" s="13">
        <v>12</v>
      </c>
      <c r="B49" s="15" t="s">
        <v>213</v>
      </c>
      <c r="C49" s="60">
        <v>2.3526143191700002</v>
      </c>
      <c r="D49" s="60">
        <v>2.70477976477</v>
      </c>
      <c r="E49" s="60">
        <v>2.7316241033200002</v>
      </c>
      <c r="F49" s="60">
        <v>3.1982058197746701</v>
      </c>
      <c r="G49" s="60">
        <v>3.5092467695846601</v>
      </c>
      <c r="H49" s="60">
        <v>4.1667871094646598</v>
      </c>
      <c r="I49" s="60">
        <v>0.28974700361</v>
      </c>
      <c r="J49" s="60">
        <v>0.44445698323999999</v>
      </c>
      <c r="K49" s="60">
        <v>1.94597952487</v>
      </c>
      <c r="L49" s="60">
        <v>0.97290911106999989</v>
      </c>
      <c r="M49" s="60">
        <v>1.3428351444100002</v>
      </c>
      <c r="N49" s="60">
        <v>1.5692557013800001</v>
      </c>
      <c r="O49" s="60">
        <v>2.0598208323800002</v>
      </c>
      <c r="P49" s="60">
        <v>2.4335385521799999</v>
      </c>
    </row>
    <row r="50" spans="1:16">
      <c r="A50" s="13">
        <v>13</v>
      </c>
      <c r="B50" s="33" t="s">
        <v>214</v>
      </c>
      <c r="C50" s="61">
        <v>83.265316630953905</v>
      </c>
      <c r="D50" s="61">
        <v>95.314300363781186</v>
      </c>
      <c r="E50" s="61">
        <v>106.16617749742639</v>
      </c>
      <c r="F50" s="61">
        <v>117.85188879512307</v>
      </c>
      <c r="G50" s="61">
        <v>129.02735347975974</v>
      </c>
      <c r="H50" s="61">
        <v>141.48074982278695</v>
      </c>
      <c r="I50" s="61">
        <v>11.86472074018095</v>
      </c>
      <c r="J50" s="61">
        <v>22.533556612470509</v>
      </c>
      <c r="K50" s="61">
        <v>34.237502791346294</v>
      </c>
      <c r="L50" s="61">
        <v>45.948839973796296</v>
      </c>
      <c r="M50" s="61">
        <v>56.955093722828003</v>
      </c>
      <c r="N50" s="61">
        <f>SUM(N44:N49)</f>
        <v>68.246963383388106</v>
      </c>
      <c r="O50" s="61">
        <v>80.373887507399004</v>
      </c>
      <c r="P50" s="61">
        <v>92.407395619115405</v>
      </c>
    </row>
    <row r="51" spans="1:16">
      <c r="A51" s="13">
        <v>14</v>
      </c>
      <c r="B51" s="33" t="s">
        <v>215</v>
      </c>
      <c r="C51" s="61">
        <v>3086.6851208806411</v>
      </c>
      <c r="D51" s="61">
        <v>3506.0851899106733</v>
      </c>
      <c r="E51" s="61">
        <v>4058.2379336828994</v>
      </c>
      <c r="F51" s="61">
        <v>4483.7300092732667</v>
      </c>
      <c r="G51" s="61">
        <v>4949.6349522656228</v>
      </c>
      <c r="H51" s="61">
        <v>5509.1840271394822</v>
      </c>
      <c r="I51" s="61">
        <v>545.08591449348</v>
      </c>
      <c r="J51" s="61">
        <v>1101.1041012596204</v>
      </c>
      <c r="K51" s="61">
        <v>1679.8665288156321</v>
      </c>
      <c r="L51" s="61">
        <v>2231.9559892237426</v>
      </c>
      <c r="M51" s="61">
        <v>2873.1046546348975</v>
      </c>
      <c r="N51" s="61">
        <f>N43-N50</f>
        <v>3456.4322057486906</v>
      </c>
      <c r="O51" s="131">
        <v>4114.2702524165325</v>
      </c>
      <c r="P51" s="131">
        <v>4988.5832250811172</v>
      </c>
    </row>
    <row r="52" spans="1:16">
      <c r="A52" s="13">
        <v>15</v>
      </c>
      <c r="B52" s="15" t="s">
        <v>216</v>
      </c>
      <c r="C52" s="60">
        <v>480.90885302384095</v>
      </c>
      <c r="D52" s="60">
        <v>549.87728588685127</v>
      </c>
      <c r="E52" s="60">
        <v>615.37577339545658</v>
      </c>
      <c r="F52" s="60">
        <v>680.31496684977606</v>
      </c>
      <c r="G52" s="60">
        <v>745.75688034638586</v>
      </c>
      <c r="H52" s="60">
        <v>840.89074184554659</v>
      </c>
      <c r="I52" s="60">
        <v>74.13568784198921</v>
      </c>
      <c r="J52" s="60">
        <v>146.11295667104994</v>
      </c>
      <c r="K52" s="60">
        <v>220.03322580394095</v>
      </c>
      <c r="L52" s="60">
        <v>288.89978934147564</v>
      </c>
      <c r="M52" s="60">
        <v>468.06623791314223</v>
      </c>
      <c r="N52" s="60">
        <v>537.87241004170733</v>
      </c>
      <c r="O52" s="60">
        <v>610.01681713656592</v>
      </c>
      <c r="P52" s="60">
        <v>685.16862947621917</v>
      </c>
    </row>
    <row r="53" spans="1:16">
      <c r="A53" s="13">
        <v>16</v>
      </c>
      <c r="B53" s="15" t="s">
        <v>217</v>
      </c>
      <c r="C53" s="60">
        <v>0</v>
      </c>
      <c r="D53" s="60">
        <v>0</v>
      </c>
      <c r="E53" s="60">
        <v>0</v>
      </c>
      <c r="F53" s="60">
        <v>0</v>
      </c>
      <c r="G53" s="60">
        <v>0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60">
        <v>0</v>
      </c>
    </row>
    <row r="54" spans="1:16">
      <c r="A54" s="13">
        <v>17</v>
      </c>
      <c r="B54" s="15" t="s">
        <v>218</v>
      </c>
      <c r="C54" s="60">
        <v>0</v>
      </c>
      <c r="D54" s="60">
        <v>0</v>
      </c>
      <c r="E54" s="60">
        <v>0</v>
      </c>
      <c r="F54" s="60">
        <v>0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0">
        <v>0</v>
      </c>
      <c r="P54" s="60">
        <v>0</v>
      </c>
    </row>
    <row r="55" spans="1:16">
      <c r="A55" s="13">
        <v>18</v>
      </c>
      <c r="B55" s="15" t="s">
        <v>219</v>
      </c>
      <c r="C55" s="60">
        <v>0</v>
      </c>
      <c r="D55" s="60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0">
        <v>0</v>
      </c>
      <c r="P55" s="60">
        <v>0</v>
      </c>
    </row>
    <row r="56" spans="1:16">
      <c r="A56" s="13">
        <v>19</v>
      </c>
      <c r="B56" s="15" t="s">
        <v>220</v>
      </c>
      <c r="C56" s="60">
        <v>0</v>
      </c>
      <c r="D56" s="60">
        <v>0</v>
      </c>
      <c r="E56" s="60">
        <v>0</v>
      </c>
      <c r="F56" s="60">
        <v>0</v>
      </c>
      <c r="G56" s="60">
        <v>0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0">
        <v>0</v>
      </c>
      <c r="P56" s="60">
        <v>0</v>
      </c>
    </row>
    <row r="57" spans="1:16">
      <c r="A57" s="13">
        <v>20</v>
      </c>
      <c r="B57" s="15" t="s">
        <v>221</v>
      </c>
      <c r="C57" s="60">
        <v>0</v>
      </c>
      <c r="D57" s="60">
        <v>0</v>
      </c>
      <c r="E57" s="60">
        <v>0</v>
      </c>
      <c r="F57" s="60">
        <v>0</v>
      </c>
      <c r="G57" s="60">
        <v>0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0">
        <v>0</v>
      </c>
      <c r="P57" s="60">
        <v>0</v>
      </c>
    </row>
    <row r="58" spans="1:16">
      <c r="A58" s="13">
        <v>21</v>
      </c>
      <c r="B58" s="16" t="s">
        <v>222</v>
      </c>
      <c r="C58" s="61">
        <v>480.90885302384095</v>
      </c>
      <c r="D58" s="61">
        <v>549.87728588685127</v>
      </c>
      <c r="E58" s="61">
        <v>615.37577339545658</v>
      </c>
      <c r="F58" s="61">
        <v>680.31496684977606</v>
      </c>
      <c r="G58" s="61">
        <v>745.75688034638586</v>
      </c>
      <c r="H58" s="61">
        <v>840.89074184554659</v>
      </c>
      <c r="I58" s="61">
        <v>74.13568784198921</v>
      </c>
      <c r="J58" s="61">
        <v>146.11295667104994</v>
      </c>
      <c r="K58" s="61">
        <v>220.03322580394095</v>
      </c>
      <c r="L58" s="61">
        <v>288.89978934147564</v>
      </c>
      <c r="M58" s="61">
        <v>468.06623791314223</v>
      </c>
      <c r="N58" s="61">
        <f>SUM(N52:N57)</f>
        <v>537.87241004170733</v>
      </c>
      <c r="O58" s="61">
        <v>610.01681713656592</v>
      </c>
      <c r="P58" s="61">
        <v>685.16862947621917</v>
      </c>
    </row>
    <row r="59" spans="1:16">
      <c r="A59" s="13">
        <v>22</v>
      </c>
      <c r="B59" s="14" t="s">
        <v>223</v>
      </c>
      <c r="C59" s="60">
        <v>0</v>
      </c>
      <c r="D59" s="60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0">
        <v>0</v>
      </c>
      <c r="P59" s="60">
        <v>0</v>
      </c>
    </row>
    <row r="60" spans="1:16">
      <c r="A60" s="13">
        <v>23</v>
      </c>
      <c r="B60" s="14" t="s">
        <v>224</v>
      </c>
      <c r="C60" s="60">
        <v>0</v>
      </c>
      <c r="D60" s="60">
        <v>0</v>
      </c>
      <c r="E60" s="60">
        <v>0</v>
      </c>
      <c r="F60" s="60">
        <v>0</v>
      </c>
      <c r="G60" s="60">
        <v>0</v>
      </c>
      <c r="H60" s="60">
        <v>0</v>
      </c>
      <c r="I60" s="60">
        <v>0</v>
      </c>
      <c r="J60" s="60">
        <v>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</row>
    <row r="61" spans="1:16">
      <c r="A61" s="13">
        <v>24</v>
      </c>
      <c r="B61" s="14" t="s">
        <v>225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v>0</v>
      </c>
      <c r="K61" s="60">
        <v>0</v>
      </c>
      <c r="L61" s="60">
        <v>0</v>
      </c>
      <c r="M61" s="60">
        <v>0</v>
      </c>
      <c r="N61" s="60">
        <v>0</v>
      </c>
      <c r="O61" s="60">
        <v>0</v>
      </c>
      <c r="P61" s="60">
        <v>0</v>
      </c>
    </row>
    <row r="62" spans="1:16">
      <c r="A62" s="13">
        <v>25</v>
      </c>
      <c r="B62" s="14" t="s">
        <v>226</v>
      </c>
      <c r="C62" s="60">
        <v>40.600809153440004</v>
      </c>
      <c r="D62" s="60">
        <v>46.444305928559999</v>
      </c>
      <c r="E62" s="60">
        <v>51.939469671259999</v>
      </c>
      <c r="F62" s="60">
        <v>57.877367253709998</v>
      </c>
      <c r="G62" s="60">
        <v>63.705591442470002</v>
      </c>
      <c r="H62" s="60">
        <v>69.992381260399995</v>
      </c>
      <c r="I62" s="60">
        <v>1.4307016100600001</v>
      </c>
      <c r="J62" s="60">
        <v>2.6975909490099999</v>
      </c>
      <c r="K62" s="60">
        <v>5.4048648651300004</v>
      </c>
      <c r="L62" s="60">
        <v>7.0285717253799893</v>
      </c>
      <c r="M62" s="60">
        <v>8.4674715603999893</v>
      </c>
      <c r="N62" s="60">
        <v>9.8258944162699891</v>
      </c>
      <c r="O62" s="60">
        <v>11.07010888404999</v>
      </c>
      <c r="P62" s="60">
        <v>12.79896314172999</v>
      </c>
    </row>
    <row r="63" spans="1:16">
      <c r="A63" s="13">
        <v>26</v>
      </c>
      <c r="B63" s="14" t="s">
        <v>227</v>
      </c>
      <c r="C63" s="60">
        <v>-22.109133337252221</v>
      </c>
      <c r="D63" s="60">
        <v>-25.921174298878942</v>
      </c>
      <c r="E63" s="60">
        <v>-28.856688845699768</v>
      </c>
      <c r="F63" s="60">
        <v>-31.8914686654043</v>
      </c>
      <c r="G63" s="60">
        <v>-35.223478773317872</v>
      </c>
      <c r="H63" s="60">
        <v>-39.36931114164198</v>
      </c>
      <c r="I63" s="60">
        <v>-3.7212095149069899</v>
      </c>
      <c r="J63" s="60">
        <v>-7.92504074234893</v>
      </c>
      <c r="K63" s="60">
        <v>-11.064392966388679</v>
      </c>
      <c r="L63" s="60">
        <v>-14.759619966590201</v>
      </c>
      <c r="M63" s="60">
        <v>-17.151393931617438</v>
      </c>
      <c r="N63" s="60">
        <v>-19.992732716226101</v>
      </c>
      <c r="O63" s="60">
        <v>-23.729840360541598</v>
      </c>
      <c r="P63" s="60">
        <v>-26.906428399693539</v>
      </c>
    </row>
    <row r="64" spans="1:16">
      <c r="A64" s="13">
        <v>27</v>
      </c>
      <c r="B64" s="16" t="s">
        <v>228</v>
      </c>
      <c r="C64" s="61">
        <v>18.491675816187783</v>
      </c>
      <c r="D64" s="61">
        <v>20.52313162968106</v>
      </c>
      <c r="E64" s="61">
        <v>23.082780825560228</v>
      </c>
      <c r="F64" s="61">
        <v>25.985898588305702</v>
      </c>
      <c r="G64" s="61">
        <v>28.48211266915213</v>
      </c>
      <c r="H64" s="61">
        <v>30.623070118758022</v>
      </c>
      <c r="I64" s="61">
        <v>-2.2905079048469896</v>
      </c>
      <c r="J64" s="61">
        <v>-5.2274497933389306</v>
      </c>
      <c r="K64" s="61">
        <v>-5.6595281012586796</v>
      </c>
      <c r="L64" s="61">
        <v>-7.7310482412102086</v>
      </c>
      <c r="M64" s="61">
        <v>-8.6839223712174505</v>
      </c>
      <c r="N64" s="61">
        <f>SUM(N59:N63)</f>
        <v>-10.166838299956112</v>
      </c>
      <c r="O64" s="61">
        <v>-12.659731476491613</v>
      </c>
      <c r="P64" s="61">
        <v>-14.10746525796355</v>
      </c>
    </row>
    <row r="65" spans="1:16">
      <c r="A65" s="13">
        <v>28</v>
      </c>
      <c r="B65" s="16" t="s">
        <v>229</v>
      </c>
      <c r="C65" s="61">
        <v>2624.2679436729877</v>
      </c>
      <c r="D65" s="61">
        <v>2976.7310356535036</v>
      </c>
      <c r="E65" s="61">
        <v>3465.9449411130031</v>
      </c>
      <c r="F65" s="61">
        <v>3829.4009410117965</v>
      </c>
      <c r="G65" s="61">
        <v>4232.3601845883895</v>
      </c>
      <c r="H65" s="61">
        <v>4698.9163554126926</v>
      </c>
      <c r="I65" s="61">
        <v>468.65971874664388</v>
      </c>
      <c r="J65" s="61">
        <v>949.7636947952318</v>
      </c>
      <c r="K65" s="61">
        <v>1454.1737749104327</v>
      </c>
      <c r="L65" s="61">
        <v>1935.3251516410571</v>
      </c>
      <c r="M65" s="61">
        <v>2396.3544943505372</v>
      </c>
      <c r="N65" s="61">
        <f>N51-N58+N64</f>
        <v>2908.3929574070271</v>
      </c>
      <c r="O65" s="61">
        <v>3491.5937038034754</v>
      </c>
      <c r="P65" s="61">
        <v>4289.3071303469333</v>
      </c>
    </row>
    <row r="66" spans="1:16">
      <c r="A66" s="13">
        <v>29</v>
      </c>
      <c r="B66" s="16" t="s">
        <v>230</v>
      </c>
      <c r="C66" s="61">
        <v>0</v>
      </c>
      <c r="D66" s="61">
        <v>0</v>
      </c>
      <c r="E66" s="61">
        <v>0</v>
      </c>
      <c r="F66" s="61">
        <v>0</v>
      </c>
      <c r="G66" s="61">
        <v>0</v>
      </c>
      <c r="H66" s="61">
        <v>0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1">
        <v>0</v>
      </c>
      <c r="P66" s="61">
        <v>0</v>
      </c>
    </row>
    <row r="67" spans="1:16">
      <c r="A67" s="13">
        <v>30</v>
      </c>
      <c r="B67" s="16" t="s">
        <v>231</v>
      </c>
      <c r="C67" s="61">
        <v>2624.2679436729877</v>
      </c>
      <c r="D67" s="61">
        <v>2976.7310356535036</v>
      </c>
      <c r="E67" s="61">
        <v>3465.9449411130031</v>
      </c>
      <c r="F67" s="61">
        <v>3829.4009410117965</v>
      </c>
      <c r="G67" s="61">
        <v>4232.3601845883895</v>
      </c>
      <c r="H67" s="61">
        <v>4698.9163554126926</v>
      </c>
      <c r="I67" s="61">
        <v>468.65971874664388</v>
      </c>
      <c r="J67" s="61">
        <v>949.7636947952318</v>
      </c>
      <c r="K67" s="61">
        <v>1454.1737749104327</v>
      </c>
      <c r="L67" s="61">
        <v>1935.3251516410571</v>
      </c>
      <c r="M67" s="61">
        <v>2396.3544943505372</v>
      </c>
      <c r="N67" s="61">
        <f>N65-N66</f>
        <v>2908.3929574070271</v>
      </c>
      <c r="O67" s="61">
        <v>3491.5937038034754</v>
      </c>
      <c r="P67" s="61">
        <v>4289.3071303469333</v>
      </c>
    </row>
    <row r="69" spans="1:16">
      <c r="I69" s="73"/>
      <c r="J69" s="73"/>
      <c r="K69" s="73"/>
      <c r="L69" s="73"/>
      <c r="M69" s="73"/>
      <c r="N69" s="73"/>
      <c r="O69" s="73"/>
      <c r="P69" s="73" t="s">
        <v>56</v>
      </c>
    </row>
    <row r="70" spans="1:16">
      <c r="B70" s="135" t="s">
        <v>255</v>
      </c>
      <c r="C70" s="135"/>
      <c r="D70" s="135"/>
      <c r="E70" s="135"/>
      <c r="F70" s="135"/>
      <c r="G70" s="135"/>
      <c r="H70" s="135"/>
      <c r="I70" s="135"/>
    </row>
    <row r="71" spans="1:16">
      <c r="A71" s="12" t="s">
        <v>167</v>
      </c>
      <c r="B71" s="12" t="s">
        <v>201</v>
      </c>
      <c r="C71" s="50">
        <f t="shared" ref="C71:J71" si="154">C3</f>
        <v>44773</v>
      </c>
      <c r="D71" s="50">
        <f t="shared" si="154"/>
        <v>44804</v>
      </c>
      <c r="E71" s="50">
        <f t="shared" si="154"/>
        <v>44834</v>
      </c>
      <c r="F71" s="50">
        <f t="shared" si="154"/>
        <v>44865</v>
      </c>
      <c r="G71" s="50">
        <f t="shared" si="154"/>
        <v>44895</v>
      </c>
      <c r="H71" s="50">
        <f t="shared" si="154"/>
        <v>44926</v>
      </c>
      <c r="I71" s="50">
        <f t="shared" si="154"/>
        <v>44957</v>
      </c>
      <c r="J71" s="50">
        <f t="shared" si="154"/>
        <v>44985</v>
      </c>
      <c r="K71" s="50">
        <f t="shared" ref="K71:L71" si="155">K3</f>
        <v>45016</v>
      </c>
      <c r="L71" s="50">
        <f t="shared" si="155"/>
        <v>45046</v>
      </c>
      <c r="M71" s="50">
        <f t="shared" ref="M71:N71" si="156">M3</f>
        <v>45077</v>
      </c>
      <c r="N71" s="50">
        <f t="shared" si="156"/>
        <v>45107</v>
      </c>
      <c r="O71" s="50">
        <f t="shared" ref="O71:P71" si="157">O3</f>
        <v>45138</v>
      </c>
      <c r="P71" s="50">
        <f t="shared" si="157"/>
        <v>45169</v>
      </c>
    </row>
    <row r="72" spans="1:16">
      <c r="A72" s="13">
        <v>1</v>
      </c>
      <c r="B72" s="14" t="s">
        <v>202</v>
      </c>
      <c r="C72" s="60">
        <v>38.941463982999998</v>
      </c>
      <c r="D72" s="60">
        <v>45.180652680000001</v>
      </c>
      <c r="E72" s="60">
        <v>50.929946755000003</v>
      </c>
      <c r="F72" s="60">
        <v>57.444561415999999</v>
      </c>
      <c r="G72" s="60">
        <v>66.400640096000004</v>
      </c>
      <c r="H72" s="60">
        <v>73.522548874999998</v>
      </c>
      <c r="I72" s="60">
        <v>8.1266664899999999</v>
      </c>
      <c r="J72" s="60">
        <v>14.266696713</v>
      </c>
      <c r="K72" s="60">
        <v>22.654315059999998</v>
      </c>
      <c r="L72" s="60">
        <v>30.219677009000002</v>
      </c>
      <c r="M72" s="60">
        <v>38.584795601000003</v>
      </c>
      <c r="N72" s="60">
        <v>46.391811173000001</v>
      </c>
      <c r="O72" s="60">
        <v>55.298970494000002</v>
      </c>
      <c r="P72" s="60">
        <v>63.515864258000001</v>
      </c>
    </row>
    <row r="73" spans="1:16">
      <c r="A73" s="13">
        <v>2</v>
      </c>
      <c r="B73" s="14" t="s">
        <v>203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</row>
    <row r="74" spans="1:16">
      <c r="A74" s="13">
        <v>3</v>
      </c>
      <c r="B74" s="14" t="s">
        <v>204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</row>
    <row r="75" spans="1:16">
      <c r="A75" s="13">
        <v>4</v>
      </c>
      <c r="B75" s="14" t="s">
        <v>205</v>
      </c>
      <c r="C75" s="60">
        <v>-0.27685111099999998</v>
      </c>
      <c r="D75" s="60">
        <v>-0.27685111099999998</v>
      </c>
      <c r="E75" s="60">
        <v>-0.27685111099999998</v>
      </c>
      <c r="F75" s="60">
        <v>-0.27685111099999998</v>
      </c>
      <c r="G75" s="60">
        <v>-0.27685111099999998</v>
      </c>
      <c r="H75" s="60">
        <v>-1.486851111</v>
      </c>
      <c r="I75" s="60">
        <v>-0.66609558999999996</v>
      </c>
      <c r="J75" s="60">
        <v>-0.66609558999999996</v>
      </c>
      <c r="K75" s="60">
        <v>-0.95609559</v>
      </c>
      <c r="L75" s="60">
        <v>-0.95609559</v>
      </c>
      <c r="M75" s="60">
        <v>-1.12009559</v>
      </c>
      <c r="N75" s="60">
        <v>-1.12009559</v>
      </c>
      <c r="O75" s="60">
        <v>-1.12009559</v>
      </c>
      <c r="P75" s="60">
        <v>-2.18509559</v>
      </c>
    </row>
    <row r="76" spans="1:16">
      <c r="A76" s="13">
        <v>5</v>
      </c>
      <c r="B76" s="14" t="s">
        <v>206</v>
      </c>
      <c r="C76" s="60">
        <v>0</v>
      </c>
      <c r="D76" s="60">
        <v>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</row>
    <row r="77" spans="1:16">
      <c r="A77" s="13">
        <v>6</v>
      </c>
      <c r="B77" s="16" t="s">
        <v>207</v>
      </c>
      <c r="C77" s="61">
        <v>38.664612871999999</v>
      </c>
      <c r="D77" s="61">
        <v>44.903801569000002</v>
      </c>
      <c r="E77" s="61">
        <v>50.653095643999997</v>
      </c>
      <c r="F77" s="61">
        <v>57.167710305</v>
      </c>
      <c r="G77" s="61">
        <v>66.123788985000004</v>
      </c>
      <c r="H77" s="61">
        <v>72.035697764000005</v>
      </c>
      <c r="I77" s="61">
        <v>7.4605708999999996</v>
      </c>
      <c r="J77" s="61">
        <v>13.600601123000001</v>
      </c>
      <c r="K77" s="61">
        <v>21.698219470000002</v>
      </c>
      <c r="L77" s="61">
        <v>29.263581419000001</v>
      </c>
      <c r="M77" s="61">
        <v>37.464700010999998</v>
      </c>
      <c r="N77" s="61">
        <f>SUM(N72:N76)</f>
        <v>45.271715583000002</v>
      </c>
      <c r="O77" s="61">
        <f>SUM(O72:O76)</f>
        <v>54.178874904000004</v>
      </c>
      <c r="P77" s="61">
        <v>61.330768667999997</v>
      </c>
    </row>
    <row r="78" spans="1:16">
      <c r="A78" s="13">
        <v>7</v>
      </c>
      <c r="B78" s="14" t="s">
        <v>208</v>
      </c>
      <c r="C78" s="60">
        <v>0</v>
      </c>
      <c r="D78" s="6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</row>
    <row r="79" spans="1:16">
      <c r="A79" s="13">
        <v>8</v>
      </c>
      <c r="B79" s="14" t="s">
        <v>209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</row>
    <row r="80" spans="1:16">
      <c r="A80" s="13">
        <v>9</v>
      </c>
      <c r="B80" s="14" t="s">
        <v>210</v>
      </c>
      <c r="C80" s="60">
        <v>0</v>
      </c>
      <c r="D80" s="6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</row>
    <row r="81" spans="1:16">
      <c r="A81" s="13">
        <v>10</v>
      </c>
      <c r="B81" s="14" t="s">
        <v>211</v>
      </c>
      <c r="C81" s="60">
        <v>0</v>
      </c>
      <c r="D81" s="60">
        <v>0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>
        <v>0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60">
        <v>0</v>
      </c>
    </row>
    <row r="82" spans="1:16">
      <c r="A82" s="13">
        <v>11</v>
      </c>
      <c r="B82" s="14" t="s">
        <v>245</v>
      </c>
      <c r="C82" s="60">
        <v>0.119748889</v>
      </c>
      <c r="D82" s="60">
        <v>0.137454622</v>
      </c>
      <c r="E82" s="60">
        <v>0.15537779299999999</v>
      </c>
      <c r="F82" s="60">
        <v>0.173135132</v>
      </c>
      <c r="G82" s="60">
        <v>0.194318717</v>
      </c>
      <c r="H82" s="60">
        <v>0.21676521200000001</v>
      </c>
      <c r="I82" s="60">
        <v>2.2717325E-2</v>
      </c>
      <c r="J82" s="60">
        <v>4.6870442999999998E-2</v>
      </c>
      <c r="K82" s="60">
        <v>6.797976E-2</v>
      </c>
      <c r="L82" s="60">
        <v>9.1914253000000001E-2</v>
      </c>
      <c r="M82" s="60">
        <v>0.115664527</v>
      </c>
      <c r="N82" s="60">
        <v>0.13885094100000001</v>
      </c>
      <c r="O82" s="60">
        <v>0.16091958100000001</v>
      </c>
      <c r="P82" s="60">
        <v>0.18396990599999999</v>
      </c>
    </row>
    <row r="83" spans="1:16">
      <c r="A83" s="13">
        <v>12</v>
      </c>
      <c r="B83" s="15" t="s">
        <v>213</v>
      </c>
      <c r="C83" s="60">
        <v>0</v>
      </c>
      <c r="D83" s="60">
        <v>0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>
        <v>0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60">
        <v>0</v>
      </c>
    </row>
    <row r="84" spans="1:16">
      <c r="A84" s="13">
        <v>13</v>
      </c>
      <c r="B84" s="33" t="s">
        <v>214</v>
      </c>
      <c r="C84" s="61">
        <v>0.119748889</v>
      </c>
      <c r="D84" s="61">
        <v>0.137454622</v>
      </c>
      <c r="E84" s="61">
        <v>0.15537779299999999</v>
      </c>
      <c r="F84" s="61">
        <v>0.173135132</v>
      </c>
      <c r="G84" s="61">
        <v>0.194318717</v>
      </c>
      <c r="H84" s="61">
        <v>0.21676521200000001</v>
      </c>
      <c r="I84" s="61">
        <v>2.2717325E-2</v>
      </c>
      <c r="J84" s="61">
        <v>4.6870442999999998E-2</v>
      </c>
      <c r="K84" s="61">
        <v>6.797976E-2</v>
      </c>
      <c r="L84" s="61">
        <v>9.1914253000000001E-2</v>
      </c>
      <c r="M84" s="61">
        <v>0.115664527</v>
      </c>
      <c r="N84" s="61">
        <f>SUM(N78:N83)</f>
        <v>0.13885094100000001</v>
      </c>
      <c r="O84" s="61">
        <v>0.16091958100000001</v>
      </c>
      <c r="P84" s="61">
        <v>0.18396990599999999</v>
      </c>
    </row>
    <row r="85" spans="1:16">
      <c r="A85" s="13">
        <v>14</v>
      </c>
      <c r="B85" s="33" t="s">
        <v>215</v>
      </c>
      <c r="C85" s="61">
        <v>38.544863982999999</v>
      </c>
      <c r="D85" s="61">
        <v>44.766346947000002</v>
      </c>
      <c r="E85" s="61">
        <v>50.497717850999997</v>
      </c>
      <c r="F85" s="61">
        <v>56.994575173000001</v>
      </c>
      <c r="G85" s="61">
        <v>65.929470268000003</v>
      </c>
      <c r="H85" s="61">
        <v>71.818932552000007</v>
      </c>
      <c r="I85" s="61">
        <v>7.4378535750000001</v>
      </c>
      <c r="J85" s="61">
        <v>13.553730679999999</v>
      </c>
      <c r="K85" s="61">
        <v>21.630239710000001</v>
      </c>
      <c r="L85" s="61">
        <v>29.171667165999999</v>
      </c>
      <c r="M85" s="61">
        <v>37.349035483999998</v>
      </c>
      <c r="N85" s="61">
        <f>N77-N84</f>
        <v>45.132864642000001</v>
      </c>
      <c r="O85" s="131">
        <v>54.017955323000002</v>
      </c>
      <c r="P85" s="131">
        <v>61.146798762000003</v>
      </c>
    </row>
    <row r="86" spans="1:16">
      <c r="A86" s="13">
        <v>15</v>
      </c>
      <c r="B86" s="15" t="s">
        <v>216</v>
      </c>
      <c r="C86" s="60">
        <v>11.083076696999999</v>
      </c>
      <c r="D86" s="60">
        <v>12.704017642</v>
      </c>
      <c r="E86" s="60">
        <v>14.325319323</v>
      </c>
      <c r="F86" s="60">
        <v>15.934657649</v>
      </c>
      <c r="G86" s="60">
        <v>17.563099712</v>
      </c>
      <c r="H86" s="60">
        <v>19.187753919999999</v>
      </c>
      <c r="I86" s="60">
        <v>1.644403525</v>
      </c>
      <c r="J86" s="60">
        <v>3.276617984</v>
      </c>
      <c r="K86" s="60">
        <v>4.9119211939999996</v>
      </c>
      <c r="L86" s="60">
        <v>6.54849148</v>
      </c>
      <c r="M86" s="60">
        <v>8.2371215529999997</v>
      </c>
      <c r="N86" s="60">
        <v>9.9118591160000005</v>
      </c>
      <c r="O86" s="60">
        <v>11.626408681999999</v>
      </c>
      <c r="P86" s="60">
        <v>13.344122689000001</v>
      </c>
    </row>
    <row r="87" spans="1:16">
      <c r="A87" s="13">
        <v>16</v>
      </c>
      <c r="B87" s="15" t="s">
        <v>217</v>
      </c>
      <c r="C87" s="60">
        <v>0</v>
      </c>
      <c r="D87" s="60">
        <v>0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>
        <v>0</v>
      </c>
      <c r="K87" s="60">
        <v>0</v>
      </c>
      <c r="L87" s="60">
        <v>0</v>
      </c>
      <c r="M87" s="60">
        <v>0</v>
      </c>
      <c r="N87" s="60">
        <v>0</v>
      </c>
      <c r="O87" s="60">
        <v>0</v>
      </c>
      <c r="P87" s="60">
        <v>0</v>
      </c>
    </row>
    <row r="88" spans="1:16">
      <c r="A88" s="13">
        <v>17</v>
      </c>
      <c r="B88" s="15" t="s">
        <v>218</v>
      </c>
      <c r="C88" s="60">
        <v>0</v>
      </c>
      <c r="D88" s="60">
        <v>0</v>
      </c>
      <c r="E88" s="60">
        <v>0</v>
      </c>
      <c r="F88" s="60">
        <v>0</v>
      </c>
      <c r="G88" s="60">
        <v>0</v>
      </c>
      <c r="H88" s="60">
        <v>0</v>
      </c>
      <c r="I88" s="60">
        <v>0</v>
      </c>
      <c r="J88" s="60">
        <v>0</v>
      </c>
      <c r="K88" s="60">
        <v>0</v>
      </c>
      <c r="L88" s="60">
        <v>0</v>
      </c>
      <c r="M88" s="60">
        <v>0</v>
      </c>
      <c r="N88" s="60">
        <v>0</v>
      </c>
      <c r="O88" s="60">
        <v>0</v>
      </c>
      <c r="P88" s="60">
        <v>0</v>
      </c>
    </row>
    <row r="89" spans="1:16">
      <c r="A89" s="13">
        <v>18</v>
      </c>
      <c r="B89" s="15" t="s">
        <v>219</v>
      </c>
      <c r="C89" s="60">
        <v>0</v>
      </c>
      <c r="D89" s="60">
        <v>0</v>
      </c>
      <c r="E89" s="60">
        <v>0</v>
      </c>
      <c r="F89" s="60">
        <v>0</v>
      </c>
      <c r="G89" s="60">
        <v>0</v>
      </c>
      <c r="H89" s="60">
        <v>0</v>
      </c>
      <c r="I89" s="60">
        <v>0</v>
      </c>
      <c r="J89" s="60">
        <v>0</v>
      </c>
      <c r="K89" s="60">
        <v>0</v>
      </c>
      <c r="L89" s="60">
        <v>0</v>
      </c>
      <c r="M89" s="60">
        <v>0</v>
      </c>
      <c r="N89" s="60">
        <v>0</v>
      </c>
      <c r="O89" s="60">
        <v>0</v>
      </c>
      <c r="P89" s="60">
        <v>0</v>
      </c>
    </row>
    <row r="90" spans="1:16">
      <c r="A90" s="13">
        <v>19</v>
      </c>
      <c r="B90" s="15" t="s">
        <v>220</v>
      </c>
      <c r="C90" s="60">
        <v>0</v>
      </c>
      <c r="D90" s="60">
        <v>0</v>
      </c>
      <c r="E90" s="60">
        <v>0</v>
      </c>
      <c r="F90" s="60">
        <v>0</v>
      </c>
      <c r="G90" s="60">
        <v>0</v>
      </c>
      <c r="H90" s="60">
        <v>0</v>
      </c>
      <c r="I90" s="60">
        <v>0</v>
      </c>
      <c r="J90" s="60">
        <v>0</v>
      </c>
      <c r="K90" s="60">
        <v>0</v>
      </c>
      <c r="L90" s="60">
        <v>0</v>
      </c>
      <c r="M90" s="60">
        <v>0</v>
      </c>
      <c r="N90" s="60">
        <v>0</v>
      </c>
      <c r="O90" s="60">
        <v>0</v>
      </c>
      <c r="P90" s="60">
        <v>0</v>
      </c>
    </row>
    <row r="91" spans="1:16">
      <c r="A91" s="13">
        <v>20</v>
      </c>
      <c r="B91" s="15" t="s">
        <v>221</v>
      </c>
      <c r="C91" s="60">
        <v>0</v>
      </c>
      <c r="D91" s="60">
        <v>0</v>
      </c>
      <c r="E91" s="60">
        <v>0</v>
      </c>
      <c r="F91" s="60">
        <v>0</v>
      </c>
      <c r="G91" s="60">
        <v>0</v>
      </c>
      <c r="H91" s="60">
        <v>0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>
        <v>0</v>
      </c>
      <c r="P91" s="60">
        <v>0</v>
      </c>
    </row>
    <row r="92" spans="1:16">
      <c r="A92" s="13">
        <v>21</v>
      </c>
      <c r="B92" s="16" t="s">
        <v>222</v>
      </c>
      <c r="C92" s="61">
        <v>11.083076696999999</v>
      </c>
      <c r="D92" s="61">
        <v>12.704017642</v>
      </c>
      <c r="E92" s="61">
        <v>14.325319323</v>
      </c>
      <c r="F92" s="61">
        <v>15.934657649</v>
      </c>
      <c r="G92" s="61">
        <v>17.563099712</v>
      </c>
      <c r="H92" s="61">
        <v>19.187753919999999</v>
      </c>
      <c r="I92" s="61">
        <v>1.644403525</v>
      </c>
      <c r="J92" s="61">
        <v>3.276617984</v>
      </c>
      <c r="K92" s="61">
        <v>4.9119211939999996</v>
      </c>
      <c r="L92" s="61">
        <v>6.54849148</v>
      </c>
      <c r="M92" s="61">
        <v>8.2371215529999997</v>
      </c>
      <c r="N92" s="61">
        <f>SUM(N86:N91)</f>
        <v>9.9118591160000005</v>
      </c>
      <c r="O92" s="61">
        <v>11.626408681999999</v>
      </c>
      <c r="P92" s="61">
        <v>13.344122689000001</v>
      </c>
    </row>
    <row r="93" spans="1:16">
      <c r="A93" s="13">
        <v>22</v>
      </c>
      <c r="B93" s="14" t="s">
        <v>224</v>
      </c>
      <c r="C93" s="60">
        <v>0</v>
      </c>
      <c r="D93" s="60">
        <v>0</v>
      </c>
      <c r="E93" s="60">
        <v>0</v>
      </c>
      <c r="F93" s="60">
        <v>0</v>
      </c>
      <c r="G93" s="60">
        <v>0</v>
      </c>
      <c r="H93" s="60">
        <v>0</v>
      </c>
      <c r="I93" s="60">
        <v>0</v>
      </c>
      <c r="J93" s="60">
        <v>0</v>
      </c>
      <c r="K93" s="60">
        <v>0</v>
      </c>
      <c r="L93" s="60">
        <v>0</v>
      </c>
      <c r="M93" s="60">
        <v>0</v>
      </c>
      <c r="N93" s="60">
        <v>0</v>
      </c>
      <c r="O93" s="60">
        <v>0</v>
      </c>
      <c r="P93" s="60">
        <v>0</v>
      </c>
    </row>
    <row r="94" spans="1:16">
      <c r="A94" s="13">
        <v>23</v>
      </c>
      <c r="B94" s="14" t="s">
        <v>225</v>
      </c>
      <c r="C94" s="60">
        <v>0</v>
      </c>
      <c r="D94" s="60">
        <v>0</v>
      </c>
      <c r="E94" s="60">
        <v>0</v>
      </c>
      <c r="F94" s="60">
        <v>0</v>
      </c>
      <c r="G94" s="60">
        <v>0</v>
      </c>
      <c r="H94" s="60">
        <v>0</v>
      </c>
      <c r="I94" s="60">
        <v>0</v>
      </c>
      <c r="J94" s="60">
        <v>0</v>
      </c>
      <c r="K94" s="60">
        <v>0</v>
      </c>
      <c r="L94" s="60">
        <v>0</v>
      </c>
      <c r="M94" s="60">
        <v>0</v>
      </c>
      <c r="N94" s="60">
        <v>0</v>
      </c>
      <c r="O94" s="60">
        <v>0</v>
      </c>
      <c r="P94" s="60">
        <v>0</v>
      </c>
    </row>
    <row r="95" spans="1:16">
      <c r="A95" s="13">
        <v>24</v>
      </c>
      <c r="B95" s="14" t="s">
        <v>226</v>
      </c>
      <c r="C95" s="60">
        <v>5.8192060000000004E-3</v>
      </c>
      <c r="D95" s="60">
        <v>6.328396E-3</v>
      </c>
      <c r="E95" s="60">
        <v>6.9446489999999998E-3</v>
      </c>
      <c r="F95" s="60">
        <v>7.6120650000000003E-3</v>
      </c>
      <c r="G95" s="60">
        <v>8.5495789999999999E-3</v>
      </c>
      <c r="H95" s="60">
        <v>9.036802E-3</v>
      </c>
      <c r="I95" s="60">
        <v>1.2589949999999999E-3</v>
      </c>
      <c r="J95" s="60">
        <v>2.3893069999999998E-3</v>
      </c>
      <c r="K95" s="60">
        <v>3.720522E-3</v>
      </c>
      <c r="L95" s="60">
        <v>5.0490709999999996E-3</v>
      </c>
      <c r="M95" s="60">
        <v>5.6384820000000002E-3</v>
      </c>
      <c r="N95" s="60">
        <v>6.5558589999999998E-3</v>
      </c>
      <c r="O95" s="60">
        <v>1.0498461000000001E-2</v>
      </c>
      <c r="P95" s="60">
        <v>1.157307E-2</v>
      </c>
    </row>
    <row r="96" spans="1:16">
      <c r="A96" s="13">
        <v>25</v>
      </c>
      <c r="B96" s="14" t="s">
        <v>227</v>
      </c>
      <c r="C96" s="60">
        <v>-3.8818499999999998E-4</v>
      </c>
      <c r="D96" s="60">
        <v>-3.0408099999999999E-4</v>
      </c>
      <c r="E96" s="60">
        <v>-1.5107900000000001E-4</v>
      </c>
      <c r="F96" s="60">
        <v>-3.62518E-3</v>
      </c>
      <c r="G96" s="60">
        <v>-3.9475830000000002E-3</v>
      </c>
      <c r="H96" s="60">
        <v>-4.2035809999999996E-3</v>
      </c>
      <c r="I96" s="60">
        <v>2.3874230000000001E-3</v>
      </c>
      <c r="J96" s="60">
        <v>2.0383229999999999E-3</v>
      </c>
      <c r="K96" s="60">
        <v>2.104425E-3</v>
      </c>
      <c r="L96" s="60">
        <v>2.7651389999999998E-3</v>
      </c>
      <c r="M96" s="60">
        <v>2.5711689999999999E-3</v>
      </c>
      <c r="N96" s="60">
        <v>2.3748710000000002E-3</v>
      </c>
      <c r="O96" s="60">
        <v>0</v>
      </c>
      <c r="P96" s="60">
        <v>-1.5860000000000001E-4</v>
      </c>
    </row>
    <row r="97" spans="1:16">
      <c r="A97" s="13">
        <v>26</v>
      </c>
      <c r="B97" s="16" t="s">
        <v>228</v>
      </c>
      <c r="C97" s="61">
        <v>5.4310210000000003E-3</v>
      </c>
      <c r="D97" s="61">
        <v>6.0243149999999997E-3</v>
      </c>
      <c r="E97" s="61">
        <v>6.7935699999999996E-3</v>
      </c>
      <c r="F97" s="61">
        <v>3.9868849999999999E-3</v>
      </c>
      <c r="G97" s="61">
        <v>4.6019959999999997E-3</v>
      </c>
      <c r="H97" s="61">
        <v>4.8332210000000004E-3</v>
      </c>
      <c r="I97" s="61">
        <v>3.6464179999999998E-3</v>
      </c>
      <c r="J97" s="61">
        <v>4.4276300000000001E-3</v>
      </c>
      <c r="K97" s="61">
        <v>5.8249469999999996E-3</v>
      </c>
      <c r="L97" s="61">
        <v>7.8142100000000003E-3</v>
      </c>
      <c r="M97" s="61">
        <v>8.2096510000000001E-3</v>
      </c>
      <c r="N97" s="61">
        <f>SUM(N93:N96)</f>
        <v>8.9307299999999996E-3</v>
      </c>
      <c r="O97" s="61">
        <v>1.0498461000000001E-2</v>
      </c>
      <c r="P97" s="61">
        <v>1.1414469999999999E-2</v>
      </c>
    </row>
    <row r="98" spans="1:16">
      <c r="A98" s="13">
        <v>27</v>
      </c>
      <c r="B98" s="16" t="s">
        <v>229</v>
      </c>
      <c r="C98" s="61">
        <v>27.467218307</v>
      </c>
      <c r="D98" s="61">
        <v>32.068353620000003</v>
      </c>
      <c r="E98" s="61">
        <v>36.179192098000001</v>
      </c>
      <c r="F98" s="61">
        <v>41.063904409000003</v>
      </c>
      <c r="G98" s="61">
        <v>48.370972551999998</v>
      </c>
      <c r="H98" s="61">
        <v>52.636011852999999</v>
      </c>
      <c r="I98" s="61">
        <v>5.7970964680000003</v>
      </c>
      <c r="J98" s="61">
        <v>10.281540326</v>
      </c>
      <c r="K98" s="61">
        <v>16.724143463000001</v>
      </c>
      <c r="L98" s="61">
        <v>22.630989895999999</v>
      </c>
      <c r="M98" s="61">
        <v>29.120123582000002</v>
      </c>
      <c r="N98" s="61">
        <f>N85-N92+N97</f>
        <v>35.229936256000002</v>
      </c>
      <c r="O98" s="61">
        <v>42.402045102000002</v>
      </c>
      <c r="P98" s="61">
        <v>47.814090542999999</v>
      </c>
    </row>
    <row r="99" spans="1:16">
      <c r="A99" s="13">
        <v>28</v>
      </c>
      <c r="B99" s="16" t="s">
        <v>230</v>
      </c>
      <c r="C99" s="61">
        <v>0</v>
      </c>
      <c r="D99" s="61">
        <v>0</v>
      </c>
      <c r="E99" s="61">
        <v>0</v>
      </c>
      <c r="F99" s="61">
        <v>0</v>
      </c>
      <c r="G99" s="61">
        <v>0</v>
      </c>
      <c r="H99" s="61">
        <v>0</v>
      </c>
      <c r="I99" s="61">
        <v>0</v>
      </c>
      <c r="J99" s="61">
        <v>0</v>
      </c>
      <c r="K99" s="61">
        <v>0</v>
      </c>
      <c r="L99" s="61">
        <v>0</v>
      </c>
      <c r="M99" s="61">
        <v>0</v>
      </c>
      <c r="N99" s="61">
        <v>0</v>
      </c>
      <c r="O99" s="61">
        <v>0</v>
      </c>
      <c r="P99" s="61">
        <v>0</v>
      </c>
    </row>
    <row r="100" spans="1:16">
      <c r="A100" s="13">
        <v>29</v>
      </c>
      <c r="B100" s="16" t="s">
        <v>231</v>
      </c>
      <c r="C100" s="61">
        <v>27.467218307</v>
      </c>
      <c r="D100" s="61">
        <v>32.068353620000003</v>
      </c>
      <c r="E100" s="61">
        <v>36.179192098000001</v>
      </c>
      <c r="F100" s="61">
        <v>41.063904409000003</v>
      </c>
      <c r="G100" s="61">
        <v>48.370972551999998</v>
      </c>
      <c r="H100" s="61">
        <v>52.636011852999999</v>
      </c>
      <c r="I100" s="61">
        <v>5.7970964680000003</v>
      </c>
      <c r="J100" s="61">
        <v>10.281540326</v>
      </c>
      <c r="K100" s="61">
        <v>16.724143463000001</v>
      </c>
      <c r="L100" s="61">
        <v>22.630989895999999</v>
      </c>
      <c r="M100" s="61">
        <v>29.120123582000002</v>
      </c>
      <c r="N100" s="61">
        <f>N98-N99</f>
        <v>35.229936256000002</v>
      </c>
      <c r="O100" s="61">
        <v>42.402045102000002</v>
      </c>
      <c r="P100" s="61">
        <v>47.814090542999999</v>
      </c>
    </row>
  </sheetData>
  <mergeCells count="3">
    <mergeCell ref="B2:I2"/>
    <mergeCell ref="B36:I36"/>
    <mergeCell ref="B70:I70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P20"/>
  <sheetViews>
    <sheetView showGridLines="0" zoomScale="130" zoomScaleNormal="130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P19" sqref="P19"/>
    </sheetView>
  </sheetViews>
  <sheetFormatPr defaultColWidth="8.81640625" defaultRowHeight="14.5"/>
  <cols>
    <col min="1" max="1" width="3.81640625" bestFit="1" customWidth="1"/>
    <col min="2" max="2" width="31.36328125" customWidth="1"/>
    <col min="3" max="8" width="12.453125" bestFit="1" customWidth="1"/>
    <col min="9" max="13" width="13.6328125" customWidth="1"/>
    <col min="14" max="16" width="11.1796875" bestFit="1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>
      <c r="B2" s="135" t="s">
        <v>256</v>
      </c>
      <c r="C2" s="135"/>
      <c r="D2" s="135"/>
      <c r="E2" s="135"/>
      <c r="F2" s="135"/>
      <c r="G2" s="135"/>
      <c r="H2" s="135"/>
      <c r="I2" s="135"/>
    </row>
    <row r="3" spans="1:16">
      <c r="A3" s="12" t="s">
        <v>167</v>
      </c>
      <c r="B3" s="12" t="s">
        <v>257</v>
      </c>
      <c r="C3" s="50">
        <f>'Tabel 1'!C10</f>
        <v>44773</v>
      </c>
      <c r="D3" s="50">
        <f>'Tabel 1'!D10</f>
        <v>44804</v>
      </c>
      <c r="E3" s="50">
        <f>'Tabel 1'!E10</f>
        <v>44834</v>
      </c>
      <c r="F3" s="50">
        <f>'Tabel 1'!F10</f>
        <v>44865</v>
      </c>
      <c r="G3" s="50">
        <f>'Tabel 1'!G10</f>
        <v>44895</v>
      </c>
      <c r="H3" s="50">
        <f>'Tabel 1'!H10</f>
        <v>44926</v>
      </c>
      <c r="I3" s="50">
        <f>'Tabel 1'!I10</f>
        <v>44957</v>
      </c>
      <c r="J3" s="50">
        <f>'Tabel 1'!J10</f>
        <v>44985</v>
      </c>
      <c r="K3" s="50">
        <f>'Tabel 1'!K10</f>
        <v>45016</v>
      </c>
      <c r="L3" s="50">
        <f>'Tabel 1'!L10</f>
        <v>45046</v>
      </c>
      <c r="M3" s="50">
        <f>'Tabel 1'!M10</f>
        <v>45077</v>
      </c>
      <c r="N3" s="50">
        <f>'Tabel 1'!N10</f>
        <v>45107</v>
      </c>
      <c r="O3" s="50">
        <f>'Tabel 1'!O10</f>
        <v>45138</v>
      </c>
      <c r="P3" s="50">
        <f>'Tabel 1'!P10</f>
        <v>45169</v>
      </c>
    </row>
    <row r="4" spans="1:16" ht="20">
      <c r="A4" s="111">
        <v>1</v>
      </c>
      <c r="B4" s="112" t="s">
        <v>258</v>
      </c>
      <c r="C4" s="113">
        <f t="shared" ref="C4:I4" si="0">C11+C18</f>
        <v>179778.06377385001</v>
      </c>
      <c r="D4" s="113">
        <f t="shared" si="0"/>
        <v>180471.01173128531</v>
      </c>
      <c r="E4" s="113">
        <f t="shared" si="0"/>
        <v>180734.21224412182</v>
      </c>
      <c r="F4" s="113">
        <f t="shared" si="0"/>
        <v>180869.65763387602</v>
      </c>
      <c r="G4" s="113">
        <f t="shared" si="0"/>
        <v>181311.14918224813</v>
      </c>
      <c r="H4" s="113">
        <f t="shared" si="0"/>
        <v>181816.60929324696</v>
      </c>
      <c r="I4" s="113">
        <f t="shared" si="0"/>
        <v>181831.12928334755</v>
      </c>
      <c r="J4" s="113">
        <f t="shared" ref="J4:K4" si="1">J11+J18</f>
        <v>181961.65814271223</v>
      </c>
      <c r="K4" s="113">
        <f t="shared" si="1"/>
        <v>182650.95030011437</v>
      </c>
      <c r="L4" s="113">
        <f t="shared" ref="L4:M4" si="2">L11+L18</f>
        <v>182772.47800073106</v>
      </c>
      <c r="M4" s="113">
        <f t="shared" si="2"/>
        <v>183207.16935758406</v>
      </c>
      <c r="N4" s="113">
        <f t="shared" ref="N4:O4" si="3">N11+N18</f>
        <v>183685.98007390311</v>
      </c>
      <c r="O4" s="113">
        <f t="shared" si="3"/>
        <v>184033.9912162557</v>
      </c>
      <c r="P4" s="113">
        <f t="shared" ref="P4" si="4">P11+P18</f>
        <v>184668.54666714283</v>
      </c>
    </row>
    <row r="5" spans="1:16" s="69" customFormat="1">
      <c r="A5" s="13">
        <v>2</v>
      </c>
      <c r="B5" s="14" t="s">
        <v>259</v>
      </c>
      <c r="C5" s="60">
        <f t="shared" ref="C5:I5" si="5">C12+C19</f>
        <v>159136.55916866317</v>
      </c>
      <c r="D5" s="60">
        <f t="shared" si="5"/>
        <v>159923.48200089295</v>
      </c>
      <c r="E5" s="60">
        <f t="shared" si="5"/>
        <v>160066.02767438846</v>
      </c>
      <c r="F5" s="60">
        <f t="shared" si="5"/>
        <v>160800.02950366319</v>
      </c>
      <c r="G5" s="60">
        <f t="shared" si="5"/>
        <v>162419.66378503316</v>
      </c>
      <c r="H5" s="60">
        <f t="shared" si="5"/>
        <v>165823.67573691005</v>
      </c>
      <c r="I5" s="60">
        <f t="shared" si="5"/>
        <v>166468.62743021836</v>
      </c>
      <c r="J5" s="60">
        <f t="shared" ref="J5:K5" si="6">J12+J19</f>
        <v>166964.30450423819</v>
      </c>
      <c r="K5" s="60">
        <f t="shared" si="6"/>
        <v>169008.51264664289</v>
      </c>
      <c r="L5" s="60">
        <f t="shared" ref="L5:M5" si="7">L12+L19</f>
        <v>170559.40169645418</v>
      </c>
      <c r="M5" s="60">
        <f t="shared" si="7"/>
        <v>171306.80509493616</v>
      </c>
      <c r="N5" s="60">
        <f t="shared" ref="N5:O5" si="8">N12+N19</f>
        <v>172094.15428272448</v>
      </c>
      <c r="O5" s="60">
        <f t="shared" si="8"/>
        <v>172964.37953550505</v>
      </c>
      <c r="P5" s="60">
        <f t="shared" ref="P5" si="9">P12+P19</f>
        <v>173583.85051056553</v>
      </c>
    </row>
    <row r="6" spans="1:16">
      <c r="A6" s="13">
        <v>3</v>
      </c>
      <c r="B6" s="16" t="s">
        <v>119</v>
      </c>
      <c r="C6" s="61">
        <f t="shared" ref="C6:I6" si="10">C13+C20</f>
        <v>338914.6229425132</v>
      </c>
      <c r="D6" s="61">
        <f t="shared" si="10"/>
        <v>340394.49373217829</v>
      </c>
      <c r="E6" s="61">
        <f t="shared" si="10"/>
        <v>340800.23991851025</v>
      </c>
      <c r="F6" s="61">
        <f t="shared" si="10"/>
        <v>341669.68713753927</v>
      </c>
      <c r="G6" s="61">
        <f t="shared" si="10"/>
        <v>343730.81296728126</v>
      </c>
      <c r="H6" s="61">
        <f t="shared" si="10"/>
        <v>347640.28503015701</v>
      </c>
      <c r="I6" s="61">
        <f t="shared" si="10"/>
        <v>348299.7567135659</v>
      </c>
      <c r="J6" s="61">
        <f t="shared" ref="J6:K6" si="11">J13+J20</f>
        <v>348925.96264695044</v>
      </c>
      <c r="K6" s="61">
        <f t="shared" si="11"/>
        <v>351659.46294675721</v>
      </c>
      <c r="L6" s="61">
        <f t="shared" ref="L6:M6" si="12">L13+L20</f>
        <v>353331.87969718524</v>
      </c>
      <c r="M6" s="61">
        <f t="shared" si="12"/>
        <v>354513.97445252025</v>
      </c>
      <c r="N6" s="61">
        <f t="shared" ref="N6:O6" si="13">N13+N20</f>
        <v>355780.13435662759</v>
      </c>
      <c r="O6" s="61">
        <f t="shared" si="13"/>
        <v>356998.37075176078</v>
      </c>
      <c r="P6" s="61">
        <f t="shared" ref="P6" si="14">P13+P20</f>
        <v>358252.39717770839</v>
      </c>
    </row>
    <row r="8" spans="1:16">
      <c r="I8" s="73"/>
      <c r="J8" s="73"/>
      <c r="K8" s="73"/>
      <c r="L8" s="73"/>
      <c r="N8" s="73"/>
      <c r="O8" s="73"/>
      <c r="P8" s="73" t="s">
        <v>56</v>
      </c>
    </row>
    <row r="9" spans="1:16">
      <c r="B9" s="135" t="s">
        <v>260</v>
      </c>
      <c r="C9" s="135"/>
      <c r="D9" s="135"/>
      <c r="E9" s="135"/>
      <c r="F9" s="135"/>
      <c r="G9" s="135"/>
      <c r="H9" s="135"/>
      <c r="I9" s="135"/>
    </row>
    <row r="10" spans="1:16">
      <c r="A10" s="12" t="s">
        <v>167</v>
      </c>
      <c r="B10" s="12" t="s">
        <v>257</v>
      </c>
      <c r="C10" s="50">
        <f t="shared" ref="C10:J10" si="15">C3</f>
        <v>44773</v>
      </c>
      <c r="D10" s="50">
        <f t="shared" si="15"/>
        <v>44804</v>
      </c>
      <c r="E10" s="50">
        <f t="shared" si="15"/>
        <v>44834</v>
      </c>
      <c r="F10" s="50">
        <f t="shared" si="15"/>
        <v>44865</v>
      </c>
      <c r="G10" s="50">
        <f t="shared" si="15"/>
        <v>44895</v>
      </c>
      <c r="H10" s="50">
        <f t="shared" si="15"/>
        <v>44926</v>
      </c>
      <c r="I10" s="50">
        <f t="shared" si="15"/>
        <v>44957</v>
      </c>
      <c r="J10" s="50">
        <f t="shared" si="15"/>
        <v>44985</v>
      </c>
      <c r="K10" s="50">
        <f t="shared" ref="K10:L10" si="16">K3</f>
        <v>45016</v>
      </c>
      <c r="L10" s="50">
        <f t="shared" si="16"/>
        <v>45046</v>
      </c>
      <c r="M10" s="50">
        <f t="shared" ref="M10" si="17">M3</f>
        <v>45077</v>
      </c>
      <c r="N10" s="50">
        <f>EOMONTH(M10,1)</f>
        <v>45107</v>
      </c>
      <c r="O10" s="50">
        <f>EOMONTH(N10,1)</f>
        <v>45138</v>
      </c>
      <c r="P10" s="50">
        <f>EOMONTH(O10,1)</f>
        <v>45169</v>
      </c>
    </row>
    <row r="11" spans="1:16" ht="20">
      <c r="A11" s="111">
        <v>1</v>
      </c>
      <c r="B11" s="112" t="s">
        <v>258</v>
      </c>
      <c r="C11" s="113">
        <v>179107.894189863</v>
      </c>
      <c r="D11" s="113">
        <v>179768.47991231532</v>
      </c>
      <c r="E11" s="113">
        <v>180030.27473115182</v>
      </c>
      <c r="F11" s="113">
        <v>180164.31442690603</v>
      </c>
      <c r="G11" s="113">
        <v>180604.40028427812</v>
      </c>
      <c r="H11" s="113">
        <v>181090.55794994597</v>
      </c>
      <c r="I11" s="113">
        <v>180294.20005998955</v>
      </c>
      <c r="J11" s="113">
        <v>180424.72891935424</v>
      </c>
      <c r="K11" s="113">
        <v>181072.19916604937</v>
      </c>
      <c r="L11" s="113">
        <v>181184.72297442207</v>
      </c>
      <c r="M11" s="113">
        <v>181623.50906822106</v>
      </c>
      <c r="N11" s="113">
        <v>182093.31589229612</v>
      </c>
      <c r="O11" s="113">
        <v>182433.23228451269</v>
      </c>
      <c r="P11" s="113">
        <v>183059.69298726384</v>
      </c>
    </row>
    <row r="12" spans="1:16" s="69" customFormat="1">
      <c r="A12" s="13">
        <v>2</v>
      </c>
      <c r="B12" s="14" t="s">
        <v>259</v>
      </c>
      <c r="C12" s="60">
        <v>157578.42848021418</v>
      </c>
      <c r="D12" s="60">
        <v>158365.54287058394</v>
      </c>
      <c r="E12" s="60">
        <v>158511.85794188746</v>
      </c>
      <c r="F12" s="60">
        <v>159241.27393278119</v>
      </c>
      <c r="G12" s="60">
        <v>160849.57765991715</v>
      </c>
      <c r="H12" s="60">
        <v>164239.33151154406</v>
      </c>
      <c r="I12" s="60">
        <v>164879.15123061236</v>
      </c>
      <c r="J12" s="60">
        <v>165366.29754669018</v>
      </c>
      <c r="K12" s="60">
        <v>167397.78690607488</v>
      </c>
      <c r="L12" s="60">
        <v>168936.43315483117</v>
      </c>
      <c r="M12" s="60">
        <v>169670.45234828818</v>
      </c>
      <c r="N12" s="60">
        <v>170445.21676397949</v>
      </c>
      <c r="O12" s="60">
        <v>171303.70056883106</v>
      </c>
      <c r="P12" s="60">
        <v>171890.26967066783</v>
      </c>
    </row>
    <row r="13" spans="1:16">
      <c r="A13" s="13">
        <v>3</v>
      </c>
      <c r="B13" s="16" t="s">
        <v>119</v>
      </c>
      <c r="C13" s="61">
        <f t="shared" ref="C13:J13" si="18">SUM(C11:C12)</f>
        <v>336686.32267007721</v>
      </c>
      <c r="D13" s="61">
        <f t="shared" si="18"/>
        <v>338134.02278289926</v>
      </c>
      <c r="E13" s="61">
        <f t="shared" si="18"/>
        <v>338542.13267303928</v>
      </c>
      <c r="F13" s="61">
        <f t="shared" si="18"/>
        <v>339405.58835968724</v>
      </c>
      <c r="G13" s="61">
        <f t="shared" si="18"/>
        <v>341453.97794419527</v>
      </c>
      <c r="H13" s="61">
        <f t="shared" si="18"/>
        <v>345329.88946149003</v>
      </c>
      <c r="I13" s="61">
        <f t="shared" si="18"/>
        <v>345173.35129060189</v>
      </c>
      <c r="J13" s="61">
        <f t="shared" si="18"/>
        <v>345791.02646604442</v>
      </c>
      <c r="K13" s="61">
        <f t="shared" ref="K13:L13" si="19">SUM(K11:K12)</f>
        <v>348469.98607212421</v>
      </c>
      <c r="L13" s="61">
        <f t="shared" si="19"/>
        <v>350121.15612925321</v>
      </c>
      <c r="M13" s="61">
        <f t="shared" ref="M13:N13" si="20">SUM(M11:M12)</f>
        <v>351293.96141650924</v>
      </c>
      <c r="N13" s="61">
        <f t="shared" si="20"/>
        <v>352538.53265627561</v>
      </c>
      <c r="O13" s="61">
        <f t="shared" ref="O13:P13" si="21">SUM(O11:O12)</f>
        <v>353736.93285334378</v>
      </c>
      <c r="P13" s="61">
        <f t="shared" si="21"/>
        <v>354949.96265793167</v>
      </c>
    </row>
    <row r="15" spans="1:16">
      <c r="I15" s="73"/>
      <c r="J15" s="73"/>
      <c r="K15" s="73"/>
      <c r="L15" s="73"/>
      <c r="N15" s="73"/>
      <c r="O15" s="73"/>
      <c r="P15" s="73" t="s">
        <v>56</v>
      </c>
    </row>
    <row r="16" spans="1:16">
      <c r="B16" s="135" t="s">
        <v>261</v>
      </c>
      <c r="C16" s="135"/>
      <c r="D16" s="135"/>
      <c r="E16" s="135"/>
      <c r="F16" s="135"/>
      <c r="G16" s="135"/>
      <c r="H16" s="135"/>
      <c r="I16" s="135"/>
    </row>
    <row r="17" spans="1:16">
      <c r="A17" s="12" t="s">
        <v>167</v>
      </c>
      <c r="B17" s="12" t="s">
        <v>257</v>
      </c>
      <c r="C17" s="50">
        <f t="shared" ref="C17:J17" si="22">C3</f>
        <v>44773</v>
      </c>
      <c r="D17" s="50">
        <f t="shared" si="22"/>
        <v>44804</v>
      </c>
      <c r="E17" s="50">
        <f t="shared" si="22"/>
        <v>44834</v>
      </c>
      <c r="F17" s="50">
        <f t="shared" si="22"/>
        <v>44865</v>
      </c>
      <c r="G17" s="50">
        <f t="shared" si="22"/>
        <v>44895</v>
      </c>
      <c r="H17" s="50">
        <f t="shared" si="22"/>
        <v>44926</v>
      </c>
      <c r="I17" s="50">
        <f t="shared" si="22"/>
        <v>44957</v>
      </c>
      <c r="J17" s="50">
        <f t="shared" si="22"/>
        <v>44985</v>
      </c>
      <c r="K17" s="50">
        <f t="shared" ref="K17:L17" si="23">K3</f>
        <v>45016</v>
      </c>
      <c r="L17" s="50">
        <f t="shared" si="23"/>
        <v>45046</v>
      </c>
      <c r="M17" s="50">
        <f t="shared" ref="M17:N17" si="24">M3</f>
        <v>45077</v>
      </c>
      <c r="N17" s="50">
        <f t="shared" si="24"/>
        <v>45107</v>
      </c>
      <c r="O17" s="50">
        <f t="shared" ref="O17:P17" si="25">O3</f>
        <v>45138</v>
      </c>
      <c r="P17" s="50">
        <f t="shared" si="25"/>
        <v>45169</v>
      </c>
    </row>
    <row r="18" spans="1:16" ht="20">
      <c r="A18" s="111">
        <v>1</v>
      </c>
      <c r="B18" s="112" t="s">
        <v>264</v>
      </c>
      <c r="C18" s="113">
        <v>670.16958398700001</v>
      </c>
      <c r="D18" s="113">
        <v>702.53181897000002</v>
      </c>
      <c r="E18" s="113">
        <v>703.93751296999994</v>
      </c>
      <c r="F18" s="113">
        <v>705.34320696999998</v>
      </c>
      <c r="G18" s="113">
        <v>706.74889797000003</v>
      </c>
      <c r="H18" s="113">
        <v>726.05134330099997</v>
      </c>
      <c r="I18" s="113">
        <v>1536.9292233579999</v>
      </c>
      <c r="J18" s="113">
        <v>1536.9292233579999</v>
      </c>
      <c r="K18" s="113">
        <v>1578.7511340650001</v>
      </c>
      <c r="L18" s="113">
        <v>1587.755026309</v>
      </c>
      <c r="M18" s="113">
        <v>1583.6602893629999</v>
      </c>
      <c r="N18" s="113">
        <v>1592.664181607</v>
      </c>
      <c r="O18" s="113">
        <v>1600.7589317429999</v>
      </c>
      <c r="P18" s="113">
        <v>1608.8536798790001</v>
      </c>
    </row>
    <row r="19" spans="1:16" s="69" customFormat="1">
      <c r="A19" s="13">
        <v>2</v>
      </c>
      <c r="B19" s="14" t="s">
        <v>259</v>
      </c>
      <c r="C19" s="60">
        <v>1558.130688449</v>
      </c>
      <c r="D19" s="60">
        <v>1557.9391303089999</v>
      </c>
      <c r="E19" s="60">
        <v>1554.169732501</v>
      </c>
      <c r="F19" s="60">
        <v>1558.755570882</v>
      </c>
      <c r="G19" s="60">
        <v>1570.0861251159999</v>
      </c>
      <c r="H19" s="60">
        <v>1584.344225366</v>
      </c>
      <c r="I19" s="60">
        <v>1589.4761996059999</v>
      </c>
      <c r="J19" s="60">
        <v>1598.0069575479999</v>
      </c>
      <c r="K19" s="113">
        <v>1610.725740568</v>
      </c>
      <c r="L19" s="113">
        <v>1622.968541623</v>
      </c>
      <c r="M19" s="113">
        <v>1636.352746648</v>
      </c>
      <c r="N19" s="113">
        <v>1648.937518745</v>
      </c>
      <c r="O19" s="113">
        <v>1660.6789666740001</v>
      </c>
      <c r="P19" s="113">
        <v>1693.5808398976999</v>
      </c>
    </row>
    <row r="20" spans="1:16">
      <c r="A20" s="13">
        <v>3</v>
      </c>
      <c r="B20" s="16" t="s">
        <v>119</v>
      </c>
      <c r="C20" s="61">
        <f t="shared" ref="C20" si="26">SUM(C18:C19)</f>
        <v>2228.3002724359999</v>
      </c>
      <c r="D20" s="61">
        <f t="shared" ref="D20" si="27">SUM(D18:D19)</f>
        <v>2260.4709492789998</v>
      </c>
      <c r="E20" s="61">
        <f t="shared" ref="E20" si="28">SUM(E18:E19)</f>
        <v>2258.1072454710002</v>
      </c>
      <c r="F20" s="61">
        <f t="shared" ref="F20" si="29">SUM(F18:F19)</f>
        <v>2264.0987778520002</v>
      </c>
      <c r="G20" s="61">
        <f t="shared" ref="G20" si="30">SUM(G18:G19)</f>
        <v>2276.8350230860001</v>
      </c>
      <c r="H20" s="61">
        <f t="shared" ref="H20" si="31">SUM(H18:H19)</f>
        <v>2310.3955686670001</v>
      </c>
      <c r="I20" s="61">
        <f t="shared" ref="I20:K20" si="32">SUM(I18:I19)</f>
        <v>3126.4054229639996</v>
      </c>
      <c r="J20" s="61">
        <f t="shared" si="32"/>
        <v>3134.9361809060001</v>
      </c>
      <c r="K20" s="61">
        <f t="shared" si="32"/>
        <v>3189.4768746330001</v>
      </c>
      <c r="L20" s="61">
        <f t="shared" ref="L20:M20" si="33">SUM(L18:L19)</f>
        <v>3210.7235679320002</v>
      </c>
      <c r="M20" s="61">
        <f t="shared" si="33"/>
        <v>3220.0130360109997</v>
      </c>
      <c r="N20" s="61">
        <f t="shared" ref="N20:O20" si="34">SUM(N18:N19)</f>
        <v>3241.6017003520001</v>
      </c>
      <c r="O20" s="61">
        <f t="shared" si="34"/>
        <v>3261.4378984169998</v>
      </c>
      <c r="P20" s="61">
        <f t="shared" ref="P20" si="35">SUM(P18:P19)</f>
        <v>3302.4345197766997</v>
      </c>
    </row>
  </sheetData>
  <mergeCells count="3">
    <mergeCell ref="B2:I2"/>
    <mergeCell ref="B9:I9"/>
    <mergeCell ref="B16:I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9"/>
  <sheetViews>
    <sheetView showGridLines="0" zoomScale="115" zoomScaleNormal="115" workbookViewId="0">
      <selection activeCell="D17" sqref="D17"/>
    </sheetView>
  </sheetViews>
  <sheetFormatPr defaultColWidth="8.81640625" defaultRowHeight="14.5"/>
  <cols>
    <col min="1" max="1" width="3.36328125" style="5" customWidth="1"/>
    <col min="2" max="2" width="3.36328125" customWidth="1"/>
    <col min="3" max="3" width="62.1796875" bestFit="1" customWidth="1"/>
    <col min="4" max="4" width="82.81640625" customWidth="1"/>
  </cols>
  <sheetData>
    <row r="1" spans="2:5">
      <c r="B1" s="6"/>
    </row>
    <row r="2" spans="2:5">
      <c r="B2" s="6"/>
    </row>
    <row r="3" spans="2:5">
      <c r="B3" s="6"/>
    </row>
    <row r="4" spans="2:5">
      <c r="B4" s="6"/>
    </row>
    <row r="5" spans="2:5">
      <c r="B5" s="6"/>
    </row>
    <row r="6" spans="2:5">
      <c r="B6" s="6"/>
    </row>
    <row r="7" spans="2:5">
      <c r="B7" s="6"/>
    </row>
    <row r="8" spans="2:5">
      <c r="B8" s="6"/>
      <c r="C8" s="9" t="s">
        <v>1</v>
      </c>
      <c r="D8" s="9" t="s">
        <v>2</v>
      </c>
    </row>
    <row r="9" spans="2:5">
      <c r="B9" s="6"/>
      <c r="C9" s="10" t="s">
        <v>3</v>
      </c>
      <c r="D9" s="51" t="s">
        <v>4</v>
      </c>
      <c r="E9" s="7"/>
    </row>
    <row r="10" spans="2:5">
      <c r="B10" s="6"/>
      <c r="C10" s="10"/>
      <c r="D10" s="10"/>
    </row>
    <row r="11" spans="2:5">
      <c r="B11" s="6"/>
      <c r="C11" s="10" t="s">
        <v>5</v>
      </c>
      <c r="D11" s="10" t="s">
        <v>6</v>
      </c>
    </row>
    <row r="12" spans="2:5" ht="42.5">
      <c r="B12" s="6"/>
      <c r="C12" s="11" t="s">
        <v>7</v>
      </c>
      <c r="D12" s="11" t="s">
        <v>8</v>
      </c>
    </row>
    <row r="13" spans="2:5">
      <c r="B13" s="6"/>
      <c r="C13" s="10" t="s">
        <v>9</v>
      </c>
      <c r="D13" s="10" t="s">
        <v>9</v>
      </c>
    </row>
    <row r="14" spans="2:5">
      <c r="B14" s="6"/>
      <c r="C14" s="10"/>
      <c r="D14" s="10"/>
    </row>
    <row r="15" spans="2:5">
      <c r="B15" s="6"/>
      <c r="C15" s="10"/>
      <c r="D15" s="10"/>
    </row>
    <row r="16" spans="2:5">
      <c r="B16" s="6"/>
      <c r="C16" s="10" t="s">
        <v>10</v>
      </c>
      <c r="D16" s="10" t="s">
        <v>10</v>
      </c>
    </row>
    <row r="17" spans="2:4">
      <c r="B17" s="6"/>
      <c r="C17" s="10"/>
      <c r="D17" s="10"/>
    </row>
    <row r="18" spans="2:4">
      <c r="B18" s="6"/>
    </row>
    <row r="19" spans="2:4">
      <c r="B19" s="6"/>
    </row>
    <row r="20" spans="2:4">
      <c r="B20" s="6"/>
    </row>
    <row r="21" spans="2:4">
      <c r="B21" s="6"/>
    </row>
    <row r="22" spans="2:4">
      <c r="B22" s="6"/>
    </row>
    <row r="23" spans="2:4">
      <c r="B23" s="6"/>
    </row>
    <row r="24" spans="2:4">
      <c r="B24" s="6"/>
    </row>
    <row r="25" spans="2:4">
      <c r="B25" s="6"/>
    </row>
    <row r="26" spans="2:4">
      <c r="B26" s="6"/>
    </row>
    <row r="27" spans="2:4">
      <c r="B27" s="6"/>
    </row>
    <row r="28" spans="2:4">
      <c r="B28" s="6"/>
    </row>
    <row r="29" spans="2:4">
      <c r="B29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2:D48"/>
  <sheetViews>
    <sheetView zoomScaleNormal="100" workbookViewId="0">
      <selection activeCell="E12" sqref="E12"/>
    </sheetView>
  </sheetViews>
  <sheetFormatPr defaultColWidth="11.453125" defaultRowHeight="14.5"/>
  <cols>
    <col min="2" max="2" width="12" style="96" bestFit="1" customWidth="1"/>
    <col min="3" max="3" width="12.453125" style="96" bestFit="1" customWidth="1"/>
    <col min="4" max="4" width="88.81640625" style="83" bestFit="1" customWidth="1"/>
  </cols>
  <sheetData>
    <row r="2" spans="2:4">
      <c r="D2" s="95"/>
    </row>
    <row r="3" spans="2:4" ht="15" thickBot="1">
      <c r="B3" s="97" t="s">
        <v>11</v>
      </c>
      <c r="C3" s="97" t="s">
        <v>12</v>
      </c>
      <c r="D3" s="98" t="s">
        <v>13</v>
      </c>
    </row>
    <row r="4" spans="2:4" ht="15" thickTop="1">
      <c r="B4" s="99">
        <v>1</v>
      </c>
      <c r="C4" s="96" t="s">
        <v>14</v>
      </c>
      <c r="D4" s="100" t="s">
        <v>15</v>
      </c>
    </row>
    <row r="5" spans="2:4">
      <c r="B5" s="99">
        <v>1</v>
      </c>
      <c r="C5" s="96" t="s">
        <v>16</v>
      </c>
      <c r="D5" s="100" t="s">
        <v>17</v>
      </c>
    </row>
    <row r="6" spans="2:4">
      <c r="B6" s="99">
        <v>1</v>
      </c>
      <c r="C6" s="96" t="s">
        <v>18</v>
      </c>
      <c r="D6" s="100" t="s">
        <v>19</v>
      </c>
    </row>
    <row r="7" spans="2:4">
      <c r="B7" s="99">
        <v>2</v>
      </c>
      <c r="C7" s="96" t="str">
        <f t="shared" ref="C7:C24" si="0">C4</f>
        <v>A</v>
      </c>
      <c r="D7" s="100" t="s">
        <v>20</v>
      </c>
    </row>
    <row r="8" spans="2:4">
      <c r="B8" s="99">
        <v>2</v>
      </c>
      <c r="C8" s="96" t="str">
        <f t="shared" si="0"/>
        <v>B</v>
      </c>
      <c r="D8" s="100" t="s">
        <v>21</v>
      </c>
    </row>
    <row r="9" spans="2:4">
      <c r="B9" s="99">
        <v>2</v>
      </c>
      <c r="C9" s="96" t="str">
        <f t="shared" si="0"/>
        <v>C</v>
      </c>
      <c r="D9" s="100" t="s">
        <v>22</v>
      </c>
    </row>
    <row r="10" spans="2:4">
      <c r="B10" s="99">
        <v>3</v>
      </c>
      <c r="C10" s="96" t="str">
        <f t="shared" si="0"/>
        <v>A</v>
      </c>
      <c r="D10" s="100" t="s">
        <v>23</v>
      </c>
    </row>
    <row r="11" spans="2:4">
      <c r="B11" s="99">
        <v>3</v>
      </c>
      <c r="C11" s="96" t="str">
        <f t="shared" si="0"/>
        <v>B</v>
      </c>
      <c r="D11" s="100" t="s">
        <v>24</v>
      </c>
    </row>
    <row r="12" spans="2:4">
      <c r="B12" s="99">
        <v>3</v>
      </c>
      <c r="C12" s="96" t="str">
        <f t="shared" si="0"/>
        <v>C</v>
      </c>
      <c r="D12" s="100" t="s">
        <v>25</v>
      </c>
    </row>
    <row r="13" spans="2:4">
      <c r="B13" s="99">
        <v>4</v>
      </c>
      <c r="C13" s="96" t="str">
        <f t="shared" si="0"/>
        <v>A</v>
      </c>
      <c r="D13" s="100" t="s">
        <v>26</v>
      </c>
    </row>
    <row r="14" spans="2:4">
      <c r="B14" s="99">
        <v>4</v>
      </c>
      <c r="C14" s="96" t="str">
        <f t="shared" si="0"/>
        <v>B</v>
      </c>
      <c r="D14" s="100" t="s">
        <v>27</v>
      </c>
    </row>
    <row r="15" spans="2:4">
      <c r="B15" s="99">
        <v>4</v>
      </c>
      <c r="C15" s="96" t="str">
        <f t="shared" si="0"/>
        <v>C</v>
      </c>
      <c r="D15" s="100" t="s">
        <v>28</v>
      </c>
    </row>
    <row r="16" spans="2:4">
      <c r="B16" s="99">
        <v>5</v>
      </c>
      <c r="C16" s="96" t="str">
        <f t="shared" si="0"/>
        <v>A</v>
      </c>
      <c r="D16" s="100" t="s">
        <v>29</v>
      </c>
    </row>
    <row r="17" spans="2:4">
      <c r="B17" s="99">
        <v>5</v>
      </c>
      <c r="C17" s="96" t="str">
        <f t="shared" si="0"/>
        <v>B</v>
      </c>
      <c r="D17" s="100" t="s">
        <v>30</v>
      </c>
    </row>
    <row r="18" spans="2:4">
      <c r="B18" s="99">
        <v>5</v>
      </c>
      <c r="C18" s="96" t="str">
        <f t="shared" si="0"/>
        <v>C</v>
      </c>
      <c r="D18" s="100" t="s">
        <v>31</v>
      </c>
    </row>
    <row r="19" spans="2:4">
      <c r="B19" s="99">
        <v>6</v>
      </c>
      <c r="C19" s="96" t="str">
        <f t="shared" si="0"/>
        <v>A</v>
      </c>
      <c r="D19" s="100" t="s">
        <v>32</v>
      </c>
    </row>
    <row r="20" spans="2:4">
      <c r="B20" s="99">
        <v>6</v>
      </c>
      <c r="C20" s="96" t="str">
        <f t="shared" si="0"/>
        <v>B</v>
      </c>
      <c r="D20" s="100" t="s">
        <v>33</v>
      </c>
    </row>
    <row r="21" spans="2:4">
      <c r="B21" s="99">
        <v>6</v>
      </c>
      <c r="C21" s="96" t="str">
        <f t="shared" si="0"/>
        <v>C</v>
      </c>
      <c r="D21" s="100" t="s">
        <v>34</v>
      </c>
    </row>
    <row r="22" spans="2:4">
      <c r="B22" s="99">
        <f>B19+1</f>
        <v>7</v>
      </c>
      <c r="C22" s="96" t="str">
        <f t="shared" si="0"/>
        <v>A</v>
      </c>
      <c r="D22" s="100" t="s">
        <v>35</v>
      </c>
    </row>
    <row r="23" spans="2:4">
      <c r="B23" s="99">
        <f>B20+1</f>
        <v>7</v>
      </c>
      <c r="C23" s="96" t="str">
        <f t="shared" si="0"/>
        <v>B</v>
      </c>
      <c r="D23" s="100" t="s">
        <v>36</v>
      </c>
    </row>
    <row r="24" spans="2:4">
      <c r="B24" s="99">
        <f>B21+1</f>
        <v>7</v>
      </c>
      <c r="C24" s="96" t="str">
        <f t="shared" si="0"/>
        <v>C</v>
      </c>
      <c r="D24" s="100" t="s">
        <v>37</v>
      </c>
    </row>
    <row r="25" spans="2:4">
      <c r="B25" s="99">
        <v>8</v>
      </c>
      <c r="C25" s="96" t="s">
        <v>14</v>
      </c>
      <c r="D25" s="100" t="s">
        <v>38</v>
      </c>
    </row>
    <row r="26" spans="2:4">
      <c r="B26" s="99">
        <v>8</v>
      </c>
      <c r="C26" s="96" t="s">
        <v>16</v>
      </c>
      <c r="D26" s="100" t="s">
        <v>39</v>
      </c>
    </row>
    <row r="27" spans="2:4">
      <c r="B27" s="99">
        <v>8</v>
      </c>
      <c r="C27" s="96" t="s">
        <v>18</v>
      </c>
      <c r="D27" s="100" t="s">
        <v>40</v>
      </c>
    </row>
    <row r="28" spans="2:4">
      <c r="B28" s="99">
        <v>9</v>
      </c>
      <c r="C28" s="96" t="s">
        <v>14</v>
      </c>
      <c r="D28" s="100" t="s">
        <v>35</v>
      </c>
    </row>
    <row r="29" spans="2:4">
      <c r="B29" s="99">
        <v>9</v>
      </c>
      <c r="C29" s="96" t="s">
        <v>16</v>
      </c>
      <c r="D29" s="100" t="s">
        <v>36</v>
      </c>
    </row>
    <row r="30" spans="2:4">
      <c r="B30" s="99">
        <v>9</v>
      </c>
      <c r="C30" s="96" t="s">
        <v>18</v>
      </c>
      <c r="D30" s="100" t="s">
        <v>37</v>
      </c>
    </row>
    <row r="31" spans="2:4">
      <c r="B31" s="99">
        <f t="shared" ref="B31:B45" si="1">B28+1</f>
        <v>10</v>
      </c>
      <c r="C31" s="96" t="str">
        <f t="shared" ref="C31:C45" si="2">C28</f>
        <v>A</v>
      </c>
      <c r="D31" s="100" t="s">
        <v>35</v>
      </c>
    </row>
    <row r="32" spans="2:4">
      <c r="B32" s="99">
        <f t="shared" si="1"/>
        <v>10</v>
      </c>
      <c r="C32" s="96" t="str">
        <f t="shared" si="2"/>
        <v>B</v>
      </c>
      <c r="D32" s="100" t="s">
        <v>36</v>
      </c>
    </row>
    <row r="33" spans="2:4">
      <c r="B33" s="99">
        <f t="shared" si="1"/>
        <v>10</v>
      </c>
      <c r="C33" s="96" t="str">
        <f t="shared" si="2"/>
        <v>C</v>
      </c>
      <c r="D33" s="100" t="s">
        <v>37</v>
      </c>
    </row>
    <row r="34" spans="2:4">
      <c r="B34" s="99">
        <f t="shared" si="1"/>
        <v>11</v>
      </c>
      <c r="C34" s="96" t="str">
        <f t="shared" si="2"/>
        <v>A</v>
      </c>
      <c r="D34" s="100" t="s">
        <v>35</v>
      </c>
    </row>
    <row r="35" spans="2:4">
      <c r="B35" s="99">
        <f t="shared" si="1"/>
        <v>11</v>
      </c>
      <c r="C35" s="96" t="str">
        <f t="shared" si="2"/>
        <v>B</v>
      </c>
      <c r="D35" s="100" t="s">
        <v>36</v>
      </c>
    </row>
    <row r="36" spans="2:4">
      <c r="B36" s="99">
        <f t="shared" si="1"/>
        <v>11</v>
      </c>
      <c r="C36" s="96" t="str">
        <f t="shared" si="2"/>
        <v>C</v>
      </c>
      <c r="D36" s="100" t="s">
        <v>37</v>
      </c>
    </row>
    <row r="37" spans="2:4">
      <c r="B37" s="99">
        <f t="shared" si="1"/>
        <v>12</v>
      </c>
      <c r="C37" s="96" t="str">
        <f t="shared" si="2"/>
        <v>A</v>
      </c>
      <c r="D37" s="100" t="s">
        <v>38</v>
      </c>
    </row>
    <row r="38" spans="2:4">
      <c r="B38" s="99">
        <f t="shared" si="1"/>
        <v>12</v>
      </c>
      <c r="C38" s="96" t="str">
        <f t="shared" si="2"/>
        <v>B</v>
      </c>
      <c r="D38" s="100" t="s">
        <v>39</v>
      </c>
    </row>
    <row r="39" spans="2:4">
      <c r="B39" s="99">
        <f t="shared" si="1"/>
        <v>12</v>
      </c>
      <c r="C39" s="96" t="str">
        <f t="shared" si="2"/>
        <v>C</v>
      </c>
      <c r="D39" s="100" t="s">
        <v>40</v>
      </c>
    </row>
    <row r="40" spans="2:4">
      <c r="B40" s="99">
        <f t="shared" si="1"/>
        <v>13</v>
      </c>
      <c r="C40" s="96" t="str">
        <f t="shared" si="2"/>
        <v>A</v>
      </c>
      <c r="D40" s="100" t="s">
        <v>38</v>
      </c>
    </row>
    <row r="41" spans="2:4">
      <c r="B41" s="99">
        <f t="shared" si="1"/>
        <v>13</v>
      </c>
      <c r="C41" s="96" t="str">
        <f t="shared" si="2"/>
        <v>B</v>
      </c>
      <c r="D41" s="100" t="s">
        <v>39</v>
      </c>
    </row>
    <row r="42" spans="2:4">
      <c r="B42" s="99">
        <f t="shared" si="1"/>
        <v>13</v>
      </c>
      <c r="C42" s="96" t="str">
        <f t="shared" si="2"/>
        <v>C</v>
      </c>
      <c r="D42" s="100" t="s">
        <v>40</v>
      </c>
    </row>
    <row r="43" spans="2:4">
      <c r="B43" s="99">
        <f t="shared" si="1"/>
        <v>14</v>
      </c>
      <c r="C43" s="96" t="str">
        <f t="shared" si="2"/>
        <v>A</v>
      </c>
      <c r="D43" s="100" t="s">
        <v>38</v>
      </c>
    </row>
    <row r="44" spans="2:4">
      <c r="B44" s="99">
        <f t="shared" si="1"/>
        <v>14</v>
      </c>
      <c r="C44" s="96" t="str">
        <f t="shared" si="2"/>
        <v>B</v>
      </c>
      <c r="D44" s="100" t="s">
        <v>39</v>
      </c>
    </row>
    <row r="45" spans="2:4">
      <c r="B45" s="99">
        <f t="shared" si="1"/>
        <v>14</v>
      </c>
      <c r="C45" s="96" t="str">
        <f t="shared" si="2"/>
        <v>C</v>
      </c>
      <c r="D45" s="100" t="s">
        <v>40</v>
      </c>
    </row>
    <row r="46" spans="2:4">
      <c r="B46" s="99">
        <v>15</v>
      </c>
      <c r="C46" s="96" t="str">
        <f>C40</f>
        <v>A</v>
      </c>
      <c r="D46" s="100" t="s">
        <v>41</v>
      </c>
    </row>
    <row r="47" spans="2:4">
      <c r="B47" s="99">
        <v>15</v>
      </c>
      <c r="C47" s="96" t="str">
        <f>C41</f>
        <v>B</v>
      </c>
      <c r="D47" s="100" t="s">
        <v>42</v>
      </c>
    </row>
    <row r="48" spans="2:4">
      <c r="B48" s="101">
        <v>15</v>
      </c>
      <c r="C48" s="102" t="str">
        <f>C42</f>
        <v>C</v>
      </c>
      <c r="D48" s="10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2060"/>
  </sheetPr>
  <dimension ref="B2:P21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R15" sqref="R15"/>
    </sheetView>
  </sheetViews>
  <sheetFormatPr defaultColWidth="8.81640625" defaultRowHeight="14.5"/>
  <cols>
    <col min="2" max="2" width="15.1796875" customWidth="1"/>
  </cols>
  <sheetData>
    <row r="2" spans="2:16">
      <c r="B2" s="52" t="s">
        <v>44</v>
      </c>
    </row>
    <row r="3" spans="2:16" ht="15" thickBot="1">
      <c r="B3" s="29" t="s">
        <v>45</v>
      </c>
      <c r="C3" s="17">
        <v>44773</v>
      </c>
      <c r="D3" s="17">
        <v>44804</v>
      </c>
      <c r="E3" s="17">
        <v>44834</v>
      </c>
      <c r="F3" s="17">
        <v>44865</v>
      </c>
      <c r="G3" s="17">
        <v>44895</v>
      </c>
      <c r="H3" s="17">
        <v>44926</v>
      </c>
      <c r="I3" s="17">
        <v>44957</v>
      </c>
      <c r="J3" s="17">
        <v>44985</v>
      </c>
      <c r="K3" s="17">
        <v>45016</v>
      </c>
      <c r="L3" s="17">
        <v>45046</v>
      </c>
      <c r="M3" s="17">
        <v>45077</v>
      </c>
      <c r="N3" s="17">
        <v>45107</v>
      </c>
      <c r="O3" s="17">
        <f>EOMONTH(N3,1)</f>
        <v>45138</v>
      </c>
      <c r="P3" s="17">
        <f>EOMONTH(O3,1)</f>
        <v>45169</v>
      </c>
    </row>
    <row r="4" spans="2:16" ht="15" thickTop="1">
      <c r="B4" s="30" t="s">
        <v>262</v>
      </c>
      <c r="C4" s="57">
        <f t="shared" ref="C4:I4" si="0">C11+C18</f>
        <v>140</v>
      </c>
      <c r="D4" s="57">
        <f t="shared" si="0"/>
        <v>139</v>
      </c>
      <c r="E4" s="57">
        <f t="shared" si="0"/>
        <v>139</v>
      </c>
      <c r="F4" s="57">
        <f t="shared" si="0"/>
        <v>139</v>
      </c>
      <c r="G4" s="57">
        <f t="shared" si="0"/>
        <v>138</v>
      </c>
      <c r="H4" s="57">
        <f t="shared" si="0"/>
        <v>138</v>
      </c>
      <c r="I4" s="114">
        <f t="shared" si="0"/>
        <v>138</v>
      </c>
      <c r="J4" s="114">
        <f t="shared" ref="J4:K4" si="1">J11+J18</f>
        <v>138</v>
      </c>
      <c r="K4" s="114">
        <f t="shared" si="1"/>
        <v>138</v>
      </c>
      <c r="L4" s="114">
        <f t="shared" ref="L4:M4" si="2">L11+L18</f>
        <v>138</v>
      </c>
      <c r="M4" s="114">
        <f t="shared" si="2"/>
        <v>138</v>
      </c>
      <c r="N4" s="114">
        <f t="shared" ref="N4:O4" si="3">N11+N18</f>
        <v>138</v>
      </c>
      <c r="O4" s="114">
        <f t="shared" si="3"/>
        <v>138</v>
      </c>
      <c r="P4" s="114">
        <f t="shared" ref="P4" si="4">P11+P18</f>
        <v>138</v>
      </c>
    </row>
    <row r="5" spans="2:16">
      <c r="B5" s="30" t="s">
        <v>47</v>
      </c>
      <c r="C5" s="57">
        <f t="shared" ref="C5:I5" si="5">C12+C19</f>
        <v>39</v>
      </c>
      <c r="D5" s="57">
        <f t="shared" si="5"/>
        <v>38</v>
      </c>
      <c r="E5" s="57">
        <f t="shared" si="5"/>
        <v>37</v>
      </c>
      <c r="F5" s="57">
        <f t="shared" si="5"/>
        <v>36</v>
      </c>
      <c r="G5" s="57">
        <f t="shared" si="5"/>
        <v>37</v>
      </c>
      <c r="H5" s="57">
        <f t="shared" si="5"/>
        <v>37</v>
      </c>
      <c r="I5" s="57">
        <f t="shared" si="5"/>
        <v>36</v>
      </c>
      <c r="J5" s="57">
        <f t="shared" ref="J5:K5" si="6">J12+J19</f>
        <v>36</v>
      </c>
      <c r="K5" s="57">
        <f t="shared" si="6"/>
        <v>36</v>
      </c>
      <c r="L5" s="57">
        <f t="shared" ref="L5:M5" si="7">L12+L19</f>
        <v>36</v>
      </c>
      <c r="M5" s="57">
        <f t="shared" si="7"/>
        <v>36</v>
      </c>
      <c r="N5" s="57">
        <f t="shared" ref="N5:O5" si="8">N12+N19</f>
        <v>36</v>
      </c>
      <c r="O5" s="57">
        <f t="shared" si="8"/>
        <v>36</v>
      </c>
      <c r="P5" s="57">
        <f t="shared" ref="P5" si="9">P12+P19</f>
        <v>36</v>
      </c>
    </row>
    <row r="6" spans="2:16">
      <c r="B6" s="30" t="s">
        <v>48</v>
      </c>
      <c r="C6" s="57">
        <f t="shared" ref="C6:I6" si="10">C13+C20</f>
        <v>26</v>
      </c>
      <c r="D6" s="57">
        <f t="shared" si="10"/>
        <v>26</v>
      </c>
      <c r="E6" s="57">
        <f t="shared" si="10"/>
        <v>26</v>
      </c>
      <c r="F6" s="57">
        <f t="shared" si="10"/>
        <v>26</v>
      </c>
      <c r="G6" s="57">
        <f t="shared" si="10"/>
        <v>26</v>
      </c>
      <c r="H6" s="57">
        <f t="shared" si="10"/>
        <v>26</v>
      </c>
      <c r="I6" s="57">
        <f t="shared" si="10"/>
        <v>26</v>
      </c>
      <c r="J6" s="57">
        <f t="shared" ref="J6:K6" si="11">J13+J20</f>
        <v>25</v>
      </c>
      <c r="K6" s="57">
        <f t="shared" si="11"/>
        <v>25</v>
      </c>
      <c r="L6" s="57">
        <f t="shared" ref="L6:M6" si="12">L13+L20</f>
        <v>25</v>
      </c>
      <c r="M6" s="57">
        <f t="shared" si="12"/>
        <v>25</v>
      </c>
      <c r="N6" s="57">
        <f t="shared" ref="N6:O6" si="13">N13+N20</f>
        <v>25</v>
      </c>
      <c r="O6" s="57">
        <f t="shared" si="13"/>
        <v>25</v>
      </c>
      <c r="P6" s="57">
        <f t="shared" ref="P6" si="14">P13+P20</f>
        <v>24</v>
      </c>
    </row>
    <row r="7" spans="2:16">
      <c r="B7" s="31" t="s">
        <v>49</v>
      </c>
      <c r="C7" s="32">
        <f t="shared" ref="C7:I7" si="15">C14+C21</f>
        <v>205</v>
      </c>
      <c r="D7" s="32">
        <f t="shared" si="15"/>
        <v>203</v>
      </c>
      <c r="E7" s="32">
        <f t="shared" si="15"/>
        <v>202</v>
      </c>
      <c r="F7" s="32">
        <f t="shared" si="15"/>
        <v>201</v>
      </c>
      <c r="G7" s="32">
        <f t="shared" si="15"/>
        <v>201</v>
      </c>
      <c r="H7" s="32">
        <f t="shared" si="15"/>
        <v>201</v>
      </c>
      <c r="I7" s="32">
        <f t="shared" si="15"/>
        <v>200</v>
      </c>
      <c r="J7" s="32">
        <f t="shared" ref="J7:K7" si="16">J14+J21</f>
        <v>199</v>
      </c>
      <c r="K7" s="32">
        <f t="shared" si="16"/>
        <v>199</v>
      </c>
      <c r="L7" s="32">
        <f t="shared" ref="L7:M7" si="17">L14+L21</f>
        <v>199</v>
      </c>
      <c r="M7" s="32">
        <f t="shared" si="17"/>
        <v>199</v>
      </c>
      <c r="N7" s="32">
        <f t="shared" ref="N7:O7" si="18">N14+N21</f>
        <v>199</v>
      </c>
      <c r="O7" s="32">
        <f t="shared" si="18"/>
        <v>199</v>
      </c>
      <c r="P7" s="32">
        <f t="shared" ref="P7" si="19">P14+P21</f>
        <v>198</v>
      </c>
    </row>
    <row r="9" spans="2:16">
      <c r="B9" s="52" t="s">
        <v>50</v>
      </c>
    </row>
    <row r="10" spans="2:16" ht="15" thickBot="1">
      <c r="B10" s="29" t="s">
        <v>45</v>
      </c>
      <c r="C10" s="17">
        <f t="shared" ref="C10:J10" si="20">C3</f>
        <v>44773</v>
      </c>
      <c r="D10" s="17">
        <f t="shared" si="20"/>
        <v>44804</v>
      </c>
      <c r="E10" s="17">
        <f t="shared" si="20"/>
        <v>44834</v>
      </c>
      <c r="F10" s="17">
        <f t="shared" si="20"/>
        <v>44865</v>
      </c>
      <c r="G10" s="17">
        <f t="shared" si="20"/>
        <v>44895</v>
      </c>
      <c r="H10" s="17">
        <f t="shared" si="20"/>
        <v>44926</v>
      </c>
      <c r="I10" s="17">
        <f t="shared" si="20"/>
        <v>44957</v>
      </c>
      <c r="J10" s="17">
        <f t="shared" si="20"/>
        <v>44985</v>
      </c>
      <c r="K10" s="17">
        <f t="shared" ref="K10:L10" si="21">K3</f>
        <v>45016</v>
      </c>
      <c r="L10" s="17">
        <f t="shared" si="21"/>
        <v>45046</v>
      </c>
      <c r="M10" s="17">
        <f t="shared" ref="M10:N10" si="22">M3</f>
        <v>45077</v>
      </c>
      <c r="N10" s="17">
        <f t="shared" si="22"/>
        <v>45107</v>
      </c>
      <c r="O10" s="17">
        <f t="shared" ref="O10:P10" si="23">O3</f>
        <v>45138</v>
      </c>
      <c r="P10" s="17">
        <f t="shared" si="23"/>
        <v>45169</v>
      </c>
    </row>
    <row r="11" spans="2:16" ht="15" thickTop="1">
      <c r="B11" s="30" t="s">
        <v>46</v>
      </c>
      <c r="C11" s="57">
        <v>138</v>
      </c>
      <c r="D11" s="57">
        <v>137</v>
      </c>
      <c r="E11" s="57">
        <v>137</v>
      </c>
      <c r="F11" s="57">
        <v>137</v>
      </c>
      <c r="G11" s="57">
        <v>136</v>
      </c>
      <c r="H11" s="57">
        <v>136</v>
      </c>
      <c r="I11" s="114">
        <v>135</v>
      </c>
      <c r="J11" s="114">
        <v>135</v>
      </c>
      <c r="K11" s="114">
        <v>135</v>
      </c>
      <c r="L11" s="114">
        <v>135</v>
      </c>
      <c r="M11" s="114">
        <v>135</v>
      </c>
      <c r="N11" s="114">
        <v>135</v>
      </c>
      <c r="O11" s="114">
        <v>135</v>
      </c>
      <c r="P11" s="114">
        <v>135</v>
      </c>
    </row>
    <row r="12" spans="2:16">
      <c r="B12" s="30" t="s">
        <v>47</v>
      </c>
      <c r="C12" s="57">
        <v>38</v>
      </c>
      <c r="D12" s="57">
        <v>37</v>
      </c>
      <c r="E12" s="57">
        <v>36</v>
      </c>
      <c r="F12" s="57">
        <v>35</v>
      </c>
      <c r="G12" s="57">
        <v>36</v>
      </c>
      <c r="H12" s="57">
        <v>36</v>
      </c>
      <c r="I12" s="57">
        <v>35</v>
      </c>
      <c r="J12" s="57">
        <v>35</v>
      </c>
      <c r="K12" s="57">
        <v>35</v>
      </c>
      <c r="L12" s="57">
        <v>35</v>
      </c>
      <c r="M12" s="57">
        <v>35</v>
      </c>
      <c r="N12" s="57">
        <v>35</v>
      </c>
      <c r="O12" s="57">
        <v>35</v>
      </c>
      <c r="P12" s="57">
        <v>35</v>
      </c>
    </row>
    <row r="13" spans="2:16">
      <c r="B13" s="30" t="s">
        <v>48</v>
      </c>
      <c r="C13" s="57">
        <v>25</v>
      </c>
      <c r="D13" s="57">
        <v>25</v>
      </c>
      <c r="E13" s="57">
        <v>25</v>
      </c>
      <c r="F13" s="57">
        <v>25</v>
      </c>
      <c r="G13" s="57">
        <v>25</v>
      </c>
      <c r="H13" s="57">
        <v>25</v>
      </c>
      <c r="I13" s="57">
        <v>25</v>
      </c>
      <c r="J13" s="57">
        <v>24</v>
      </c>
      <c r="K13" s="57">
        <v>24</v>
      </c>
      <c r="L13" s="57">
        <v>24</v>
      </c>
      <c r="M13" s="57">
        <v>24</v>
      </c>
      <c r="N13" s="57">
        <v>24</v>
      </c>
      <c r="O13" s="57">
        <v>24</v>
      </c>
      <c r="P13" s="57">
        <v>23</v>
      </c>
    </row>
    <row r="14" spans="2:16">
      <c r="B14" s="31" t="s">
        <v>49</v>
      </c>
      <c r="C14" s="32">
        <f t="shared" ref="C14:D14" si="24">SUM(C11:C13)</f>
        <v>201</v>
      </c>
      <c r="D14" s="32">
        <f t="shared" si="24"/>
        <v>199</v>
      </c>
      <c r="E14" s="32">
        <f t="shared" ref="E14:F14" si="25">SUM(E11:E13)</f>
        <v>198</v>
      </c>
      <c r="F14" s="32">
        <f t="shared" si="25"/>
        <v>197</v>
      </c>
      <c r="G14" s="32">
        <f t="shared" ref="G14:H14" si="26">SUM(G11:G13)</f>
        <v>197</v>
      </c>
      <c r="H14" s="32">
        <f t="shared" si="26"/>
        <v>197</v>
      </c>
      <c r="I14" s="32">
        <f t="shared" ref="I14:J14" si="27">SUM(I11:I13)</f>
        <v>195</v>
      </c>
      <c r="J14" s="32">
        <f t="shared" si="27"/>
        <v>194</v>
      </c>
      <c r="K14" s="32">
        <f t="shared" ref="K14:L14" si="28">SUM(K11:K13)</f>
        <v>194</v>
      </c>
      <c r="L14" s="32">
        <f t="shared" si="28"/>
        <v>194</v>
      </c>
      <c r="M14" s="32">
        <f t="shared" ref="M14:N14" si="29">SUM(M11:M13)</f>
        <v>194</v>
      </c>
      <c r="N14" s="32">
        <f t="shared" si="29"/>
        <v>194</v>
      </c>
      <c r="O14" s="32">
        <f t="shared" ref="O14:P14" si="30">SUM(O11:O13)</f>
        <v>194</v>
      </c>
      <c r="P14" s="32">
        <f t="shared" si="30"/>
        <v>193</v>
      </c>
    </row>
    <row r="15" spans="2:16">
      <c r="B15" s="21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</row>
    <row r="16" spans="2:16">
      <c r="B16" s="52" t="s">
        <v>51</v>
      </c>
    </row>
    <row r="17" spans="2:16" ht="15" thickBot="1">
      <c r="B17" s="29" t="s">
        <v>45</v>
      </c>
      <c r="C17" s="17">
        <f t="shared" ref="C17:J17" si="31">C3</f>
        <v>44773</v>
      </c>
      <c r="D17" s="17">
        <f t="shared" si="31"/>
        <v>44804</v>
      </c>
      <c r="E17" s="17">
        <f t="shared" si="31"/>
        <v>44834</v>
      </c>
      <c r="F17" s="17">
        <f t="shared" si="31"/>
        <v>44865</v>
      </c>
      <c r="G17" s="17">
        <f t="shared" si="31"/>
        <v>44895</v>
      </c>
      <c r="H17" s="17">
        <f t="shared" si="31"/>
        <v>44926</v>
      </c>
      <c r="I17" s="17">
        <f t="shared" si="31"/>
        <v>44957</v>
      </c>
      <c r="J17" s="17">
        <f t="shared" si="31"/>
        <v>44985</v>
      </c>
      <c r="K17" s="17">
        <f t="shared" ref="K17:L17" si="32">K3</f>
        <v>45016</v>
      </c>
      <c r="L17" s="17">
        <f t="shared" si="32"/>
        <v>45046</v>
      </c>
      <c r="M17" s="17">
        <f t="shared" ref="M17:N17" si="33">M3</f>
        <v>45077</v>
      </c>
      <c r="N17" s="17">
        <f t="shared" si="33"/>
        <v>45107</v>
      </c>
      <c r="O17" s="17">
        <f t="shared" ref="O17:P17" si="34">O3</f>
        <v>45138</v>
      </c>
      <c r="P17" s="17">
        <f t="shared" si="34"/>
        <v>45169</v>
      </c>
    </row>
    <row r="18" spans="2:16" ht="15" thickTop="1">
      <c r="B18" s="30" t="s">
        <v>46</v>
      </c>
      <c r="C18" s="57">
        <v>2</v>
      </c>
      <c r="D18" s="57">
        <v>2</v>
      </c>
      <c r="E18" s="57">
        <v>2</v>
      </c>
      <c r="F18" s="57">
        <v>2</v>
      </c>
      <c r="G18" s="57">
        <v>2</v>
      </c>
      <c r="H18" s="57">
        <v>2</v>
      </c>
      <c r="I18" s="114">
        <v>3</v>
      </c>
      <c r="J18" s="114">
        <v>3</v>
      </c>
      <c r="K18" s="114">
        <v>3</v>
      </c>
      <c r="L18" s="114">
        <v>3</v>
      </c>
      <c r="M18" s="114">
        <v>3</v>
      </c>
      <c r="N18" s="114">
        <v>3</v>
      </c>
      <c r="O18" s="114">
        <v>3</v>
      </c>
      <c r="P18" s="114">
        <v>3</v>
      </c>
    </row>
    <row r="19" spans="2:16">
      <c r="B19" s="30" t="s">
        <v>47</v>
      </c>
      <c r="C19" s="57">
        <v>1</v>
      </c>
      <c r="D19" s="57">
        <v>1</v>
      </c>
      <c r="E19" s="57">
        <v>1</v>
      </c>
      <c r="F19" s="57">
        <v>1</v>
      </c>
      <c r="G19" s="57">
        <v>1</v>
      </c>
      <c r="H19" s="57">
        <v>1</v>
      </c>
      <c r="I19" s="57">
        <v>1</v>
      </c>
      <c r="J19" s="57">
        <v>1</v>
      </c>
      <c r="K19" s="57">
        <v>1</v>
      </c>
      <c r="L19" s="57">
        <v>1</v>
      </c>
      <c r="M19" s="57">
        <v>1</v>
      </c>
      <c r="N19" s="57">
        <v>1</v>
      </c>
      <c r="O19" s="57">
        <v>1</v>
      </c>
      <c r="P19" s="57">
        <v>1</v>
      </c>
    </row>
    <row r="20" spans="2:16">
      <c r="B20" s="30" t="s">
        <v>48</v>
      </c>
      <c r="C20" s="57">
        <v>1</v>
      </c>
      <c r="D20" s="57">
        <v>1</v>
      </c>
      <c r="E20" s="57">
        <v>1</v>
      </c>
      <c r="F20" s="57">
        <v>1</v>
      </c>
      <c r="G20" s="57">
        <v>1</v>
      </c>
      <c r="H20" s="57">
        <v>1</v>
      </c>
      <c r="I20" s="57">
        <v>1</v>
      </c>
      <c r="J20" s="57">
        <v>1</v>
      </c>
      <c r="K20" s="57">
        <v>1</v>
      </c>
      <c r="L20" s="57">
        <v>1</v>
      </c>
      <c r="M20" s="57">
        <v>1</v>
      </c>
      <c r="N20" s="57">
        <v>1</v>
      </c>
      <c r="O20" s="57">
        <v>1</v>
      </c>
      <c r="P20" s="57">
        <v>1</v>
      </c>
    </row>
    <row r="21" spans="2:16">
      <c r="B21" s="31" t="s">
        <v>49</v>
      </c>
      <c r="C21" s="32">
        <f t="shared" ref="C21:I21" si="35">SUM(C18:C20)</f>
        <v>4</v>
      </c>
      <c r="D21" s="32">
        <f t="shared" si="35"/>
        <v>4</v>
      </c>
      <c r="E21" s="32">
        <f t="shared" si="35"/>
        <v>4</v>
      </c>
      <c r="F21" s="32">
        <f t="shared" si="35"/>
        <v>4</v>
      </c>
      <c r="G21" s="32">
        <f t="shared" si="35"/>
        <v>4</v>
      </c>
      <c r="H21" s="32">
        <f t="shared" si="35"/>
        <v>4</v>
      </c>
      <c r="I21" s="32">
        <f t="shared" si="35"/>
        <v>5</v>
      </c>
      <c r="J21" s="32">
        <f t="shared" ref="J21:K21" si="36">SUM(J18:J20)</f>
        <v>5</v>
      </c>
      <c r="K21" s="32">
        <f t="shared" si="36"/>
        <v>5</v>
      </c>
      <c r="L21" s="32">
        <f t="shared" ref="L21:M21" si="37">SUM(L18:L20)</f>
        <v>5</v>
      </c>
      <c r="M21" s="32">
        <f t="shared" si="37"/>
        <v>5</v>
      </c>
      <c r="N21" s="32">
        <f t="shared" ref="N21:O21" si="38">SUM(N18:N20)</f>
        <v>5</v>
      </c>
      <c r="O21" s="32">
        <f t="shared" si="38"/>
        <v>5</v>
      </c>
      <c r="P21" s="32">
        <f t="shared" ref="P21" si="39">SUM(P18:P20)</f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2060"/>
  </sheetPr>
  <dimension ref="B1:P21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25" sqref="N25"/>
    </sheetView>
  </sheetViews>
  <sheetFormatPr defaultColWidth="8.81640625" defaultRowHeight="14.5"/>
  <cols>
    <col min="2" max="2" width="13.1796875" bestFit="1" customWidth="1"/>
    <col min="3" max="16" width="11.81640625" bestFit="1" customWidth="1"/>
  </cols>
  <sheetData>
    <row r="1" spans="2:16">
      <c r="L1" s="127"/>
      <c r="M1" s="127"/>
      <c r="N1" s="127"/>
      <c r="O1" s="127"/>
      <c r="P1" s="127"/>
    </row>
    <row r="2" spans="2:16" ht="15">
      <c r="B2" s="133" t="s">
        <v>52</v>
      </c>
      <c r="C2" s="133"/>
      <c r="D2" s="133"/>
      <c r="E2" s="133"/>
      <c r="F2" s="133"/>
      <c r="G2" s="133"/>
      <c r="H2" s="133"/>
      <c r="I2" s="133"/>
    </row>
    <row r="3" spans="2:16" ht="25.5" thickBot="1">
      <c r="B3" s="29" t="s">
        <v>45</v>
      </c>
      <c r="C3" s="72">
        <v>44773</v>
      </c>
      <c r="D3" s="72">
        <v>44804</v>
      </c>
      <c r="E3" s="72">
        <v>44834</v>
      </c>
      <c r="F3" s="72">
        <v>44865</v>
      </c>
      <c r="G3" s="72">
        <v>44895</v>
      </c>
      <c r="H3" s="72">
        <v>44926</v>
      </c>
      <c r="I3" s="72">
        <v>44957</v>
      </c>
      <c r="J3" s="72">
        <v>44985</v>
      </c>
      <c r="K3" s="72">
        <v>45016</v>
      </c>
      <c r="L3" s="72">
        <v>45046</v>
      </c>
      <c r="M3" s="72">
        <v>45077</v>
      </c>
      <c r="N3" s="72">
        <f>EOMONTH(M3,1)</f>
        <v>45107</v>
      </c>
      <c r="O3" s="72">
        <f>EOMONTH(N3,1)</f>
        <v>45138</v>
      </c>
      <c r="P3" s="72">
        <f>EOMONTH(O3,1)</f>
        <v>45169</v>
      </c>
    </row>
    <row r="4" spans="2:16" ht="15" thickTop="1">
      <c r="B4" s="30" t="s">
        <v>46</v>
      </c>
      <c r="C4" s="49">
        <f t="shared" ref="C4:I4" si="0">C11+C18</f>
        <v>909418</v>
      </c>
      <c r="D4" s="49">
        <f t="shared" si="0"/>
        <v>907782</v>
      </c>
      <c r="E4" s="49">
        <f t="shared" si="0"/>
        <v>906930</v>
      </c>
      <c r="F4" s="49">
        <f t="shared" si="0"/>
        <v>904403</v>
      </c>
      <c r="G4" s="49">
        <f t="shared" si="0"/>
        <v>902773</v>
      </c>
      <c r="H4" s="49">
        <f t="shared" si="0"/>
        <v>900051</v>
      </c>
      <c r="I4" s="49">
        <f t="shared" si="0"/>
        <v>898150</v>
      </c>
      <c r="J4" s="49">
        <f t="shared" ref="J4:O4" si="1">J11+J18</f>
        <v>897496</v>
      </c>
      <c r="K4" s="49">
        <f t="shared" si="1"/>
        <v>900431</v>
      </c>
      <c r="L4" s="49">
        <f t="shared" si="1"/>
        <v>897050</v>
      </c>
      <c r="M4" s="49">
        <f t="shared" si="1"/>
        <v>896030</v>
      </c>
      <c r="N4" s="49">
        <f t="shared" si="1"/>
        <v>894975</v>
      </c>
      <c r="O4" s="49">
        <f t="shared" si="1"/>
        <v>894909</v>
      </c>
      <c r="P4" s="49">
        <f t="shared" ref="P4" si="2">P11+P18</f>
        <v>893541</v>
      </c>
    </row>
    <row r="5" spans="2:16">
      <c r="B5" s="30" t="s">
        <v>47</v>
      </c>
      <c r="C5" s="49">
        <f t="shared" ref="C5:I6" si="3">C12+C19</f>
        <v>360095</v>
      </c>
      <c r="D5" s="49">
        <f t="shared" si="3"/>
        <v>360286</v>
      </c>
      <c r="E5" s="49">
        <f t="shared" si="3"/>
        <v>359704</v>
      </c>
      <c r="F5" s="49">
        <f t="shared" si="3"/>
        <v>359233</v>
      </c>
      <c r="G5" s="49">
        <f t="shared" si="3"/>
        <v>361380</v>
      </c>
      <c r="H5" s="49">
        <f t="shared" si="3"/>
        <v>361012</v>
      </c>
      <c r="I5" s="49">
        <f t="shared" si="3"/>
        <v>362170</v>
      </c>
      <c r="J5" s="49">
        <f t="shared" ref="J5:K5" si="4">J12+J19</f>
        <v>362725</v>
      </c>
      <c r="K5" s="49">
        <f t="shared" si="4"/>
        <v>362844</v>
      </c>
      <c r="L5" s="49">
        <f t="shared" ref="L5:M5" si="5">L12+L19</f>
        <v>358592</v>
      </c>
      <c r="M5" s="49">
        <f t="shared" si="5"/>
        <v>363182</v>
      </c>
      <c r="N5" s="49">
        <f t="shared" ref="N5" si="6">N12+N19</f>
        <v>363454</v>
      </c>
      <c r="O5" s="49">
        <f t="shared" ref="O5:P5" si="7">O12+O19</f>
        <v>362800</v>
      </c>
      <c r="P5" s="49">
        <f t="shared" si="7"/>
        <v>361758</v>
      </c>
    </row>
    <row r="6" spans="2:16">
      <c r="B6" s="30" t="s">
        <v>48</v>
      </c>
      <c r="C6" s="49">
        <f t="shared" si="3"/>
        <v>2767740</v>
      </c>
      <c r="D6" s="49">
        <f t="shared" si="3"/>
        <v>2778111</v>
      </c>
      <c r="E6" s="49">
        <f t="shared" si="3"/>
        <v>2772948</v>
      </c>
      <c r="F6" s="49">
        <f t="shared" si="3"/>
        <v>2807578</v>
      </c>
      <c r="G6" s="49">
        <f t="shared" si="3"/>
        <v>2789528</v>
      </c>
      <c r="H6" s="49">
        <f t="shared" si="3"/>
        <v>2799992</v>
      </c>
      <c r="I6" s="49">
        <f t="shared" si="3"/>
        <v>2796944.9</v>
      </c>
      <c r="J6" s="49">
        <f t="shared" ref="J6:K6" si="8">J13+J20</f>
        <v>2790475.9</v>
      </c>
      <c r="K6" s="49">
        <f t="shared" si="8"/>
        <v>2794990.9</v>
      </c>
      <c r="L6" s="49">
        <f t="shared" ref="L6:M6" si="9">L13+L20</f>
        <v>2798109.8774999999</v>
      </c>
      <c r="M6" s="49">
        <f t="shared" si="9"/>
        <v>2787776</v>
      </c>
      <c r="N6" s="49">
        <f t="shared" ref="N6" si="10">N13+N20</f>
        <v>2682439</v>
      </c>
      <c r="O6" s="49">
        <f t="shared" ref="O6:P6" si="11">O13+O20</f>
        <v>2783043</v>
      </c>
      <c r="P6" s="49">
        <f t="shared" si="11"/>
        <v>2788073</v>
      </c>
    </row>
    <row r="7" spans="2:16">
      <c r="B7" s="66" t="s">
        <v>53</v>
      </c>
      <c r="C7" s="48">
        <f t="shared" ref="C7:I7" si="12">SUM(C4:C6)</f>
        <v>4037253</v>
      </c>
      <c r="D7" s="48">
        <f t="shared" si="12"/>
        <v>4046179</v>
      </c>
      <c r="E7" s="48">
        <f t="shared" si="12"/>
        <v>4039582</v>
      </c>
      <c r="F7" s="48">
        <f t="shared" si="12"/>
        <v>4071214</v>
      </c>
      <c r="G7" s="48">
        <f t="shared" si="12"/>
        <v>4053681</v>
      </c>
      <c r="H7" s="48">
        <f t="shared" si="12"/>
        <v>4061055</v>
      </c>
      <c r="I7" s="48">
        <f t="shared" si="12"/>
        <v>4057264.9</v>
      </c>
      <c r="J7" s="48">
        <f t="shared" ref="J7:K7" si="13">SUM(J4:J6)</f>
        <v>4050696.9</v>
      </c>
      <c r="K7" s="48">
        <f t="shared" si="13"/>
        <v>4058265.9</v>
      </c>
      <c r="L7" s="48">
        <f t="shared" ref="L7:M7" si="14">SUM(L4:L6)</f>
        <v>4053751.8774999999</v>
      </c>
      <c r="M7" s="48">
        <f t="shared" si="14"/>
        <v>4046988</v>
      </c>
      <c r="N7" s="48">
        <f t="shared" ref="N7" si="15">SUM(N4:N6)</f>
        <v>3940868</v>
      </c>
      <c r="O7" s="48">
        <f t="shared" ref="O7:P7" si="16">SUM(O4:O6)</f>
        <v>4040752</v>
      </c>
      <c r="P7" s="48">
        <f t="shared" si="16"/>
        <v>4043372</v>
      </c>
    </row>
    <row r="9" spans="2:16" ht="15">
      <c r="B9" s="133" t="s">
        <v>54</v>
      </c>
      <c r="C9" s="133"/>
      <c r="D9" s="133"/>
      <c r="E9" s="133"/>
      <c r="F9" s="133"/>
      <c r="G9" s="133"/>
      <c r="H9" s="133"/>
      <c r="I9" s="133"/>
    </row>
    <row r="10" spans="2:16" ht="25.5" thickBot="1">
      <c r="B10" s="29" t="s">
        <v>45</v>
      </c>
      <c r="C10" s="72">
        <f t="shared" ref="C10:J10" si="17">C3</f>
        <v>44773</v>
      </c>
      <c r="D10" s="72">
        <f t="shared" si="17"/>
        <v>44804</v>
      </c>
      <c r="E10" s="72">
        <f t="shared" si="17"/>
        <v>44834</v>
      </c>
      <c r="F10" s="72">
        <f t="shared" si="17"/>
        <v>44865</v>
      </c>
      <c r="G10" s="72">
        <f t="shared" si="17"/>
        <v>44895</v>
      </c>
      <c r="H10" s="72">
        <f t="shared" si="17"/>
        <v>44926</v>
      </c>
      <c r="I10" s="72">
        <f t="shared" si="17"/>
        <v>44957</v>
      </c>
      <c r="J10" s="72">
        <f t="shared" si="17"/>
        <v>44985</v>
      </c>
      <c r="K10" s="72">
        <f t="shared" ref="K10:L10" si="18">K3</f>
        <v>45016</v>
      </c>
      <c r="L10" s="72">
        <f t="shared" si="18"/>
        <v>45046</v>
      </c>
      <c r="M10" s="72">
        <f t="shared" ref="M10:N10" si="19">M3</f>
        <v>45077</v>
      </c>
      <c r="N10" s="72">
        <f t="shared" si="19"/>
        <v>45107</v>
      </c>
      <c r="O10" s="72">
        <f t="shared" ref="O10:P10" si="20">O3</f>
        <v>45138</v>
      </c>
      <c r="P10" s="72">
        <f t="shared" si="20"/>
        <v>45169</v>
      </c>
    </row>
    <row r="11" spans="2:16" ht="15" thickTop="1">
      <c r="B11" s="30" t="s">
        <v>46</v>
      </c>
      <c r="C11" s="47">
        <v>899878</v>
      </c>
      <c r="D11" s="47">
        <v>898222</v>
      </c>
      <c r="E11" s="47">
        <v>897202</v>
      </c>
      <c r="F11" s="47">
        <v>894726</v>
      </c>
      <c r="G11" s="104">
        <v>893095</v>
      </c>
      <c r="H11" s="104">
        <v>890224</v>
      </c>
      <c r="I11" s="49">
        <v>885989</v>
      </c>
      <c r="J11" s="49">
        <v>885335</v>
      </c>
      <c r="K11" s="49">
        <v>885094</v>
      </c>
      <c r="L11" s="49">
        <v>884065</v>
      </c>
      <c r="M11" s="49">
        <v>883053</v>
      </c>
      <c r="N11" s="122">
        <v>881999</v>
      </c>
      <c r="O11" s="122">
        <v>881882</v>
      </c>
      <c r="P11" s="122">
        <v>881098</v>
      </c>
    </row>
    <row r="12" spans="2:16">
      <c r="B12" s="30" t="s">
        <v>47</v>
      </c>
      <c r="C12" s="47">
        <v>357939</v>
      </c>
      <c r="D12" s="47">
        <v>358133</v>
      </c>
      <c r="E12" s="47">
        <v>357559</v>
      </c>
      <c r="F12" s="47">
        <v>357090</v>
      </c>
      <c r="G12" s="104">
        <v>359237</v>
      </c>
      <c r="H12" s="104">
        <v>358863</v>
      </c>
      <c r="I12" s="49">
        <v>360125</v>
      </c>
      <c r="J12" s="49">
        <v>360680</v>
      </c>
      <c r="K12" s="49">
        <v>360799</v>
      </c>
      <c r="L12" s="49">
        <v>356542</v>
      </c>
      <c r="M12" s="49">
        <v>361141</v>
      </c>
      <c r="N12" s="122">
        <v>361410</v>
      </c>
      <c r="O12" s="122">
        <v>360757</v>
      </c>
      <c r="P12" s="122">
        <v>359715</v>
      </c>
    </row>
    <row r="13" spans="2:16">
      <c r="B13" s="30" t="s">
        <v>48</v>
      </c>
      <c r="C13" s="47">
        <v>2647829</v>
      </c>
      <c r="D13" s="47">
        <v>2658329</v>
      </c>
      <c r="E13" s="47">
        <v>2653423</v>
      </c>
      <c r="F13" s="47">
        <v>2688053</v>
      </c>
      <c r="G13" s="104">
        <v>2671122</v>
      </c>
      <c r="H13" s="104">
        <v>2680700</v>
      </c>
      <c r="I13" s="49">
        <v>2677923.9</v>
      </c>
      <c r="J13" s="49">
        <v>2671449.9</v>
      </c>
      <c r="K13" s="49">
        <v>2675967.9</v>
      </c>
      <c r="L13" s="49">
        <v>2679284.8774999999</v>
      </c>
      <c r="M13" s="49">
        <v>2668850</v>
      </c>
      <c r="N13" s="122">
        <v>2564273</v>
      </c>
      <c r="O13" s="122">
        <v>2676540</v>
      </c>
      <c r="P13" s="122">
        <v>2681856</v>
      </c>
    </row>
    <row r="14" spans="2:16">
      <c r="B14" s="66" t="s">
        <v>53</v>
      </c>
      <c r="C14" s="48">
        <f t="shared" ref="C14:I14" si="21">SUM(C11:C13)</f>
        <v>3905646</v>
      </c>
      <c r="D14" s="48">
        <f t="shared" si="21"/>
        <v>3914684</v>
      </c>
      <c r="E14" s="48">
        <f t="shared" si="21"/>
        <v>3908184</v>
      </c>
      <c r="F14" s="48">
        <f t="shared" si="21"/>
        <v>3939869</v>
      </c>
      <c r="G14" s="48">
        <f t="shared" si="21"/>
        <v>3923454</v>
      </c>
      <c r="H14" s="48">
        <f t="shared" si="21"/>
        <v>3929787</v>
      </c>
      <c r="I14" s="48">
        <f t="shared" si="21"/>
        <v>3924037.9</v>
      </c>
      <c r="J14" s="48">
        <f t="shared" ref="J14:K14" si="22">SUM(J11:J13)</f>
        <v>3917464.9</v>
      </c>
      <c r="K14" s="48">
        <f t="shared" si="22"/>
        <v>3921860.9</v>
      </c>
      <c r="L14" s="48">
        <f t="shared" ref="L14:M14" si="23">SUM(L11:L13)</f>
        <v>3919891.8774999999</v>
      </c>
      <c r="M14" s="48">
        <f t="shared" si="23"/>
        <v>3913044</v>
      </c>
      <c r="N14" s="48">
        <f t="shared" ref="N14:O14" si="24">SUM(N11:N13)</f>
        <v>3807682</v>
      </c>
      <c r="O14" s="48">
        <f t="shared" si="24"/>
        <v>3919179</v>
      </c>
      <c r="P14" s="48">
        <f t="shared" ref="P14" si="25">SUM(P11:P13)</f>
        <v>3922669</v>
      </c>
    </row>
    <row r="15" spans="2:16">
      <c r="B15" s="65"/>
    </row>
    <row r="16" spans="2:16" ht="15">
      <c r="B16" s="133" t="s">
        <v>55</v>
      </c>
      <c r="C16" s="133"/>
      <c r="D16" s="133"/>
      <c r="E16" s="133"/>
      <c r="F16" s="133"/>
      <c r="G16" s="133"/>
      <c r="H16" s="133"/>
      <c r="I16" s="133"/>
    </row>
    <row r="17" spans="2:16" ht="25.5" thickBot="1">
      <c r="B17" s="29" t="s">
        <v>45</v>
      </c>
      <c r="C17" s="72">
        <f t="shared" ref="C17:J17" si="26">C3</f>
        <v>44773</v>
      </c>
      <c r="D17" s="72">
        <f t="shared" si="26"/>
        <v>44804</v>
      </c>
      <c r="E17" s="72">
        <f t="shared" si="26"/>
        <v>44834</v>
      </c>
      <c r="F17" s="72">
        <f t="shared" si="26"/>
        <v>44865</v>
      </c>
      <c r="G17" s="72">
        <f t="shared" si="26"/>
        <v>44895</v>
      </c>
      <c r="H17" s="72">
        <f t="shared" si="26"/>
        <v>44926</v>
      </c>
      <c r="I17" s="72">
        <f t="shared" si="26"/>
        <v>44957</v>
      </c>
      <c r="J17" s="72">
        <f t="shared" si="26"/>
        <v>44985</v>
      </c>
      <c r="K17" s="72">
        <f t="shared" ref="K17:L17" si="27">K3</f>
        <v>45016</v>
      </c>
      <c r="L17" s="72">
        <f t="shared" si="27"/>
        <v>45046</v>
      </c>
      <c r="M17" s="72">
        <f t="shared" ref="M17:N17" si="28">M3</f>
        <v>45077</v>
      </c>
      <c r="N17" s="72">
        <f t="shared" si="28"/>
        <v>45107</v>
      </c>
      <c r="O17" s="72">
        <f t="shared" ref="O17:P17" si="29">O3</f>
        <v>45138</v>
      </c>
      <c r="P17" s="72">
        <f t="shared" si="29"/>
        <v>45169</v>
      </c>
    </row>
    <row r="18" spans="2:16" ht="15" thickTop="1">
      <c r="B18" s="30" t="s">
        <v>46</v>
      </c>
      <c r="C18" s="47">
        <v>9540</v>
      </c>
      <c r="D18" s="47">
        <v>9560</v>
      </c>
      <c r="E18" s="47">
        <v>9728</v>
      </c>
      <c r="F18" s="47">
        <v>9677</v>
      </c>
      <c r="G18" s="104">
        <v>9678</v>
      </c>
      <c r="H18" s="104">
        <v>9827</v>
      </c>
      <c r="I18" s="49">
        <v>12161</v>
      </c>
      <c r="J18" s="49">
        <v>12161</v>
      </c>
      <c r="K18" s="49">
        <v>15337</v>
      </c>
      <c r="L18" s="49">
        <v>12985</v>
      </c>
      <c r="M18" s="49">
        <v>12977</v>
      </c>
      <c r="N18" s="122">
        <v>12976</v>
      </c>
      <c r="O18" s="122">
        <v>13027</v>
      </c>
      <c r="P18" s="122">
        <v>12443</v>
      </c>
    </row>
    <row r="19" spans="2:16">
      <c r="B19" s="30" t="s">
        <v>47</v>
      </c>
      <c r="C19" s="47">
        <v>2156</v>
      </c>
      <c r="D19" s="47">
        <v>2153</v>
      </c>
      <c r="E19" s="47">
        <v>2145</v>
      </c>
      <c r="F19" s="47">
        <v>2143</v>
      </c>
      <c r="G19" s="104">
        <v>2143</v>
      </c>
      <c r="H19" s="104">
        <v>2149</v>
      </c>
      <c r="I19" s="49">
        <v>2045</v>
      </c>
      <c r="J19" s="49">
        <v>2045</v>
      </c>
      <c r="K19" s="49">
        <v>2045</v>
      </c>
      <c r="L19" s="49">
        <v>2050</v>
      </c>
      <c r="M19" s="49">
        <v>2041</v>
      </c>
      <c r="N19" s="122">
        <v>2044</v>
      </c>
      <c r="O19" s="122">
        <v>2043</v>
      </c>
      <c r="P19" s="122">
        <v>2043</v>
      </c>
    </row>
    <row r="20" spans="2:16">
      <c r="B20" s="30" t="s">
        <v>48</v>
      </c>
      <c r="C20" s="47">
        <v>119911</v>
      </c>
      <c r="D20" s="47">
        <v>119782</v>
      </c>
      <c r="E20" s="47">
        <v>119525</v>
      </c>
      <c r="F20" s="47">
        <v>119525</v>
      </c>
      <c r="G20" s="104">
        <v>118406</v>
      </c>
      <c r="H20" s="104">
        <v>119292</v>
      </c>
      <c r="I20" s="49">
        <v>119021</v>
      </c>
      <c r="J20" s="49">
        <v>119026</v>
      </c>
      <c r="K20" s="49">
        <v>119023</v>
      </c>
      <c r="L20" s="49">
        <v>118825</v>
      </c>
      <c r="M20" s="49">
        <v>118926</v>
      </c>
      <c r="N20" s="122">
        <v>118166</v>
      </c>
      <c r="O20" s="122">
        <v>106503</v>
      </c>
      <c r="P20" s="122">
        <v>106217</v>
      </c>
    </row>
    <row r="21" spans="2:16">
      <c r="B21" s="66" t="s">
        <v>53</v>
      </c>
      <c r="C21" s="48">
        <f t="shared" ref="C21:I21" si="30">SUM(C18:C20)</f>
        <v>131607</v>
      </c>
      <c r="D21" s="48">
        <f t="shared" si="30"/>
        <v>131495</v>
      </c>
      <c r="E21" s="48">
        <f t="shared" si="30"/>
        <v>131398</v>
      </c>
      <c r="F21" s="48">
        <f t="shared" si="30"/>
        <v>131345</v>
      </c>
      <c r="G21" s="48">
        <f t="shared" si="30"/>
        <v>130227</v>
      </c>
      <c r="H21" s="48">
        <f t="shared" si="30"/>
        <v>131268</v>
      </c>
      <c r="I21" s="48">
        <f t="shared" si="30"/>
        <v>133227</v>
      </c>
      <c r="J21" s="48">
        <f t="shared" ref="J21:K21" si="31">SUM(J18:J20)</f>
        <v>133232</v>
      </c>
      <c r="K21" s="48">
        <f t="shared" si="31"/>
        <v>136405</v>
      </c>
      <c r="L21" s="48">
        <f t="shared" ref="L21:M21" si="32">SUM(L18:L20)</f>
        <v>133860</v>
      </c>
      <c r="M21" s="48">
        <f t="shared" si="32"/>
        <v>133944</v>
      </c>
      <c r="N21" s="48">
        <f t="shared" ref="N21:O21" si="33">SUM(N18:N20)</f>
        <v>133186</v>
      </c>
      <c r="O21" s="48">
        <f t="shared" si="33"/>
        <v>121573</v>
      </c>
      <c r="P21" s="48">
        <f t="shared" ref="P21" si="34">SUM(P18:P20)</f>
        <v>120703</v>
      </c>
    </row>
  </sheetData>
  <mergeCells count="3">
    <mergeCell ref="B9:I9"/>
    <mergeCell ref="B16:I16"/>
    <mergeCell ref="B2:I2"/>
  </mergeCells>
  <pageMargins left="0.7" right="0.7" top="0.75" bottom="0.75" header="0.3" footer="0.3"/>
  <pageSetup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B1:Q23"/>
  <sheetViews>
    <sheetView showGridLines="0" tabSelected="1" zoomScale="85" zoomScaleNormal="85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P22" sqref="P22"/>
    </sheetView>
  </sheetViews>
  <sheetFormatPr defaultColWidth="8.81640625" defaultRowHeight="14.5"/>
  <cols>
    <col min="2" max="2" width="13.1796875" bestFit="1" customWidth="1"/>
    <col min="3" max="8" width="11.81640625" bestFit="1" customWidth="1"/>
    <col min="9" max="16" width="11.453125" customWidth="1"/>
  </cols>
  <sheetData>
    <row r="1" spans="2:17">
      <c r="I1" s="73"/>
      <c r="J1" s="73"/>
      <c r="K1" s="73"/>
      <c r="L1" s="73"/>
      <c r="M1" s="73"/>
      <c r="N1" s="73"/>
      <c r="O1" s="73"/>
      <c r="P1" s="73" t="s">
        <v>56</v>
      </c>
    </row>
    <row r="2" spans="2:17" ht="15">
      <c r="B2" s="133" t="s">
        <v>57</v>
      </c>
      <c r="C2" s="133"/>
      <c r="D2" s="133"/>
      <c r="E2" s="133"/>
      <c r="F2" s="133"/>
      <c r="G2" s="133"/>
      <c r="H2" s="133"/>
      <c r="I2" s="133"/>
    </row>
    <row r="3" spans="2:17" ht="25.5" thickBot="1">
      <c r="B3" s="29" t="s">
        <v>45</v>
      </c>
      <c r="C3" s="72">
        <v>44773</v>
      </c>
      <c r="D3" s="72">
        <v>44804</v>
      </c>
      <c r="E3" s="72">
        <v>44834</v>
      </c>
      <c r="F3" s="72">
        <v>44865</v>
      </c>
      <c r="G3" s="72">
        <v>44895</v>
      </c>
      <c r="H3" s="72">
        <v>44926</v>
      </c>
      <c r="I3" s="72">
        <v>44957</v>
      </c>
      <c r="J3" s="72">
        <v>44985</v>
      </c>
      <c r="K3" s="72">
        <v>45016</v>
      </c>
      <c r="L3" s="72">
        <v>45046</v>
      </c>
      <c r="M3" s="72">
        <v>45077</v>
      </c>
      <c r="N3" s="72">
        <v>45107</v>
      </c>
      <c r="O3" s="72">
        <f>EOMONTH(N3,1)</f>
        <v>45138</v>
      </c>
      <c r="P3" s="72">
        <f>EOMONTH(O3,1)</f>
        <v>45169</v>
      </c>
    </row>
    <row r="4" spans="2:17" ht="15" thickTop="1">
      <c r="B4" s="30" t="s">
        <v>46</v>
      </c>
      <c r="C4" s="49">
        <f t="shared" ref="C4:I4" si="0">C12+C20</f>
        <v>176058.73821075557</v>
      </c>
      <c r="D4" s="49">
        <f t="shared" si="0"/>
        <v>177260.96526236547</v>
      </c>
      <c r="E4" s="49">
        <f t="shared" si="0"/>
        <v>176649.81689018122</v>
      </c>
      <c r="F4" s="49">
        <f t="shared" si="0"/>
        <v>177098.56932041707</v>
      </c>
      <c r="G4" s="49">
        <f t="shared" si="0"/>
        <v>178502.32510110087</v>
      </c>
      <c r="H4" s="49">
        <f t="shared" si="0"/>
        <v>178379.29456570523</v>
      </c>
      <c r="I4" s="49">
        <f t="shared" si="0"/>
        <v>179479.77543100363</v>
      </c>
      <c r="J4" s="49">
        <f t="shared" ref="J4:K4" si="1">J12+J20</f>
        <v>179848.58312697188</v>
      </c>
      <c r="K4" s="49">
        <f t="shared" si="1"/>
        <v>180159.52431110307</v>
      </c>
      <c r="L4" s="49">
        <f t="shared" ref="L4:M4" si="2">L12+L20</f>
        <v>181344.56028271411</v>
      </c>
      <c r="M4" s="49">
        <f t="shared" si="2"/>
        <v>182655.05579487424</v>
      </c>
      <c r="N4" s="49">
        <f t="shared" ref="N4:O4" si="3">N12+N20</f>
        <v>185309.49759513277</v>
      </c>
      <c r="O4" s="49">
        <f t="shared" si="3"/>
        <v>186252.50431351396</v>
      </c>
      <c r="P4" s="49">
        <f t="shared" ref="P4" si="4">P12+P20</f>
        <v>186401.75855877585</v>
      </c>
    </row>
    <row r="5" spans="2:17">
      <c r="B5" s="30" t="s">
        <v>47</v>
      </c>
      <c r="C5" s="49">
        <f t="shared" ref="C5:I5" si="5">C13+C21</f>
        <v>42029.069273456545</v>
      </c>
      <c r="D5" s="49">
        <f t="shared" si="5"/>
        <v>42562.842499484344</v>
      </c>
      <c r="E5" s="49">
        <f t="shared" si="5"/>
        <v>42684.262351009893</v>
      </c>
      <c r="F5" s="49">
        <f t="shared" si="5"/>
        <v>43108.646786272591</v>
      </c>
      <c r="G5" s="49">
        <f t="shared" si="5"/>
        <v>43692.156222279038</v>
      </c>
      <c r="H5" s="49">
        <f t="shared" si="5"/>
        <v>43500.491143902691</v>
      </c>
      <c r="I5" s="49">
        <f t="shared" si="5"/>
        <v>43612.895136071231</v>
      </c>
      <c r="J5" s="49">
        <f t="shared" ref="J5:K5" si="6">J13+J21</f>
        <v>43934.037996125895</v>
      </c>
      <c r="K5" s="49">
        <f t="shared" si="6"/>
        <v>44209.587389841312</v>
      </c>
      <c r="L5" s="49">
        <f t="shared" ref="L5:M5" si="7">L13+L21</f>
        <v>44707.475050928551</v>
      </c>
      <c r="M5" s="49">
        <f t="shared" si="7"/>
        <v>44916.561888730233</v>
      </c>
      <c r="N5" s="49">
        <f t="shared" ref="N5:O5" si="8">N13+N21</f>
        <v>45502.816940031575</v>
      </c>
      <c r="O5" s="49">
        <f t="shared" si="8"/>
        <v>45625.158923718198</v>
      </c>
      <c r="P5" s="49">
        <f t="shared" ref="P5" si="9">P13+P21</f>
        <v>45862.314713581851</v>
      </c>
    </row>
    <row r="6" spans="2:17">
      <c r="B6" s="30" t="s">
        <v>48</v>
      </c>
      <c r="C6" s="49">
        <f t="shared" ref="C6:I6" si="10">C14+C22</f>
        <v>118048.49623431716</v>
      </c>
      <c r="D6" s="49">
        <f t="shared" si="10"/>
        <v>118381.40636831938</v>
      </c>
      <c r="E6" s="49">
        <f t="shared" si="10"/>
        <v>118161.88332995467</v>
      </c>
      <c r="F6" s="49">
        <f t="shared" si="10"/>
        <v>118506.35241610125</v>
      </c>
      <c r="G6" s="49">
        <f t="shared" si="10"/>
        <v>119679.77609777209</v>
      </c>
      <c r="H6" s="49">
        <f t="shared" si="10"/>
        <v>123005.45469380834</v>
      </c>
      <c r="I6" s="49">
        <f t="shared" si="10"/>
        <v>123768.95320602422</v>
      </c>
      <c r="J6" s="49">
        <f t="shared" ref="J6:K6" si="11">J14+J22</f>
        <v>124110.15816713498</v>
      </c>
      <c r="K6" s="49">
        <f t="shared" si="11"/>
        <v>125711.71416217505</v>
      </c>
      <c r="L6" s="49">
        <f t="shared" ref="L6:M6" si="12">L14+L22</f>
        <v>126798.60388710738</v>
      </c>
      <c r="M6" s="49">
        <f t="shared" si="12"/>
        <v>127562.07165863785</v>
      </c>
      <c r="N6" s="49">
        <f t="shared" ref="N6:O6" si="13">N14+N22</f>
        <v>127850.06130415582</v>
      </c>
      <c r="O6" s="49">
        <f t="shared" si="13"/>
        <v>128200.29340900597</v>
      </c>
      <c r="P6" s="49">
        <f t="shared" ref="P6" si="14">P14+P22</f>
        <v>128750.68265282744</v>
      </c>
    </row>
    <row r="7" spans="2:17">
      <c r="B7" s="66" t="s">
        <v>53</v>
      </c>
      <c r="C7" s="48">
        <f t="shared" ref="C7:I7" si="15">SUM(C4:C6)</f>
        <v>336136.30371852929</v>
      </c>
      <c r="D7" s="48">
        <f t="shared" si="15"/>
        <v>338205.21413016919</v>
      </c>
      <c r="E7" s="48">
        <f t="shared" si="15"/>
        <v>337495.96257114573</v>
      </c>
      <c r="F7" s="48">
        <f t="shared" si="15"/>
        <v>338713.56852279091</v>
      </c>
      <c r="G7" s="48">
        <f t="shared" si="15"/>
        <v>341874.25742115197</v>
      </c>
      <c r="H7" s="48">
        <f t="shared" si="15"/>
        <v>344885.24040341628</v>
      </c>
      <c r="I7" s="48">
        <f t="shared" si="15"/>
        <v>346861.62377309904</v>
      </c>
      <c r="J7" s="48">
        <f t="shared" ref="J7:K7" si="16">SUM(J4:J6)</f>
        <v>347892.77929023275</v>
      </c>
      <c r="K7" s="48">
        <f t="shared" si="16"/>
        <v>350080.82586311945</v>
      </c>
      <c r="L7" s="48">
        <f t="shared" ref="L7:M7" si="17">SUM(L4:L6)</f>
        <v>352850.63922075008</v>
      </c>
      <c r="M7" s="48">
        <f t="shared" si="17"/>
        <v>355133.68934224232</v>
      </c>
      <c r="N7" s="48">
        <f t="shared" ref="N7:O7" si="18">SUM(N4:N6)</f>
        <v>358662.37583932013</v>
      </c>
      <c r="O7" s="48">
        <f t="shared" si="18"/>
        <v>360077.9566462381</v>
      </c>
      <c r="P7" s="48">
        <f t="shared" ref="P7" si="19">SUM(P4:P6)</f>
        <v>361014.75592518516</v>
      </c>
    </row>
    <row r="8" spans="2:17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spans="2:17">
      <c r="I9" s="73"/>
      <c r="J9" s="73"/>
      <c r="K9" s="73"/>
      <c r="L9" s="73"/>
      <c r="M9" s="73"/>
      <c r="N9" s="73"/>
      <c r="O9" s="73"/>
      <c r="P9" s="73" t="s">
        <v>56</v>
      </c>
    </row>
    <row r="10" spans="2:17" ht="15">
      <c r="B10" s="133" t="s">
        <v>58</v>
      </c>
      <c r="C10" s="133"/>
      <c r="D10" s="133"/>
      <c r="E10" s="133"/>
      <c r="F10" s="133"/>
      <c r="G10" s="133"/>
      <c r="H10" s="133"/>
      <c r="I10" s="133"/>
    </row>
    <row r="11" spans="2:17" ht="25.5" thickBot="1">
      <c r="B11" s="29" t="s">
        <v>45</v>
      </c>
      <c r="C11" s="72">
        <f t="shared" ref="C11:I11" si="20">C3</f>
        <v>44773</v>
      </c>
      <c r="D11" s="72">
        <f t="shared" si="20"/>
        <v>44804</v>
      </c>
      <c r="E11" s="72">
        <f t="shared" si="20"/>
        <v>44834</v>
      </c>
      <c r="F11" s="72">
        <f t="shared" si="20"/>
        <v>44865</v>
      </c>
      <c r="G11" s="72">
        <f t="shared" si="20"/>
        <v>44895</v>
      </c>
      <c r="H11" s="72">
        <f t="shared" si="20"/>
        <v>44926</v>
      </c>
      <c r="I11" s="72">
        <f t="shared" si="20"/>
        <v>44957</v>
      </c>
      <c r="J11" s="72">
        <f t="shared" ref="J11:K11" si="21">J3</f>
        <v>44985</v>
      </c>
      <c r="K11" s="72">
        <f t="shared" si="21"/>
        <v>45016</v>
      </c>
      <c r="L11" s="72">
        <f t="shared" ref="L11:M11" si="22">L3</f>
        <v>45046</v>
      </c>
      <c r="M11" s="72">
        <f t="shared" si="22"/>
        <v>45077</v>
      </c>
      <c r="N11" s="72">
        <f t="shared" ref="N11:O11" si="23">N3</f>
        <v>45107</v>
      </c>
      <c r="O11" s="72">
        <f t="shared" si="23"/>
        <v>45138</v>
      </c>
      <c r="P11" s="72">
        <f t="shared" ref="P11" si="24">P3</f>
        <v>45169</v>
      </c>
    </row>
    <row r="12" spans="2:17" ht="15" thickTop="1">
      <c r="B12" s="30" t="s">
        <v>46</v>
      </c>
      <c r="C12" s="47">
        <v>175421.48785348432</v>
      </c>
      <c r="D12" s="47">
        <v>176619.39913379014</v>
      </c>
      <c r="E12" s="47">
        <v>175996.19329471028</v>
      </c>
      <c r="F12" s="47">
        <v>176443.25037267359</v>
      </c>
      <c r="G12" s="64">
        <v>177838.90085084198</v>
      </c>
      <c r="H12" s="64">
        <v>177717.05182968135</v>
      </c>
      <c r="I12" s="49">
        <v>178029.34708382876</v>
      </c>
      <c r="J12" s="49">
        <v>178397.639873687</v>
      </c>
      <c r="K12" s="49">
        <v>178670.59085534691</v>
      </c>
      <c r="L12" s="49">
        <v>179840.7343277513</v>
      </c>
      <c r="M12" s="49">
        <v>181126.12214759286</v>
      </c>
      <c r="N12" s="126">
        <v>183758.04520118239</v>
      </c>
      <c r="O12" s="126">
        <v>184683.25468037563</v>
      </c>
      <c r="P12" s="126">
        <v>184822.42700680654</v>
      </c>
      <c r="Q12" s="130"/>
    </row>
    <row r="13" spans="2:17">
      <c r="B13" s="30" t="s">
        <v>47</v>
      </c>
      <c r="C13" s="47">
        <v>41958.943814356542</v>
      </c>
      <c r="D13" s="47">
        <v>42486.456884984342</v>
      </c>
      <c r="E13" s="47">
        <v>42609.615381534895</v>
      </c>
      <c r="F13" s="47">
        <v>43035.320656558593</v>
      </c>
      <c r="G13" s="64">
        <v>43618.194413038036</v>
      </c>
      <c r="H13" s="64">
        <v>43422.622879519688</v>
      </c>
      <c r="I13" s="49">
        <v>43536.170607658234</v>
      </c>
      <c r="J13" s="49">
        <v>43857.313467712898</v>
      </c>
      <c r="K13" s="49">
        <v>44132.862861428315</v>
      </c>
      <c r="L13" s="49">
        <v>44631.328323688555</v>
      </c>
      <c r="M13" s="49">
        <v>44840.581898433236</v>
      </c>
      <c r="N13" s="126">
        <v>45428.810157970576</v>
      </c>
      <c r="O13" s="126">
        <v>45553.874638338195</v>
      </c>
      <c r="P13" s="126">
        <v>45792.085669573149</v>
      </c>
      <c r="Q13" s="130"/>
    </row>
    <row r="14" spans="2:17">
      <c r="B14" s="30" t="s">
        <v>48</v>
      </c>
      <c r="C14" s="47">
        <v>116572.27045564416</v>
      </c>
      <c r="D14" s="47">
        <v>116896.44197151638</v>
      </c>
      <c r="E14" s="47">
        <v>116678.93667261567</v>
      </c>
      <c r="F14" s="47">
        <v>117017.54903525725</v>
      </c>
      <c r="G14" s="64">
        <v>118180.00008335609</v>
      </c>
      <c r="H14" s="64">
        <v>121495.92463649134</v>
      </c>
      <c r="I14" s="49">
        <v>122252.28225446322</v>
      </c>
      <c r="J14" s="49">
        <v>122585.38210546899</v>
      </c>
      <c r="K14" s="49">
        <v>124174.10984370005</v>
      </c>
      <c r="L14" s="49">
        <v>125248.40266698439</v>
      </c>
      <c r="M14" s="49">
        <v>125997.31031903885</v>
      </c>
      <c r="N14" s="126">
        <v>126271.99006463782</v>
      </c>
      <c r="O14" s="126">
        <v>126607.63028217497</v>
      </c>
      <c r="P14" s="126">
        <v>127123.26798293344</v>
      </c>
      <c r="Q14" s="130"/>
    </row>
    <row r="15" spans="2:17">
      <c r="B15" s="66" t="s">
        <v>53</v>
      </c>
      <c r="C15" s="48">
        <f t="shared" ref="C15:I15" si="25">SUM(C12:C14)</f>
        <v>333952.70212348504</v>
      </c>
      <c r="D15" s="48">
        <f t="shared" si="25"/>
        <v>336002.29799029086</v>
      </c>
      <c r="E15" s="48">
        <f t="shared" si="25"/>
        <v>335284.74534886086</v>
      </c>
      <c r="F15" s="48">
        <f t="shared" si="25"/>
        <v>336496.12006448943</v>
      </c>
      <c r="G15" s="48">
        <f t="shared" si="25"/>
        <v>339637.09534723609</v>
      </c>
      <c r="H15" s="48">
        <f t="shared" si="25"/>
        <v>342635.59934569238</v>
      </c>
      <c r="I15" s="48">
        <f t="shared" si="25"/>
        <v>343817.79994595022</v>
      </c>
      <c r="J15" s="48">
        <f t="shared" ref="J15:K15" si="26">SUM(J12:J14)</f>
        <v>344840.33544686891</v>
      </c>
      <c r="K15" s="48">
        <f t="shared" si="26"/>
        <v>346977.56356047525</v>
      </c>
      <c r="L15" s="48">
        <f t="shared" ref="L15:M15" si="27">SUM(L12:L14)</f>
        <v>349720.46531842428</v>
      </c>
      <c r="M15" s="48">
        <f t="shared" si="27"/>
        <v>351964.01436506497</v>
      </c>
      <c r="N15" s="48">
        <f t="shared" ref="N15:O15" si="28">SUM(N12:N14)</f>
        <v>355458.8454237908</v>
      </c>
      <c r="O15" s="48">
        <f t="shared" si="28"/>
        <v>356844.75960088882</v>
      </c>
      <c r="P15" s="48">
        <f t="shared" ref="P15" si="29">SUM(P12:P14)</f>
        <v>357737.78065931314</v>
      </c>
    </row>
    <row r="16" spans="2:17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</row>
    <row r="17" spans="2:17">
      <c r="B17" s="65"/>
      <c r="I17" s="73"/>
      <c r="J17" s="73"/>
      <c r="K17" s="73"/>
      <c r="L17" s="73"/>
      <c r="M17" s="73"/>
      <c r="N17" s="73"/>
      <c r="O17" s="73"/>
      <c r="P17" s="73" t="s">
        <v>56</v>
      </c>
    </row>
    <row r="18" spans="2:17" ht="15">
      <c r="B18" s="133" t="s">
        <v>59</v>
      </c>
      <c r="C18" s="133"/>
      <c r="D18" s="133"/>
      <c r="E18" s="133"/>
      <c r="F18" s="133"/>
      <c r="G18" s="133"/>
      <c r="H18" s="133"/>
      <c r="I18" s="133"/>
    </row>
    <row r="19" spans="2:17" ht="25.5" thickBot="1">
      <c r="B19" s="29" t="s">
        <v>45</v>
      </c>
      <c r="C19" s="72">
        <f t="shared" ref="C19:I19" si="30">C3</f>
        <v>44773</v>
      </c>
      <c r="D19" s="72">
        <f t="shared" si="30"/>
        <v>44804</v>
      </c>
      <c r="E19" s="72">
        <f t="shared" si="30"/>
        <v>44834</v>
      </c>
      <c r="F19" s="72">
        <f t="shared" si="30"/>
        <v>44865</v>
      </c>
      <c r="G19" s="72">
        <f t="shared" si="30"/>
        <v>44895</v>
      </c>
      <c r="H19" s="72">
        <f t="shared" si="30"/>
        <v>44926</v>
      </c>
      <c r="I19" s="72">
        <f t="shared" si="30"/>
        <v>44957</v>
      </c>
      <c r="J19" s="72">
        <f t="shared" ref="J19:K19" si="31">J3</f>
        <v>44985</v>
      </c>
      <c r="K19" s="72">
        <f t="shared" si="31"/>
        <v>45016</v>
      </c>
      <c r="L19" s="72">
        <f t="shared" ref="L19:M19" si="32">L3</f>
        <v>45046</v>
      </c>
      <c r="M19" s="72">
        <f t="shared" si="32"/>
        <v>45077</v>
      </c>
      <c r="N19" s="72">
        <f t="shared" ref="N19:O19" si="33">N3</f>
        <v>45107</v>
      </c>
      <c r="O19" s="72">
        <f t="shared" si="33"/>
        <v>45138</v>
      </c>
      <c r="P19" s="72">
        <f t="shared" ref="P19" si="34">P3</f>
        <v>45169</v>
      </c>
    </row>
    <row r="20" spans="2:17" ht="15" thickTop="1">
      <c r="B20" s="30" t="s">
        <v>46</v>
      </c>
      <c r="C20" s="47">
        <v>637.25035727125999</v>
      </c>
      <c r="D20" s="47">
        <v>641.56612857531718</v>
      </c>
      <c r="E20" s="47">
        <v>653.62359547094593</v>
      </c>
      <c r="F20" s="47">
        <v>655.31894774347904</v>
      </c>
      <c r="G20" s="64">
        <v>663.42425025887644</v>
      </c>
      <c r="H20" s="64">
        <v>662.24273602386677</v>
      </c>
      <c r="I20" s="49">
        <v>1450.4283471748668</v>
      </c>
      <c r="J20" s="49">
        <v>1450.94325328487</v>
      </c>
      <c r="K20" s="49">
        <v>1488.9334557561799</v>
      </c>
      <c r="L20" s="49">
        <v>1503.8259549628222</v>
      </c>
      <c r="M20" s="49">
        <v>1528.9336472813641</v>
      </c>
      <c r="N20" s="126">
        <v>1551.452393950364</v>
      </c>
      <c r="O20" s="126">
        <v>1569.2496331383188</v>
      </c>
      <c r="P20" s="126">
        <v>1579.331551969314</v>
      </c>
      <c r="Q20" s="130"/>
    </row>
    <row r="21" spans="2:17">
      <c r="B21" s="30" t="s">
        <v>47</v>
      </c>
      <c r="C21" s="47">
        <v>70.1254591</v>
      </c>
      <c r="D21" s="47">
        <v>76.385614500000003</v>
      </c>
      <c r="E21" s="47">
        <v>74.646969475000006</v>
      </c>
      <c r="F21" s="47">
        <v>73.326129714000004</v>
      </c>
      <c r="G21" s="64">
        <v>73.961809240999997</v>
      </c>
      <c r="H21" s="64">
        <v>77.868264382999996</v>
      </c>
      <c r="I21" s="49">
        <v>76.724528413000002</v>
      </c>
      <c r="J21" s="49">
        <v>76.724528413000002</v>
      </c>
      <c r="K21" s="49">
        <v>76.724528413000002</v>
      </c>
      <c r="L21" s="49">
        <v>76.146727240000004</v>
      </c>
      <c r="M21" s="49">
        <v>75.979990297000001</v>
      </c>
      <c r="N21" s="126">
        <v>74.006782060999996</v>
      </c>
      <c r="O21" s="126">
        <v>71.28428538</v>
      </c>
      <c r="P21" s="126">
        <v>70.229044008700001</v>
      </c>
      <c r="Q21" s="130"/>
    </row>
    <row r="22" spans="2:17">
      <c r="B22" s="30" t="s">
        <v>48</v>
      </c>
      <c r="C22" s="47">
        <v>1476.2257786729999</v>
      </c>
      <c r="D22" s="47">
        <v>1484.964396803</v>
      </c>
      <c r="E22" s="47">
        <v>1482.946657339</v>
      </c>
      <c r="F22" s="47">
        <v>1488.803380844</v>
      </c>
      <c r="G22" s="64">
        <v>1499.776014416</v>
      </c>
      <c r="H22" s="64">
        <v>1509.530057317</v>
      </c>
      <c r="I22" s="49">
        <v>1516.670951561</v>
      </c>
      <c r="J22" s="49">
        <v>1524.776061666</v>
      </c>
      <c r="K22" s="49">
        <v>1537.6043184749999</v>
      </c>
      <c r="L22" s="49">
        <v>1550.201220123</v>
      </c>
      <c r="M22" s="49">
        <v>1564.7613395989999</v>
      </c>
      <c r="N22" s="126">
        <v>1578.0712395180001</v>
      </c>
      <c r="O22" s="126">
        <v>1592.663126831</v>
      </c>
      <c r="P22" s="126">
        <v>1627.4146698940001</v>
      </c>
      <c r="Q22" s="130"/>
    </row>
    <row r="23" spans="2:17">
      <c r="B23" s="66" t="s">
        <v>53</v>
      </c>
      <c r="C23" s="48">
        <f t="shared" ref="C23:I23" si="35">SUM(C20:C22)</f>
        <v>2183.6015950442597</v>
      </c>
      <c r="D23" s="48">
        <f t="shared" si="35"/>
        <v>2202.9161398783172</v>
      </c>
      <c r="E23" s="48">
        <f t="shared" si="35"/>
        <v>2211.2172222849458</v>
      </c>
      <c r="F23" s="48">
        <f t="shared" si="35"/>
        <v>2217.4484583014791</v>
      </c>
      <c r="G23" s="48">
        <f t="shared" si="35"/>
        <v>2237.1620739158761</v>
      </c>
      <c r="H23" s="48">
        <f t="shared" si="35"/>
        <v>2249.6410577238667</v>
      </c>
      <c r="I23" s="48">
        <f t="shared" si="35"/>
        <v>3043.8238271488667</v>
      </c>
      <c r="J23" s="48">
        <f t="shared" ref="J23:K23" si="36">SUM(J20:J22)</f>
        <v>3052.4438433638697</v>
      </c>
      <c r="K23" s="48">
        <f t="shared" si="36"/>
        <v>3103.2623026441797</v>
      </c>
      <c r="L23" s="48">
        <f t="shared" ref="L23:M23" si="37">SUM(L20:L22)</f>
        <v>3130.1739023258224</v>
      </c>
      <c r="M23" s="48">
        <f t="shared" si="37"/>
        <v>3169.6749771773639</v>
      </c>
      <c r="N23" s="48">
        <f t="shared" ref="N23:O23" si="38">SUM(N20:N22)</f>
        <v>3203.5304155293643</v>
      </c>
      <c r="O23" s="48">
        <f t="shared" si="38"/>
        <v>3233.1970453493186</v>
      </c>
      <c r="P23" s="48">
        <f t="shared" ref="P23" si="39">SUM(P20:P22)</f>
        <v>3276.975265872014</v>
      </c>
    </row>
  </sheetData>
  <mergeCells count="3">
    <mergeCell ref="B2:I2"/>
    <mergeCell ref="B10:I10"/>
    <mergeCell ref="B18:I18"/>
  </mergeCell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P77"/>
  <sheetViews>
    <sheetView showGridLines="0" zoomScale="85" zoomScaleNormal="85" workbookViewId="0">
      <pane xSplit="2" ySplit="3" topLeftCell="H13" activePane="bottomRight" state="frozen"/>
      <selection pane="topRight" activeCell="C1" sqref="C1"/>
      <selection pane="bottomLeft" activeCell="A4" sqref="A4"/>
      <selection pane="bottomRight" activeCell="P58" sqref="P58"/>
    </sheetView>
  </sheetViews>
  <sheetFormatPr defaultColWidth="8.81640625" defaultRowHeight="14.5"/>
  <cols>
    <col min="2" max="2" width="20.453125" customWidth="1"/>
    <col min="3" max="8" width="13.453125" bestFit="1" customWidth="1"/>
    <col min="9" max="16" width="13.6328125" customWidth="1"/>
  </cols>
  <sheetData>
    <row r="1" spans="1:16">
      <c r="I1" s="73"/>
      <c r="J1" s="73"/>
      <c r="K1" s="73"/>
      <c r="L1" s="73"/>
      <c r="M1" s="73"/>
      <c r="N1" s="73"/>
      <c r="O1" s="73"/>
      <c r="P1" s="73" t="s">
        <v>56</v>
      </c>
    </row>
    <row r="2" spans="1:16" ht="15">
      <c r="B2" s="133" t="s">
        <v>60</v>
      </c>
      <c r="C2" s="133"/>
      <c r="D2" s="133"/>
      <c r="E2" s="133"/>
      <c r="F2" s="133"/>
      <c r="G2" s="133"/>
      <c r="H2" s="133"/>
      <c r="I2" s="133"/>
    </row>
    <row r="3" spans="1:16" ht="15" thickBot="1">
      <c r="A3" s="93"/>
      <c r="B3" s="29" t="s">
        <v>61</v>
      </c>
      <c r="C3" s="72">
        <v>44773</v>
      </c>
      <c r="D3" s="72">
        <v>44804</v>
      </c>
      <c r="E3" s="72">
        <v>44834</v>
      </c>
      <c r="F3" s="72">
        <v>44865</v>
      </c>
      <c r="G3" s="72">
        <v>44895</v>
      </c>
      <c r="H3" s="72">
        <v>44926</v>
      </c>
      <c r="I3" s="72">
        <v>44957</v>
      </c>
      <c r="J3" s="72">
        <v>44985</v>
      </c>
      <c r="K3" s="72">
        <v>45016</v>
      </c>
      <c r="L3" s="72">
        <v>45046</v>
      </c>
      <c r="M3" s="72">
        <v>45077</v>
      </c>
      <c r="N3" s="72">
        <f>EOMONTH(M3,1)</f>
        <v>45107</v>
      </c>
      <c r="O3" s="72">
        <f>EOMONTH(N3,1)</f>
        <v>45138</v>
      </c>
      <c r="P3" s="72">
        <f>EOMONTH(O3,1)</f>
        <v>45169</v>
      </c>
    </row>
    <row r="4" spans="1:16" ht="15" thickTop="1">
      <c r="A4" s="13"/>
      <c r="B4" s="14" t="s">
        <v>62</v>
      </c>
      <c r="C4" s="67">
        <v>474.15494527554</v>
      </c>
      <c r="D4" s="67">
        <v>238.76380915796</v>
      </c>
      <c r="E4" s="67">
        <v>277.27639660071003</v>
      </c>
      <c r="F4" s="67">
        <v>268.75275021776002</v>
      </c>
      <c r="G4" s="67">
        <v>308.51359525653004</v>
      </c>
      <c r="H4" s="67">
        <v>131.00704945651</v>
      </c>
      <c r="I4" s="67">
        <v>209.10512215316999</v>
      </c>
      <c r="J4" s="67">
        <f>'Tabel 9'!J4</f>
        <v>214.67393129820002</v>
      </c>
      <c r="K4" s="67">
        <f>'Tabel 9'!K4</f>
        <v>292.93066333320002</v>
      </c>
      <c r="L4" s="67">
        <f>'Tabel 9'!L4</f>
        <v>212.78826983762008</v>
      </c>
      <c r="M4" s="67">
        <f>'Tabel 9'!M4</f>
        <v>416.61531488091998</v>
      </c>
      <c r="N4" s="67">
        <f>'Tabel 9'!N4</f>
        <v>359.30586905967999</v>
      </c>
      <c r="O4" s="67">
        <f>'Tabel 9'!O4</f>
        <v>559.86011985191999</v>
      </c>
      <c r="P4" s="67">
        <f>'Tabel 9'!P4</f>
        <v>369.50561870205001</v>
      </c>
    </row>
    <row r="5" spans="1:16">
      <c r="A5" s="13"/>
      <c r="B5" s="14" t="s">
        <v>63</v>
      </c>
      <c r="C5" s="67">
        <v>1212.0626052959999</v>
      </c>
      <c r="D5" s="67">
        <v>1228.2776151099999</v>
      </c>
      <c r="E5" s="67">
        <v>1209.30256087</v>
      </c>
      <c r="F5" s="67">
        <v>1369.527429471</v>
      </c>
      <c r="G5" s="67">
        <v>1485.026255621</v>
      </c>
      <c r="H5" s="67">
        <v>945.99412169799996</v>
      </c>
      <c r="I5" s="67">
        <v>1530.2741657219999</v>
      </c>
      <c r="J5" s="67">
        <f>'Tabel 9'!J5</f>
        <v>1440.477756534</v>
      </c>
      <c r="K5" s="67">
        <f>'Tabel 9'!K5</f>
        <v>1600.6149937140001</v>
      </c>
      <c r="L5" s="67">
        <f>'Tabel 9'!L5</f>
        <v>1207.7284391119999</v>
      </c>
      <c r="M5" s="67">
        <f>'Tabel 9'!M5</f>
        <v>1204.9897839400001</v>
      </c>
      <c r="N5" s="67">
        <f>'Tabel 9'!N5</f>
        <v>1201.7195397180001</v>
      </c>
      <c r="O5" s="67">
        <f>'Tabel 9'!O5</f>
        <v>843.83363094499998</v>
      </c>
      <c r="P5" s="67">
        <f>'Tabel 9'!P5</f>
        <v>796.236629472</v>
      </c>
    </row>
    <row r="6" spans="1:16">
      <c r="A6" s="13"/>
      <c r="B6" s="14" t="s">
        <v>64</v>
      </c>
      <c r="C6" s="67">
        <v>14877.638311661001</v>
      </c>
      <c r="D6" s="67">
        <v>14964.236429008</v>
      </c>
      <c r="E6" s="67">
        <v>13516.049526263001</v>
      </c>
      <c r="F6" s="67">
        <v>12640.683185841999</v>
      </c>
      <c r="G6" s="67">
        <v>12830.565457055</v>
      </c>
      <c r="H6" s="67">
        <v>14109.425376192999</v>
      </c>
      <c r="I6" s="67">
        <v>13602.526623760001</v>
      </c>
      <c r="J6" s="67">
        <f>'Tabel 9'!J6</f>
        <v>12870.334238792</v>
      </c>
      <c r="K6" s="67">
        <f>'Tabel 9'!K6</f>
        <v>12397.267788650001</v>
      </c>
      <c r="L6" s="67">
        <f>'Tabel 9'!L6</f>
        <v>13499.451311090001</v>
      </c>
      <c r="M6" s="67">
        <f>'Tabel 9'!M6</f>
        <v>15268.093590814</v>
      </c>
      <c r="N6" s="67">
        <f>'Tabel 9'!N6</f>
        <v>16166.076174387001</v>
      </c>
      <c r="O6" s="67">
        <f>'Tabel 9'!O6</f>
        <v>15832.947891975</v>
      </c>
      <c r="P6" s="67">
        <f>'Tabel 9'!P6</f>
        <v>14994.713868743</v>
      </c>
    </row>
    <row r="7" spans="1:16">
      <c r="A7" s="13"/>
      <c r="B7" s="14" t="s">
        <v>65</v>
      </c>
      <c r="C7" s="67">
        <v>9.5509463399999994</v>
      </c>
      <c r="D7" s="67">
        <v>9.5509463399999994</v>
      </c>
      <c r="E7" s="67">
        <v>0</v>
      </c>
      <c r="F7" s="67">
        <v>0</v>
      </c>
      <c r="G7" s="67">
        <v>0</v>
      </c>
      <c r="H7" s="67">
        <v>9.4474557659999991</v>
      </c>
      <c r="I7" s="67">
        <v>9.4976870499999997</v>
      </c>
      <c r="J7" s="67">
        <f>'Tabel 9'!J7</f>
        <v>9.5430572419999997</v>
      </c>
      <c r="K7" s="67">
        <f>'Tabel 9'!K7</f>
        <v>9.5932885260000003</v>
      </c>
      <c r="L7" s="67">
        <f>'Tabel 9'!L7</f>
        <v>9.641899446</v>
      </c>
      <c r="M7" s="67">
        <f>'Tabel 9'!M7</f>
        <v>9.692130745</v>
      </c>
      <c r="N7" s="67">
        <f>'Tabel 9'!N7</f>
        <v>9.7407416799999993</v>
      </c>
      <c r="O7" s="67">
        <f>'Tabel 9'!O7</f>
        <v>9.7909729799999994</v>
      </c>
      <c r="P7" s="67">
        <f>'Tabel 9'!P7</f>
        <v>9.8412042789999994</v>
      </c>
    </row>
    <row r="8" spans="1:16">
      <c r="A8" s="13"/>
      <c r="B8" s="14" t="s">
        <v>66</v>
      </c>
      <c r="C8" s="67">
        <v>0</v>
      </c>
      <c r="D8" s="67">
        <v>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f>'Tabel 9'!J8</f>
        <v>0</v>
      </c>
      <c r="K8" s="67">
        <f>'Tabel 9'!K8</f>
        <v>0</v>
      </c>
      <c r="L8" s="67">
        <f>'Tabel 9'!L8</f>
        <v>0</v>
      </c>
      <c r="M8" s="67">
        <f>'Tabel 9'!M8</f>
        <v>0</v>
      </c>
      <c r="N8" s="67">
        <f>'Tabel 9'!N8</f>
        <v>0</v>
      </c>
      <c r="O8" s="67">
        <f>'Tabel 9'!O8</f>
        <v>0</v>
      </c>
      <c r="P8" s="67">
        <f>'Tabel 9'!P8</f>
        <v>0</v>
      </c>
    </row>
    <row r="9" spans="1:16">
      <c r="A9" s="13"/>
      <c r="B9" s="14" t="s">
        <v>67</v>
      </c>
      <c r="C9" s="67">
        <v>56323.363818147955</v>
      </c>
      <c r="D9" s="67">
        <v>57716.127683715313</v>
      </c>
      <c r="E9" s="67">
        <v>59699.860570798512</v>
      </c>
      <c r="F9" s="67">
        <v>60817.461426725618</v>
      </c>
      <c r="G9" s="67">
        <v>61559.362217898568</v>
      </c>
      <c r="H9" s="67">
        <v>61664.354933034228</v>
      </c>
      <c r="I9" s="67">
        <v>61590.365491508004</v>
      </c>
      <c r="J9" s="67">
        <f>'Tabel 9'!J9</f>
        <v>63182.56535802962</v>
      </c>
      <c r="K9" s="67">
        <f>'Tabel 9'!K9</f>
        <v>63826.96400716139</v>
      </c>
      <c r="L9" s="67">
        <f>'Tabel 9'!L9</f>
        <v>63655.618895768603</v>
      </c>
      <c r="M9" s="67">
        <f>'Tabel 9'!M9</f>
        <v>63437.602238924403</v>
      </c>
      <c r="N9" s="67">
        <f>'Tabel 9'!N9</f>
        <v>65118.988395220505</v>
      </c>
      <c r="O9" s="67">
        <f>'Tabel 9'!O9</f>
        <v>65980.138492340368</v>
      </c>
      <c r="P9" s="67">
        <f>'Tabel 9'!P9</f>
        <v>67409.084199370103</v>
      </c>
    </row>
    <row r="10" spans="1:16">
      <c r="A10" s="13"/>
      <c r="B10" s="14" t="s">
        <v>68</v>
      </c>
      <c r="C10" s="67">
        <v>19880.59793177155</v>
      </c>
      <c r="D10" s="67">
        <v>19530.005691252532</v>
      </c>
      <c r="E10" s="67">
        <v>19247.917562050319</v>
      </c>
      <c r="F10" s="67">
        <v>19801.747589393552</v>
      </c>
      <c r="G10" s="67">
        <v>19868.24235528045</v>
      </c>
      <c r="H10" s="67">
        <v>19189.57305425985</v>
      </c>
      <c r="I10" s="67">
        <v>19524.594779197909</v>
      </c>
      <c r="J10" s="67">
        <f>'Tabel 9'!J10</f>
        <v>19529.54657029091</v>
      </c>
      <c r="K10" s="67">
        <f>'Tabel 9'!K10</f>
        <v>19320.770923769913</v>
      </c>
      <c r="L10" s="67">
        <f>'Tabel 9'!L10</f>
        <v>19195.78627304445</v>
      </c>
      <c r="M10" s="67">
        <f>'Tabel 9'!M10</f>
        <v>18317.382423831081</v>
      </c>
      <c r="N10" s="67">
        <f>'Tabel 9'!N10</f>
        <v>18699.957165693078</v>
      </c>
      <c r="O10" s="67">
        <f>'Tabel 9'!O10</f>
        <v>19171.269549609453</v>
      </c>
      <c r="P10" s="67">
        <f>'Tabel 9'!P10</f>
        <v>19110.800455622455</v>
      </c>
    </row>
    <row r="11" spans="1:16">
      <c r="A11" s="13"/>
      <c r="B11" s="14" t="s">
        <v>69</v>
      </c>
      <c r="C11" s="67">
        <v>38681.584378951033</v>
      </c>
      <c r="D11" s="67">
        <v>39953.155121368232</v>
      </c>
      <c r="E11" s="67">
        <v>39754.183228931266</v>
      </c>
      <c r="F11" s="67">
        <v>39298.330279486545</v>
      </c>
      <c r="G11" s="67">
        <v>40148.614482118268</v>
      </c>
      <c r="H11" s="67">
        <v>40134.20413022305</v>
      </c>
      <c r="I11" s="67">
        <v>40190.280119569798</v>
      </c>
      <c r="J11" s="67">
        <f>'Tabel 9'!J11</f>
        <v>40096.982563370904</v>
      </c>
      <c r="K11" s="67">
        <f>'Tabel 9'!K11</f>
        <v>39661.595629591655</v>
      </c>
      <c r="L11" s="67">
        <f>'Tabel 9'!L11</f>
        <v>39898.56376598819</v>
      </c>
      <c r="M11" s="67">
        <f>'Tabel 9'!M11</f>
        <v>39862.076788575527</v>
      </c>
      <c r="N11" s="67">
        <f>'Tabel 9'!N11</f>
        <v>39611.164236567143</v>
      </c>
      <c r="O11" s="67">
        <f>'Tabel 9'!O11</f>
        <v>39536.223554316057</v>
      </c>
      <c r="P11" s="67">
        <f>'Tabel 9'!P11</f>
        <v>39609.808518239093</v>
      </c>
    </row>
    <row r="12" spans="1:16">
      <c r="A12" s="13"/>
      <c r="B12" s="14" t="s">
        <v>70</v>
      </c>
      <c r="C12" s="67">
        <v>3161.8791457218699</v>
      </c>
      <c r="D12" s="67">
        <v>3406.6022440586098</v>
      </c>
      <c r="E12" s="67">
        <v>3384.4172578017201</v>
      </c>
      <c r="F12" s="67">
        <v>3438.5522593765695</v>
      </c>
      <c r="G12" s="67">
        <v>3519.9608481485802</v>
      </c>
      <c r="H12" s="67">
        <v>3535.9113781874298</v>
      </c>
      <c r="I12" s="67">
        <v>3575.4798589802899</v>
      </c>
      <c r="J12" s="67">
        <f>'Tabel 9'!J12</f>
        <v>3675.36685388554</v>
      </c>
      <c r="K12" s="67">
        <f>'Tabel 9'!K12</f>
        <v>3654.2777442194001</v>
      </c>
      <c r="L12" s="67">
        <f>'Tabel 9'!L12</f>
        <v>3744.2239951163901</v>
      </c>
      <c r="M12" s="67">
        <f>'Tabel 9'!M12</f>
        <v>3777.1446717152498</v>
      </c>
      <c r="N12" s="67">
        <f>'Tabel 9'!N12</f>
        <v>3774.9327864912402</v>
      </c>
      <c r="O12" s="67">
        <f>'Tabel 9'!O12</f>
        <v>3793.1545062241003</v>
      </c>
      <c r="P12" s="67">
        <f>'Tabel 9'!P12</f>
        <v>3869.4758781349501</v>
      </c>
    </row>
    <row r="13" spans="1:16">
      <c r="A13" s="13"/>
      <c r="B13" s="14" t="s">
        <v>71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f>'Tabel 9'!J13</f>
        <v>0</v>
      </c>
      <c r="K13" s="67">
        <f>'Tabel 9'!K13</f>
        <v>0</v>
      </c>
      <c r="L13" s="67">
        <f>'Tabel 9'!L13</f>
        <v>0</v>
      </c>
      <c r="M13" s="67">
        <f>'Tabel 9'!M13</f>
        <v>0</v>
      </c>
      <c r="N13" s="67">
        <f>'Tabel 9'!N13</f>
        <v>0</v>
      </c>
      <c r="O13" s="67">
        <f>'Tabel 9'!O13</f>
        <v>0</v>
      </c>
      <c r="P13" s="67">
        <f>'Tabel 9'!P13</f>
        <v>0</v>
      </c>
    </row>
    <row r="14" spans="1:16">
      <c r="A14" s="13"/>
      <c r="B14" s="14" t="s">
        <v>72</v>
      </c>
      <c r="C14" s="67">
        <v>8644.4911790184342</v>
      </c>
      <c r="D14" s="67">
        <v>8313.4867508300995</v>
      </c>
      <c r="E14" s="67">
        <v>7674.6984880591235</v>
      </c>
      <c r="F14" s="67">
        <v>7584.7253480524987</v>
      </c>
      <c r="G14" s="67">
        <v>7374.6500567768735</v>
      </c>
      <c r="H14" s="67">
        <v>6940.6173228016623</v>
      </c>
      <c r="I14" s="67">
        <v>7123.8886969184623</v>
      </c>
      <c r="J14" s="67">
        <f>'Tabel 9'!J14</f>
        <v>6712.0118414358831</v>
      </c>
      <c r="K14" s="67">
        <f>'Tabel 9'!K14</f>
        <v>6784.5886801116212</v>
      </c>
      <c r="L14" s="67">
        <f>'Tabel 9'!L14</f>
        <v>6892.5409389518654</v>
      </c>
      <c r="M14" s="67">
        <f>'Tabel 9'!M14</f>
        <v>6908.6124245764213</v>
      </c>
      <c r="N14" s="67">
        <f>'Tabel 9'!N14</f>
        <v>6947.1563982241632</v>
      </c>
      <c r="O14" s="67">
        <f>'Tabel 9'!O14</f>
        <v>6945.8233259181188</v>
      </c>
      <c r="P14" s="67">
        <f>'Tabel 9'!P14</f>
        <v>6748.133585992221</v>
      </c>
    </row>
    <row r="15" spans="1:16">
      <c r="A15" s="13"/>
      <c r="B15" s="14" t="s">
        <v>73</v>
      </c>
      <c r="C15" s="67">
        <v>68.595498000000006</v>
      </c>
      <c r="D15" s="67">
        <v>68.416653999999994</v>
      </c>
      <c r="E15" s="67">
        <v>68.148921000000001</v>
      </c>
      <c r="F15" s="67">
        <v>168.034142</v>
      </c>
      <c r="G15" s="67">
        <v>168</v>
      </c>
      <c r="H15" s="67">
        <v>168</v>
      </c>
      <c r="I15" s="67">
        <v>168</v>
      </c>
      <c r="J15" s="67">
        <f>'Tabel 9'!J15</f>
        <v>168</v>
      </c>
      <c r="K15" s="67">
        <f>'Tabel 9'!K15</f>
        <v>168</v>
      </c>
      <c r="L15" s="67">
        <f>'Tabel 9'!L15</f>
        <v>163</v>
      </c>
      <c r="M15" s="67">
        <f>'Tabel 9'!M15</f>
        <v>163</v>
      </c>
      <c r="N15" s="67">
        <f>'Tabel 9'!N15</f>
        <v>163</v>
      </c>
      <c r="O15" s="67">
        <f>'Tabel 9'!O15</f>
        <v>163</v>
      </c>
      <c r="P15" s="67">
        <f>'Tabel 9'!P15</f>
        <v>163</v>
      </c>
    </row>
    <row r="16" spans="1:16">
      <c r="A16" s="13"/>
      <c r="B16" s="14" t="s">
        <v>74</v>
      </c>
      <c r="C16" s="67">
        <v>234.35608221699468</v>
      </c>
      <c r="D16" s="67">
        <v>194.90165355346042</v>
      </c>
      <c r="E16" s="67">
        <v>163.53046209790301</v>
      </c>
      <c r="F16" s="67">
        <v>158.52008710522477</v>
      </c>
      <c r="G16" s="67">
        <v>149.53211856947999</v>
      </c>
      <c r="H16" s="67">
        <v>239.03708922264721</v>
      </c>
      <c r="I16" s="67">
        <v>234.13702216114561</v>
      </c>
      <c r="J16" s="67">
        <f>'Tabel 9'!J16</f>
        <v>224.1970694250445</v>
      </c>
      <c r="K16" s="67">
        <f>'Tabel 9'!K16</f>
        <v>213.7691120849768</v>
      </c>
      <c r="L16" s="67">
        <f>'Tabel 9'!L16</f>
        <v>210.1541440191549</v>
      </c>
      <c r="M16" s="67">
        <f>'Tabel 9'!M16</f>
        <v>202.53090317442877</v>
      </c>
      <c r="N16" s="67">
        <f>'Tabel 9'!N16</f>
        <v>259.31439642814138</v>
      </c>
      <c r="O16" s="67">
        <f>'Tabel 9'!O16</f>
        <v>256.18794218996197</v>
      </c>
      <c r="P16" s="67">
        <f>'Tabel 9'!P16</f>
        <v>247.993501550426</v>
      </c>
    </row>
    <row r="17" spans="1:16">
      <c r="A17" s="13"/>
      <c r="B17" s="14" t="s">
        <v>75</v>
      </c>
      <c r="C17" s="67">
        <v>4.0989191673600001</v>
      </c>
      <c r="D17" s="67">
        <v>4.1002608663599993</v>
      </c>
      <c r="E17" s="67">
        <v>4.0566624139999998</v>
      </c>
      <c r="F17" s="67">
        <v>3.9298915663599998</v>
      </c>
      <c r="G17" s="67">
        <v>3.9298915663801299</v>
      </c>
      <c r="H17" s="67">
        <v>4.09891916636</v>
      </c>
      <c r="I17" s="67">
        <v>3.4228089110000002</v>
      </c>
      <c r="J17" s="67">
        <f>'Tabel 9'!J17</f>
        <v>3.3805520109999998</v>
      </c>
      <c r="K17" s="67">
        <f>'Tabel 9'!K17</f>
        <v>3.3805520109999998</v>
      </c>
      <c r="L17" s="67">
        <f>'Tabel 9'!L17</f>
        <v>3.3805518643599997</v>
      </c>
      <c r="M17" s="67">
        <f>'Tabel 9'!M17</f>
        <v>3.0926682633599998</v>
      </c>
      <c r="N17" s="67">
        <f>'Tabel 9'!N17</f>
        <v>3.3805518643599997</v>
      </c>
      <c r="O17" s="67">
        <f>'Tabel 9'!O17</f>
        <v>3.3633807643599996</v>
      </c>
      <c r="P17" s="67">
        <f>'Tabel 9'!P17</f>
        <v>3.1270104633599995</v>
      </c>
    </row>
    <row r="18" spans="1:16">
      <c r="A18" s="13"/>
      <c r="B18" s="14" t="s">
        <v>76</v>
      </c>
      <c r="C18" s="67">
        <v>34.222826349999998</v>
      </c>
      <c r="D18" s="67">
        <v>34.219536349999998</v>
      </c>
      <c r="E18" s="67">
        <v>34.216526350000002</v>
      </c>
      <c r="F18" s="67">
        <v>34.15343</v>
      </c>
      <c r="G18" s="67">
        <v>34.152589999999996</v>
      </c>
      <c r="H18" s="67">
        <v>32.871789999999997</v>
      </c>
      <c r="I18" s="67">
        <v>32.870600000000003</v>
      </c>
      <c r="J18" s="67">
        <f>'Tabel 9'!J18</f>
        <v>32.87032</v>
      </c>
      <c r="K18" s="67">
        <f>'Tabel 9'!K18</f>
        <v>32.869970000000002</v>
      </c>
      <c r="L18" s="67">
        <f>'Tabel 9'!L18</f>
        <v>33.029649999999997</v>
      </c>
      <c r="M18" s="67">
        <f>'Tabel 9'!M18</f>
        <v>31.61646</v>
      </c>
      <c r="N18" s="67">
        <f>'Tabel 9'!N18</f>
        <v>31.61628</v>
      </c>
      <c r="O18" s="67">
        <f>'Tabel 9'!O18</f>
        <v>31.21152</v>
      </c>
      <c r="P18" s="67">
        <f>'Tabel 9'!P18</f>
        <v>31.210740000000001</v>
      </c>
    </row>
    <row r="19" spans="1:16">
      <c r="A19" s="13"/>
      <c r="B19" s="14" t="s">
        <v>77</v>
      </c>
      <c r="C19" s="67">
        <v>0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f>'Tabel 9'!J19</f>
        <v>0</v>
      </c>
      <c r="K19" s="67">
        <f>'Tabel 9'!K19</f>
        <v>0</v>
      </c>
      <c r="L19" s="67">
        <f>'Tabel 9'!L19</f>
        <v>0</v>
      </c>
      <c r="M19" s="67">
        <f>'Tabel 9'!M19</f>
        <v>0</v>
      </c>
      <c r="N19" s="67">
        <f>'Tabel 9'!N19</f>
        <v>0</v>
      </c>
      <c r="O19" s="67">
        <f>'Tabel 9'!O19</f>
        <v>0</v>
      </c>
      <c r="P19" s="67">
        <f>'Tabel 9'!P19</f>
        <v>0</v>
      </c>
    </row>
    <row r="20" spans="1:16">
      <c r="A20" s="13"/>
      <c r="B20" s="14" t="s">
        <v>78</v>
      </c>
      <c r="C20" s="67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f>'Tabel 9'!J20</f>
        <v>0</v>
      </c>
      <c r="K20" s="67">
        <f>'Tabel 9'!K20</f>
        <v>0</v>
      </c>
      <c r="L20" s="67">
        <f>'Tabel 9'!L20</f>
        <v>0</v>
      </c>
      <c r="M20" s="67">
        <f>'Tabel 9'!M20</f>
        <v>0</v>
      </c>
      <c r="N20" s="67">
        <f>'Tabel 9'!N20</f>
        <v>0</v>
      </c>
      <c r="O20" s="67">
        <f>'Tabel 9'!O20</f>
        <v>0</v>
      </c>
      <c r="P20" s="67">
        <f>'Tabel 9'!P20</f>
        <v>0</v>
      </c>
    </row>
    <row r="21" spans="1:16">
      <c r="A21" s="13"/>
      <c r="B21" s="14" t="s">
        <v>79</v>
      </c>
      <c r="C21" s="67">
        <v>9496.3280220710203</v>
      </c>
      <c r="D21" s="67">
        <v>9535.3560428710207</v>
      </c>
      <c r="E21" s="67">
        <v>9606.0987463840211</v>
      </c>
      <c r="F21" s="67">
        <v>9604.6776855710013</v>
      </c>
      <c r="G21" s="67">
        <v>9597.225769992001</v>
      </c>
      <c r="H21" s="67">
        <v>9743.0817797660002</v>
      </c>
      <c r="I21" s="67">
        <v>9756.0940141970004</v>
      </c>
      <c r="J21" s="67">
        <f>'Tabel 9'!J21</f>
        <v>9802.6836316520003</v>
      </c>
      <c r="K21" s="67">
        <f>'Tabel 9'!K21</f>
        <v>9994.6653795929997</v>
      </c>
      <c r="L21" s="67">
        <f>'Tabel 9'!L21</f>
        <v>10022.966142954019</v>
      </c>
      <c r="M21" s="67">
        <f>'Tabel 9'!M21</f>
        <v>10136.892445801019</v>
      </c>
      <c r="N21" s="67">
        <f>'Tabel 9'!N21</f>
        <v>10125.239836405019</v>
      </c>
      <c r="O21" s="67">
        <f>'Tabel 9'!O21</f>
        <v>10129.50103534502</v>
      </c>
      <c r="P21" s="67">
        <f>'Tabel 9'!P21</f>
        <v>10164.19212629002</v>
      </c>
    </row>
    <row r="22" spans="1:16">
      <c r="A22" s="13"/>
      <c r="B22" s="14" t="s">
        <v>80</v>
      </c>
      <c r="C22" s="67">
        <v>2800.6872252310004</v>
      </c>
      <c r="D22" s="67">
        <v>2800.4977350380004</v>
      </c>
      <c r="E22" s="67">
        <v>2803.9116037350004</v>
      </c>
      <c r="F22" s="67">
        <v>2819.922643416</v>
      </c>
      <c r="G22" s="67">
        <v>2825.9318227879999</v>
      </c>
      <c r="H22" s="67">
        <v>2917.713043625</v>
      </c>
      <c r="I22" s="67">
        <v>2919.9657199389999</v>
      </c>
      <c r="J22" s="67">
        <f>'Tabel 9'!J22</f>
        <v>2926.2346521189997</v>
      </c>
      <c r="K22" s="67">
        <f>'Tabel 9'!K22</f>
        <v>2799.5628505079999</v>
      </c>
      <c r="L22" s="67">
        <f>'Tabel 9'!L22</f>
        <v>2790.7170265340001</v>
      </c>
      <c r="M22" s="67">
        <f>'Tabel 9'!M22</f>
        <v>2790.232525336</v>
      </c>
      <c r="N22" s="67">
        <f>'Tabel 9'!N22</f>
        <v>2788.4256936249999</v>
      </c>
      <c r="O22" s="67">
        <f>'Tabel 9'!O22</f>
        <v>2804.328063161</v>
      </c>
      <c r="P22" s="67">
        <f>'Tabel 9'!P22</f>
        <v>2800.8202961090001</v>
      </c>
    </row>
    <row r="23" spans="1:16">
      <c r="A23" s="13"/>
      <c r="B23" s="14" t="s">
        <v>81</v>
      </c>
      <c r="C23" s="67">
        <v>1214.2699194429999</v>
      </c>
      <c r="D23" s="67">
        <v>1214.8498241549999</v>
      </c>
      <c r="E23" s="67">
        <v>1212.9103203</v>
      </c>
      <c r="F23" s="67">
        <v>1212.7015760469999</v>
      </c>
      <c r="G23" s="67">
        <v>1209.518015483</v>
      </c>
      <c r="H23" s="67">
        <v>1174.254580285</v>
      </c>
      <c r="I23" s="67">
        <v>1174.6732012939999</v>
      </c>
      <c r="J23" s="67">
        <f>'Tabel 9'!J23</f>
        <v>1172.139385385</v>
      </c>
      <c r="K23" s="67">
        <f>'Tabel 9'!K23</f>
        <v>1174.16490032</v>
      </c>
      <c r="L23" s="67">
        <f>'Tabel 9'!L23</f>
        <v>1174.2199662550001</v>
      </c>
      <c r="M23" s="67">
        <f>'Tabel 9'!M23</f>
        <v>1194.1405054030001</v>
      </c>
      <c r="N23" s="67">
        <f>'Tabel 9'!N23</f>
        <v>1194.9849179300002</v>
      </c>
      <c r="O23" s="67">
        <f>'Tabel 9'!O23</f>
        <v>1213.1367805910002</v>
      </c>
      <c r="P23" s="67">
        <f>'Tabel 9'!P23</f>
        <v>1208.6226405</v>
      </c>
    </row>
    <row r="24" spans="1:16">
      <c r="A24" s="13"/>
      <c r="B24" s="14" t="s">
        <v>82</v>
      </c>
      <c r="C24" s="67">
        <v>10322.295959425999</v>
      </c>
      <c r="D24" s="67">
        <v>10314.519366691</v>
      </c>
      <c r="E24" s="67">
        <v>10329.432788179</v>
      </c>
      <c r="F24" s="67">
        <v>10336.042394937</v>
      </c>
      <c r="G24" s="67">
        <v>10346.982731603001</v>
      </c>
      <c r="H24" s="67">
        <v>10399.007418092</v>
      </c>
      <c r="I24" s="67">
        <v>10415.690454648</v>
      </c>
      <c r="J24" s="67">
        <f>'Tabel 9'!J24</f>
        <v>10415.759279111759</v>
      </c>
      <c r="K24" s="67">
        <f>'Tabel 9'!K24</f>
        <v>10316.183666904761</v>
      </c>
      <c r="L24" s="67">
        <f>'Tabel 9'!L24</f>
        <v>10300.776741124761</v>
      </c>
      <c r="M24" s="67">
        <f>'Tabel 9'!M24</f>
        <v>10299.31460808476</v>
      </c>
      <c r="N24" s="67">
        <f>'Tabel 9'!N24</f>
        <v>10297.899650584761</v>
      </c>
      <c r="O24" s="67">
        <f>'Tabel 9'!O24</f>
        <v>10283.63979207062</v>
      </c>
      <c r="P24" s="67">
        <f>'Tabel 9'!P24</f>
        <v>10285.949163564619</v>
      </c>
    </row>
    <row r="25" spans="1:16">
      <c r="A25" s="13"/>
      <c r="B25" s="16" t="s">
        <v>83</v>
      </c>
      <c r="C25" s="68">
        <v>167440.17771408876</v>
      </c>
      <c r="D25" s="68">
        <v>169527.06736436559</v>
      </c>
      <c r="E25" s="68">
        <v>168986.01162183456</v>
      </c>
      <c r="F25" s="68">
        <v>169557.76211920814</v>
      </c>
      <c r="G25" s="68">
        <v>171430.2082081571</v>
      </c>
      <c r="H25" s="68">
        <v>171338.59944177675</v>
      </c>
      <c r="I25" s="68">
        <v>172060.86636600981</v>
      </c>
      <c r="J25" s="68">
        <f>'Tabel 9'!J25</f>
        <v>172476.76706058296</v>
      </c>
      <c r="K25" s="68">
        <f>'Tabel 9'!K25</f>
        <v>172251.200150499</v>
      </c>
      <c r="L25" s="68">
        <f>'Tabel 9'!L25</f>
        <v>173014.58801110642</v>
      </c>
      <c r="M25" s="68">
        <f>'Tabel 9'!M25</f>
        <v>174023.02948406516</v>
      </c>
      <c r="N25" s="68">
        <f>'Tabel 9'!N25</f>
        <v>176752.90263387817</v>
      </c>
      <c r="O25" s="68">
        <f>'Tabel 9'!O25</f>
        <v>177557.41055828205</v>
      </c>
      <c r="P25" s="68">
        <f>'Tabel 9'!P25</f>
        <v>177822.5154370323</v>
      </c>
    </row>
    <row r="27" spans="1:16">
      <c r="I27" s="73"/>
      <c r="J27" s="73"/>
      <c r="K27" s="73"/>
      <c r="L27" s="73"/>
      <c r="M27" s="73"/>
      <c r="N27" s="73"/>
      <c r="O27" s="73"/>
      <c r="P27" s="73" t="s">
        <v>56</v>
      </c>
    </row>
    <row r="28" spans="1:16" ht="15">
      <c r="B28" s="133" t="s">
        <v>84</v>
      </c>
      <c r="C28" s="133"/>
      <c r="D28" s="133"/>
      <c r="E28" s="133"/>
      <c r="F28" s="133"/>
      <c r="G28" s="133"/>
      <c r="H28" s="133"/>
      <c r="I28" s="133"/>
    </row>
    <row r="29" spans="1:16" ht="15" thickBot="1">
      <c r="B29" s="29" t="s">
        <v>61</v>
      </c>
      <c r="C29" s="72">
        <f t="shared" ref="C29:I29" si="0">C3</f>
        <v>44773</v>
      </c>
      <c r="D29" s="72">
        <f t="shared" si="0"/>
        <v>44804</v>
      </c>
      <c r="E29" s="72">
        <f t="shared" si="0"/>
        <v>44834</v>
      </c>
      <c r="F29" s="72">
        <f t="shared" si="0"/>
        <v>44865</v>
      </c>
      <c r="G29" s="72">
        <f t="shared" si="0"/>
        <v>44895</v>
      </c>
      <c r="H29" s="72">
        <f t="shared" si="0"/>
        <v>44926</v>
      </c>
      <c r="I29" s="72">
        <f t="shared" si="0"/>
        <v>44957</v>
      </c>
      <c r="J29" s="72">
        <f t="shared" ref="J29:K29" si="1">J3</f>
        <v>44985</v>
      </c>
      <c r="K29" s="72">
        <f t="shared" si="1"/>
        <v>45016</v>
      </c>
      <c r="L29" s="72">
        <f t="shared" ref="L29:M29" si="2">L3</f>
        <v>45046</v>
      </c>
      <c r="M29" s="72">
        <f t="shared" si="2"/>
        <v>45077</v>
      </c>
      <c r="N29" s="72">
        <f t="shared" ref="N29" si="3">N3</f>
        <v>45107</v>
      </c>
      <c r="O29" s="72">
        <f t="shared" ref="O29" si="4">O3</f>
        <v>45138</v>
      </c>
      <c r="P29" s="72">
        <f t="shared" ref="P29" si="5">P3</f>
        <v>45169</v>
      </c>
    </row>
    <row r="30" spans="1:16" ht="15" thickTop="1">
      <c r="B30" s="14" t="s">
        <v>62</v>
      </c>
      <c r="C30" s="67">
        <v>432.50662709373</v>
      </c>
      <c r="D30" s="67">
        <v>490.56862828529</v>
      </c>
      <c r="E30" s="67">
        <v>381.54885030489004</v>
      </c>
      <c r="F30" s="67">
        <v>298.60394693400002</v>
      </c>
      <c r="G30" s="67">
        <v>223.4723932441</v>
      </c>
      <c r="H30" s="67">
        <v>124.23209275344999</v>
      </c>
      <c r="I30" s="67">
        <v>340.93961817975003</v>
      </c>
      <c r="J30" s="67">
        <f>'Tabel 10'!J4</f>
        <v>307.57100801019999</v>
      </c>
      <c r="K30" s="67">
        <f>'Tabel 10'!K4</f>
        <v>296.51064194738001</v>
      </c>
      <c r="L30" s="67">
        <f>'Tabel 10'!L4</f>
        <v>337.53755170850002</v>
      </c>
      <c r="M30" s="67">
        <f>'Tabel 10'!M4</f>
        <v>386.91885531255997</v>
      </c>
      <c r="N30" s="67">
        <f>'Tabel 10'!N4</f>
        <v>254.34988798382</v>
      </c>
      <c r="O30" s="67">
        <f>'Tabel 10'!O4</f>
        <v>277.34795311176003</v>
      </c>
      <c r="P30" s="67">
        <f>'Tabel 10'!P4</f>
        <v>174.70246195464003</v>
      </c>
    </row>
    <row r="31" spans="1:16">
      <c r="B31" s="14" t="s">
        <v>63</v>
      </c>
      <c r="C31" s="67">
        <v>491.56</v>
      </c>
      <c r="D31" s="67">
        <v>246.68</v>
      </c>
      <c r="E31" s="67">
        <v>294.96499999999997</v>
      </c>
      <c r="F31" s="67">
        <v>232.89</v>
      </c>
      <c r="G31" s="67">
        <v>539.625</v>
      </c>
      <c r="H31" s="67">
        <v>206.64500000000001</v>
      </c>
      <c r="I31" s="67">
        <v>274.27999999999997</v>
      </c>
      <c r="J31" s="67">
        <f>'Tabel 10'!J5</f>
        <v>226.91144603399999</v>
      </c>
      <c r="K31" s="67">
        <f>'Tabel 10'!K5</f>
        <v>406.59683653100001</v>
      </c>
      <c r="L31" s="67">
        <f>'Tabel 10'!L5</f>
        <v>227.4</v>
      </c>
      <c r="M31" s="67">
        <f>'Tabel 10'!M5</f>
        <v>360.47500000000002</v>
      </c>
      <c r="N31" s="67">
        <f>'Tabel 10'!N5</f>
        <v>742.15</v>
      </c>
      <c r="O31" s="67">
        <f>'Tabel 10'!O5</f>
        <v>335.61</v>
      </c>
      <c r="P31" s="67">
        <f>'Tabel 10'!P5</f>
        <v>323.935</v>
      </c>
    </row>
    <row r="32" spans="1:16">
      <c r="B32" s="14" t="s">
        <v>64</v>
      </c>
      <c r="C32" s="67">
        <v>4204.9440968970002</v>
      </c>
      <c r="D32" s="67">
        <v>4390.5316389910004</v>
      </c>
      <c r="E32" s="67">
        <v>4596.1072103429997</v>
      </c>
      <c r="F32" s="67">
        <v>4745.1585434250001</v>
      </c>
      <c r="G32" s="67">
        <v>4715.3189975679998</v>
      </c>
      <c r="H32" s="67">
        <v>4990.5739039139999</v>
      </c>
      <c r="I32" s="67">
        <v>4525.9183425009996</v>
      </c>
      <c r="J32" s="67">
        <f>'Tabel 10'!J6</f>
        <v>4304.8198038139999</v>
      </c>
      <c r="K32" s="67">
        <f>'Tabel 10'!K6</f>
        <v>4122.7638541679999</v>
      </c>
      <c r="L32" s="67">
        <f>'Tabel 10'!L6</f>
        <v>4349.1677131599999</v>
      </c>
      <c r="M32" s="67">
        <f>'Tabel 10'!M6</f>
        <v>4842.85676797</v>
      </c>
      <c r="N32" s="67">
        <f>'Tabel 10'!N6</f>
        <v>4531.7837498139997</v>
      </c>
      <c r="O32" s="67">
        <f>'Tabel 10'!O6</f>
        <v>4488.5156505289997</v>
      </c>
      <c r="P32" s="67">
        <f>'Tabel 10'!P6</f>
        <v>4638.8284707610001</v>
      </c>
    </row>
    <row r="33" spans="2:16">
      <c r="B33" s="14" t="s">
        <v>65</v>
      </c>
      <c r="C33" s="67">
        <v>29.851960331000001</v>
      </c>
      <c r="D33" s="67">
        <v>29.966691073</v>
      </c>
      <c r="E33" s="67">
        <v>0</v>
      </c>
      <c r="F33" s="67">
        <v>0</v>
      </c>
      <c r="G33" s="67">
        <v>0</v>
      </c>
      <c r="H33" s="67">
        <v>9.4474557729999997</v>
      </c>
      <c r="I33" s="67">
        <v>9.4976870669999993</v>
      </c>
      <c r="J33" s="67">
        <f>'Tabel 10'!J7</f>
        <v>9.543057267</v>
      </c>
      <c r="K33" s="67">
        <f>'Tabel 10'!K7</f>
        <v>9.5932885599999995</v>
      </c>
      <c r="L33" s="67">
        <f>'Tabel 10'!L7</f>
        <v>9.641899489</v>
      </c>
      <c r="M33" s="67">
        <f>'Tabel 10'!M7</f>
        <v>9.6921307829999996</v>
      </c>
      <c r="N33" s="67">
        <f>'Tabel 10'!N7</f>
        <v>9.7407417120000002</v>
      </c>
      <c r="O33" s="67">
        <f>'Tabel 10'!O7</f>
        <v>9.7909730049999997</v>
      </c>
      <c r="P33" s="67">
        <f>'Tabel 10'!P7</f>
        <v>9.8412042979999992</v>
      </c>
    </row>
    <row r="34" spans="2:16">
      <c r="B34" s="14" t="s">
        <v>66</v>
      </c>
      <c r="C34" s="67">
        <v>0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f>'Tabel 10'!J8</f>
        <v>0</v>
      </c>
      <c r="K34" s="67">
        <f>'Tabel 10'!K8</f>
        <v>0</v>
      </c>
      <c r="L34" s="67">
        <f>'Tabel 10'!L8</f>
        <v>0</v>
      </c>
      <c r="M34" s="67">
        <f>'Tabel 10'!M8</f>
        <v>0</v>
      </c>
      <c r="N34" s="67">
        <f>'Tabel 10'!N8</f>
        <v>0</v>
      </c>
      <c r="O34" s="67">
        <f>'Tabel 10'!O8</f>
        <v>0</v>
      </c>
      <c r="P34" s="67">
        <f>'Tabel 10'!P8</f>
        <v>0</v>
      </c>
    </row>
    <row r="35" spans="2:16">
      <c r="B35" s="14" t="s">
        <v>67</v>
      </c>
      <c r="C35" s="67">
        <v>15116.661466224514</v>
      </c>
      <c r="D35" s="67">
        <v>15134.932557686951</v>
      </c>
      <c r="E35" s="67">
        <v>15166.614790775306</v>
      </c>
      <c r="F35" s="67">
        <v>15292.893934896005</v>
      </c>
      <c r="G35" s="67">
        <v>16871.825006432937</v>
      </c>
      <c r="H35" s="67">
        <v>17221.026258985938</v>
      </c>
      <c r="I35" s="67">
        <v>17426.492710763938</v>
      </c>
      <c r="J35" s="67">
        <f>'Tabel 10'!J9</f>
        <v>17608.089856760445</v>
      </c>
      <c r="K35" s="67">
        <f>'Tabel 10'!K9</f>
        <v>17849.612159968259</v>
      </c>
      <c r="L35" s="67">
        <f>'Tabel 10'!L9</f>
        <v>17940.344310881464</v>
      </c>
      <c r="M35" s="67">
        <f>'Tabel 10'!M9</f>
        <v>17760.509309815287</v>
      </c>
      <c r="N35" s="67">
        <f>'Tabel 10'!N9</f>
        <v>17832.853010692579</v>
      </c>
      <c r="O35" s="67">
        <f>'Tabel 10'!O9</f>
        <v>17779.873843084082</v>
      </c>
      <c r="P35" s="67">
        <f>'Tabel 10'!P9</f>
        <v>17927.533310776773</v>
      </c>
    </row>
    <row r="36" spans="2:16">
      <c r="B36" s="14" t="s">
        <v>68</v>
      </c>
      <c r="C36" s="67">
        <v>7855.8710266509006</v>
      </c>
      <c r="D36" s="67">
        <v>8008.1455188479995</v>
      </c>
      <c r="E36" s="67">
        <v>8041.8230989540007</v>
      </c>
      <c r="F36" s="67">
        <v>8220.1172297820012</v>
      </c>
      <c r="G36" s="67">
        <v>7139.0668354970003</v>
      </c>
      <c r="H36" s="67">
        <v>6885.7242169970004</v>
      </c>
      <c r="I36" s="67">
        <v>6765.2615870899999</v>
      </c>
      <c r="J36" s="67">
        <f>'Tabel 10'!J10</f>
        <v>6868.7642766560002</v>
      </c>
      <c r="K36" s="67">
        <f>'Tabel 10'!K10</f>
        <v>6766.8861937890006</v>
      </c>
      <c r="L36" s="67">
        <f>'Tabel 10'!L10</f>
        <v>7067.6402486739998</v>
      </c>
      <c r="M36" s="67">
        <f>'Tabel 10'!M10</f>
        <v>6906.0384015079999</v>
      </c>
      <c r="N36" s="67">
        <f>'Tabel 10'!N10</f>
        <v>7150.7058702499999</v>
      </c>
      <c r="O36" s="67">
        <f>'Tabel 10'!O10</f>
        <v>7380.8166697480001</v>
      </c>
      <c r="P36" s="67">
        <f>'Tabel 10'!P10</f>
        <v>7335.0799644420003</v>
      </c>
    </row>
    <row r="37" spans="2:16">
      <c r="B37" s="14" t="s">
        <v>69</v>
      </c>
      <c r="C37" s="67">
        <v>8365.3809387750007</v>
      </c>
      <c r="D37" s="67">
        <v>8737.809511468</v>
      </c>
      <c r="E37" s="67">
        <v>8786.0086201880004</v>
      </c>
      <c r="F37" s="67">
        <v>8904.6025427429995</v>
      </c>
      <c r="G37" s="67">
        <v>8765.0545363220008</v>
      </c>
      <c r="H37" s="67">
        <v>8744.595862999</v>
      </c>
      <c r="I37" s="67">
        <v>8733.3489362950004</v>
      </c>
      <c r="J37" s="67">
        <f>'Tabel 10'!J11</f>
        <v>8989.2589669450008</v>
      </c>
      <c r="K37" s="67">
        <f>'Tabel 10'!K11</f>
        <v>9173.3321654209994</v>
      </c>
      <c r="L37" s="67">
        <f>'Tabel 10'!L11</f>
        <v>9067.5014902069997</v>
      </c>
      <c r="M37" s="67">
        <f>'Tabel 10'!M11</f>
        <v>9037.9711176519995</v>
      </c>
      <c r="N37" s="67">
        <f>'Tabel 10'!N11</f>
        <v>9097.7434696950004</v>
      </c>
      <c r="O37" s="67">
        <f>'Tabel 10'!O11</f>
        <v>9590.3482527260003</v>
      </c>
      <c r="P37" s="67">
        <f>'Tabel 10'!P11</f>
        <v>9644.6191594960001</v>
      </c>
    </row>
    <row r="38" spans="2:16">
      <c r="B38" s="14" t="s">
        <v>70</v>
      </c>
      <c r="C38" s="67">
        <v>397.05625110400001</v>
      </c>
      <c r="D38" s="67">
        <v>435.92780217900003</v>
      </c>
      <c r="E38" s="67">
        <v>474.517031315</v>
      </c>
      <c r="F38" s="67">
        <v>493.74729824100001</v>
      </c>
      <c r="G38" s="67">
        <v>496.68371324899999</v>
      </c>
      <c r="H38" s="67">
        <v>552.85627585199995</v>
      </c>
      <c r="I38" s="67">
        <v>566.42261385300003</v>
      </c>
      <c r="J38" s="67">
        <f>'Tabel 10'!J12</f>
        <v>566.891840548</v>
      </c>
      <c r="K38" s="67">
        <f>'Tabel 10'!K12</f>
        <v>566.80111736200001</v>
      </c>
      <c r="L38" s="67">
        <f>'Tabel 10'!L12</f>
        <v>571.85802644600005</v>
      </c>
      <c r="M38" s="67">
        <f>'Tabel 10'!M12</f>
        <v>571.50031962200001</v>
      </c>
      <c r="N38" s="67">
        <f>'Tabel 10'!N12</f>
        <v>602.559357793</v>
      </c>
      <c r="O38" s="67">
        <f>'Tabel 10'!O12</f>
        <v>585.24805212199999</v>
      </c>
      <c r="P38" s="67">
        <f>'Tabel 10'!P12</f>
        <v>638.19109723400004</v>
      </c>
    </row>
    <row r="39" spans="2:16">
      <c r="B39" s="14" t="s">
        <v>71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f>'Tabel 10'!J13</f>
        <v>0</v>
      </c>
      <c r="K39" s="67">
        <f>'Tabel 10'!K13</f>
        <v>0</v>
      </c>
      <c r="L39" s="67">
        <f>'Tabel 10'!L13</f>
        <v>0</v>
      </c>
      <c r="M39" s="67">
        <f>'Tabel 10'!M13</f>
        <v>0</v>
      </c>
      <c r="N39" s="67">
        <f>'Tabel 10'!N13</f>
        <v>0</v>
      </c>
      <c r="O39" s="67">
        <f>'Tabel 10'!O13</f>
        <v>0</v>
      </c>
      <c r="P39" s="67">
        <f>'Tabel 10'!P13</f>
        <v>0</v>
      </c>
    </row>
    <row r="40" spans="2:16">
      <c r="B40" s="14" t="s">
        <v>72</v>
      </c>
      <c r="C40" s="67">
        <v>1324.0354865734648</v>
      </c>
      <c r="D40" s="67">
        <v>1316.4782340122206</v>
      </c>
      <c r="E40" s="67">
        <v>1249.5526586700357</v>
      </c>
      <c r="F40" s="67">
        <v>1229.1260752097241</v>
      </c>
      <c r="G40" s="67">
        <v>1172.7975391195346</v>
      </c>
      <c r="H40" s="67">
        <v>1151.796900396989</v>
      </c>
      <c r="I40" s="67">
        <v>1185.9326058711947</v>
      </c>
      <c r="J40" s="67">
        <f>'Tabel 10'!J14</f>
        <v>1188.2244527228002</v>
      </c>
      <c r="K40" s="67">
        <f>'Tabel 10'!K14</f>
        <v>1212.3283091691969</v>
      </c>
      <c r="L40" s="67">
        <f>'Tabel 10'!L14</f>
        <v>1226.9924101618444</v>
      </c>
      <c r="M40" s="67">
        <f>'Tabel 10'!M14</f>
        <v>1234.0535034947193</v>
      </c>
      <c r="N40" s="67">
        <f>'Tabel 10'!N14</f>
        <v>1222.3225471084459</v>
      </c>
      <c r="O40" s="67">
        <f>'Tabel 10'!O14</f>
        <v>1229.3055410958366</v>
      </c>
      <c r="P40" s="67">
        <f>'Tabel 10'!P14</f>
        <v>1255.632522298429</v>
      </c>
    </row>
    <row r="41" spans="2:16">
      <c r="B41" s="14" t="s">
        <v>73</v>
      </c>
      <c r="C41" s="67">
        <v>0</v>
      </c>
      <c r="D41" s="67">
        <v>0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f>'Tabel 10'!J15</f>
        <v>0</v>
      </c>
      <c r="K41" s="67">
        <f>'Tabel 10'!K15</f>
        <v>0</v>
      </c>
      <c r="L41" s="67">
        <f>'Tabel 10'!L15</f>
        <v>0</v>
      </c>
      <c r="M41" s="67">
        <f>'Tabel 10'!M15</f>
        <v>0</v>
      </c>
      <c r="N41" s="67">
        <f>'Tabel 10'!N15</f>
        <v>10</v>
      </c>
      <c r="O41" s="67">
        <f>'Tabel 10'!O15</f>
        <v>10</v>
      </c>
      <c r="P41" s="67">
        <f>'Tabel 10'!P15</f>
        <v>10</v>
      </c>
    </row>
    <row r="42" spans="2:16">
      <c r="B42" s="14" t="s">
        <v>74</v>
      </c>
      <c r="C42" s="67">
        <v>107.601202237</v>
      </c>
      <c r="D42" s="67">
        <v>82.478052543999993</v>
      </c>
      <c r="E42" s="67">
        <v>74.755171290999996</v>
      </c>
      <c r="F42" s="67">
        <v>73.890484599999994</v>
      </c>
      <c r="G42" s="67">
        <v>70.575281712999995</v>
      </c>
      <c r="H42" s="67">
        <v>109.46128834</v>
      </c>
      <c r="I42" s="67">
        <v>102.973128503</v>
      </c>
      <c r="J42" s="67">
        <f>'Tabel 10'!J16</f>
        <v>98.69452567599879</v>
      </c>
      <c r="K42" s="67">
        <f>'Tabel 10'!K16</f>
        <v>93.435571804999995</v>
      </c>
      <c r="L42" s="67">
        <f>'Tabel 10'!L16</f>
        <v>93.220420388999997</v>
      </c>
      <c r="M42" s="67">
        <f>'Tabel 10'!M16</f>
        <v>90.048716041999995</v>
      </c>
      <c r="N42" s="67">
        <f>'Tabel 10'!N16</f>
        <v>136.52360902699999</v>
      </c>
      <c r="O42" s="67">
        <f>'Tabel 10'!O16</f>
        <v>136.34239807899999</v>
      </c>
      <c r="P42" s="67">
        <f>'Tabel 10'!P16</f>
        <v>128.960214875997</v>
      </c>
    </row>
    <row r="43" spans="2:16">
      <c r="B43" s="14" t="s">
        <v>75</v>
      </c>
      <c r="C43" s="67">
        <v>24.344817500000001</v>
      </c>
      <c r="D43" s="67">
        <v>23.842862499999999</v>
      </c>
      <c r="E43" s="67">
        <v>24.09384</v>
      </c>
      <c r="F43" s="67">
        <v>23.3409075</v>
      </c>
      <c r="G43" s="67">
        <v>23.3409075</v>
      </c>
      <c r="H43" s="67">
        <v>0</v>
      </c>
      <c r="I43" s="67">
        <v>0</v>
      </c>
      <c r="J43" s="67">
        <f>'Tabel 10'!J17</f>
        <v>0</v>
      </c>
      <c r="K43" s="67">
        <f>'Tabel 10'!K17</f>
        <v>0</v>
      </c>
      <c r="L43" s="67">
        <f>'Tabel 10'!L17</f>
        <v>0</v>
      </c>
      <c r="M43" s="67">
        <f>'Tabel 10'!M17</f>
        <v>0</v>
      </c>
      <c r="N43" s="67">
        <f>'Tabel 10'!N17</f>
        <v>0</v>
      </c>
      <c r="O43" s="67">
        <f>'Tabel 10'!O17</f>
        <v>0</v>
      </c>
      <c r="P43" s="67">
        <f>'Tabel 10'!P17</f>
        <v>0</v>
      </c>
    </row>
    <row r="44" spans="2:16">
      <c r="B44" s="14" t="s">
        <v>76</v>
      </c>
      <c r="C44" s="67">
        <v>43.603161082</v>
      </c>
      <c r="D44" s="67">
        <v>43.627161035999997</v>
      </c>
      <c r="E44" s="67">
        <v>43.590761104999999</v>
      </c>
      <c r="F44" s="67">
        <v>43.614161060999997</v>
      </c>
      <c r="G44" s="67">
        <v>43.637761015999999</v>
      </c>
      <c r="H44" s="67">
        <v>41.599361084999998</v>
      </c>
      <c r="I44" s="67">
        <v>41.622761040999997</v>
      </c>
      <c r="J44" s="67">
        <f>'Tabel 10'!J18</f>
        <v>41.644760998998706</v>
      </c>
      <c r="K44" s="67">
        <f>'Tabel 10'!K18</f>
        <v>41.584561112999999</v>
      </c>
      <c r="L44" s="67">
        <f>'Tabel 10'!L18</f>
        <v>41.620561045000002</v>
      </c>
      <c r="M44" s="67">
        <f>'Tabel 10'!M18</f>
        <v>40.660560967000002</v>
      </c>
      <c r="N44" s="67">
        <f>'Tabel 10'!N18</f>
        <v>40.590361100000003</v>
      </c>
      <c r="O44" s="67">
        <f>'Tabel 10'!O18</f>
        <v>40.632561019999997</v>
      </c>
      <c r="P44" s="67">
        <f>'Tabel 10'!P18</f>
        <v>40.670960948000001</v>
      </c>
    </row>
    <row r="45" spans="2:16">
      <c r="B45" s="14" t="s">
        <v>77</v>
      </c>
      <c r="C45" s="67">
        <v>0</v>
      </c>
      <c r="D45" s="67">
        <v>0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f>'Tabel 10'!J19</f>
        <v>0</v>
      </c>
      <c r="K45" s="67">
        <f>'Tabel 10'!K19</f>
        <v>0</v>
      </c>
      <c r="L45" s="67">
        <f>'Tabel 10'!L19</f>
        <v>0</v>
      </c>
      <c r="M45" s="67">
        <f>'Tabel 10'!M19</f>
        <v>0</v>
      </c>
      <c r="N45" s="67">
        <f>'Tabel 10'!N19</f>
        <v>0</v>
      </c>
      <c r="O45" s="67">
        <f>'Tabel 10'!O19</f>
        <v>0</v>
      </c>
      <c r="P45" s="67">
        <f>'Tabel 10'!P19</f>
        <v>0</v>
      </c>
    </row>
    <row r="46" spans="2:16">
      <c r="B46" s="14" t="s">
        <v>78</v>
      </c>
      <c r="C46" s="67">
        <v>0</v>
      </c>
      <c r="D46" s="67">
        <v>0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f>'Tabel 10'!J20</f>
        <v>0</v>
      </c>
      <c r="K46" s="67">
        <f>'Tabel 10'!K20</f>
        <v>0</v>
      </c>
      <c r="L46" s="67">
        <f>'Tabel 10'!L20</f>
        <v>0</v>
      </c>
      <c r="M46" s="67">
        <f>'Tabel 10'!M20</f>
        <v>0</v>
      </c>
      <c r="N46" s="67">
        <f>'Tabel 10'!N20</f>
        <v>0</v>
      </c>
      <c r="O46" s="67">
        <f>'Tabel 10'!O20</f>
        <v>0</v>
      </c>
      <c r="P46" s="67">
        <f>'Tabel 10'!P20</f>
        <v>0</v>
      </c>
    </row>
    <row r="47" spans="2:16">
      <c r="B47" s="14" t="s">
        <v>79</v>
      </c>
      <c r="C47" s="67">
        <v>1565.560610045</v>
      </c>
      <c r="D47" s="67">
        <v>1565.510887985</v>
      </c>
      <c r="E47" s="67">
        <v>1567.095482193</v>
      </c>
      <c r="F47" s="67">
        <v>1552.4651868569999</v>
      </c>
      <c r="G47" s="67">
        <v>1547.7543232109999</v>
      </c>
      <c r="H47" s="67">
        <v>1567.3447395600001</v>
      </c>
      <c r="I47" s="67">
        <v>1567.2950175000001</v>
      </c>
      <c r="J47" s="67">
        <f>'Tabel 10'!J21</f>
        <v>1567.61969544</v>
      </c>
      <c r="K47" s="67">
        <f>'Tabel 10'!K21</f>
        <v>1567.56997338</v>
      </c>
      <c r="L47" s="67">
        <f>'Tabel 10'!L21</f>
        <v>1569.7159513199999</v>
      </c>
      <c r="M47" s="67">
        <f>'Tabel 10'!M21</f>
        <v>1570.6623621450001</v>
      </c>
      <c r="N47" s="67">
        <f>'Tabel 10'!N21</f>
        <v>1569.76734541</v>
      </c>
      <c r="O47" s="67">
        <f>'Tabel 10'!O21</f>
        <v>1569.76734541</v>
      </c>
      <c r="P47" s="67">
        <f>'Tabel 10'!P21</f>
        <v>1569.1423532900001</v>
      </c>
    </row>
    <row r="48" spans="2:16">
      <c r="B48" s="14" t="s">
        <v>80</v>
      </c>
      <c r="C48" s="67">
        <v>398.28799999999995</v>
      </c>
      <c r="D48" s="67">
        <v>398.28799999999995</v>
      </c>
      <c r="E48" s="67">
        <v>468.72639999999996</v>
      </c>
      <c r="F48" s="67">
        <v>468.72639999999996</v>
      </c>
      <c r="G48" s="67">
        <v>468.72639999999996</v>
      </c>
      <c r="H48" s="67">
        <v>468.72639999999996</v>
      </c>
      <c r="I48" s="67">
        <v>468.72639999999996</v>
      </c>
      <c r="J48" s="67">
        <f>'Tabel 10'!J22</f>
        <v>468.72639999999996</v>
      </c>
      <c r="K48" s="67">
        <f>'Tabel 10'!K22</f>
        <v>468.72639999999996</v>
      </c>
      <c r="L48" s="67">
        <f>'Tabel 10'!L22</f>
        <v>468.72639999999996</v>
      </c>
      <c r="M48" s="67">
        <f>'Tabel 10'!M22</f>
        <v>468.72639999999996</v>
      </c>
      <c r="N48" s="67">
        <f>'Tabel 10'!N22</f>
        <v>468.72639999999996</v>
      </c>
      <c r="O48" s="67">
        <f>'Tabel 10'!O22</f>
        <v>459.32139999999998</v>
      </c>
      <c r="P48" s="67">
        <f>'Tabel 10'!P22</f>
        <v>459.32139999999998</v>
      </c>
    </row>
    <row r="49" spans="2:16">
      <c r="B49" s="14" t="s">
        <v>81</v>
      </c>
      <c r="C49" s="67">
        <v>538.06343390000006</v>
      </c>
      <c r="D49" s="67">
        <v>538.04557256500004</v>
      </c>
      <c r="E49" s="67">
        <v>486.782587401</v>
      </c>
      <c r="F49" s="67">
        <v>486.78972606600001</v>
      </c>
      <c r="G49" s="67">
        <v>486.77244090300002</v>
      </c>
      <c r="H49" s="67">
        <v>487.72118896300003</v>
      </c>
      <c r="I49" s="67">
        <v>487.71081786400003</v>
      </c>
      <c r="J49" s="67">
        <f>'Tabel 10'!J23</f>
        <v>487.69468504500003</v>
      </c>
      <c r="K49" s="67">
        <f>'Tabel 10'!K23</f>
        <v>487.67682371000001</v>
      </c>
      <c r="L49" s="67">
        <f>'Tabel 10'!L23</f>
        <v>487.65953854700001</v>
      </c>
      <c r="M49" s="67">
        <f>'Tabel 10'!M23</f>
        <v>487.641677211</v>
      </c>
      <c r="N49" s="67">
        <f>'Tabel 10'!N23</f>
        <v>487.624392048</v>
      </c>
      <c r="O49" s="67">
        <f>'Tabel 10'!O23</f>
        <v>487.60653071300004</v>
      </c>
      <c r="P49" s="67">
        <f>'Tabel 10'!P23</f>
        <v>487.58866937700003</v>
      </c>
    </row>
    <row r="50" spans="2:16">
      <c r="B50" s="14" t="s">
        <v>82</v>
      </c>
      <c r="C50" s="67">
        <v>155.58204627500334</v>
      </c>
      <c r="D50" s="67">
        <v>155.58956257499668</v>
      </c>
      <c r="E50" s="67">
        <v>155.356249408</v>
      </c>
      <c r="F50" s="67">
        <v>155.27869827100034</v>
      </c>
      <c r="G50" s="67">
        <v>158.290909024</v>
      </c>
      <c r="H50" s="67">
        <v>155.78161088499999</v>
      </c>
      <c r="I50" s="67">
        <v>156.269520656</v>
      </c>
      <c r="J50" s="67">
        <f>'Tabel 10'!J24</f>
        <v>156.206036055</v>
      </c>
      <c r="K50" s="67">
        <f>'Tabel 10'!K24</f>
        <v>156.29602578400002</v>
      </c>
      <c r="L50" s="67">
        <f>'Tabel 10'!L24</f>
        <v>156.69141260200001</v>
      </c>
      <c r="M50" s="67">
        <f>'Tabel 10'!M24</f>
        <v>159.68170192700001</v>
      </c>
      <c r="N50" s="67">
        <f>'Tabel 10'!N24</f>
        <v>159.60326430499998</v>
      </c>
      <c r="O50" s="67">
        <f>'Tabel 10'!O24</f>
        <v>159.54938156099999</v>
      </c>
      <c r="P50" s="67">
        <f>'Tabel 10'!P24</f>
        <v>161.39523472100001</v>
      </c>
    </row>
    <row r="51" spans="2:16">
      <c r="B51" s="16" t="s">
        <v>83</v>
      </c>
      <c r="C51" s="68">
        <v>41050.91112468861</v>
      </c>
      <c r="D51" s="68">
        <v>41598.422681748452</v>
      </c>
      <c r="E51" s="68">
        <v>41811.537751948221</v>
      </c>
      <c r="F51" s="68">
        <v>42221.245135585727</v>
      </c>
      <c r="G51" s="68">
        <v>42722.94204479958</v>
      </c>
      <c r="H51" s="68">
        <v>42717.532556504375</v>
      </c>
      <c r="I51" s="68">
        <v>42652.691747184879</v>
      </c>
      <c r="J51" s="68">
        <f>'Tabel 10'!J25</f>
        <v>42890.660811972433</v>
      </c>
      <c r="K51" s="68">
        <f>'Tabel 10'!K25</f>
        <v>43219.71392270783</v>
      </c>
      <c r="L51" s="68">
        <f>'Tabel 10'!L25</f>
        <v>43615.717934630811</v>
      </c>
      <c r="M51" s="68">
        <f>'Tabel 10'!M25</f>
        <v>43927.436824449571</v>
      </c>
      <c r="N51" s="68">
        <f>'Tabel 10'!N25</f>
        <v>44317.044006938857</v>
      </c>
      <c r="O51" s="68">
        <f>'Tabel 10'!O25</f>
        <v>44540.076552204686</v>
      </c>
      <c r="P51" s="68">
        <f>'Tabel 10'!P25</f>
        <v>44805.442024472846</v>
      </c>
    </row>
    <row r="53" spans="2:16">
      <c r="I53" s="73"/>
      <c r="J53" s="73"/>
      <c r="K53" s="73"/>
      <c r="L53" s="73"/>
      <c r="M53" s="73"/>
      <c r="N53" s="73"/>
      <c r="O53" s="73"/>
      <c r="P53" s="73" t="s">
        <v>56</v>
      </c>
    </row>
    <row r="54" spans="2:16" ht="15">
      <c r="B54" s="133" t="s">
        <v>85</v>
      </c>
      <c r="C54" s="133"/>
      <c r="D54" s="133"/>
      <c r="E54" s="133"/>
      <c r="F54" s="133"/>
      <c r="G54" s="133"/>
      <c r="H54" s="133"/>
      <c r="I54" s="133"/>
    </row>
    <row r="55" spans="2:16" ht="15" thickBot="1">
      <c r="B55" s="29" t="s">
        <v>61</v>
      </c>
      <c r="C55" s="72">
        <f t="shared" ref="C55:I55" si="6">C3</f>
        <v>44773</v>
      </c>
      <c r="D55" s="72">
        <f t="shared" si="6"/>
        <v>44804</v>
      </c>
      <c r="E55" s="72">
        <f t="shared" si="6"/>
        <v>44834</v>
      </c>
      <c r="F55" s="72">
        <f t="shared" si="6"/>
        <v>44865</v>
      </c>
      <c r="G55" s="72">
        <f t="shared" si="6"/>
        <v>44895</v>
      </c>
      <c r="H55" s="72">
        <f t="shared" si="6"/>
        <v>44926</v>
      </c>
      <c r="I55" s="72">
        <f t="shared" si="6"/>
        <v>44957</v>
      </c>
      <c r="J55" s="72">
        <f t="shared" ref="J55:K55" si="7">J3</f>
        <v>44985</v>
      </c>
      <c r="K55" s="72">
        <f t="shared" si="7"/>
        <v>45016</v>
      </c>
      <c r="L55" s="72">
        <f t="shared" ref="L55:M55" si="8">L3</f>
        <v>45046</v>
      </c>
      <c r="M55" s="72">
        <f t="shared" si="8"/>
        <v>45077</v>
      </c>
      <c r="N55" s="72">
        <f t="shared" ref="N55" si="9">N3</f>
        <v>45107</v>
      </c>
      <c r="O55" s="72">
        <f t="shared" ref="O55" si="10">O3</f>
        <v>45138</v>
      </c>
      <c r="P55" s="72">
        <f t="shared" ref="P55" si="11">P3</f>
        <v>45169</v>
      </c>
    </row>
    <row r="56" spans="2:16" ht="15" thickTop="1">
      <c r="B56" s="14" t="s">
        <v>62</v>
      </c>
      <c r="C56" s="67">
        <v>60.331747821</v>
      </c>
      <c r="D56" s="67">
        <v>51.894108322000001</v>
      </c>
      <c r="E56" s="67">
        <v>56.657820923999999</v>
      </c>
      <c r="F56" s="67">
        <v>45.060320697000002</v>
      </c>
      <c r="G56" s="67">
        <v>41.443402452000001</v>
      </c>
      <c r="H56" s="67">
        <v>43.044763748999998</v>
      </c>
      <c r="I56" s="67">
        <v>34.857746923999997</v>
      </c>
      <c r="J56" s="67">
        <f>'Tabel 11'!J4</f>
        <v>38.589280119640001</v>
      </c>
      <c r="K56" s="67">
        <f>'Tabel 11'!K4</f>
        <v>32.066632862079999</v>
      </c>
      <c r="L56" s="67">
        <f>'Tabel 11'!L4</f>
        <v>82.028187332259989</v>
      </c>
      <c r="M56" s="67">
        <f>'Tabel 11'!M4</f>
        <v>59.351420210000001</v>
      </c>
      <c r="N56" s="67">
        <f>'Tabel 11'!N4</f>
        <v>45.026978239000002</v>
      </c>
      <c r="O56" s="67">
        <f>'Tabel 11'!O4</f>
        <v>54.752252652690004</v>
      </c>
      <c r="P56" s="67">
        <f>'Tabel 11'!P4</f>
        <v>54.748360953389998</v>
      </c>
    </row>
    <row r="57" spans="2:16">
      <c r="B57" s="14" t="s">
        <v>63</v>
      </c>
      <c r="C57" s="67">
        <v>411.50290999999999</v>
      </c>
      <c r="D57" s="67">
        <v>212.92357000000001</v>
      </c>
      <c r="E57" s="67">
        <v>227.26214999999999</v>
      </c>
      <c r="F57" s="67">
        <v>420.07537000000002</v>
      </c>
      <c r="G57" s="67">
        <v>245.62100000000001</v>
      </c>
      <c r="H57" s="67">
        <v>290.08170999999999</v>
      </c>
      <c r="I57" s="67">
        <v>1498.1764599999999</v>
      </c>
      <c r="J57" s="67">
        <f>'Tabel 11'!J5</f>
        <v>665.13700000000006</v>
      </c>
      <c r="K57" s="67">
        <f>'Tabel 11'!K5</f>
        <v>285.75470000000001</v>
      </c>
      <c r="L57" s="67">
        <f>'Tabel 11'!L5</f>
        <v>467.25920000000002</v>
      </c>
      <c r="M57" s="67">
        <f>'Tabel 11'!M5</f>
        <v>631.25428899999997</v>
      </c>
      <c r="N57" s="67">
        <f>'Tabel 11'!N5</f>
        <v>839.44897653700002</v>
      </c>
      <c r="O57" s="67">
        <f>'Tabel 11'!O5</f>
        <v>727.5810130735</v>
      </c>
      <c r="P57" s="67">
        <f>'Tabel 11'!P5</f>
        <v>1273.4199649990001</v>
      </c>
    </row>
    <row r="58" spans="2:16">
      <c r="B58" s="14" t="s">
        <v>64</v>
      </c>
      <c r="C58" s="67">
        <v>67070.944189183996</v>
      </c>
      <c r="D58" s="67">
        <v>64841.673327536002</v>
      </c>
      <c r="E58" s="67">
        <v>64441.629309966818</v>
      </c>
      <c r="F58" s="67">
        <v>64050.048951808822</v>
      </c>
      <c r="G58" s="67">
        <v>65906.01326938381</v>
      </c>
      <c r="H58" s="67">
        <v>69792.99671643482</v>
      </c>
      <c r="I58" s="67">
        <v>67743.983984219827</v>
      </c>
      <c r="J58" s="67">
        <f>'Tabel 11'!J6</f>
        <v>67447.796467941822</v>
      </c>
      <c r="K58" s="67">
        <f>'Tabel 11'!K6</f>
        <v>68065.456595194817</v>
      </c>
      <c r="L58" s="67">
        <f>'Tabel 11'!L6</f>
        <v>67497.949017550825</v>
      </c>
      <c r="M58" s="67">
        <f>'Tabel 11'!M6</f>
        <v>69154.792984148822</v>
      </c>
      <c r="N58" s="67">
        <f>'Tabel 11'!N6</f>
        <v>67728.141909902813</v>
      </c>
      <c r="O58" s="67">
        <f>'Tabel 11'!O6</f>
        <v>66765.281117985302</v>
      </c>
      <c r="P58" s="67">
        <f>'Tabel 11'!P6</f>
        <v>66649.078254366832</v>
      </c>
    </row>
    <row r="59" spans="2:16">
      <c r="B59" s="14" t="s">
        <v>65</v>
      </c>
      <c r="C59" s="67">
        <v>0</v>
      </c>
      <c r="D59" s="67">
        <v>0</v>
      </c>
      <c r="E59" s="67">
        <v>0</v>
      </c>
      <c r="F59" s="67">
        <v>0</v>
      </c>
      <c r="G59" s="67">
        <v>0</v>
      </c>
      <c r="H59" s="67">
        <v>146.26769646599999</v>
      </c>
      <c r="I59" s="67">
        <v>147.00190405199999</v>
      </c>
      <c r="J59" s="67">
        <f>'Tabel 11'!J7</f>
        <v>147.668226492</v>
      </c>
      <c r="K59" s="67">
        <f>'Tabel 11'!K7</f>
        <v>148.4094642</v>
      </c>
      <c r="L59" s="67">
        <f>'Tabel 11'!L7</f>
        <v>149.130333452</v>
      </c>
      <c r="M59" s="67">
        <f>'Tabel 11'!M7</f>
        <v>149.87891037399999</v>
      </c>
      <c r="N59" s="67">
        <f>'Tabel 11'!N7</f>
        <v>0</v>
      </c>
      <c r="O59" s="67">
        <f>'Tabel 11'!O7</f>
        <v>0</v>
      </c>
      <c r="P59" s="67">
        <f>'Tabel 11'!P7</f>
        <v>0</v>
      </c>
    </row>
    <row r="60" spans="2:16">
      <c r="B60" s="14" t="s">
        <v>66</v>
      </c>
      <c r="C60" s="67">
        <v>0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f>'Tabel 11'!J8</f>
        <v>0</v>
      </c>
      <c r="K60" s="67">
        <f>'Tabel 11'!K8</f>
        <v>0</v>
      </c>
      <c r="L60" s="67">
        <f>'Tabel 11'!L8</f>
        <v>0</v>
      </c>
      <c r="M60" s="67">
        <f>'Tabel 11'!M8</f>
        <v>0</v>
      </c>
      <c r="N60" s="67">
        <f>'Tabel 11'!N8</f>
        <v>0</v>
      </c>
      <c r="O60" s="67">
        <f>'Tabel 11'!O8</f>
        <v>0</v>
      </c>
      <c r="P60" s="67">
        <f>'Tabel 11'!P8</f>
        <v>0</v>
      </c>
    </row>
    <row r="61" spans="2:16">
      <c r="B61" s="14" t="s">
        <v>67</v>
      </c>
      <c r="C61" s="67">
        <v>26821.555893344001</v>
      </c>
      <c r="D61" s="67">
        <v>28736.337361966001</v>
      </c>
      <c r="E61" s="67">
        <v>29291.359102176</v>
      </c>
      <c r="F61" s="67">
        <v>29681.788892631001</v>
      </c>
      <c r="G61" s="67">
        <v>30006.404663318001</v>
      </c>
      <c r="H61" s="67">
        <v>30646.486485022</v>
      </c>
      <c r="I61" s="67">
        <v>30880.711219936002</v>
      </c>
      <c r="J61" s="67">
        <f>'Tabel 11'!J9</f>
        <v>31895.156228923999</v>
      </c>
      <c r="K61" s="67">
        <f>'Tabel 11'!K9</f>
        <v>33425.927573722998</v>
      </c>
      <c r="L61" s="67">
        <f>'Tabel 11'!L9</f>
        <v>34395.061784851001</v>
      </c>
      <c r="M61" s="67">
        <f>'Tabel 11'!M9</f>
        <v>33542.921575295004</v>
      </c>
      <c r="N61" s="67">
        <f>'Tabel 11'!N9</f>
        <v>34230.021144286999</v>
      </c>
      <c r="O61" s="67">
        <f>'Tabel 11'!O9</f>
        <v>35118.495097527004</v>
      </c>
      <c r="P61" s="67">
        <f>'Tabel 11'!P9</f>
        <v>35527.886703530996</v>
      </c>
    </row>
    <row r="62" spans="2:16">
      <c r="B62" s="14" t="s">
        <v>68</v>
      </c>
      <c r="C62" s="67">
        <v>2853.443565091</v>
      </c>
      <c r="D62" s="67">
        <v>2821.9680160730004</v>
      </c>
      <c r="E62" s="67">
        <v>2744.5014274750001</v>
      </c>
      <c r="F62" s="67">
        <v>2737.374387972</v>
      </c>
      <c r="G62" s="67">
        <v>2737.775850992</v>
      </c>
      <c r="H62" s="67">
        <v>2616.2187445330001</v>
      </c>
      <c r="I62" s="67">
        <v>2615.7383361660004</v>
      </c>
      <c r="J62" s="67">
        <f>'Tabel 11'!J10</f>
        <v>2673.1086883779999</v>
      </c>
      <c r="K62" s="67">
        <f>'Tabel 11'!K10</f>
        <v>2670.5821324920003</v>
      </c>
      <c r="L62" s="67">
        <f>'Tabel 11'!L10</f>
        <v>2763.3493866880003</v>
      </c>
      <c r="M62" s="67">
        <f>'Tabel 11'!M10</f>
        <v>2590.1658323040001</v>
      </c>
      <c r="N62" s="67">
        <f>'Tabel 11'!N10</f>
        <v>2646.503258493</v>
      </c>
      <c r="O62" s="67">
        <f>'Tabel 11'!O10</f>
        <v>2680.1369854189998</v>
      </c>
      <c r="P62" s="67">
        <f>'Tabel 11'!P10</f>
        <v>2735.5042786370004</v>
      </c>
    </row>
    <row r="63" spans="2:16">
      <c r="B63" s="14" t="s">
        <v>69</v>
      </c>
      <c r="C63" s="67">
        <v>10952.76426312</v>
      </c>
      <c r="D63" s="67">
        <v>11127.863589593</v>
      </c>
      <c r="E63" s="67">
        <v>11639.359582985</v>
      </c>
      <c r="F63" s="67">
        <v>11321.596503663999</v>
      </c>
      <c r="G63" s="67">
        <v>10855.919028318</v>
      </c>
      <c r="H63" s="67">
        <v>10474.872878986</v>
      </c>
      <c r="I63" s="67">
        <v>10458.311885592</v>
      </c>
      <c r="J63" s="67">
        <f>'Tabel 11'!J11</f>
        <v>11093.405221325</v>
      </c>
      <c r="K63" s="67">
        <f>'Tabel 11'!K11</f>
        <v>11081.150144419</v>
      </c>
      <c r="L63" s="67">
        <f>'Tabel 11'!L11</f>
        <v>11288.363557081</v>
      </c>
      <c r="M63" s="67">
        <f>'Tabel 11'!M11</f>
        <v>11388.322529535</v>
      </c>
      <c r="N63" s="67">
        <f>'Tabel 11'!N11</f>
        <v>11777.501337866999</v>
      </c>
      <c r="O63" s="67">
        <f>'Tabel 11'!O11</f>
        <v>12465.630886901994</v>
      </c>
      <c r="P63" s="67">
        <f>'Tabel 11'!P11</f>
        <v>12434.264116441</v>
      </c>
    </row>
    <row r="64" spans="2:16">
      <c r="B64" s="14" t="s">
        <v>70</v>
      </c>
      <c r="C64" s="67">
        <v>1489.412081103</v>
      </c>
      <c r="D64" s="67">
        <v>1500.571085902</v>
      </c>
      <c r="E64" s="67">
        <v>1596.5835345569999</v>
      </c>
      <c r="F64" s="67">
        <v>1673.5622542010001</v>
      </c>
      <c r="G64" s="67">
        <v>1724.3571135969999</v>
      </c>
      <c r="H64" s="67">
        <v>1627.342737506</v>
      </c>
      <c r="I64" s="67">
        <v>2176.0209386649999</v>
      </c>
      <c r="J64" s="67">
        <f>'Tabel 11'!J12</f>
        <v>2253.6604224779999</v>
      </c>
      <c r="K64" s="67">
        <f>'Tabel 11'!K12</f>
        <v>2128.2508383899999</v>
      </c>
      <c r="L64" s="67">
        <f>'Tabel 11'!L12</f>
        <v>2226.9598383000002</v>
      </c>
      <c r="M64" s="67">
        <f>'Tabel 11'!M12</f>
        <v>2243.8740930940003</v>
      </c>
      <c r="N64" s="67">
        <f>'Tabel 11'!N12</f>
        <v>2249.4178820289999</v>
      </c>
      <c r="O64" s="67">
        <f>'Tabel 11'!O12</f>
        <v>2300.820320581</v>
      </c>
      <c r="P64" s="67">
        <f>'Tabel 11'!P12</f>
        <v>2292.883133886</v>
      </c>
    </row>
    <row r="65" spans="2:16">
      <c r="B65" s="14" t="s">
        <v>71</v>
      </c>
      <c r="C65" s="67">
        <v>0</v>
      </c>
      <c r="D65" s="67">
        <v>0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f>'Tabel 11'!J13</f>
        <v>0</v>
      </c>
      <c r="K65" s="67">
        <f>'Tabel 11'!K13</f>
        <v>0</v>
      </c>
      <c r="L65" s="67">
        <f>'Tabel 11'!L13</f>
        <v>0</v>
      </c>
      <c r="M65" s="67">
        <f>'Tabel 11'!M13</f>
        <v>0</v>
      </c>
      <c r="N65" s="67">
        <f>'Tabel 11'!N13</f>
        <v>0</v>
      </c>
      <c r="O65" s="67">
        <f>'Tabel 11'!O13</f>
        <v>0</v>
      </c>
      <c r="P65" s="67">
        <f>'Tabel 11'!P13</f>
        <v>0</v>
      </c>
    </row>
    <row r="66" spans="2:16">
      <c r="B66" s="14" t="s">
        <v>72</v>
      </c>
      <c r="C66" s="67">
        <v>6198.4552416499919</v>
      </c>
      <c r="D66" s="67">
        <v>6313.4438464486539</v>
      </c>
      <c r="E66" s="67">
        <v>6078.3663402553038</v>
      </c>
      <c r="F66" s="67">
        <v>6126.8915588145856</v>
      </c>
      <c r="G66" s="67">
        <v>6203.6441132694999</v>
      </c>
      <c r="H66" s="67">
        <v>5711.972824029056</v>
      </c>
      <c r="I66" s="67">
        <v>5658.85109298104</v>
      </c>
      <c r="J66" s="67">
        <f>'Tabel 11'!J14</f>
        <v>5492.30125397968</v>
      </c>
      <c r="K66" s="67">
        <f>'Tabel 11'!K14</f>
        <v>5593.6082819477951</v>
      </c>
      <c r="L66" s="67">
        <f>'Tabel 11'!L14</f>
        <v>5565.8994935955425</v>
      </c>
      <c r="M66" s="67">
        <f>'Tabel 11'!M14</f>
        <v>5487.7543516104761</v>
      </c>
      <c r="N66" s="67">
        <f>'Tabel 11'!N14</f>
        <v>5499.670256476591</v>
      </c>
      <c r="O66" s="67">
        <f>'Tabel 11'!O14</f>
        <v>5462.4634423510797</v>
      </c>
      <c r="P66" s="67">
        <f>'Tabel 11'!P14</f>
        <v>5295.3369338356715</v>
      </c>
    </row>
    <row r="67" spans="2:16">
      <c r="B67" s="14" t="s">
        <v>73</v>
      </c>
      <c r="C67" s="67">
        <v>69.210292999999993</v>
      </c>
      <c r="D67" s="67">
        <v>69.047047000000006</v>
      </c>
      <c r="E67" s="67">
        <v>68.749512999999993</v>
      </c>
      <c r="F67" s="67">
        <v>68.696586999999994</v>
      </c>
      <c r="G67" s="67">
        <v>68.559639000000004</v>
      </c>
      <c r="H67" s="67">
        <v>20</v>
      </c>
      <c r="I67" s="67">
        <v>20</v>
      </c>
      <c r="J67" s="67">
        <f>'Tabel 11'!J15</f>
        <v>20</v>
      </c>
      <c r="K67" s="67">
        <f>'Tabel 11'!K15</f>
        <v>20</v>
      </c>
      <c r="L67" s="67">
        <f>'Tabel 11'!L15</f>
        <v>20</v>
      </c>
      <c r="M67" s="67">
        <f>'Tabel 11'!M15</f>
        <v>20</v>
      </c>
      <c r="N67" s="67">
        <f>'Tabel 11'!N15</f>
        <v>25</v>
      </c>
      <c r="O67" s="67">
        <f>'Tabel 11'!O15</f>
        <v>25</v>
      </c>
      <c r="P67" s="67">
        <f>'Tabel 11'!P15</f>
        <v>25</v>
      </c>
    </row>
    <row r="68" spans="2:16">
      <c r="B68" s="14" t="s">
        <v>74</v>
      </c>
      <c r="C68" s="67">
        <v>145.80545352310699</v>
      </c>
      <c r="D68" s="67">
        <v>139.30793903467898</v>
      </c>
      <c r="E68" s="67">
        <v>135.74887576462399</v>
      </c>
      <c r="F68" s="67">
        <v>134.447785109731</v>
      </c>
      <c r="G68" s="67">
        <v>129.75116069480299</v>
      </c>
      <c r="H68" s="67">
        <v>202.695916480758</v>
      </c>
      <c r="I68" s="67">
        <v>203.00950915038101</v>
      </c>
      <c r="J68" s="67">
        <f>'Tabel 11'!J16</f>
        <v>197.147341443497</v>
      </c>
      <c r="K68" s="67">
        <f>'Tabel 11'!K16</f>
        <v>186.99017196282401</v>
      </c>
      <c r="L68" s="67">
        <f>'Tabel 11'!L16</f>
        <v>187.37837070099999</v>
      </c>
      <c r="M68" s="67">
        <f>'Tabel 11'!M16</f>
        <v>183.24567393407699</v>
      </c>
      <c r="N68" s="67">
        <f>'Tabel 11'!N16</f>
        <v>234.27198663263599</v>
      </c>
      <c r="O68" s="67">
        <f>'Tabel 11'!O16</f>
        <v>234.19272313622901</v>
      </c>
      <c r="P68" s="67">
        <f>'Tabel 11'!P16</f>
        <v>223.99069829161999</v>
      </c>
    </row>
    <row r="69" spans="2:16">
      <c r="B69" s="14" t="s">
        <v>75</v>
      </c>
      <c r="C69" s="67">
        <v>0</v>
      </c>
      <c r="D69" s="67">
        <v>0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f>'Tabel 11'!J17</f>
        <v>0</v>
      </c>
      <c r="K69" s="67">
        <f>'Tabel 11'!K17</f>
        <v>0</v>
      </c>
      <c r="L69" s="67">
        <f>'Tabel 11'!L17</f>
        <v>0</v>
      </c>
      <c r="M69" s="67">
        <f>'Tabel 11'!M17</f>
        <v>0</v>
      </c>
      <c r="N69" s="67">
        <f>'Tabel 11'!N17</f>
        <v>0</v>
      </c>
      <c r="O69" s="67">
        <f>'Tabel 11'!O17</f>
        <v>0</v>
      </c>
      <c r="P69" s="67">
        <f>'Tabel 11'!P17</f>
        <v>0</v>
      </c>
    </row>
    <row r="70" spans="2:16">
      <c r="B70" s="14" t="s">
        <v>76</v>
      </c>
      <c r="C70" s="67">
        <v>0</v>
      </c>
      <c r="D70" s="67">
        <v>0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f>'Tabel 11'!J18</f>
        <v>0</v>
      </c>
      <c r="K70" s="67">
        <f>'Tabel 11'!K18</f>
        <v>0</v>
      </c>
      <c r="L70" s="67">
        <f>'Tabel 11'!L18</f>
        <v>0</v>
      </c>
      <c r="M70" s="67">
        <f>'Tabel 11'!M18</f>
        <v>0</v>
      </c>
      <c r="N70" s="67">
        <f>'Tabel 11'!N18</f>
        <v>0</v>
      </c>
      <c r="O70" s="67">
        <f>'Tabel 11'!O18</f>
        <v>0</v>
      </c>
      <c r="P70" s="67">
        <f>'Tabel 11'!P18</f>
        <v>0</v>
      </c>
    </row>
    <row r="71" spans="2:16">
      <c r="B71" s="14" t="s">
        <v>77</v>
      </c>
      <c r="C71" s="67">
        <v>0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0</v>
      </c>
      <c r="J71" s="67">
        <f>'Tabel 11'!J19</f>
        <v>0</v>
      </c>
      <c r="K71" s="67">
        <f>'Tabel 11'!K19</f>
        <v>0</v>
      </c>
      <c r="L71" s="67">
        <f>'Tabel 11'!L19</f>
        <v>0</v>
      </c>
      <c r="M71" s="67">
        <f>'Tabel 11'!M19</f>
        <v>0</v>
      </c>
      <c r="N71" s="67">
        <f>'Tabel 11'!N19</f>
        <v>0</v>
      </c>
      <c r="O71" s="67">
        <f>'Tabel 11'!O19</f>
        <v>0</v>
      </c>
      <c r="P71" s="67">
        <f>'Tabel 11'!P19</f>
        <v>0</v>
      </c>
    </row>
    <row r="72" spans="2:16">
      <c r="B72" s="14" t="s">
        <v>78</v>
      </c>
      <c r="C72" s="67">
        <v>0</v>
      </c>
      <c r="D72" s="67">
        <v>0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f>'Tabel 11'!J20</f>
        <v>0</v>
      </c>
      <c r="K72" s="67">
        <f>'Tabel 11'!K20</f>
        <v>0</v>
      </c>
      <c r="L72" s="67">
        <f>'Tabel 11'!L20</f>
        <v>0</v>
      </c>
      <c r="M72" s="67">
        <f>'Tabel 11'!M20</f>
        <v>0</v>
      </c>
      <c r="N72" s="67">
        <f>'Tabel 11'!N20</f>
        <v>0</v>
      </c>
      <c r="O72" s="67">
        <f>'Tabel 11'!O20</f>
        <v>0</v>
      </c>
      <c r="P72" s="67">
        <f>'Tabel 11'!P20</f>
        <v>0</v>
      </c>
    </row>
    <row r="73" spans="2:16">
      <c r="B73" s="14" t="s">
        <v>79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f>'Tabel 11'!J21</f>
        <v>0</v>
      </c>
      <c r="K73" s="67">
        <f>'Tabel 11'!K21</f>
        <v>0</v>
      </c>
      <c r="L73" s="67">
        <f>'Tabel 11'!L21</f>
        <v>0</v>
      </c>
      <c r="M73" s="67">
        <f>'Tabel 11'!M21</f>
        <v>0</v>
      </c>
      <c r="N73" s="67">
        <f>'Tabel 11'!N21</f>
        <v>0</v>
      </c>
      <c r="O73" s="67">
        <f>'Tabel 11'!O21</f>
        <v>0</v>
      </c>
      <c r="P73" s="67">
        <f>'Tabel 11'!P21</f>
        <v>0</v>
      </c>
    </row>
    <row r="74" spans="2:16">
      <c r="B74" s="14" t="s">
        <v>80</v>
      </c>
      <c r="C74" s="67">
        <v>0</v>
      </c>
      <c r="D74" s="67">
        <v>0</v>
      </c>
      <c r="E74" s="67">
        <v>0</v>
      </c>
      <c r="F74" s="67">
        <v>0</v>
      </c>
      <c r="G74" s="67">
        <v>0</v>
      </c>
      <c r="H74" s="67">
        <v>0</v>
      </c>
      <c r="I74" s="67">
        <v>0</v>
      </c>
      <c r="J74" s="67">
        <f>'Tabel 11'!J22</f>
        <v>0</v>
      </c>
      <c r="K74" s="67">
        <f>'Tabel 11'!K22</f>
        <v>0</v>
      </c>
      <c r="L74" s="67">
        <f>'Tabel 11'!L22</f>
        <v>0</v>
      </c>
      <c r="M74" s="67">
        <f>'Tabel 11'!M22</f>
        <v>0</v>
      </c>
      <c r="N74" s="67">
        <f>'Tabel 11'!N22</f>
        <v>0</v>
      </c>
      <c r="O74" s="67">
        <f>'Tabel 11'!O22</f>
        <v>0</v>
      </c>
      <c r="P74" s="67">
        <f>'Tabel 11'!P22</f>
        <v>0</v>
      </c>
    </row>
    <row r="75" spans="2:16">
      <c r="B75" s="14" t="s">
        <v>81</v>
      </c>
      <c r="C75" s="67">
        <v>0</v>
      </c>
      <c r="D75" s="67">
        <v>0</v>
      </c>
      <c r="E75" s="67">
        <v>0</v>
      </c>
      <c r="F75" s="67">
        <v>0</v>
      </c>
      <c r="G75" s="67">
        <v>0</v>
      </c>
      <c r="H75" s="67">
        <v>0</v>
      </c>
      <c r="I75" s="67">
        <v>0</v>
      </c>
      <c r="J75" s="67">
        <f>'Tabel 11'!J23</f>
        <v>0</v>
      </c>
      <c r="K75" s="67">
        <f>'Tabel 11'!K23</f>
        <v>0</v>
      </c>
      <c r="L75" s="67">
        <f>'Tabel 11'!L23</f>
        <v>0</v>
      </c>
      <c r="M75" s="67">
        <f>'Tabel 11'!M23</f>
        <v>0</v>
      </c>
      <c r="N75" s="67">
        <f>'Tabel 11'!N23</f>
        <v>0</v>
      </c>
      <c r="O75" s="67">
        <f>'Tabel 11'!O23</f>
        <v>0</v>
      </c>
      <c r="P75" s="67">
        <f>'Tabel 11'!P23</f>
        <v>0</v>
      </c>
    </row>
    <row r="76" spans="2:16">
      <c r="B76" s="14" t="s">
        <v>82</v>
      </c>
      <c r="C76" s="67">
        <v>21.5167</v>
      </c>
      <c r="D76" s="67">
        <v>21.5167</v>
      </c>
      <c r="E76" s="67">
        <v>21.5167</v>
      </c>
      <c r="F76" s="67">
        <v>23.0717</v>
      </c>
      <c r="G76" s="67">
        <v>23.0717</v>
      </c>
      <c r="H76" s="67">
        <v>23.0717</v>
      </c>
      <c r="I76" s="67">
        <v>23.0717</v>
      </c>
      <c r="J76" s="67">
        <f>'Tabel 11'!J24</f>
        <v>23.0717</v>
      </c>
      <c r="K76" s="67">
        <f>'Tabel 11'!K24</f>
        <v>22.686966964</v>
      </c>
      <c r="L76" s="67">
        <f>'Tabel 11'!L24</f>
        <v>22.654854702000002</v>
      </c>
      <c r="M76" s="67">
        <f>'Tabel 11'!M24</f>
        <v>22.62274244</v>
      </c>
      <c r="N76" s="67">
        <f>'Tabel 11'!N24</f>
        <v>22.590630178000001</v>
      </c>
      <c r="O76" s="67">
        <f>'Tabel 11'!O24</f>
        <v>22.558517916</v>
      </c>
      <c r="P76" s="67">
        <f>'Tabel 11'!P24</f>
        <v>22.526517916</v>
      </c>
    </row>
    <row r="77" spans="2:16">
      <c r="B77" s="16" t="s">
        <v>83</v>
      </c>
      <c r="C77" s="61">
        <v>116094.94233783607</v>
      </c>
      <c r="D77" s="61">
        <v>115836.54659187529</v>
      </c>
      <c r="E77" s="61">
        <v>116301.73435710379</v>
      </c>
      <c r="F77" s="61">
        <v>116282.61431189814</v>
      </c>
      <c r="G77" s="61">
        <v>117942.56094102509</v>
      </c>
      <c r="H77" s="61">
        <v>121595.0521732066</v>
      </c>
      <c r="I77" s="61">
        <v>121459.73477768627</v>
      </c>
      <c r="J77" s="61">
        <f>'Tabel 11'!J25</f>
        <v>121947.04183108165</v>
      </c>
      <c r="K77" s="61">
        <f>'Tabel 11'!K25</f>
        <v>123660.8835021555</v>
      </c>
      <c r="L77" s="61">
        <f>'Tabel 11'!L25</f>
        <v>124666.03402425362</v>
      </c>
      <c r="M77" s="61">
        <f>'Tabel 11'!M25</f>
        <v>125474.18440194543</v>
      </c>
      <c r="N77" s="61">
        <f>'Tabel 11'!N25</f>
        <v>125297.59436064203</v>
      </c>
      <c r="O77" s="61">
        <f>'Tabel 11'!O25</f>
        <v>125856.91235754377</v>
      </c>
      <c r="P77" s="61">
        <f>'Tabel 11'!P25</f>
        <v>126534.6389628575</v>
      </c>
    </row>
  </sheetData>
  <mergeCells count="3">
    <mergeCell ref="B2:I2"/>
    <mergeCell ref="B28:I28"/>
    <mergeCell ref="B54:I54"/>
  </mergeCells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002060"/>
  </sheetPr>
  <dimension ref="B2:I97"/>
  <sheetViews>
    <sheetView showGridLines="0" zoomScale="70" zoomScaleNormal="7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D16" sqref="D16"/>
    </sheetView>
  </sheetViews>
  <sheetFormatPr defaultColWidth="9.1796875" defaultRowHeight="14"/>
  <cols>
    <col min="1" max="1" width="9.1796875" style="36"/>
    <col min="2" max="2" width="28.81640625" style="36" bestFit="1" customWidth="1"/>
    <col min="3" max="3" width="16" style="34" bestFit="1" customWidth="1"/>
    <col min="4" max="6" width="28" style="35" customWidth="1"/>
    <col min="7" max="7" width="24.36328125" style="36" bestFit="1" customWidth="1"/>
    <col min="8" max="9" width="23.81640625" style="36" bestFit="1" customWidth="1"/>
    <col min="10" max="16384" width="9.1796875" style="36"/>
  </cols>
  <sheetData>
    <row r="2" spans="2:7" ht="24" customHeight="1">
      <c r="B2" s="134" t="s">
        <v>86</v>
      </c>
      <c r="C2" s="134"/>
      <c r="D2" s="134"/>
      <c r="E2" s="134"/>
      <c r="F2" s="134"/>
    </row>
    <row r="3" spans="2:7" ht="28">
      <c r="B3" s="37" t="s">
        <v>87</v>
      </c>
      <c r="C3" s="37" t="s">
        <v>88</v>
      </c>
      <c r="D3" s="38" t="s">
        <v>89</v>
      </c>
      <c r="E3" s="38" t="s">
        <v>90</v>
      </c>
      <c r="F3" s="38" t="s">
        <v>91</v>
      </c>
    </row>
    <row r="4" spans="2:7">
      <c r="G4" s="35"/>
    </row>
    <row r="5" spans="2:7">
      <c r="B5" s="39" t="s">
        <v>92</v>
      </c>
      <c r="C5" s="40">
        <f t="shared" ref="C5:F19" si="0">C38+C70</f>
        <v>1</v>
      </c>
      <c r="D5" s="71">
        <f t="shared" si="0"/>
        <v>458205828858</v>
      </c>
      <c r="E5" s="71">
        <f t="shared" si="0"/>
        <v>458950552485</v>
      </c>
      <c r="F5" s="71">
        <f t="shared" si="0"/>
        <v>465086517717</v>
      </c>
      <c r="G5" s="35"/>
    </row>
    <row r="6" spans="2:7">
      <c r="B6" s="36" t="s">
        <v>93</v>
      </c>
      <c r="C6" s="34">
        <f t="shared" si="0"/>
        <v>5</v>
      </c>
      <c r="D6" s="35">
        <f t="shared" si="0"/>
        <v>5555538217044</v>
      </c>
      <c r="E6" s="35">
        <f t="shared" si="0"/>
        <v>5847617581934</v>
      </c>
      <c r="F6" s="35">
        <f t="shared" si="0"/>
        <v>5876450598683</v>
      </c>
      <c r="G6" s="35"/>
    </row>
    <row r="7" spans="2:7">
      <c r="B7" s="39" t="s">
        <v>94</v>
      </c>
      <c r="C7" s="55">
        <f t="shared" si="0"/>
        <v>1</v>
      </c>
      <c r="D7" s="56">
        <f t="shared" si="0"/>
        <v>109461004503</v>
      </c>
      <c r="E7" s="56">
        <f t="shared" si="0"/>
        <v>111397573470</v>
      </c>
      <c r="F7" s="56">
        <f t="shared" si="0"/>
        <v>111400277070</v>
      </c>
      <c r="G7" s="35"/>
    </row>
    <row r="8" spans="2:7">
      <c r="B8" s="36" t="s">
        <v>95</v>
      </c>
      <c r="C8" s="34">
        <f t="shared" si="0"/>
        <v>6</v>
      </c>
      <c r="D8" s="35">
        <f t="shared" si="0"/>
        <v>1301845654770.4932</v>
      </c>
      <c r="E8" s="35">
        <f t="shared" si="0"/>
        <v>1385733191913.6631</v>
      </c>
      <c r="F8" s="35">
        <f t="shared" si="0"/>
        <v>1390000203891.4641</v>
      </c>
      <c r="G8" s="35"/>
    </row>
    <row r="9" spans="2:7">
      <c r="B9" s="39" t="s">
        <v>96</v>
      </c>
      <c r="C9" s="40">
        <f t="shared" si="0"/>
        <v>122</v>
      </c>
      <c r="D9" s="41">
        <f t="shared" si="0"/>
        <v>287447071190989.25</v>
      </c>
      <c r="E9" s="41">
        <f t="shared" si="0"/>
        <v>295191253302471.31</v>
      </c>
      <c r="F9" s="41">
        <f t="shared" si="0"/>
        <v>297161421346858.25</v>
      </c>
      <c r="G9" s="35"/>
    </row>
    <row r="10" spans="2:7">
      <c r="B10" s="36" t="s">
        <v>97</v>
      </c>
      <c r="C10" s="34">
        <f t="shared" si="0"/>
        <v>1</v>
      </c>
      <c r="D10" s="35">
        <f t="shared" si="0"/>
        <v>207093524435</v>
      </c>
      <c r="E10" s="35">
        <f t="shared" si="0"/>
        <v>217254639911</v>
      </c>
      <c r="F10" s="35">
        <f t="shared" si="0"/>
        <v>217570056570</v>
      </c>
      <c r="G10" s="35"/>
    </row>
    <row r="11" spans="2:7">
      <c r="B11" s="39" t="s">
        <v>98</v>
      </c>
      <c r="C11" s="55">
        <f t="shared" si="0"/>
        <v>13</v>
      </c>
      <c r="D11" s="56">
        <f t="shared" si="0"/>
        <v>25908014061589.789</v>
      </c>
      <c r="E11" s="56">
        <f t="shared" si="0"/>
        <v>26527704567275.789</v>
      </c>
      <c r="F11" s="56">
        <f t="shared" si="0"/>
        <v>26635463234267.789</v>
      </c>
      <c r="G11" s="35"/>
    </row>
    <row r="12" spans="2:7">
      <c r="B12" s="36" t="s">
        <v>99</v>
      </c>
      <c r="C12" s="34">
        <f t="shared" si="0"/>
        <v>9</v>
      </c>
      <c r="D12" s="35">
        <f t="shared" si="0"/>
        <v>6421347119313</v>
      </c>
      <c r="E12" s="35">
        <f t="shared" si="0"/>
        <v>6443823063600</v>
      </c>
      <c r="F12" s="35">
        <f t="shared" si="0"/>
        <v>6581857606760</v>
      </c>
      <c r="G12" s="35"/>
    </row>
    <row r="13" spans="2:7">
      <c r="B13" s="39" t="s">
        <v>100</v>
      </c>
      <c r="C13" s="40">
        <f t="shared" si="0"/>
        <v>10</v>
      </c>
      <c r="D13" s="41">
        <f t="shared" si="0"/>
        <v>4123225931431.4902</v>
      </c>
      <c r="E13" s="41">
        <f t="shared" si="0"/>
        <v>4222121755114.3999</v>
      </c>
      <c r="F13" s="41">
        <f t="shared" si="0"/>
        <v>4236011727607.3999</v>
      </c>
      <c r="G13" s="35"/>
    </row>
    <row r="14" spans="2:7">
      <c r="B14" s="36" t="s">
        <v>101</v>
      </c>
      <c r="C14" s="34">
        <f t="shared" si="0"/>
        <v>1</v>
      </c>
      <c r="D14" s="35">
        <f t="shared" si="0"/>
        <v>644871571456</v>
      </c>
      <c r="E14" s="35">
        <f t="shared" si="0"/>
        <v>661142900423</v>
      </c>
      <c r="F14" s="35">
        <f t="shared" si="0"/>
        <v>662604748587</v>
      </c>
      <c r="G14" s="35"/>
    </row>
    <row r="15" spans="2:7">
      <c r="B15" s="39" t="s">
        <v>102</v>
      </c>
      <c r="C15" s="40">
        <f t="shared" si="0"/>
        <v>1</v>
      </c>
      <c r="D15" s="41">
        <f t="shared" si="0"/>
        <v>301883672098</v>
      </c>
      <c r="E15" s="41">
        <f t="shared" si="0"/>
        <v>307018247914</v>
      </c>
      <c r="F15" s="41">
        <f t="shared" si="0"/>
        <v>307049126304</v>
      </c>
      <c r="G15" s="35"/>
    </row>
    <row r="16" spans="2:7">
      <c r="B16" s="36" t="s">
        <v>103</v>
      </c>
      <c r="C16" s="34">
        <f t="shared" si="0"/>
        <v>1</v>
      </c>
      <c r="D16" s="35">
        <f t="shared" si="0"/>
        <v>93603049385</v>
      </c>
      <c r="E16" s="35">
        <f t="shared" si="0"/>
        <v>95439292595</v>
      </c>
      <c r="F16" s="35">
        <f t="shared" si="0"/>
        <v>95439292595</v>
      </c>
      <c r="G16" s="35"/>
    </row>
    <row r="17" spans="2:7">
      <c r="B17" s="39" t="s">
        <v>104</v>
      </c>
      <c r="C17" s="40">
        <f t="shared" si="0"/>
        <v>2</v>
      </c>
      <c r="D17" s="41">
        <f t="shared" si="0"/>
        <v>2081523371209</v>
      </c>
      <c r="E17" s="41">
        <f t="shared" si="0"/>
        <v>2292862503531</v>
      </c>
      <c r="F17" s="41">
        <f t="shared" si="0"/>
        <v>2296013577396</v>
      </c>
      <c r="G17" s="35"/>
    </row>
    <row r="18" spans="2:7">
      <c r="B18" s="36" t="s">
        <v>105</v>
      </c>
      <c r="C18" s="34">
        <f t="shared" si="0"/>
        <v>1</v>
      </c>
      <c r="D18" s="35">
        <f t="shared" si="0"/>
        <v>176893849040</v>
      </c>
      <c r="E18" s="35">
        <f t="shared" si="0"/>
        <v>178659823760</v>
      </c>
      <c r="F18" s="35">
        <f t="shared" si="0"/>
        <v>178659823760</v>
      </c>
      <c r="G18" s="35"/>
    </row>
    <row r="19" spans="2:7">
      <c r="B19" s="39" t="s">
        <v>106</v>
      </c>
      <c r="C19" s="40">
        <f t="shared" si="0"/>
        <v>1</v>
      </c>
      <c r="D19" s="41">
        <f t="shared" si="0"/>
        <v>261230575884</v>
      </c>
      <c r="E19" s="41">
        <f t="shared" si="0"/>
        <v>293171192600</v>
      </c>
      <c r="F19" s="41">
        <f t="shared" si="0"/>
        <v>293307717600</v>
      </c>
      <c r="G19" s="35"/>
    </row>
    <row r="20" spans="2:7">
      <c r="B20" s="36" t="s">
        <v>107</v>
      </c>
      <c r="C20" s="34">
        <f>C85</f>
        <v>1</v>
      </c>
      <c r="D20" s="35">
        <f t="shared" ref="D20:F20" si="1">D85</f>
        <v>835357660863</v>
      </c>
      <c r="E20" s="35">
        <f t="shared" si="1"/>
        <v>848968112779</v>
      </c>
      <c r="F20" s="35">
        <f t="shared" si="1"/>
        <v>849647232884</v>
      </c>
      <c r="G20" s="35"/>
    </row>
    <row r="21" spans="2:7">
      <c r="B21" s="39" t="s">
        <v>108</v>
      </c>
      <c r="C21" s="40">
        <f t="shared" ref="C21:C32" si="2">C53+C86</f>
        <v>2</v>
      </c>
      <c r="D21" s="41">
        <f t="shared" ref="D21:F21" si="3">D53+D86</f>
        <v>228825422390</v>
      </c>
      <c r="E21" s="41">
        <f t="shared" si="3"/>
        <v>219056180410</v>
      </c>
      <c r="F21" s="41">
        <f t="shared" si="3"/>
        <v>236400040550</v>
      </c>
      <c r="G21" s="35"/>
    </row>
    <row r="22" spans="2:7">
      <c r="B22" s="36" t="s">
        <v>109</v>
      </c>
      <c r="C22" s="34">
        <f t="shared" si="2"/>
        <v>1</v>
      </c>
      <c r="D22" s="115">
        <f t="shared" ref="D22:F22" si="4">D54+D87</f>
        <v>866897543912</v>
      </c>
      <c r="E22" s="115">
        <f t="shared" si="4"/>
        <v>885113955330</v>
      </c>
      <c r="F22" s="115">
        <f t="shared" si="4"/>
        <v>885316575540</v>
      </c>
      <c r="G22" s="35"/>
    </row>
    <row r="23" spans="2:7">
      <c r="B23" s="39" t="s">
        <v>110</v>
      </c>
      <c r="C23" s="40">
        <f>C55+C88</f>
        <v>1</v>
      </c>
      <c r="D23" s="116">
        <f t="shared" ref="D23:F23" si="5">D55+D88</f>
        <v>999720445304</v>
      </c>
      <c r="E23" s="116">
        <f t="shared" si="5"/>
        <v>1030101613330.22</v>
      </c>
      <c r="F23" s="116">
        <f t="shared" si="5"/>
        <v>1032289789835.22</v>
      </c>
      <c r="G23" s="35"/>
    </row>
    <row r="24" spans="2:7">
      <c r="B24" s="36" t="s">
        <v>111</v>
      </c>
      <c r="C24" s="34">
        <f t="shared" si="2"/>
        <v>1</v>
      </c>
      <c r="D24" s="115">
        <f t="shared" ref="D24:F24" si="6">D56+D89</f>
        <v>451780262966</v>
      </c>
      <c r="E24" s="115">
        <f t="shared" si="6"/>
        <v>464507293351</v>
      </c>
      <c r="F24" s="115">
        <f t="shared" si="6"/>
        <v>467505391913</v>
      </c>
      <c r="G24" s="35"/>
    </row>
    <row r="25" spans="2:7">
      <c r="B25" s="39" t="s">
        <v>112</v>
      </c>
      <c r="C25" s="40">
        <f t="shared" si="2"/>
        <v>4</v>
      </c>
      <c r="D25" s="116">
        <f t="shared" ref="D25:F25" si="7">D57+D90</f>
        <v>1341030972617</v>
      </c>
      <c r="E25" s="116">
        <f t="shared" si="7"/>
        <v>1372815521945.05</v>
      </c>
      <c r="F25" s="116">
        <f t="shared" si="7"/>
        <v>1374449450599.05</v>
      </c>
      <c r="G25" s="35"/>
    </row>
    <row r="26" spans="2:7">
      <c r="B26" s="36" t="s">
        <v>113</v>
      </c>
      <c r="C26" s="34">
        <f t="shared" si="2"/>
        <v>1</v>
      </c>
      <c r="D26" s="115">
        <f t="shared" ref="D26:F26" si="8">D58+D91</f>
        <v>92982280839</v>
      </c>
      <c r="E26" s="115">
        <f t="shared" si="8"/>
        <v>96139849290.490005</v>
      </c>
      <c r="F26" s="115">
        <f t="shared" si="8"/>
        <v>96348945106.490005</v>
      </c>
      <c r="G26" s="35"/>
    </row>
    <row r="27" spans="2:7">
      <c r="B27" s="39" t="s">
        <v>114</v>
      </c>
      <c r="C27" s="40">
        <f t="shared" si="2"/>
        <v>1</v>
      </c>
      <c r="D27" s="116">
        <f t="shared" ref="D27:F27" si="9">D59+D92</f>
        <v>262638602870</v>
      </c>
      <c r="E27" s="116">
        <f t="shared" si="9"/>
        <v>269116757545</v>
      </c>
      <c r="F27" s="116">
        <f t="shared" si="9"/>
        <v>269180924218</v>
      </c>
      <c r="G27" s="35"/>
    </row>
    <row r="28" spans="2:7">
      <c r="B28" s="36" t="s">
        <v>115</v>
      </c>
      <c r="C28" s="34">
        <f t="shared" si="2"/>
        <v>1</v>
      </c>
      <c r="D28" s="115">
        <f t="shared" ref="D28:F28" si="10">D60+D93</f>
        <v>299954113085</v>
      </c>
      <c r="E28" s="115">
        <f t="shared" si="10"/>
        <v>304751207002</v>
      </c>
      <c r="F28" s="115">
        <f t="shared" si="10"/>
        <v>306335644050</v>
      </c>
      <c r="G28" s="35"/>
    </row>
    <row r="29" spans="2:7">
      <c r="B29" s="39" t="s">
        <v>116</v>
      </c>
      <c r="C29" s="40">
        <f t="shared" si="2"/>
        <v>3</v>
      </c>
      <c r="D29" s="116">
        <f t="shared" ref="D29:F29" si="11">D61+D94</f>
        <v>2361238509283.2998</v>
      </c>
      <c r="E29" s="116">
        <f t="shared" si="11"/>
        <v>2426051997404.75</v>
      </c>
      <c r="F29" s="116">
        <f t="shared" si="11"/>
        <v>2430639399091.1299</v>
      </c>
      <c r="G29" s="35"/>
    </row>
    <row r="30" spans="2:7">
      <c r="B30" s="36" t="s">
        <v>117</v>
      </c>
      <c r="C30" s="34">
        <f t="shared" si="2"/>
        <v>5</v>
      </c>
      <c r="D30" s="115">
        <f t="shared" ref="D30:F30" si="12">D62+D95</f>
        <v>5162297003745.2725</v>
      </c>
      <c r="E30" s="115">
        <f t="shared" si="12"/>
        <v>5352776564203.1924</v>
      </c>
      <c r="F30" s="115">
        <f t="shared" si="12"/>
        <v>5365257826111.3027</v>
      </c>
      <c r="G30" s="35"/>
    </row>
    <row r="31" spans="2:7">
      <c r="B31" s="39" t="s">
        <v>118</v>
      </c>
      <c r="C31" s="40">
        <f t="shared" si="2"/>
        <v>2</v>
      </c>
      <c r="D31" s="116">
        <f t="shared" ref="D31:F31" si="13">D63+D96</f>
        <v>1168064984482</v>
      </c>
      <c r="E31" s="116">
        <f t="shared" si="13"/>
        <v>1190831071813</v>
      </c>
      <c r="F31" s="116">
        <f t="shared" si="13"/>
        <v>1193048849620</v>
      </c>
      <c r="G31" s="35"/>
    </row>
    <row r="32" spans="2:7">
      <c r="B32" s="42" t="s">
        <v>119</v>
      </c>
      <c r="C32" s="42">
        <f t="shared" si="2"/>
        <v>198</v>
      </c>
      <c r="D32" s="43">
        <f>D64+D97</f>
        <v>349162596424362.56</v>
      </c>
      <c r="E32" s="43">
        <f>E64+E97</f>
        <v>358694380313401.94</v>
      </c>
      <c r="F32" s="43">
        <f>F64+F97</f>
        <v>361014755925185.13</v>
      </c>
    </row>
    <row r="33" spans="2:6">
      <c r="B33" s="65" t="s">
        <v>120</v>
      </c>
      <c r="C33" s="34" t="s">
        <v>120</v>
      </c>
      <c r="D33" s="35" t="s">
        <v>120</v>
      </c>
      <c r="E33" s="35" t="s">
        <v>120</v>
      </c>
      <c r="F33" s="35" t="s">
        <v>120</v>
      </c>
    </row>
    <row r="34" spans="2:6">
      <c r="C34" s="54"/>
      <c r="D34" s="53"/>
      <c r="E34" s="53"/>
      <c r="F34" s="53"/>
    </row>
    <row r="35" spans="2:6" ht="15">
      <c r="B35" s="134" t="s">
        <v>121</v>
      </c>
      <c r="C35" s="134"/>
      <c r="D35" s="134"/>
      <c r="E35" s="134"/>
      <c r="F35" s="134"/>
    </row>
    <row r="36" spans="2:6" ht="28">
      <c r="B36" s="37" t="s">
        <v>87</v>
      </c>
      <c r="C36" s="37" t="s">
        <v>88</v>
      </c>
      <c r="D36" s="38" t="s">
        <v>89</v>
      </c>
      <c r="E36" s="38" t="s">
        <v>90</v>
      </c>
      <c r="F36" s="38" t="s">
        <v>91</v>
      </c>
    </row>
    <row r="38" spans="2:6">
      <c r="B38" s="39" t="s">
        <v>92</v>
      </c>
      <c r="C38" s="40">
        <v>1</v>
      </c>
      <c r="D38" s="41">
        <v>458205828858</v>
      </c>
      <c r="E38" s="41">
        <v>458950552485</v>
      </c>
      <c r="F38" s="41">
        <v>465086517717</v>
      </c>
    </row>
    <row r="39" spans="2:6">
      <c r="B39" s="36" t="s">
        <v>93</v>
      </c>
      <c r="C39" s="34">
        <v>5</v>
      </c>
      <c r="D39" s="35">
        <v>5555538217044</v>
      </c>
      <c r="E39" s="35">
        <v>5847617581934</v>
      </c>
      <c r="F39" s="35">
        <v>5876450598683</v>
      </c>
    </row>
    <row r="40" spans="2:6">
      <c r="B40" s="39" t="s">
        <v>94</v>
      </c>
      <c r="C40" s="55">
        <v>1</v>
      </c>
      <c r="D40" s="56">
        <v>109461004503</v>
      </c>
      <c r="E40" s="56">
        <v>111397573470</v>
      </c>
      <c r="F40" s="56">
        <v>111400277070</v>
      </c>
    </row>
    <row r="41" spans="2:6">
      <c r="B41" s="36" t="s">
        <v>95</v>
      </c>
      <c r="C41" s="34">
        <v>5</v>
      </c>
      <c r="D41" s="35">
        <v>848537924231.84302</v>
      </c>
      <c r="E41" s="35">
        <v>871752064955.33008</v>
      </c>
      <c r="F41" s="35">
        <v>872598823496.15002</v>
      </c>
    </row>
    <row r="42" spans="2:6">
      <c r="B42" s="39" t="s">
        <v>96</v>
      </c>
      <c r="C42" s="40">
        <v>120</v>
      </c>
      <c r="D42" s="41">
        <v>285776151609999.25</v>
      </c>
      <c r="E42" s="41">
        <v>293497672462573.63</v>
      </c>
      <c r="F42" s="41">
        <v>295463777632955.56</v>
      </c>
    </row>
    <row r="43" spans="2:6">
      <c r="B43" s="36" t="s">
        <v>97</v>
      </c>
      <c r="C43" s="34">
        <v>1</v>
      </c>
      <c r="D43" s="35">
        <v>207093524435</v>
      </c>
      <c r="E43" s="35">
        <v>217254639911</v>
      </c>
      <c r="F43" s="35">
        <v>217570056570</v>
      </c>
    </row>
    <row r="44" spans="2:6">
      <c r="B44" s="39" t="s">
        <v>98</v>
      </c>
      <c r="C44" s="55">
        <v>13</v>
      </c>
      <c r="D44" s="56">
        <v>25908014061589.789</v>
      </c>
      <c r="E44" s="56">
        <v>26527704567275.789</v>
      </c>
      <c r="F44" s="56">
        <v>26635463234267.789</v>
      </c>
    </row>
    <row r="45" spans="2:6">
      <c r="B45" s="36" t="s">
        <v>99</v>
      </c>
      <c r="C45" s="34">
        <v>8</v>
      </c>
      <c r="D45" s="35">
        <v>6215763789222</v>
      </c>
      <c r="E45" s="35">
        <v>6231540124910</v>
      </c>
      <c r="F45" s="35">
        <v>6369574668070</v>
      </c>
    </row>
    <row r="46" spans="2:6">
      <c r="B46" s="39" t="s">
        <v>100</v>
      </c>
      <c r="C46" s="40">
        <v>10</v>
      </c>
      <c r="D46" s="41">
        <v>4123225931431.4902</v>
      </c>
      <c r="E46" s="41">
        <v>4222121755114.3999</v>
      </c>
      <c r="F46" s="41">
        <v>4236011727607.3999</v>
      </c>
    </row>
    <row r="47" spans="2:6">
      <c r="B47" s="36" t="s">
        <v>101</v>
      </c>
      <c r="C47" s="34">
        <v>1</v>
      </c>
      <c r="D47" s="35">
        <v>644871571456</v>
      </c>
      <c r="E47" s="35">
        <v>661142900423</v>
      </c>
      <c r="F47" s="35">
        <v>662604748587</v>
      </c>
    </row>
    <row r="48" spans="2:6">
      <c r="B48" s="39" t="s">
        <v>102</v>
      </c>
      <c r="C48" s="40">
        <v>1</v>
      </c>
      <c r="D48" s="41">
        <v>301883672098</v>
      </c>
      <c r="E48" s="41">
        <v>307018247914</v>
      </c>
      <c r="F48" s="41">
        <v>307049126304</v>
      </c>
    </row>
    <row r="49" spans="2:6">
      <c r="B49" s="36" t="s">
        <v>103</v>
      </c>
      <c r="C49" s="34">
        <v>1</v>
      </c>
      <c r="D49" s="35">
        <v>93603049385</v>
      </c>
      <c r="E49" s="35">
        <v>95439292595</v>
      </c>
      <c r="F49" s="35">
        <v>95439292595</v>
      </c>
    </row>
    <row r="50" spans="2:6">
      <c r="B50" s="39" t="s">
        <v>104</v>
      </c>
      <c r="C50" s="40">
        <v>2</v>
      </c>
      <c r="D50" s="41">
        <v>2081523371209</v>
      </c>
      <c r="E50" s="41">
        <v>2292862503531</v>
      </c>
      <c r="F50" s="41">
        <v>2296013577396</v>
      </c>
    </row>
    <row r="51" spans="2:6">
      <c r="B51" s="36" t="s">
        <v>105</v>
      </c>
      <c r="C51" s="34">
        <v>1</v>
      </c>
      <c r="D51" s="35">
        <v>176893849040</v>
      </c>
      <c r="E51" s="35">
        <v>178659823760</v>
      </c>
      <c r="F51" s="35">
        <v>178659823760</v>
      </c>
    </row>
    <row r="52" spans="2:6">
      <c r="B52" s="39" t="s">
        <v>106</v>
      </c>
      <c r="C52" s="40">
        <v>1</v>
      </c>
      <c r="D52" s="41">
        <v>261230575884</v>
      </c>
      <c r="E52" s="41">
        <v>293171192600</v>
      </c>
      <c r="F52" s="41">
        <v>293307717600</v>
      </c>
    </row>
    <row r="53" spans="2:6">
      <c r="B53" s="36" t="s">
        <v>108</v>
      </c>
      <c r="C53" s="34">
        <v>2</v>
      </c>
      <c r="D53" s="124">
        <v>228825422390</v>
      </c>
      <c r="E53" s="124">
        <v>219056180410</v>
      </c>
      <c r="F53" s="124">
        <v>236400040550</v>
      </c>
    </row>
    <row r="54" spans="2:6">
      <c r="B54" s="39" t="s">
        <v>109</v>
      </c>
      <c r="C54" s="40">
        <v>1</v>
      </c>
      <c r="D54" s="41">
        <v>866897543912</v>
      </c>
      <c r="E54" s="41">
        <v>885113955330</v>
      </c>
      <c r="F54" s="41">
        <v>885316575540</v>
      </c>
    </row>
    <row r="55" spans="2:6">
      <c r="B55" s="36" t="s">
        <v>110</v>
      </c>
      <c r="C55" s="34">
        <v>1</v>
      </c>
      <c r="D55" s="35">
        <v>999720445304</v>
      </c>
      <c r="E55" s="35">
        <v>1030101613330.22</v>
      </c>
      <c r="F55" s="35">
        <v>1032289789835.22</v>
      </c>
    </row>
    <row r="56" spans="2:6">
      <c r="B56" s="39" t="s">
        <v>111</v>
      </c>
      <c r="C56" s="40">
        <v>1</v>
      </c>
      <c r="D56" s="41">
        <v>451780262966</v>
      </c>
      <c r="E56" s="41">
        <v>464507293351</v>
      </c>
      <c r="F56" s="41">
        <v>467505391913</v>
      </c>
    </row>
    <row r="57" spans="2:6">
      <c r="B57" s="36" t="s">
        <v>112</v>
      </c>
      <c r="C57" s="34">
        <v>4</v>
      </c>
      <c r="D57" s="35">
        <v>1341030972617</v>
      </c>
      <c r="E57" s="35">
        <v>1372815521945.05</v>
      </c>
      <c r="F57" s="35">
        <v>1374449450599.05</v>
      </c>
    </row>
    <row r="58" spans="2:6">
      <c r="B58" s="39" t="s">
        <v>113</v>
      </c>
      <c r="C58" s="40">
        <v>1</v>
      </c>
      <c r="D58" s="41">
        <v>92982280839</v>
      </c>
      <c r="E58" s="41">
        <v>96139849290.490005</v>
      </c>
      <c r="F58" s="41">
        <v>96348945106.490005</v>
      </c>
    </row>
    <row r="59" spans="2:6">
      <c r="B59" s="36" t="s">
        <v>114</v>
      </c>
      <c r="C59" s="34">
        <v>1</v>
      </c>
      <c r="D59" s="35">
        <v>262638602870</v>
      </c>
      <c r="E59" s="35">
        <v>269116757545</v>
      </c>
      <c r="F59" s="35">
        <v>269180924218</v>
      </c>
    </row>
    <row r="60" spans="2:6">
      <c r="B60" s="39" t="s">
        <v>115</v>
      </c>
      <c r="C60" s="40">
        <v>1</v>
      </c>
      <c r="D60" s="41">
        <v>299954113085</v>
      </c>
      <c r="E60" s="41">
        <v>304751207002</v>
      </c>
      <c r="F60" s="41">
        <v>306335644050</v>
      </c>
    </row>
    <row r="61" spans="2:6">
      <c r="B61" s="36" t="s">
        <v>116</v>
      </c>
      <c r="C61" s="34">
        <v>3</v>
      </c>
      <c r="D61" s="35">
        <v>2361238509283.2998</v>
      </c>
      <c r="E61" s="35">
        <v>2426051997404.75</v>
      </c>
      <c r="F61" s="35">
        <v>2430639399091.1299</v>
      </c>
    </row>
    <row r="62" spans="2:6">
      <c r="B62" s="39" t="s">
        <v>117</v>
      </c>
      <c r="C62" s="40">
        <v>5</v>
      </c>
      <c r="D62" s="41">
        <v>5162297003745.2725</v>
      </c>
      <c r="E62" s="41">
        <v>5352776564203.1924</v>
      </c>
      <c r="F62" s="41">
        <v>5365257826111.3027</v>
      </c>
    </row>
    <row r="63" spans="2:6">
      <c r="B63" s="36" t="s">
        <v>118</v>
      </c>
      <c r="C63" s="34">
        <v>2</v>
      </c>
      <c r="D63" s="35">
        <v>1168064984482</v>
      </c>
      <c r="E63" s="35">
        <v>1190831071813</v>
      </c>
      <c r="F63" s="35">
        <v>1193048849620</v>
      </c>
    </row>
    <row r="64" spans="2:6">
      <c r="B64" s="42" t="s">
        <v>119</v>
      </c>
      <c r="C64" s="84">
        <f>SUM(C38:C63)</f>
        <v>193</v>
      </c>
      <c r="D64" s="84">
        <f t="shared" ref="D64:F64" si="14">SUM(D38:D63)</f>
        <v>345997428121879.94</v>
      </c>
      <c r="E64" s="84">
        <f t="shared" si="14"/>
        <v>355425567295076.88</v>
      </c>
      <c r="F64" s="84">
        <f t="shared" si="14"/>
        <v>357737780659313.13</v>
      </c>
    </row>
    <row r="65" spans="2:9">
      <c r="B65" s="36" t="s">
        <v>120</v>
      </c>
      <c r="C65" s="34" t="s">
        <v>120</v>
      </c>
      <c r="D65" s="35" t="s">
        <v>120</v>
      </c>
      <c r="E65" s="35" t="s">
        <v>120</v>
      </c>
      <c r="F65" s="35" t="s">
        <v>120</v>
      </c>
    </row>
    <row r="67" spans="2:9" ht="15">
      <c r="B67" s="134" t="s">
        <v>122</v>
      </c>
      <c r="C67" s="134"/>
      <c r="D67" s="134"/>
      <c r="E67" s="134"/>
      <c r="F67" s="134"/>
    </row>
    <row r="68" spans="2:9" ht="28">
      <c r="B68" s="37" t="s">
        <v>87</v>
      </c>
      <c r="C68" s="37" t="s">
        <v>88</v>
      </c>
      <c r="D68" s="38" t="s">
        <v>89</v>
      </c>
      <c r="E68" s="38" t="s">
        <v>90</v>
      </c>
      <c r="F68" s="38" t="s">
        <v>91</v>
      </c>
    </row>
    <row r="70" spans="2:9">
      <c r="B70" s="39" t="s">
        <v>92</v>
      </c>
      <c r="C70" s="86">
        <v>0</v>
      </c>
      <c r="D70" s="87">
        <v>0</v>
      </c>
      <c r="E70" s="87">
        <v>0</v>
      </c>
      <c r="F70" s="87">
        <v>0</v>
      </c>
    </row>
    <row r="71" spans="2:9">
      <c r="B71" s="36" t="s">
        <v>93</v>
      </c>
      <c r="C71" s="85">
        <v>0</v>
      </c>
      <c r="D71" s="88">
        <v>0</v>
      </c>
      <c r="E71" s="88">
        <v>0</v>
      </c>
      <c r="F71" s="88">
        <v>0</v>
      </c>
    </row>
    <row r="72" spans="2:9">
      <c r="B72" s="39" t="s">
        <v>94</v>
      </c>
      <c r="C72" s="89">
        <v>0</v>
      </c>
      <c r="D72" s="90">
        <v>0</v>
      </c>
      <c r="E72" s="90">
        <v>0</v>
      </c>
      <c r="F72" s="90">
        <v>0</v>
      </c>
    </row>
    <row r="73" spans="2:9">
      <c r="B73" s="36" t="s">
        <v>95</v>
      </c>
      <c r="C73" s="34">
        <v>1</v>
      </c>
      <c r="D73" s="35">
        <v>453307730538.65002</v>
      </c>
      <c r="E73" s="35">
        <v>513981126958.33301</v>
      </c>
      <c r="F73" s="35">
        <v>517401380395.31403</v>
      </c>
    </row>
    <row r="74" spans="2:9">
      <c r="B74" s="39" t="s">
        <v>96</v>
      </c>
      <c r="C74" s="40">
        <v>2</v>
      </c>
      <c r="D74" s="56">
        <v>1670919580990</v>
      </c>
      <c r="E74" s="41">
        <v>1693580839897.7</v>
      </c>
      <c r="F74" s="41">
        <v>1697643713902.7</v>
      </c>
    </row>
    <row r="75" spans="2:9">
      <c r="B75" s="36" t="s">
        <v>97</v>
      </c>
      <c r="C75" s="85">
        <v>0</v>
      </c>
      <c r="D75" s="88">
        <v>0</v>
      </c>
      <c r="E75" s="88">
        <v>0</v>
      </c>
      <c r="F75" s="88">
        <v>0</v>
      </c>
      <c r="G75" s="88"/>
      <c r="H75" s="88"/>
      <c r="I75" s="88"/>
    </row>
    <row r="76" spans="2:9">
      <c r="B76" s="39" t="s">
        <v>98</v>
      </c>
      <c r="C76" s="89">
        <v>0</v>
      </c>
      <c r="D76" s="90">
        <v>0</v>
      </c>
      <c r="E76" s="90">
        <v>0</v>
      </c>
      <c r="F76" s="90">
        <v>0</v>
      </c>
      <c r="G76" s="88"/>
    </row>
    <row r="77" spans="2:9">
      <c r="B77" s="36" t="s">
        <v>99</v>
      </c>
      <c r="C77" s="34">
        <v>1</v>
      </c>
      <c r="D77" s="35">
        <v>205583330091</v>
      </c>
      <c r="E77" s="35">
        <v>212282938690</v>
      </c>
      <c r="F77" s="35">
        <v>212282938690</v>
      </c>
      <c r="G77" s="88"/>
    </row>
    <row r="78" spans="2:9">
      <c r="B78" s="39" t="s">
        <v>100</v>
      </c>
      <c r="C78" s="86">
        <v>0</v>
      </c>
      <c r="D78" s="87">
        <v>0</v>
      </c>
      <c r="E78" s="87">
        <v>0</v>
      </c>
      <c r="F78" s="87">
        <v>0</v>
      </c>
    </row>
    <row r="79" spans="2:9">
      <c r="B79" s="36" t="s">
        <v>101</v>
      </c>
      <c r="C79" s="85">
        <v>0</v>
      </c>
      <c r="D79" s="88">
        <v>0</v>
      </c>
      <c r="E79" s="88">
        <v>0</v>
      </c>
      <c r="F79" s="88">
        <v>0</v>
      </c>
    </row>
    <row r="80" spans="2:9">
      <c r="B80" s="39" t="s">
        <v>102</v>
      </c>
      <c r="C80" s="86">
        <v>0</v>
      </c>
      <c r="D80" s="87">
        <v>0</v>
      </c>
      <c r="E80" s="87">
        <v>0</v>
      </c>
      <c r="F80" s="87">
        <v>0</v>
      </c>
    </row>
    <row r="81" spans="2:6">
      <c r="B81" s="36" t="s">
        <v>103</v>
      </c>
      <c r="C81" s="85">
        <v>0</v>
      </c>
      <c r="D81" s="88">
        <v>0</v>
      </c>
      <c r="E81" s="88">
        <v>0</v>
      </c>
      <c r="F81" s="88">
        <v>0</v>
      </c>
    </row>
    <row r="82" spans="2:6">
      <c r="B82" s="39" t="s">
        <v>104</v>
      </c>
      <c r="C82" s="86">
        <v>0</v>
      </c>
      <c r="D82" s="87">
        <v>0</v>
      </c>
      <c r="E82" s="87">
        <v>0</v>
      </c>
      <c r="F82" s="87">
        <v>0</v>
      </c>
    </row>
    <row r="83" spans="2:6">
      <c r="B83" s="36" t="s">
        <v>105</v>
      </c>
      <c r="C83" s="85">
        <v>0</v>
      </c>
      <c r="D83" s="88">
        <v>0</v>
      </c>
      <c r="E83" s="88">
        <v>0</v>
      </c>
      <c r="F83" s="88">
        <v>0</v>
      </c>
    </row>
    <row r="84" spans="2:6">
      <c r="B84" s="39" t="s">
        <v>106</v>
      </c>
      <c r="C84" s="86">
        <v>0</v>
      </c>
      <c r="D84" s="87">
        <v>0</v>
      </c>
      <c r="E84" s="87">
        <v>0</v>
      </c>
      <c r="F84" s="87">
        <v>0</v>
      </c>
    </row>
    <row r="85" spans="2:6">
      <c r="B85" s="36" t="s">
        <v>107</v>
      </c>
      <c r="C85" s="34">
        <v>1</v>
      </c>
      <c r="D85" s="35">
        <v>835357660863</v>
      </c>
      <c r="E85" s="35">
        <v>848968112779</v>
      </c>
      <c r="F85" s="35">
        <v>849647232884</v>
      </c>
    </row>
    <row r="86" spans="2:6">
      <c r="B86" s="39" t="s">
        <v>108</v>
      </c>
      <c r="C86" s="86">
        <v>0</v>
      </c>
      <c r="D86" s="87">
        <v>0</v>
      </c>
      <c r="E86" s="87">
        <v>0</v>
      </c>
      <c r="F86" s="87">
        <v>0</v>
      </c>
    </row>
    <row r="87" spans="2:6">
      <c r="B87" s="36" t="s">
        <v>109</v>
      </c>
      <c r="C87" s="85">
        <v>0</v>
      </c>
      <c r="D87" s="88">
        <v>0</v>
      </c>
      <c r="E87" s="88">
        <v>0</v>
      </c>
      <c r="F87" s="88">
        <v>0</v>
      </c>
    </row>
    <row r="88" spans="2:6">
      <c r="B88" s="39" t="s">
        <v>110</v>
      </c>
      <c r="C88" s="86">
        <v>0</v>
      </c>
      <c r="D88" s="87">
        <v>0</v>
      </c>
      <c r="E88" s="87">
        <v>0</v>
      </c>
      <c r="F88" s="87">
        <v>0</v>
      </c>
    </row>
    <row r="89" spans="2:6">
      <c r="B89" s="36" t="s">
        <v>111</v>
      </c>
      <c r="C89" s="85">
        <v>0</v>
      </c>
      <c r="D89" s="88">
        <v>0</v>
      </c>
      <c r="E89" s="88">
        <v>0</v>
      </c>
      <c r="F89" s="88">
        <v>0</v>
      </c>
    </row>
    <row r="90" spans="2:6">
      <c r="B90" s="39" t="s">
        <v>112</v>
      </c>
      <c r="C90" s="86">
        <v>0</v>
      </c>
      <c r="D90" s="87">
        <v>0</v>
      </c>
      <c r="E90" s="87">
        <v>0</v>
      </c>
      <c r="F90" s="87">
        <v>0</v>
      </c>
    </row>
    <row r="91" spans="2:6">
      <c r="B91" s="36" t="s">
        <v>113</v>
      </c>
      <c r="C91" s="85">
        <v>0</v>
      </c>
      <c r="D91" s="88">
        <v>0</v>
      </c>
      <c r="E91" s="88">
        <v>0</v>
      </c>
      <c r="F91" s="88">
        <v>0</v>
      </c>
    </row>
    <row r="92" spans="2:6">
      <c r="B92" s="39" t="s">
        <v>114</v>
      </c>
      <c r="C92" s="86">
        <v>0</v>
      </c>
      <c r="D92" s="87">
        <v>0</v>
      </c>
      <c r="E92" s="87">
        <v>0</v>
      </c>
      <c r="F92" s="87">
        <v>0</v>
      </c>
    </row>
    <row r="93" spans="2:6">
      <c r="B93" s="36" t="s">
        <v>115</v>
      </c>
      <c r="C93" s="85">
        <v>0</v>
      </c>
      <c r="D93" s="88">
        <v>0</v>
      </c>
      <c r="E93" s="88">
        <v>0</v>
      </c>
      <c r="F93" s="88">
        <v>0</v>
      </c>
    </row>
    <row r="94" spans="2:6">
      <c r="B94" s="39" t="s">
        <v>116</v>
      </c>
      <c r="C94" s="86">
        <v>0</v>
      </c>
      <c r="D94" s="87">
        <v>0</v>
      </c>
      <c r="E94" s="87">
        <v>0</v>
      </c>
      <c r="F94" s="87">
        <v>0</v>
      </c>
    </row>
    <row r="95" spans="2:6">
      <c r="B95" s="36" t="s">
        <v>117</v>
      </c>
      <c r="C95" s="85">
        <v>0</v>
      </c>
      <c r="D95" s="88">
        <v>0</v>
      </c>
      <c r="E95" s="88">
        <v>0</v>
      </c>
      <c r="F95" s="88">
        <v>0</v>
      </c>
    </row>
    <row r="96" spans="2:6">
      <c r="B96" s="39" t="s">
        <v>118</v>
      </c>
      <c r="C96" s="86">
        <v>0</v>
      </c>
      <c r="D96" s="87">
        <v>0</v>
      </c>
      <c r="E96" s="87">
        <v>0</v>
      </c>
      <c r="F96" s="87">
        <v>0</v>
      </c>
    </row>
    <row r="97" spans="2:6">
      <c r="B97" s="42" t="s">
        <v>119</v>
      </c>
      <c r="C97" s="42">
        <f>SUM(C70:C96)</f>
        <v>5</v>
      </c>
      <c r="D97" s="43">
        <f t="shared" ref="D97:F97" si="15">SUM(D70:D96)</f>
        <v>3165168302482.6499</v>
      </c>
      <c r="E97" s="43">
        <f t="shared" si="15"/>
        <v>3268813018325.0332</v>
      </c>
      <c r="F97" s="43">
        <f t="shared" si="15"/>
        <v>3276975265872.0142</v>
      </c>
    </row>
  </sheetData>
  <mergeCells count="3">
    <mergeCell ref="B2:F2"/>
    <mergeCell ref="B35:F35"/>
    <mergeCell ref="B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9FFF6-6873-435F-AC1F-05865174AA09}">
  <sheetPr>
    <tabColor rgb="FF002060"/>
  </sheetPr>
  <dimension ref="C2:R62"/>
  <sheetViews>
    <sheetView showGridLines="0" topLeftCell="C1" zoomScale="85" zoomScaleNormal="85" workbookViewId="0">
      <pane xSplit="2" ySplit="3" topLeftCell="E4" activePane="bottomRight" state="frozen"/>
      <selection pane="topRight" activeCell="E1" sqref="E1"/>
      <selection pane="bottomLeft" activeCell="C4" sqref="C4"/>
      <selection pane="bottomRight" activeCell="R16" sqref="R16"/>
    </sheetView>
  </sheetViews>
  <sheetFormatPr defaultColWidth="9.1796875" defaultRowHeight="12.5"/>
  <cols>
    <col min="1" max="2" width="9.1796875" style="18"/>
    <col min="3" max="3" width="16" style="18" bestFit="1" customWidth="1"/>
    <col min="4" max="4" width="17.453125" style="18" customWidth="1"/>
    <col min="5" max="9" width="9.1796875" style="18"/>
    <col min="10" max="14" width="9.1796875" style="18" customWidth="1"/>
    <col min="15" max="15" width="14.26953125" style="18" customWidth="1"/>
    <col min="16" max="16384" width="9.1796875" style="18"/>
  </cols>
  <sheetData>
    <row r="2" spans="3:18" ht="15">
      <c r="C2" s="133" t="s">
        <v>123</v>
      </c>
      <c r="D2" s="133"/>
      <c r="E2" s="133"/>
      <c r="F2" s="133"/>
      <c r="G2" s="133"/>
      <c r="H2" s="133"/>
      <c r="I2" s="133"/>
      <c r="J2" s="133"/>
      <c r="K2" s="133"/>
    </row>
    <row r="3" spans="3:18" ht="13" thickBot="1">
      <c r="C3" s="23" t="s">
        <v>124</v>
      </c>
      <c r="D3" s="17"/>
      <c r="E3" s="17">
        <v>44773</v>
      </c>
      <c r="F3" s="17">
        <v>44804</v>
      </c>
      <c r="G3" s="17">
        <v>44834</v>
      </c>
      <c r="H3" s="17">
        <v>44865</v>
      </c>
      <c r="I3" s="17">
        <v>44895</v>
      </c>
      <c r="J3" s="17">
        <v>44926</v>
      </c>
      <c r="K3" s="17">
        <v>44957</v>
      </c>
      <c r="L3" s="17">
        <v>44985</v>
      </c>
      <c r="M3" s="17">
        <v>45016</v>
      </c>
      <c r="N3" s="17">
        <v>45046</v>
      </c>
      <c r="O3" s="17">
        <v>45077</v>
      </c>
      <c r="P3" s="17">
        <v>45107</v>
      </c>
      <c r="Q3" s="17">
        <f>EOMONTH(P3,1)</f>
        <v>45138</v>
      </c>
      <c r="R3" s="17">
        <f>EOMONTH(Q3,1)</f>
        <v>45169</v>
      </c>
    </row>
    <row r="4" spans="3:18" ht="13" thickTop="1">
      <c r="C4" s="24" t="s">
        <v>125</v>
      </c>
      <c r="D4" s="19" t="s">
        <v>49</v>
      </c>
      <c r="E4" s="105">
        <v>3.412532328322871E-2</v>
      </c>
      <c r="F4" s="105">
        <v>3.8794252676864475E-2</v>
      </c>
      <c r="G4" s="105">
        <v>4.3441324792569937E-2</v>
      </c>
      <c r="H4" s="105">
        <v>4.7462077903921346E-2</v>
      </c>
      <c r="I4" s="105">
        <v>5.2150002898108803E-2</v>
      </c>
      <c r="J4" s="105">
        <v>5.7053600856073895E-2</v>
      </c>
      <c r="K4" s="105">
        <v>5.1516776761378206E-3</v>
      </c>
      <c r="L4" s="105">
        <v>9.5594708608471388E-3</v>
      </c>
      <c r="M4" s="105">
        <v>1.5634994829248672E-2</v>
      </c>
      <c r="N4" s="105">
        <v>2.083559343835872E-2</v>
      </c>
      <c r="O4" s="105">
        <v>2.719499837598098E-2</v>
      </c>
      <c r="P4" s="105">
        <v>3.2986961188536404E-2</v>
      </c>
      <c r="Q4" s="105">
        <v>3.8509659026923299E-2</v>
      </c>
      <c r="R4" s="105">
        <v>4.412604007282081E-2</v>
      </c>
    </row>
    <row r="5" spans="3:18" ht="14.5">
      <c r="C5" s="26"/>
      <c r="D5" s="21" t="s">
        <v>46</v>
      </c>
      <c r="E5" s="106">
        <v>3.9061004613694002E-2</v>
      </c>
      <c r="F5" s="106">
        <v>4.4325146037419411E-2</v>
      </c>
      <c r="G5" s="106">
        <v>4.8951836948530746E-2</v>
      </c>
      <c r="H5" s="106">
        <v>5.3125928613168796E-2</v>
      </c>
      <c r="I5" s="106">
        <v>5.7738774206444229E-2</v>
      </c>
      <c r="J5" s="106">
        <v>6.2820969169949142E-2</v>
      </c>
      <c r="K5" s="106">
        <v>5.6180349641825472E-3</v>
      </c>
      <c r="L5" s="106">
        <v>9.9659161774885777E-3</v>
      </c>
      <c r="M5" s="106">
        <v>1.6754004682736086E-2</v>
      </c>
      <c r="N5" s="106">
        <v>2.2254057669789662E-2</v>
      </c>
      <c r="O5" s="106">
        <v>2.9163437723777771E-2</v>
      </c>
      <c r="P5" s="106">
        <v>3.5845916224706682E-2</v>
      </c>
      <c r="Q5" s="106">
        <v>4.1525133873653551E-2</v>
      </c>
      <c r="R5" s="106">
        <v>4.6538361426427019E-2</v>
      </c>
    </row>
    <row r="6" spans="3:18" ht="14.5">
      <c r="C6" s="26"/>
      <c r="D6" s="21" t="s">
        <v>47</v>
      </c>
      <c r="E6" s="106">
        <v>3.4781637343805016E-2</v>
      </c>
      <c r="F6" s="106">
        <v>4.002744420264167E-2</v>
      </c>
      <c r="G6" s="106">
        <v>4.4558215079847439E-2</v>
      </c>
      <c r="H6" s="106">
        <v>4.902638773504038E-2</v>
      </c>
      <c r="I6" s="106">
        <v>5.6139126835004036E-2</v>
      </c>
      <c r="J6" s="106">
        <v>6.1486314758497751E-2</v>
      </c>
      <c r="K6" s="106">
        <v>5.1836013498292406E-3</v>
      </c>
      <c r="L6" s="106">
        <v>9.4935669282053808E-3</v>
      </c>
      <c r="M6" s="106">
        <v>1.6643153453750739E-2</v>
      </c>
      <c r="N6" s="106">
        <v>2.286765001076399E-2</v>
      </c>
      <c r="O6" s="106">
        <v>3.0314022464716477E-2</v>
      </c>
      <c r="P6" s="106">
        <v>3.6014497887195948E-2</v>
      </c>
      <c r="Q6" s="106">
        <v>4.1766243144889734E-2</v>
      </c>
      <c r="R6" s="106">
        <v>4.6252881915779157E-2</v>
      </c>
    </row>
    <row r="7" spans="3:18" ht="14.5">
      <c r="C7" s="26"/>
      <c r="D7" s="21" t="s">
        <v>48</v>
      </c>
      <c r="E7" s="106">
        <v>2.6533301025283378E-2</v>
      </c>
      <c r="F7" s="106">
        <v>3.0096145931721271E-2</v>
      </c>
      <c r="G7" s="106">
        <v>3.4811491131615434E-2</v>
      </c>
      <c r="H7" s="106">
        <v>3.8440442240036371E-2</v>
      </c>
      <c r="I7" s="106">
        <v>4.2367778923697703E-2</v>
      </c>
      <c r="J7" s="106">
        <v>4.6886839336986612E-2</v>
      </c>
      <c r="K7" s="106">
        <v>4.4641548123038272E-3</v>
      </c>
      <c r="L7" s="106">
        <v>8.9935685323591988E-3</v>
      </c>
      <c r="M7" s="106">
        <v>1.366363326284907E-2</v>
      </c>
      <c r="N7" s="106">
        <v>1.8075809897345689E-2</v>
      </c>
      <c r="O7" s="106">
        <v>2.3263431161508159E-2</v>
      </c>
      <c r="P7" s="106">
        <v>2.7799708333860459E-2</v>
      </c>
      <c r="Q7" s="106">
        <v>3.3009616890610001E-2</v>
      </c>
      <c r="R7" s="106">
        <v>3.9893015752419471E-2</v>
      </c>
    </row>
    <row r="8" spans="3:18">
      <c r="C8" s="24" t="s">
        <v>126</v>
      </c>
      <c r="D8" s="19" t="s">
        <v>49</v>
      </c>
      <c r="E8" s="105">
        <v>3.5308325976428086E-2</v>
      </c>
      <c r="F8" s="105">
        <v>4.0135494225480302E-2</v>
      </c>
      <c r="G8" s="105">
        <v>4.4912913334893091E-2</v>
      </c>
      <c r="H8" s="105">
        <v>4.9056517438146513E-2</v>
      </c>
      <c r="I8" s="105">
        <v>5.3865806207274686E-2</v>
      </c>
      <c r="J8" s="105">
        <v>5.8886705529326268E-2</v>
      </c>
      <c r="K8" s="105">
        <v>5.3154706863665375E-3</v>
      </c>
      <c r="L8" s="105">
        <v>9.861332394491466E-3</v>
      </c>
      <c r="M8" s="105">
        <v>1.6132394820605831E-2</v>
      </c>
      <c r="N8" s="105">
        <v>2.1509064364708827E-2</v>
      </c>
      <c r="O8" s="105">
        <v>2.8051232315536696E-2</v>
      </c>
      <c r="P8" s="105">
        <v>3.4080365700709693E-2</v>
      </c>
      <c r="Q8" s="105">
        <v>3.9795444733143566E-2</v>
      </c>
      <c r="R8" s="105">
        <v>4.5602414525591051E-2</v>
      </c>
    </row>
    <row r="9" spans="3:18" ht="14.5">
      <c r="C9" s="25"/>
      <c r="D9" s="21" t="s">
        <v>46</v>
      </c>
      <c r="E9" s="106">
        <v>4.1028612823137106E-2</v>
      </c>
      <c r="F9" s="106">
        <v>4.6487602113752406E-2</v>
      </c>
      <c r="G9" s="106">
        <v>5.1297928769578796E-2</v>
      </c>
      <c r="H9" s="106">
        <v>5.5635331354194337E-2</v>
      </c>
      <c r="I9" s="106">
        <v>6.0408367715498977E-2</v>
      </c>
      <c r="J9" s="106">
        <v>6.5679284753392936E-2</v>
      </c>
      <c r="K9" s="106">
        <v>5.8602730244894418E-3</v>
      </c>
      <c r="L9" s="106">
        <v>1.0393747088811111E-2</v>
      </c>
      <c r="M9" s="106">
        <v>1.748988279177004E-2</v>
      </c>
      <c r="N9" s="106">
        <v>2.3254974174495461E-2</v>
      </c>
      <c r="O9" s="106">
        <v>3.0502050296436042E-2</v>
      </c>
      <c r="P9" s="106">
        <v>3.7506234955357813E-2</v>
      </c>
      <c r="Q9" s="106">
        <v>4.3464221166920614E-2</v>
      </c>
      <c r="R9" s="106">
        <v>4.8720557385559415E-2</v>
      </c>
    </row>
    <row r="10" spans="3:18" ht="14.5">
      <c r="C10" s="25"/>
      <c r="D10" s="21" t="s">
        <v>47</v>
      </c>
      <c r="E10" s="106">
        <v>3.5551854843977854E-2</v>
      </c>
      <c r="F10" s="106">
        <v>4.0927693958782797E-2</v>
      </c>
      <c r="G10" s="106">
        <v>4.5542331105066058E-2</v>
      </c>
      <c r="H10" s="106">
        <v>5.0098709969896557E-2</v>
      </c>
      <c r="I10" s="106">
        <v>5.7374632132738239E-2</v>
      </c>
      <c r="J10" s="106">
        <v>6.2807133552915229E-2</v>
      </c>
      <c r="K10" s="106">
        <v>5.3002953116603937E-3</v>
      </c>
      <c r="L10" s="106">
        <v>9.7158957214820811E-3</v>
      </c>
      <c r="M10" s="106">
        <v>1.7030056720135564E-2</v>
      </c>
      <c r="N10" s="106">
        <v>2.3409448036817108E-2</v>
      </c>
      <c r="O10" s="106">
        <v>3.1025115458387102E-2</v>
      </c>
      <c r="P10" s="106">
        <v>3.6879085727010603E-2</v>
      </c>
      <c r="Q10" s="106">
        <v>4.2771030637698354E-2</v>
      </c>
      <c r="R10" s="106">
        <v>4.7362892079566295E-2</v>
      </c>
    </row>
    <row r="11" spans="3:18" ht="14.5">
      <c r="C11" s="25"/>
      <c r="D11" s="21" t="s">
        <v>48</v>
      </c>
      <c r="E11" s="106">
        <v>2.6969526567468587E-2</v>
      </c>
      <c r="F11" s="106">
        <v>3.0646311218031016E-2</v>
      </c>
      <c r="G11" s="106">
        <v>3.5427941787999732E-2</v>
      </c>
      <c r="H11" s="106">
        <v>3.9132030279075414E-2</v>
      </c>
      <c r="I11" s="106">
        <v>4.3106960770022643E-2</v>
      </c>
      <c r="J11" s="106">
        <v>4.7665599440986216E-2</v>
      </c>
      <c r="K11" s="106">
        <v>4.54902827739408E-3</v>
      </c>
      <c r="L11" s="106">
        <v>9.1588252497651398E-3</v>
      </c>
      <c r="M11" s="106">
        <v>1.3906541864853864E-2</v>
      </c>
      <c r="N11" s="106">
        <v>1.8394121900363655E-2</v>
      </c>
      <c r="O11" s="106">
        <v>2.357941356613066E-2</v>
      </c>
      <c r="P11" s="106">
        <v>2.8297539045703757E-2</v>
      </c>
      <c r="Q11" s="106">
        <v>3.360410027723075E-2</v>
      </c>
      <c r="R11" s="106">
        <v>4.0608990810073534E-2</v>
      </c>
    </row>
    <row r="12" spans="3:18">
      <c r="C12" s="24" t="s">
        <v>127</v>
      </c>
      <c r="D12" s="19" t="s">
        <v>49</v>
      </c>
      <c r="E12" s="105">
        <v>2.9496760697623737E-2</v>
      </c>
      <c r="F12" s="105">
        <v>3.9069973547573238E-2</v>
      </c>
      <c r="G12" s="105">
        <v>3.8768897420163866E-2</v>
      </c>
      <c r="H12" s="105">
        <v>4.4019241928975592E-2</v>
      </c>
      <c r="I12" s="105">
        <v>5.3700288995500646E-2</v>
      </c>
      <c r="J12" s="105">
        <v>5.4482024939007938E-2</v>
      </c>
      <c r="K12" s="105">
        <v>7.7350130008802479E-3</v>
      </c>
      <c r="L12" s="105">
        <v>1.1485180924307668E-2</v>
      </c>
      <c r="M12" s="105">
        <v>1.747320302685914E-2</v>
      </c>
      <c r="N12" s="105">
        <v>2.6223824383264177E-2</v>
      </c>
      <c r="O12" s="105">
        <v>3.2662256569253194E-2</v>
      </c>
      <c r="P12" s="105">
        <v>4.0847773129081728E-2</v>
      </c>
      <c r="Q12" s="105">
        <v>4.8309944111103433E-2</v>
      </c>
      <c r="R12" s="105">
        <v>5.1727436146011163E-2</v>
      </c>
    </row>
    <row r="13" spans="3:18" ht="14.5">
      <c r="C13" s="26"/>
      <c r="D13" s="21" t="s">
        <v>46</v>
      </c>
      <c r="E13" s="106">
        <v>3.6334741590460545E-2</v>
      </c>
      <c r="F13" s="106">
        <v>4.7776671309460027E-2</v>
      </c>
      <c r="G13" s="106">
        <v>4.7015771102656333E-2</v>
      </c>
      <c r="H13" s="106">
        <v>5.3358242419539452E-2</v>
      </c>
      <c r="I13" s="106">
        <v>6.3966709237172792E-2</v>
      </c>
      <c r="J13" s="106">
        <v>6.4147538032161722E-2</v>
      </c>
      <c r="K13" s="106">
        <v>9.0315924171881362E-3</v>
      </c>
      <c r="L13" s="106">
        <v>1.25594616309453E-2</v>
      </c>
      <c r="M13" s="106">
        <v>1.8534372400958111E-2</v>
      </c>
      <c r="N13" s="106">
        <v>2.8432599541905541E-2</v>
      </c>
      <c r="O13" s="106">
        <v>3.5037027623066958E-2</v>
      </c>
      <c r="P13" s="106">
        <v>4.4752189238063823E-2</v>
      </c>
      <c r="Q13" s="106">
        <v>5.3162373683880569E-2</v>
      </c>
      <c r="R13" s="106">
        <v>5.655522358275239E-2</v>
      </c>
    </row>
    <row r="14" spans="3:18" ht="14.5">
      <c r="C14" s="26"/>
      <c r="D14" s="21" t="s">
        <v>47</v>
      </c>
      <c r="E14" s="106">
        <v>3.7565078842300023E-2</v>
      </c>
      <c r="F14" s="106">
        <v>5.064156346071863E-2</v>
      </c>
      <c r="G14" s="106">
        <v>5.3901691414591259E-2</v>
      </c>
      <c r="H14" s="106">
        <v>6.4245898635100065E-2</v>
      </c>
      <c r="I14" s="106">
        <v>7.2698242103866259E-2</v>
      </c>
      <c r="J14" s="106">
        <v>7.2223370940103851E-2</v>
      </c>
      <c r="K14" s="106">
        <v>5.2206720825537763E-3</v>
      </c>
      <c r="L14" s="106">
        <v>1.059699458423688E-2</v>
      </c>
      <c r="M14" s="106">
        <v>1.692432950190095E-2</v>
      </c>
      <c r="N14" s="106">
        <v>2.809545852785926E-2</v>
      </c>
      <c r="O14" s="106">
        <v>3.1935305265236566E-2</v>
      </c>
      <c r="P14" s="106">
        <v>4.0742317775748084E-2</v>
      </c>
      <c r="Q14" s="106">
        <v>4.9609562647355825E-2</v>
      </c>
      <c r="R14" s="106">
        <v>5.3959540798453644E-2</v>
      </c>
    </row>
    <row r="15" spans="3:18" ht="14.5">
      <c r="C15" s="26"/>
      <c r="D15" s="21" t="s">
        <v>48</v>
      </c>
      <c r="E15" s="106">
        <v>1.6775156441253398E-2</v>
      </c>
      <c r="F15" s="106">
        <v>2.2333071649547107E-2</v>
      </c>
      <c r="G15" s="106">
        <v>2.1410433508220608E-2</v>
      </c>
      <c r="H15" s="106">
        <v>2.3219971514990279E-2</v>
      </c>
      <c r="I15" s="106">
        <v>3.1978264910921851E-2</v>
      </c>
      <c r="J15" s="106">
        <v>3.416415422741742E-2</v>
      </c>
      <c r="K15" s="106">
        <v>6.7812222672054331E-3</v>
      </c>
      <c r="L15" s="106">
        <v>1.0276705424941098E-2</v>
      </c>
      <c r="M15" s="106">
        <v>1.6172003529013889E-2</v>
      </c>
      <c r="N15" s="106">
        <v>2.2469738724190395E-2</v>
      </c>
      <c r="O15" s="106">
        <v>2.9594021074764533E-2</v>
      </c>
      <c r="P15" s="106">
        <v>3.5413810216324511E-2</v>
      </c>
      <c r="Q15" s="106">
        <v>4.1047309636283141E-2</v>
      </c>
      <c r="R15" s="106">
        <v>4.4169393721836987E-2</v>
      </c>
    </row>
    <row r="16" spans="3:18" ht="25">
      <c r="C16" s="27" t="s">
        <v>128</v>
      </c>
      <c r="D16" s="20" t="s">
        <v>49</v>
      </c>
      <c r="E16" s="107">
        <v>0.96563812830051321</v>
      </c>
      <c r="F16" s="107">
        <v>0.9667563448981823</v>
      </c>
      <c r="G16" s="107">
        <v>0.9691946571418093</v>
      </c>
      <c r="H16" s="107">
        <v>0.96855175597908727</v>
      </c>
      <c r="I16" s="107">
        <v>0.97139724324103138</v>
      </c>
      <c r="J16" s="107">
        <v>0.97322571351233433</v>
      </c>
      <c r="K16" s="107">
        <v>0.96918560558544231</v>
      </c>
      <c r="L16" s="107">
        <v>0.96959319015422718</v>
      </c>
      <c r="M16" s="107">
        <v>0.96872428456839255</v>
      </c>
      <c r="N16" s="107">
        <v>0.96725441882073337</v>
      </c>
      <c r="O16" s="107">
        <v>0.96702920904668599</v>
      </c>
      <c r="P16" s="107">
        <v>0.96572031061499086</v>
      </c>
      <c r="Q16" s="107">
        <v>0.96633074323369794</v>
      </c>
      <c r="R16" s="107">
        <v>0.96716987517463493</v>
      </c>
    </row>
    <row r="17" spans="3:18" ht="14.5">
      <c r="C17" s="26"/>
      <c r="D17" s="21" t="s">
        <v>46</v>
      </c>
      <c r="E17" s="106">
        <v>0.95104724375367411</v>
      </c>
      <c r="F17" s="106">
        <v>0.95636998880970303</v>
      </c>
      <c r="G17" s="106">
        <v>0.9566158323667493</v>
      </c>
      <c r="H17" s="106">
        <v>0.95742028165362725</v>
      </c>
      <c r="I17" s="106">
        <v>0.9603808135891887</v>
      </c>
      <c r="J17" s="106">
        <v>0.96052963915419531</v>
      </c>
      <c r="K17" s="106">
        <v>0.95866437292347817</v>
      </c>
      <c r="L17" s="106">
        <v>0.95901098614057911</v>
      </c>
      <c r="M17" s="106">
        <v>0.95610376864146329</v>
      </c>
      <c r="N17" s="106">
        <v>0.95406549687169351</v>
      </c>
      <c r="O17" s="106">
        <v>0.95274137760247357</v>
      </c>
      <c r="P17" s="106">
        <v>0.95382538362955782</v>
      </c>
      <c r="Q17" s="106">
        <v>0.95331556057578859</v>
      </c>
      <c r="R17" s="106">
        <v>0.9539744518073392</v>
      </c>
    </row>
    <row r="18" spans="3:18" ht="14.5">
      <c r="C18" s="26"/>
      <c r="D18" s="21" t="s">
        <v>47</v>
      </c>
      <c r="E18" s="106">
        <v>0.97672662836277258</v>
      </c>
      <c r="F18" s="106">
        <v>0.97734127325383457</v>
      </c>
      <c r="G18" s="106">
        <v>0.97955394913739158</v>
      </c>
      <c r="H18" s="106">
        <v>0.97941476439549369</v>
      </c>
      <c r="I18" s="106">
        <v>0.97781720424717222</v>
      </c>
      <c r="J18" s="106">
        <v>0.98200115523274834</v>
      </c>
      <c r="K18" s="106">
        <v>0.97798349809407192</v>
      </c>
      <c r="L18" s="106">
        <v>0.97625127960590719</v>
      </c>
      <c r="M18" s="106">
        <v>0.97760952938997725</v>
      </c>
      <c r="N18" s="106">
        <v>0.97557998712622296</v>
      </c>
      <c r="O18" s="106">
        <v>0.97797861139214126</v>
      </c>
      <c r="P18" s="106">
        <v>0.97394066976874272</v>
      </c>
      <c r="Q18" s="106">
        <v>0.97621745551993155</v>
      </c>
      <c r="R18" s="106">
        <v>0.97695553101256771</v>
      </c>
    </row>
    <row r="19" spans="3:18" ht="14.5">
      <c r="C19" s="28"/>
      <c r="D19" s="22" t="s">
        <v>48</v>
      </c>
      <c r="E19" s="108">
        <v>0.98345125978899861</v>
      </c>
      <c r="F19" s="108">
        <v>0.97850287596241026</v>
      </c>
      <c r="G19" s="108">
        <v>0.98425762250541826</v>
      </c>
      <c r="H19" s="108">
        <v>0.98123528351969613</v>
      </c>
      <c r="I19" s="108">
        <v>0.9854844718682646</v>
      </c>
      <c r="J19" s="108">
        <v>0.9885338213324556</v>
      </c>
      <c r="K19" s="108">
        <v>0.98134250659376543</v>
      </c>
      <c r="L19" s="108">
        <v>0.98257099686279981</v>
      </c>
      <c r="M19" s="108">
        <v>0.98368624058873411</v>
      </c>
      <c r="N19" s="108">
        <v>0.98318144050897871</v>
      </c>
      <c r="O19" s="108">
        <v>0.98363238202747516</v>
      </c>
      <c r="P19" s="108">
        <v>0.98003546562686883</v>
      </c>
      <c r="Q19" s="108">
        <v>0.98172093846941555</v>
      </c>
      <c r="R19" s="108">
        <v>0.98278810143519435</v>
      </c>
    </row>
    <row r="20" spans="3:18">
      <c r="C20" s="45"/>
    </row>
    <row r="21" spans="3:18">
      <c r="K21" s="44"/>
      <c r="L21" s="44"/>
      <c r="M21" s="44"/>
      <c r="N21" s="44"/>
      <c r="O21" s="44"/>
    </row>
    <row r="22" spans="3:18" ht="15">
      <c r="C22" s="133" t="s">
        <v>129</v>
      </c>
      <c r="D22" s="133"/>
      <c r="E22" s="133"/>
      <c r="F22" s="133"/>
      <c r="G22" s="133"/>
      <c r="H22" s="133"/>
      <c r="I22" s="133"/>
      <c r="J22" s="133"/>
      <c r="K22" s="133"/>
    </row>
    <row r="23" spans="3:18" ht="13" thickBot="1">
      <c r="C23" s="23" t="s">
        <v>124</v>
      </c>
      <c r="D23" s="17"/>
      <c r="E23" s="17">
        <v>44773</v>
      </c>
      <c r="F23" s="17">
        <v>44804</v>
      </c>
      <c r="G23" s="17">
        <v>44834</v>
      </c>
      <c r="H23" s="17">
        <v>44865</v>
      </c>
      <c r="I23" s="17">
        <v>44895</v>
      </c>
      <c r="J23" s="17">
        <v>44926</v>
      </c>
      <c r="K23" s="17">
        <v>44957</v>
      </c>
      <c r="L23" s="17">
        <v>44985</v>
      </c>
      <c r="M23" s="17">
        <v>45016</v>
      </c>
      <c r="N23" s="17">
        <v>45046</v>
      </c>
      <c r="O23" s="17">
        <v>45077</v>
      </c>
      <c r="P23" s="17">
        <v>45107</v>
      </c>
      <c r="Q23" s="17">
        <f>Q3</f>
        <v>45138</v>
      </c>
      <c r="R23" s="17">
        <f>R3</f>
        <v>45169</v>
      </c>
    </row>
    <row r="24" spans="3:18" ht="13" thickTop="1">
      <c r="C24" s="24" t="s">
        <v>125</v>
      </c>
      <c r="D24" s="19" t="s">
        <v>49</v>
      </c>
      <c r="E24" s="105">
        <v>3.4277903301357791E-2</v>
      </c>
      <c r="F24" s="105">
        <v>3.9018782270679647E-2</v>
      </c>
      <c r="G24" s="105">
        <v>4.3671582299260436E-2</v>
      </c>
      <c r="H24" s="105">
        <v>4.7718432126459799E-2</v>
      </c>
      <c r="I24" s="105">
        <v>5.2458763594919362E-2</v>
      </c>
      <c r="J24" s="105">
        <v>5.7438495481822324E-2</v>
      </c>
      <c r="K24" s="105">
        <v>5.0374108593236617E-3</v>
      </c>
      <c r="L24" s="105">
        <v>9.4621162594652631E-3</v>
      </c>
      <c r="M24" s="105">
        <v>1.5669631084971433E-2</v>
      </c>
      <c r="N24" s="105">
        <v>2.0870042283819008E-2</v>
      </c>
      <c r="O24" s="105">
        <v>2.7249329490664637E-2</v>
      </c>
      <c r="P24" s="105">
        <v>3.3031078290390953E-2</v>
      </c>
      <c r="Q24" s="105">
        <v>3.8556232655302738E-2</v>
      </c>
      <c r="R24" s="105">
        <v>4.4207462667908148E-2</v>
      </c>
    </row>
    <row r="25" spans="3:18" ht="14.5">
      <c r="C25" s="26"/>
      <c r="D25" s="21" t="s">
        <v>46</v>
      </c>
      <c r="E25" s="109">
        <v>3.9091775353401005E-2</v>
      </c>
      <c r="F25" s="109">
        <v>4.4444386044299809E-2</v>
      </c>
      <c r="G25" s="109">
        <v>4.9050709330269726E-2</v>
      </c>
      <c r="H25" s="109">
        <v>5.32459392363357E-2</v>
      </c>
      <c r="I25" s="109">
        <v>5.7908079337891404E-2</v>
      </c>
      <c r="J25" s="109">
        <v>6.3024698975007051E-2</v>
      </c>
      <c r="K25" s="106">
        <v>5.3981198788433582E-3</v>
      </c>
      <c r="L25" s="106">
        <v>9.7727806657663049E-3</v>
      </c>
      <c r="M25" s="106">
        <v>1.681226354897605E-2</v>
      </c>
      <c r="N25" s="106">
        <v>2.2309719523402338E-2</v>
      </c>
      <c r="O25" s="106">
        <v>2.9249779437423813E-2</v>
      </c>
      <c r="P25" s="106">
        <v>3.590980216031605E-2</v>
      </c>
      <c r="Q25" s="106">
        <v>4.1604604915913404E-2</v>
      </c>
      <c r="R25" s="106">
        <v>4.6656397843119889E-2</v>
      </c>
    </row>
    <row r="26" spans="3:18" ht="14.5">
      <c r="C26" s="26"/>
      <c r="D26" s="21" t="s">
        <v>47</v>
      </c>
      <c r="E26" s="109">
        <v>3.5045954529807306E-2</v>
      </c>
      <c r="F26" s="109">
        <v>4.0427124777891732E-2</v>
      </c>
      <c r="G26" s="109">
        <v>4.5040755360097162E-2</v>
      </c>
      <c r="H26" s="109">
        <v>4.9614088669747196E-2</v>
      </c>
      <c r="I26" s="109">
        <v>5.6884678116929953E-2</v>
      </c>
      <c r="J26" s="109">
        <v>6.2303834267006523E-2</v>
      </c>
      <c r="K26" s="106">
        <v>5.1874531893848575E-3</v>
      </c>
      <c r="L26" s="106">
        <v>9.5049724168398218E-3</v>
      </c>
      <c r="M26" s="106">
        <v>1.6667033665440926E-2</v>
      </c>
      <c r="N26" s="106">
        <v>2.2901140986945723E-2</v>
      </c>
      <c r="O26" s="106">
        <v>3.0360858399856836E-2</v>
      </c>
      <c r="P26" s="106">
        <v>3.6072117757724301E-2</v>
      </c>
      <c r="Q26" s="106">
        <v>4.1788328575341566E-2</v>
      </c>
      <c r="R26" s="106">
        <v>4.6325777054840284E-2</v>
      </c>
    </row>
    <row r="27" spans="3:18" ht="14.5">
      <c r="C27" s="26"/>
      <c r="D27" s="21" t="s">
        <v>48</v>
      </c>
      <c r="E27" s="109">
        <v>2.671711158360628E-2</v>
      </c>
      <c r="F27" s="109">
        <v>3.0302770140510658E-2</v>
      </c>
      <c r="G27" s="109">
        <v>3.5042215725748553E-2</v>
      </c>
      <c r="H27" s="109">
        <v>3.867612909730371E-2</v>
      </c>
      <c r="I27" s="109">
        <v>4.2620432346823264E-2</v>
      </c>
      <c r="J27" s="109">
        <v>4.7260476362461695E-2</v>
      </c>
      <c r="K27" s="106">
        <v>4.4586972483581589E-3</v>
      </c>
      <c r="L27" s="106">
        <v>8.994572981069749E-3</v>
      </c>
      <c r="M27" s="106">
        <v>1.3657332146493279E-2</v>
      </c>
      <c r="N27" s="106">
        <v>1.8063874144959625E-2</v>
      </c>
      <c r="O27" s="106">
        <v>2.3250908117609489E-2</v>
      </c>
      <c r="P27" s="106">
        <v>2.7782213293316982E-2</v>
      </c>
      <c r="Q27" s="106">
        <v>3.2987248209666122E-2</v>
      </c>
      <c r="R27" s="106">
        <v>3.9902095570160362E-2</v>
      </c>
    </row>
    <row r="28" spans="3:18">
      <c r="C28" s="24" t="s">
        <v>126</v>
      </c>
      <c r="D28" s="19" t="s">
        <v>49</v>
      </c>
      <c r="E28" s="105">
        <v>3.5472679793975864E-2</v>
      </c>
      <c r="F28" s="105">
        <v>4.0375937044501695E-2</v>
      </c>
      <c r="G28" s="105">
        <v>4.5175452986623815E-2</v>
      </c>
      <c r="H28" s="105">
        <v>4.9351791762929705E-2</v>
      </c>
      <c r="I28" s="105">
        <v>5.4231009194865142E-2</v>
      </c>
      <c r="J28" s="105">
        <v>5.934841231457328E-2</v>
      </c>
      <c r="K28" s="105">
        <v>5.1973666004874949E-3</v>
      </c>
      <c r="L28" s="105">
        <v>9.7605781776642329E-3</v>
      </c>
      <c r="M28" s="105">
        <v>1.6167472025613874E-2</v>
      </c>
      <c r="N28" s="105">
        <v>2.1543673115199308E-2</v>
      </c>
      <c r="O28" s="105">
        <v>2.8105360400165157E-2</v>
      </c>
      <c r="P28" s="105">
        <v>3.4123961608091918E-2</v>
      </c>
      <c r="Q28" s="105">
        <v>3.9841119369296754E-2</v>
      </c>
      <c r="R28" s="105">
        <v>4.5684029488551103E-2</v>
      </c>
    </row>
    <row r="29" spans="3:18" ht="14.5">
      <c r="C29" s="25"/>
      <c r="D29" s="21" t="s">
        <v>46</v>
      </c>
      <c r="E29" s="109">
        <v>4.0948652198378059E-2</v>
      </c>
      <c r="F29" s="109">
        <v>4.6543344630295802E-2</v>
      </c>
      <c r="G29" s="109">
        <v>5.1355264963679544E-2</v>
      </c>
      <c r="H29" s="109">
        <v>5.5732684419110258E-2</v>
      </c>
      <c r="I29" s="109">
        <v>6.0582224646580397E-2</v>
      </c>
      <c r="J29" s="109">
        <v>6.5907060883783494E-2</v>
      </c>
      <c r="K29" s="106">
        <v>5.630151765776515E-3</v>
      </c>
      <c r="L29" s="106">
        <v>1.0191070369004195E-2</v>
      </c>
      <c r="M29" s="106">
        <v>1.7548341899477158E-2</v>
      </c>
      <c r="N29" s="106">
        <v>2.3309868696650957E-2</v>
      </c>
      <c r="O29" s="106">
        <v>3.0587107078777875E-2</v>
      </c>
      <c r="P29" s="106">
        <v>3.7566650099701698E-2</v>
      </c>
      <c r="Q29" s="106">
        <v>4.3539942774729661E-2</v>
      </c>
      <c r="R29" s="106">
        <v>4.8836377497123579E-2</v>
      </c>
    </row>
    <row r="30" spans="3:18" ht="14.5">
      <c r="C30" s="25"/>
      <c r="D30" s="21" t="s">
        <v>47</v>
      </c>
      <c r="E30" s="109">
        <v>3.5862537583795442E-2</v>
      </c>
      <c r="F30" s="109">
        <v>4.1367205098220519E-2</v>
      </c>
      <c r="G30" s="109">
        <v>4.6074756300145563E-2</v>
      </c>
      <c r="H30" s="109">
        <v>5.0742099535336586E-2</v>
      </c>
      <c r="I30" s="109">
        <v>5.8176353839278432E-2</v>
      </c>
      <c r="J30" s="109">
        <v>6.369448580958563E-2</v>
      </c>
      <c r="K30" s="106">
        <v>5.303091597222467E-3</v>
      </c>
      <c r="L30" s="106">
        <v>9.725494396118842E-3</v>
      </c>
      <c r="M30" s="106">
        <v>1.7050863699661859E-2</v>
      </c>
      <c r="N30" s="106">
        <v>2.3438506550475243E-2</v>
      </c>
      <c r="O30" s="106">
        <v>3.1065923249518106E-2</v>
      </c>
      <c r="P30" s="106">
        <v>3.6929621486779467E-2</v>
      </c>
      <c r="Q30" s="106">
        <v>4.2782768254990181E-2</v>
      </c>
      <c r="R30" s="106">
        <v>4.7425088659850581E-2</v>
      </c>
    </row>
    <row r="31" spans="3:18" ht="14.5">
      <c r="C31" s="25"/>
      <c r="D31" s="21" t="s">
        <v>48</v>
      </c>
      <c r="E31" s="109">
        <v>2.7261579626224382E-2</v>
      </c>
      <c r="F31" s="109">
        <v>3.0926712342261964E-2</v>
      </c>
      <c r="G31" s="109">
        <v>3.5746215950195205E-2</v>
      </c>
      <c r="H31" s="109">
        <v>3.9449877224688255E-2</v>
      </c>
      <c r="I31" s="109">
        <v>4.3452999541364515E-2</v>
      </c>
      <c r="J31" s="109">
        <v>4.8152471514418781E-2</v>
      </c>
      <c r="K31" s="106">
        <v>4.5440035134098498E-3</v>
      </c>
      <c r="L31" s="106">
        <v>9.1609560573091085E-3</v>
      </c>
      <c r="M31" s="106">
        <v>1.3901720399703561E-2</v>
      </c>
      <c r="N31" s="106">
        <v>1.8384086846730183E-2</v>
      </c>
      <c r="O31" s="106">
        <v>2.3568316572673224E-2</v>
      </c>
      <c r="P31" s="106">
        <v>2.8283183544622954E-2</v>
      </c>
      <c r="Q31" s="106">
        <v>3.3585427573675164E-2</v>
      </c>
      <c r="R31" s="106">
        <v>4.0623271168230335E-2</v>
      </c>
    </row>
    <row r="32" spans="3:18">
      <c r="C32" s="24" t="s">
        <v>127</v>
      </c>
      <c r="D32" s="19" t="s">
        <v>49</v>
      </c>
      <c r="E32" s="105">
        <v>2.9672950489646289E-2</v>
      </c>
      <c r="F32" s="105">
        <v>3.9354643435902247E-2</v>
      </c>
      <c r="G32" s="105">
        <v>3.9053185065672638E-2</v>
      </c>
      <c r="H32" s="105">
        <v>4.4371961739578421E-2</v>
      </c>
      <c r="I32" s="105">
        <v>5.41483739980054E-2</v>
      </c>
      <c r="J32" s="105">
        <v>5.4964999473076877E-2</v>
      </c>
      <c r="K32" s="105">
        <v>7.6653712322990435E-3</v>
      </c>
      <c r="L32" s="105">
        <v>1.1434981191683319E-2</v>
      </c>
      <c r="M32" s="105">
        <v>1.7488760088981811E-2</v>
      </c>
      <c r="N32" s="105">
        <v>2.6251579323439474E-2</v>
      </c>
      <c r="O32" s="105">
        <v>3.2669068747497629E-2</v>
      </c>
      <c r="P32" s="105">
        <v>4.084269783700388E-2</v>
      </c>
      <c r="Q32" s="105">
        <v>4.8320096725747302E-2</v>
      </c>
      <c r="R32" s="105">
        <v>5.172460899718459E-2</v>
      </c>
    </row>
    <row r="33" spans="3:18" ht="14.5">
      <c r="C33" s="26"/>
      <c r="D33" s="21" t="s">
        <v>46</v>
      </c>
      <c r="E33" s="109">
        <v>3.6313047522563674E-2</v>
      </c>
      <c r="F33" s="109">
        <v>4.7905050056576075E-2</v>
      </c>
      <c r="G33" s="109">
        <v>4.7147765476498397E-2</v>
      </c>
      <c r="H33" s="109">
        <v>5.3563023829173273E-2</v>
      </c>
      <c r="I33" s="109">
        <v>6.4267076284510449E-2</v>
      </c>
      <c r="J33" s="109">
        <v>6.4463948337808191E-2</v>
      </c>
      <c r="K33" s="106">
        <v>8.8881815095362051E-3</v>
      </c>
      <c r="L33" s="106">
        <v>1.2444274614688638E-2</v>
      </c>
      <c r="M33" s="106">
        <v>1.8545071159526551E-2</v>
      </c>
      <c r="N33" s="106">
        <v>2.8447310549306774E-2</v>
      </c>
      <c r="O33" s="106">
        <v>3.5006698149927434E-2</v>
      </c>
      <c r="P33" s="106">
        <v>4.4684773503577281E-2</v>
      </c>
      <c r="Q33" s="106">
        <v>5.3115035333540034E-2</v>
      </c>
      <c r="R33" s="106">
        <v>5.6510157216639226E-2</v>
      </c>
    </row>
    <row r="34" spans="3:18" ht="14.5">
      <c r="C34" s="26"/>
      <c r="D34" s="21" t="s">
        <v>47</v>
      </c>
      <c r="E34" s="109">
        <v>3.7894726467792329E-2</v>
      </c>
      <c r="F34" s="109">
        <v>5.1171949842442652E-2</v>
      </c>
      <c r="G34" s="109">
        <v>5.4531373899627256E-2</v>
      </c>
      <c r="H34" s="109">
        <v>6.5092249930942148E-2</v>
      </c>
      <c r="I34" s="109">
        <v>7.3714718305750715E-2</v>
      </c>
      <c r="J34" s="109">
        <v>7.3153568971553173E-2</v>
      </c>
      <c r="K34" s="106">
        <v>5.2268946552236142E-3</v>
      </c>
      <c r="L34" s="106">
        <v>1.0611491724946324E-2</v>
      </c>
      <c r="M34" s="106">
        <v>1.6948501243187097E-2</v>
      </c>
      <c r="N34" s="106">
        <v>2.8128741872407392E-2</v>
      </c>
      <c r="O34" s="106">
        <v>3.198051491923886E-2</v>
      </c>
      <c r="P34" s="106">
        <v>4.0825129440818231E-2</v>
      </c>
      <c r="Q34" s="106">
        <v>4.9708064003022967E-2</v>
      </c>
      <c r="R34" s="106">
        <v>5.4031954098451129E-2</v>
      </c>
    </row>
    <row r="35" spans="3:18" ht="14.5">
      <c r="C35" s="26"/>
      <c r="D35" s="21" t="s">
        <v>48</v>
      </c>
      <c r="E35" s="109">
        <v>1.6933056507647409E-2</v>
      </c>
      <c r="F35" s="109">
        <v>2.2498392968683122E-2</v>
      </c>
      <c r="G35" s="109">
        <v>2.1552878232775168E-2</v>
      </c>
      <c r="H35" s="109">
        <v>2.3355606162777178E-2</v>
      </c>
      <c r="I35" s="109">
        <v>3.2177948344875189E-2</v>
      </c>
      <c r="J35" s="109">
        <v>3.4457115331186561E-2</v>
      </c>
      <c r="K35" s="106">
        <v>6.7910813518150736E-3</v>
      </c>
      <c r="L35" s="106">
        <v>1.0292518444615296E-2</v>
      </c>
      <c r="M35" s="106">
        <v>1.6186893431472976E-2</v>
      </c>
      <c r="N35" s="106">
        <v>2.2493155845816199E-2</v>
      </c>
      <c r="O35" s="106">
        <v>2.9627718654042554E-2</v>
      </c>
      <c r="P35" s="106">
        <v>3.5441812753958829E-2</v>
      </c>
      <c r="Q35" s="106">
        <v>4.1072298699193092E-2</v>
      </c>
      <c r="R35" s="106">
        <v>4.4160945890518187E-2</v>
      </c>
    </row>
    <row r="36" spans="3:18" ht="25">
      <c r="C36" s="27" t="s">
        <v>128</v>
      </c>
      <c r="D36" s="20" t="s">
        <v>49</v>
      </c>
      <c r="E36" s="107">
        <v>0.96574842397441074</v>
      </c>
      <c r="F36" s="107">
        <v>0.96686762964955941</v>
      </c>
      <c r="G36" s="107">
        <v>0.96930159553884865</v>
      </c>
      <c r="H36" s="107">
        <v>0.96864514659810852</v>
      </c>
      <c r="I36" s="107">
        <v>0.97149729391329687</v>
      </c>
      <c r="J36" s="107">
        <v>0.9733149642895087</v>
      </c>
      <c r="K36" s="107">
        <v>0.96922369471708425</v>
      </c>
      <c r="L36" s="107">
        <v>0.96961973948121127</v>
      </c>
      <c r="M36" s="107">
        <v>0.96877849550849648</v>
      </c>
      <c r="N36" s="107">
        <v>0.9673070463468546</v>
      </c>
      <c r="O36" s="107">
        <v>0.96714859676121634</v>
      </c>
      <c r="P36" s="107">
        <v>0.96576691091103328</v>
      </c>
      <c r="Q36" s="107">
        <v>0.96641037336325686</v>
      </c>
      <c r="R36" s="107">
        <v>0.96718168118615933</v>
      </c>
    </row>
    <row r="37" spans="3:18" ht="14.5">
      <c r="C37" s="26"/>
      <c r="D37" s="21" t="s">
        <v>46</v>
      </c>
      <c r="E37" s="109">
        <v>0.95133665014535451</v>
      </c>
      <c r="F37" s="109">
        <v>0.95665226026438921</v>
      </c>
      <c r="G37" s="109">
        <v>0.95690380377092643</v>
      </c>
      <c r="H37" s="109">
        <v>0.95768446660006323</v>
      </c>
      <c r="I37" s="109">
        <v>0.96065639036471173</v>
      </c>
      <c r="J37" s="109">
        <v>0.96075497654523045</v>
      </c>
      <c r="K37" s="106">
        <v>0.95878763191720895</v>
      </c>
      <c r="L37" s="106">
        <v>0.95912294298127576</v>
      </c>
      <c r="M37" s="106">
        <v>0.95625474538929467</v>
      </c>
      <c r="N37" s="106">
        <v>0.95421629055819179</v>
      </c>
      <c r="O37" s="106">
        <v>0.95302397809832007</v>
      </c>
      <c r="P37" s="106">
        <v>0.95398664584195414</v>
      </c>
      <c r="Q37" s="106">
        <v>0.95347998814318358</v>
      </c>
      <c r="R37" s="106">
        <v>0.95404150660269083</v>
      </c>
    </row>
    <row r="38" spans="3:18" ht="14.5">
      <c r="C38" s="26"/>
      <c r="D38" s="21" t="s">
        <v>47</v>
      </c>
      <c r="E38" s="109">
        <v>0.97718010669455146</v>
      </c>
      <c r="F38" s="109">
        <v>0.97758665790478183</v>
      </c>
      <c r="G38" s="109">
        <v>0.97982871586993625</v>
      </c>
      <c r="H38" s="109">
        <v>0.97967559597977416</v>
      </c>
      <c r="I38" s="109">
        <v>0.97807242126128524</v>
      </c>
      <c r="J38" s="109">
        <v>0.98224175887124954</v>
      </c>
      <c r="K38" s="106">
        <v>0.97819415227559414</v>
      </c>
      <c r="L38" s="106">
        <v>0.97645736091879931</v>
      </c>
      <c r="M38" s="106">
        <v>0.97781668531009525</v>
      </c>
      <c r="N38" s="106">
        <v>0.97582726489661464</v>
      </c>
      <c r="O38" s="106">
        <v>0.9782281786851037</v>
      </c>
      <c r="P38" s="106">
        <v>0.97416337034332834</v>
      </c>
      <c r="Q38" s="106">
        <v>0.97661216263288242</v>
      </c>
      <c r="R38" s="106">
        <v>0.97726795778109821</v>
      </c>
    </row>
    <row r="39" spans="3:18" ht="14.5">
      <c r="C39" s="28"/>
      <c r="D39" s="22" t="s">
        <v>48</v>
      </c>
      <c r="E39" s="110">
        <v>0.98332098618612818</v>
      </c>
      <c r="F39" s="110">
        <v>0.9784062089953075</v>
      </c>
      <c r="G39" s="110">
        <v>0.98415781258593937</v>
      </c>
      <c r="H39" s="110">
        <v>0.98111540504271466</v>
      </c>
      <c r="I39" s="110">
        <v>0.98538406990921756</v>
      </c>
      <c r="J39" s="110">
        <v>0.98849653654226377</v>
      </c>
      <c r="K39" s="108">
        <v>0.98122662872069888</v>
      </c>
      <c r="L39" s="108">
        <v>0.98244936066481925</v>
      </c>
      <c r="M39" s="108">
        <v>0.98358628953905114</v>
      </c>
      <c r="N39" s="108">
        <v>0.98306758636510105</v>
      </c>
      <c r="O39" s="108">
        <v>0.98351023574656837</v>
      </c>
      <c r="P39" s="108">
        <v>0.97988941993765333</v>
      </c>
      <c r="Q39" s="108">
        <v>0.98160135824270178</v>
      </c>
      <c r="R39" s="108">
        <v>0.98265270664902982</v>
      </c>
    </row>
    <row r="42" spans="3:18" ht="15">
      <c r="C42" s="133" t="s">
        <v>130</v>
      </c>
      <c r="D42" s="133"/>
      <c r="E42" s="133"/>
      <c r="F42" s="133"/>
      <c r="G42" s="133"/>
      <c r="H42" s="133"/>
      <c r="I42" s="133"/>
      <c r="J42" s="133"/>
      <c r="K42" s="133"/>
    </row>
    <row r="43" spans="3:18" ht="13" thickBot="1">
      <c r="C43" s="23" t="s">
        <v>124</v>
      </c>
      <c r="D43" s="17"/>
      <c r="E43" s="17">
        <v>44773</v>
      </c>
      <c r="F43" s="17">
        <v>44804</v>
      </c>
      <c r="G43" s="17">
        <v>44834</v>
      </c>
      <c r="H43" s="17">
        <v>44865</v>
      </c>
      <c r="I43" s="17">
        <v>44895</v>
      </c>
      <c r="J43" s="17">
        <v>44926</v>
      </c>
      <c r="K43" s="17">
        <v>44957</v>
      </c>
      <c r="L43" s="17">
        <v>44985</v>
      </c>
      <c r="M43" s="17">
        <v>45016</v>
      </c>
      <c r="N43" s="17">
        <v>45046</v>
      </c>
      <c r="O43" s="17">
        <v>45077</v>
      </c>
      <c r="P43" s="17">
        <v>45107</v>
      </c>
      <c r="Q43" s="17">
        <f>Q23</f>
        <v>45138</v>
      </c>
      <c r="R43" s="17">
        <f>R23</f>
        <v>45169</v>
      </c>
    </row>
    <row r="44" spans="3:18" ht="13" thickTop="1">
      <c r="C44" s="24" t="s">
        <v>125</v>
      </c>
      <c r="D44" s="19" t="s">
        <v>49</v>
      </c>
      <c r="E44" s="105">
        <v>2.9182821138105362E-2</v>
      </c>
      <c r="F44" s="105">
        <v>3.3448379010288826E-2</v>
      </c>
      <c r="G44" s="105">
        <v>4.0442541912959526E-2</v>
      </c>
      <c r="H44" s="105">
        <v>4.4559566235783041E-2</v>
      </c>
      <c r="I44" s="105">
        <v>4.9945129439098519E-2</v>
      </c>
      <c r="J44" s="105">
        <v>5.4218204581193315E-2</v>
      </c>
      <c r="K44" s="105">
        <v>1.8058786561171689E-2</v>
      </c>
      <c r="L44" s="105">
        <v>2.0557024633777475E-2</v>
      </c>
      <c r="M44" s="105">
        <v>1.1735891381222602E-2</v>
      </c>
      <c r="N44" s="105">
        <v>1.6965063268128317E-2</v>
      </c>
      <c r="O44" s="105">
        <v>2.110517280673007E-2</v>
      </c>
      <c r="P44" s="105">
        <v>2.8050771920990647E-2</v>
      </c>
      <c r="Q44" s="105">
        <v>3.3309311884504686E-2</v>
      </c>
      <c r="R44" s="105">
        <v>3.5060683701906174E-2</v>
      </c>
    </row>
    <row r="45" spans="3:18" ht="14.5">
      <c r="C45" s="26"/>
      <c r="D45" s="21" t="s">
        <v>46</v>
      </c>
      <c r="E45" s="109">
        <v>3.9195888495950265E-2</v>
      </c>
      <c r="F45" s="109">
        <v>4.4100754732975256E-2</v>
      </c>
      <c r="G45" s="109">
        <v>5.9108838293294434E-2</v>
      </c>
      <c r="H45" s="109">
        <v>6.3415307788976596E-2</v>
      </c>
      <c r="I45" s="109">
        <v>6.7993934443261225E-2</v>
      </c>
      <c r="J45" s="109">
        <v>7.2744765158889224E-2</v>
      </c>
      <c r="K45" s="106">
        <v>3.2610984414652752E-2</v>
      </c>
      <c r="L45" s="106">
        <v>3.369217149243884E-2</v>
      </c>
      <c r="M45" s="106">
        <v>9.6538133105225337E-3</v>
      </c>
      <c r="N45" s="106">
        <v>1.5503425394467141E-2</v>
      </c>
      <c r="O45" s="106">
        <v>1.8741988113163049E-2</v>
      </c>
      <c r="P45" s="106">
        <v>2.816130106188218E-2</v>
      </c>
      <c r="Q45" s="106">
        <v>3.1996574258941569E-2</v>
      </c>
      <c r="R45" s="106">
        <v>3.2428539330111646E-2</v>
      </c>
    </row>
    <row r="46" spans="3:18" ht="14.5">
      <c r="C46" s="26"/>
      <c r="D46" s="21" t="s">
        <v>47</v>
      </c>
      <c r="E46" s="109">
        <v>4.1935300260767068E-3</v>
      </c>
      <c r="F46" s="109">
        <v>4.4650948154562999E-3</v>
      </c>
      <c r="G46" s="109">
        <v>5.0878923116094649E-3</v>
      </c>
      <c r="H46" s="109">
        <v>2.3948502501224176E-3</v>
      </c>
      <c r="I46" s="109">
        <v>2.2801397999173546E-3</v>
      </c>
      <c r="J46" s="109">
        <v>9.2513280407371147E-3</v>
      </c>
      <c r="K46" s="106">
        <v>2.9979333826837423E-3</v>
      </c>
      <c r="L46" s="106">
        <v>2.9979333826837423E-3</v>
      </c>
      <c r="M46" s="106">
        <v>2.9979333826837423E-3</v>
      </c>
      <c r="N46" s="106">
        <v>3.6101100572277682E-3</v>
      </c>
      <c r="O46" s="106">
        <v>3.244065843646852E-3</v>
      </c>
      <c r="P46" s="106">
        <v>2.3845738794880996E-3</v>
      </c>
      <c r="Q46" s="106">
        <v>2.8736647331603492E-2</v>
      </c>
      <c r="R46" s="106">
        <v>2.6660814357732389E-3</v>
      </c>
    </row>
    <row r="47" spans="3:18" ht="14.5">
      <c r="C47" s="26"/>
      <c r="D47" s="21" t="s">
        <v>48</v>
      </c>
      <c r="E47" s="109">
        <v>2.632181477989928E-2</v>
      </c>
      <c r="F47" s="109">
        <v>3.0517067513162577E-2</v>
      </c>
      <c r="G47" s="109">
        <v>3.4382608254509457E-2</v>
      </c>
      <c r="H47" s="109">
        <v>3.8753429987704945E-2</v>
      </c>
      <c r="I47" s="109">
        <v>4.4748987133335485E-2</v>
      </c>
      <c r="J47" s="109">
        <v>4.8647865201311175E-2</v>
      </c>
      <c r="K47" s="106">
        <v>4.9040654252293508E-3</v>
      </c>
      <c r="L47" s="106">
        <v>8.9127173664530455E-3</v>
      </c>
      <c r="M47" s="106">
        <v>1.4171440282270766E-2</v>
      </c>
      <c r="N47" s="106">
        <v>1.9038324513739522E-2</v>
      </c>
      <c r="O47" s="106">
        <v>2.4273016421814363E-2</v>
      </c>
      <c r="P47" s="106">
        <v>2.9208467052224473E-2</v>
      </c>
      <c r="Q47" s="106">
        <v>3.4807825518355068E-2</v>
      </c>
      <c r="R47" s="106">
        <v>3.916813155997776E-2</v>
      </c>
    </row>
    <row r="48" spans="3:18">
      <c r="C48" s="24" t="s">
        <v>126</v>
      </c>
      <c r="D48" s="19" t="s">
        <v>49</v>
      </c>
      <c r="E48" s="105">
        <v>3.0854865730196412E-2</v>
      </c>
      <c r="F48" s="105">
        <v>3.5346294666420149E-2</v>
      </c>
      <c r="G48" s="105">
        <v>4.2703955085560769E-2</v>
      </c>
      <c r="H48" s="105">
        <v>4.7014900415913913E-2</v>
      </c>
      <c r="I48" s="105">
        <v>5.2654802665213996E-2</v>
      </c>
      <c r="J48" s="105">
        <v>5.7104347445432767E-2</v>
      </c>
      <c r="K48" s="105">
        <v>1.8716033500831588E-2</v>
      </c>
      <c r="L48" s="105">
        <v>2.1286333597225707E-2</v>
      </c>
      <c r="M48" s="105">
        <v>1.2165176212130998E-2</v>
      </c>
      <c r="N48" s="105">
        <v>1.7600867240384233E-2</v>
      </c>
      <c r="O48" s="105">
        <v>2.1942334972611652E-2</v>
      </c>
      <c r="P48" s="105">
        <v>2.9170001871604911E-2</v>
      </c>
      <c r="Q48" s="105">
        <v>3.4659449397852857E-2</v>
      </c>
      <c r="R48" s="105">
        <v>3.6458930412671176E-2</v>
      </c>
    </row>
    <row r="49" spans="3:18" ht="14.5">
      <c r="C49" s="25"/>
      <c r="D49" s="21" t="s">
        <v>46</v>
      </c>
      <c r="E49" s="109">
        <v>4.5338851715263494E-2</v>
      </c>
      <c r="F49" s="109">
        <v>5.0908995157025398E-2</v>
      </c>
      <c r="G49" s="109">
        <v>6.8122817609471684E-2</v>
      </c>
      <c r="H49" s="109">
        <v>7.2931093862262056E-2</v>
      </c>
      <c r="I49" s="109">
        <v>7.8059361041023928E-2</v>
      </c>
      <c r="J49" s="109">
        <v>8.328582386517995E-2</v>
      </c>
      <c r="K49" s="106">
        <v>3.4562550407229518E-2</v>
      </c>
      <c r="L49" s="106">
        <v>3.567611979742101E-2</v>
      </c>
      <c r="M49" s="106">
        <v>1.0245482346629425E-2</v>
      </c>
      <c r="N49" s="106">
        <v>1.6480868505481173E-2</v>
      </c>
      <c r="O49" s="106">
        <v>2.0015647944042675E-2</v>
      </c>
      <c r="P49" s="106">
        <v>3.0083871848182581E-2</v>
      </c>
      <c r="Q49" s="106">
        <v>3.419209755598504E-2</v>
      </c>
      <c r="R49" s="106">
        <v>3.4606140626363885E-2</v>
      </c>
    </row>
    <row r="50" spans="3:18" ht="14.5">
      <c r="C50" s="25"/>
      <c r="D50" s="21" t="s">
        <v>47</v>
      </c>
      <c r="E50" s="109">
        <v>5.6887005043257215E-3</v>
      </c>
      <c r="F50" s="109">
        <v>5.9582626233377041E-3</v>
      </c>
      <c r="G50" s="109">
        <v>6.7192797559237289E-3</v>
      </c>
      <c r="H50" s="109">
        <v>3.1352288128653929E-3</v>
      </c>
      <c r="I50" s="109">
        <v>2.9634781183118576E-3</v>
      </c>
      <c r="J50" s="109">
        <v>1.1927018568831004E-2</v>
      </c>
      <c r="K50" s="106">
        <v>3.4922592744602277E-3</v>
      </c>
      <c r="L50" s="106">
        <v>3.4922592744602277E-3</v>
      </c>
      <c r="M50" s="106">
        <v>3.4922592744602281E-3</v>
      </c>
      <c r="N50" s="106">
        <v>4.2401378101764595E-3</v>
      </c>
      <c r="O50" s="106">
        <v>3.8290333701522048E-3</v>
      </c>
      <c r="P50" s="106">
        <v>2.8201290575165668E-3</v>
      </c>
      <c r="Q50" s="106">
        <v>3.4747606277924184E-2</v>
      </c>
      <c r="R50" s="106">
        <v>3.2509608743652692E-3</v>
      </c>
    </row>
    <row r="51" spans="3:18" ht="14.5">
      <c r="C51" s="25"/>
      <c r="D51" s="21" t="s">
        <v>48</v>
      </c>
      <c r="E51" s="109">
        <v>2.6517788725685752E-2</v>
      </c>
      <c r="F51" s="109">
        <v>3.0769524369778412E-2</v>
      </c>
      <c r="G51" s="109">
        <v>3.4665818311938837E-2</v>
      </c>
      <c r="H51" s="109">
        <v>3.9077265526112785E-2</v>
      </c>
      <c r="I51" s="109">
        <v>4.5115968132790202E-2</v>
      </c>
      <c r="J51" s="109">
        <v>4.9048185081914407E-2</v>
      </c>
      <c r="K51" s="106">
        <v>4.9501867083371872E-3</v>
      </c>
      <c r="L51" s="106">
        <v>8.9889787866360982E-3</v>
      </c>
      <c r="M51" s="106">
        <v>1.4291535273220007E-2</v>
      </c>
      <c r="N51" s="106">
        <v>1.9195872862841599E-2</v>
      </c>
      <c r="O51" s="106">
        <v>2.446562423513244E-2</v>
      </c>
      <c r="P51" s="106">
        <v>2.9442245657550412E-2</v>
      </c>
      <c r="Q51" s="106">
        <v>3.5090630321649996E-2</v>
      </c>
      <c r="R51" s="106">
        <v>3.9479285033691622E-2</v>
      </c>
    </row>
    <row r="52" spans="3:18">
      <c r="C52" s="24" t="s">
        <v>127</v>
      </c>
      <c r="D52" s="19" t="s">
        <v>49</v>
      </c>
      <c r="E52" s="105">
        <v>1.971805254228335E-2</v>
      </c>
      <c r="F52" s="105">
        <v>2.65266911980051E-2</v>
      </c>
      <c r="G52" s="105">
        <v>2.7892268266210093E-2</v>
      </c>
      <c r="H52" s="105">
        <v>2.8548392822955036E-2</v>
      </c>
      <c r="I52" s="105">
        <v>3.9447472979915688E-2</v>
      </c>
      <c r="J52" s="105">
        <v>4.4170793824332658E-2</v>
      </c>
      <c r="K52" s="105">
        <v>1.563684711133291E-2</v>
      </c>
      <c r="L52" s="105">
        <v>1.7177569253152763E-2</v>
      </c>
      <c r="M52" s="105">
        <v>1.5713774529745067E-2</v>
      </c>
      <c r="N52" s="105">
        <v>2.3089670790510525E-2</v>
      </c>
      <c r="O52" s="105">
        <v>3.189365176422921E-2</v>
      </c>
      <c r="P52" s="105">
        <v>4.1420117114193154E-2</v>
      </c>
      <c r="Q52" s="105">
        <v>4.7169134078701061E-2</v>
      </c>
      <c r="R52" s="105">
        <v>5.20474898974971E-2</v>
      </c>
    </row>
    <row r="53" spans="3:18" ht="14.5">
      <c r="C53" s="26"/>
      <c r="D53" s="21" t="s">
        <v>46</v>
      </c>
      <c r="E53" s="109">
        <v>2.506585342343106E-2</v>
      </c>
      <c r="F53" s="109">
        <v>3.0552854446567614E-2</v>
      </c>
      <c r="G53" s="109">
        <v>3.8228302085534266E-2</v>
      </c>
      <c r="H53" s="109">
        <v>3.6153669444729399E-2</v>
      </c>
      <c r="I53" s="109">
        <v>4.7530300857641698E-2</v>
      </c>
      <c r="J53" s="109">
        <v>5.3086152582855539E-2</v>
      </c>
      <c r="K53" s="106">
        <v>2.6918769265421909E-2</v>
      </c>
      <c r="L53" s="106">
        <v>2.6928162138038628E-2</v>
      </c>
      <c r="M53" s="106">
        <v>1.7209197853403538E-2</v>
      </c>
      <c r="N53" s="106">
        <v>2.6618484404257233E-2</v>
      </c>
      <c r="O53" s="106">
        <v>3.8778424886195241E-2</v>
      </c>
      <c r="P53" s="106">
        <v>5.3040364363718479E-2</v>
      </c>
      <c r="Q53" s="106">
        <v>5.8966028040266454E-2</v>
      </c>
      <c r="R53" s="106">
        <v>6.2058800248947471E-2</v>
      </c>
    </row>
    <row r="54" spans="3:18" ht="14.5">
      <c r="C54" s="26"/>
      <c r="D54" s="21" t="s">
        <v>47</v>
      </c>
      <c r="E54" s="109">
        <v>5.1094196139274111E-3</v>
      </c>
      <c r="F54" s="109">
        <v>1.6186916943520091E-2</v>
      </c>
      <c r="G54" s="109">
        <v>8.2621841940076386E-3</v>
      </c>
      <c r="H54" s="109">
        <v>-1.0067883279627401E-2</v>
      </c>
      <c r="I54" s="109">
        <v>3.3353532692079451E-3</v>
      </c>
      <c r="J54" s="109">
        <v>7.3566898767386285E-2</v>
      </c>
      <c r="K54" s="106">
        <v>1.1972505179764388E-3</v>
      </c>
      <c r="L54" s="106">
        <v>1.1972505179764388E-3</v>
      </c>
      <c r="M54" s="106">
        <v>1.197250517976439E-3</v>
      </c>
      <c r="N54" s="106">
        <v>6.1395092165080793E-3</v>
      </c>
      <c r="O54" s="106">
        <v>1.8045070007066061E-3</v>
      </c>
      <c r="P54" s="106">
        <v>-1.5083238683352707E-2</v>
      </c>
      <c r="Q54" s="106">
        <v>-1.8993486210115949E-2</v>
      </c>
      <c r="R54" s="106">
        <v>2.5955254724929276E-3</v>
      </c>
    </row>
    <row r="55" spans="3:18" ht="14.5">
      <c r="C55" s="26"/>
      <c r="D55" s="21" t="s">
        <v>48</v>
      </c>
      <c r="E55" s="109">
        <v>1.8344824481353866E-2</v>
      </c>
      <c r="F55" s="109">
        <v>2.5463135208455428E-2</v>
      </c>
      <c r="G55" s="109">
        <v>2.4838873558803772E-2</v>
      </c>
      <c r="H55" s="109">
        <v>2.7315064469413699E-2</v>
      </c>
      <c r="I55" s="109">
        <v>3.7913229984362605E-2</v>
      </c>
      <c r="J55" s="109">
        <v>3.9530966076793815E-2</v>
      </c>
      <c r="K55" s="106">
        <v>5.994109693370905E-3</v>
      </c>
      <c r="L55" s="106">
        <v>9.016185128093426E-3</v>
      </c>
      <c r="M55" s="106">
        <v>1.4983236851693709E-2</v>
      </c>
      <c r="N55" s="106">
        <v>2.0599021316559371E-2</v>
      </c>
      <c r="O55" s="106">
        <v>2.6903196833597137E-2</v>
      </c>
      <c r="P55" s="106">
        <v>3.3181717376155558E-2</v>
      </c>
      <c r="Q55" s="106">
        <v>3.9059438109981408E-2</v>
      </c>
      <c r="R55" s="106">
        <v>4.4841942728717658E-2</v>
      </c>
    </row>
    <row r="56" spans="3:18" ht="25">
      <c r="C56" s="27" t="s">
        <v>128</v>
      </c>
      <c r="D56" s="20" t="s">
        <v>263</v>
      </c>
      <c r="E56" s="107">
        <v>0.94876987796850976</v>
      </c>
      <c r="F56" s="107">
        <v>0.94978251120695378</v>
      </c>
      <c r="G56" s="107">
        <v>0.9529796906255843</v>
      </c>
      <c r="H56" s="107">
        <v>0.95437980044453818</v>
      </c>
      <c r="I56" s="107">
        <v>0.95620794600052572</v>
      </c>
      <c r="J56" s="107">
        <v>0.95963221448536973</v>
      </c>
      <c r="K56" s="107">
        <v>0.96488321419008483</v>
      </c>
      <c r="L56" s="107">
        <v>0.96659386263410085</v>
      </c>
      <c r="M56" s="107">
        <v>0.96266292781501561</v>
      </c>
      <c r="N56" s="107">
        <v>0.96137457843550334</v>
      </c>
      <c r="O56" s="107">
        <v>0.95377227274422649</v>
      </c>
      <c r="P56" s="107">
        <v>0.96054961289121343</v>
      </c>
      <c r="Q56" s="107">
        <v>0.95754204460478387</v>
      </c>
      <c r="R56" s="107">
        <v>0.96588104751544046</v>
      </c>
    </row>
    <row r="57" spans="3:18" ht="14.5">
      <c r="C57" s="26"/>
      <c r="D57" s="21" t="s">
        <v>262</v>
      </c>
      <c r="E57" s="109">
        <v>0.87137981125464536</v>
      </c>
      <c r="F57" s="109">
        <v>0.87866230989901606</v>
      </c>
      <c r="G57" s="109">
        <v>0.87907598946007182</v>
      </c>
      <c r="H57" s="109">
        <v>0.88628903966952932</v>
      </c>
      <c r="I57" s="109">
        <v>0.88650912312879748</v>
      </c>
      <c r="J57" s="109">
        <v>0.90005891652737169</v>
      </c>
      <c r="K57" s="106">
        <v>0.94353524350539375</v>
      </c>
      <c r="L57" s="106">
        <v>0.94524557105438467</v>
      </c>
      <c r="M57" s="106">
        <v>0.93798670327756595</v>
      </c>
      <c r="N57" s="106">
        <v>0.93603226156121355</v>
      </c>
      <c r="O57" s="106">
        <v>0.91926292546645194</v>
      </c>
      <c r="P57" s="125">
        <v>0.93472506896293139</v>
      </c>
      <c r="Q57" s="125">
        <v>0.93396426192680093</v>
      </c>
      <c r="R57" s="125">
        <v>0.94612731546420892</v>
      </c>
    </row>
    <row r="58" spans="3:18" ht="14.5">
      <c r="C58" s="26"/>
      <c r="D58" s="21" t="s">
        <v>47</v>
      </c>
      <c r="E58" s="109">
        <v>0.70539190787272865</v>
      </c>
      <c r="F58" s="109">
        <v>0.84085583079258985</v>
      </c>
      <c r="G58" s="109">
        <v>0.82271295645254328</v>
      </c>
      <c r="H58" s="109">
        <v>0.82633194234212193</v>
      </c>
      <c r="I58" s="109">
        <v>0.82730567061467264</v>
      </c>
      <c r="J58" s="109">
        <v>0.84783043573799133</v>
      </c>
      <c r="K58" s="106">
        <v>0.85845097602242337</v>
      </c>
      <c r="L58" s="106">
        <v>0.85845097602242326</v>
      </c>
      <c r="M58" s="106">
        <v>0.85845097602242326</v>
      </c>
      <c r="N58" s="106">
        <v>0.8306448630897193</v>
      </c>
      <c r="O58" s="106">
        <v>0.83069321960010933</v>
      </c>
      <c r="P58" s="125">
        <v>0.83723668341542756</v>
      </c>
      <c r="Q58" s="125">
        <v>0.72398180152732006</v>
      </c>
      <c r="R58" s="125">
        <v>0.77324104860765019</v>
      </c>
    </row>
    <row r="59" spans="3:18" ht="14.5">
      <c r="C59" s="28"/>
      <c r="D59" s="22" t="s">
        <v>48</v>
      </c>
      <c r="E59" s="110">
        <v>0.99373850032255295</v>
      </c>
      <c r="F59" s="110">
        <v>0.98611250251965754</v>
      </c>
      <c r="G59" s="110">
        <v>0.99211071365777015</v>
      </c>
      <c r="H59" s="110">
        <v>0.9906575388281863</v>
      </c>
      <c r="I59" s="110">
        <v>0.99339598893114933</v>
      </c>
      <c r="J59" s="110">
        <v>0.99153472220042282</v>
      </c>
      <c r="K59" s="108">
        <v>0.9906829204987041</v>
      </c>
      <c r="L59" s="108">
        <v>0.99235001962041869</v>
      </c>
      <c r="M59" s="108">
        <v>0.99175810437917544</v>
      </c>
      <c r="N59" s="108">
        <v>0.9923802783582748</v>
      </c>
      <c r="O59" s="108">
        <v>0.99346781345734203</v>
      </c>
      <c r="P59" s="108">
        <v>0.99172155390716688</v>
      </c>
      <c r="Q59" s="108">
        <v>0.99122688412595961</v>
      </c>
      <c r="R59" s="108">
        <v>0.99336427971568952</v>
      </c>
    </row>
    <row r="60" spans="3:18">
      <c r="C60" s="45" t="s">
        <v>131</v>
      </c>
    </row>
    <row r="61" spans="3:18">
      <c r="C61" s="46" t="s">
        <v>132</v>
      </c>
    </row>
    <row r="62" spans="3:18">
      <c r="C62" s="46"/>
    </row>
  </sheetData>
  <mergeCells count="3">
    <mergeCell ref="C2:K2"/>
    <mergeCell ref="C22:K22"/>
    <mergeCell ref="C42:K4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937D59C55BE40B570411B988C7497" ma:contentTypeVersion="1" ma:contentTypeDescription="Create a new document." ma:contentTypeScope="" ma:versionID="77579a10ed2e08e20f4f0702530e2d2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D8E821-1B2A-4D1D-ACE9-36C32C776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EAAC9-0CDE-49D5-BC0E-038409B734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64610B-B5F5-4274-B513-62385EB1CB1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Cover</vt:lpstr>
      <vt:lpstr>Notes</vt:lpstr>
      <vt:lpstr>Daftar Isi</vt:lpstr>
      <vt:lpstr>Tabel 1</vt:lpstr>
      <vt:lpstr>Tabel 2</vt:lpstr>
      <vt:lpstr>Tabel 3</vt:lpstr>
      <vt:lpstr>Tabel 4</vt:lpstr>
      <vt:lpstr>Tabel 5</vt:lpstr>
      <vt:lpstr>Tabel 6</vt:lpstr>
      <vt:lpstr>Tabel 6-rev</vt:lpstr>
      <vt:lpstr>Tabel 7</vt:lpstr>
      <vt:lpstr>Tabel 8</vt:lpstr>
      <vt:lpstr>Tabel 9</vt:lpstr>
      <vt:lpstr>Tabel 10</vt:lpstr>
      <vt:lpstr>Tabel 11</vt:lpstr>
      <vt:lpstr>Tabel 12</vt:lpstr>
      <vt:lpstr>Tabel 13</vt:lpstr>
      <vt:lpstr>Tabel 14</vt:lpstr>
      <vt:lpstr>Tabel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Arya Aditiawanto S</dc:creator>
  <cp:keywords/>
  <dc:description/>
  <cp:lastModifiedBy>Rizda Aulia Azka</cp:lastModifiedBy>
  <cp:revision/>
  <dcterms:created xsi:type="dcterms:W3CDTF">2016-02-26T02:07:15Z</dcterms:created>
  <dcterms:modified xsi:type="dcterms:W3CDTF">2023-10-10T07:20:44Z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0x010100C29937D59C55BE40B570411B988C7497</vt:lpwstr>
  </property>
</Properties>
</file>