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09. September/"/>
    </mc:Choice>
  </mc:AlternateContent>
  <xr:revisionPtr revIDLastSave="189" documentId="11_912488E83B304B9D603209CFCB73A370C140EBE4" xr6:coauthVersionLast="47" xr6:coauthVersionMax="47" xr10:uidLastSave="{D3ECD972-016E-4EAD-84CF-9BC8A01B4831}"/>
  <bookViews>
    <workbookView xWindow="-110" yWindow="-110" windowWidth="19420" windowHeight="104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Cover!$A$1:$Q$27</definedName>
    <definedName name="_xlnm.Print_Area" localSheetId="1">Disclaimer!$A$1:$E$31</definedName>
    <definedName name="_xlnm.Print_Area" localSheetId="2">Foreword!$A$1:$E$36</definedName>
    <definedName name="_xlnm.Print_Area" localSheetId="7">'FP-Life Insurance'!$A$1:$L$65</definedName>
    <definedName name="_xlnm.Print_Area" localSheetId="19">'FP-Syaria Life Insurance'!$A$1:$L$59</definedName>
    <definedName name="_xlnm.Print_Area" localSheetId="13">'IS-Life Insurance'!$A$1:$L$44</definedName>
    <definedName name="_xlnm.Print_Area" localSheetId="23">'IS-Syaria Life Insurance'!$A$1:$L$34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3" l="1"/>
  <c r="L5" i="23"/>
  <c r="L6" i="23"/>
  <c r="L7" i="23"/>
  <c r="L8" i="23"/>
  <c r="L9" i="23"/>
  <c r="L16" i="23"/>
  <c r="L17" i="23"/>
  <c r="L18" i="23"/>
  <c r="L19" i="23"/>
  <c r="L20" i="23"/>
  <c r="L21" i="23"/>
  <c r="L28" i="23"/>
  <c r="L29" i="23"/>
  <c r="L30" i="23"/>
  <c r="L31" i="23"/>
  <c r="L32" i="23"/>
  <c r="L33" i="23"/>
  <c r="N12" i="26" l="1"/>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D32" i="23" l="1"/>
  <c r="E32" i="23"/>
  <c r="F32" i="23"/>
  <c r="G32" i="23"/>
  <c r="H32" i="23"/>
  <c r="I32" i="23"/>
  <c r="J32" i="23"/>
  <c r="K32" i="23"/>
  <c r="K4" i="23"/>
  <c r="K5" i="23"/>
  <c r="K6" i="23"/>
  <c r="K7" i="23"/>
  <c r="K8" i="23"/>
  <c r="K9" i="23"/>
  <c r="K16" i="23"/>
  <c r="K17" i="23"/>
  <c r="K18" i="23"/>
  <c r="K19" i="23"/>
  <c r="K20" i="23"/>
  <c r="K21" i="23"/>
  <c r="K28" i="23"/>
  <c r="K29" i="23"/>
  <c r="K30" i="23"/>
  <c r="K31" i="23"/>
  <c r="K33" i="23"/>
  <c r="J4" i="23" l="1"/>
  <c r="J5" i="23"/>
  <c r="J6" i="23"/>
  <c r="J7" i="23"/>
  <c r="J8" i="23"/>
  <c r="J9" i="23"/>
  <c r="J16" i="23"/>
  <c r="J17" i="23"/>
  <c r="J18" i="23"/>
  <c r="J19" i="23"/>
  <c r="J20" i="23"/>
  <c r="J21" i="23"/>
  <c r="J28" i="23"/>
  <c r="J29" i="23"/>
  <c r="J30" i="23"/>
  <c r="J31" i="23"/>
  <c r="J33" i="23"/>
  <c r="I4" i="23" l="1"/>
  <c r="I5" i="23"/>
  <c r="I6" i="23"/>
  <c r="I7" i="23"/>
  <c r="I8" i="23"/>
  <c r="I9" i="23"/>
  <c r="I16" i="23"/>
  <c r="I17" i="23"/>
  <c r="I18" i="23"/>
  <c r="I19" i="23"/>
  <c r="I20" i="23"/>
  <c r="I21" i="23"/>
  <c r="I28" i="23"/>
  <c r="I29" i="23"/>
  <c r="I30" i="23"/>
  <c r="I31" i="23"/>
  <c r="I33" i="23"/>
  <c r="N10" i="26"/>
  <c r="N6" i="26"/>
  <c r="L10" i="26"/>
  <c r="D10" i="26"/>
  <c r="H4" i="23"/>
  <c r="H5" i="23"/>
  <c r="H6" i="23"/>
  <c r="H7" i="23"/>
  <c r="H8" i="23"/>
  <c r="H9" i="23"/>
  <c r="H16" i="23"/>
  <c r="H17" i="23"/>
  <c r="H18" i="23"/>
  <c r="H19" i="23"/>
  <c r="H20" i="23"/>
  <c r="H21" i="23"/>
  <c r="H28" i="23"/>
  <c r="H29" i="23"/>
  <c r="H30" i="23"/>
  <c r="H31" i="23"/>
  <c r="H33" i="23"/>
  <c r="G4" i="23"/>
  <c r="G5" i="23"/>
  <c r="G6" i="23"/>
  <c r="G7" i="23"/>
  <c r="G8" i="23"/>
  <c r="G9" i="23"/>
  <c r="G16" i="23"/>
  <c r="G17" i="23"/>
  <c r="G18" i="23"/>
  <c r="G19" i="23"/>
  <c r="G20" i="23"/>
  <c r="G21" i="23"/>
  <c r="G28" i="23"/>
  <c r="G29" i="23"/>
  <c r="G30" i="23"/>
  <c r="G31" i="23"/>
  <c r="G33" i="23"/>
  <c r="C32" i="34"/>
  <c r="C31" i="34"/>
  <c r="C30" i="34"/>
  <c r="C29" i="34"/>
  <c r="C28" i="34"/>
  <c r="C23" i="34"/>
  <c r="C22" i="34"/>
  <c r="C21" i="34"/>
  <c r="C20" i="34"/>
  <c r="C19" i="34"/>
  <c r="C18" i="34"/>
  <c r="C12" i="34"/>
  <c r="C11" i="34"/>
  <c r="C10" i="34"/>
  <c r="C9" i="34"/>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s="1"/>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c r="C32" i="32" s="1"/>
  <c r="C26" i="32"/>
  <c r="C25" i="32"/>
  <c r="C22" i="32"/>
  <c r="C21" i="32"/>
  <c r="C20" i="32"/>
  <c r="C10" i="32"/>
  <c r="C24" i="32" s="1"/>
  <c r="C9" i="32"/>
  <c r="C8" i="32"/>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C16" i="19"/>
  <c r="F4" i="23"/>
  <c r="F5" i="23"/>
  <c r="F6" i="23"/>
  <c r="F7" i="23"/>
  <c r="F8" i="23"/>
  <c r="F9" i="23"/>
  <c r="F16" i="23"/>
  <c r="F17" i="23"/>
  <c r="F18" i="23"/>
  <c r="F19" i="23"/>
  <c r="F20" i="23"/>
  <c r="F21" i="23"/>
  <c r="F28" i="23"/>
  <c r="F29" i="23"/>
  <c r="F30" i="23"/>
  <c r="F31" i="23"/>
  <c r="F33" i="23"/>
  <c r="E4" i="23"/>
  <c r="E5" i="23"/>
  <c r="E6" i="23"/>
  <c r="E7" i="23"/>
  <c r="E8" i="23"/>
  <c r="E9" i="23"/>
  <c r="E16" i="23"/>
  <c r="E17" i="23"/>
  <c r="E18" i="23"/>
  <c r="E19" i="23"/>
  <c r="E20" i="23"/>
  <c r="E21" i="23"/>
  <c r="E28" i="23"/>
  <c r="E29" i="23"/>
  <c r="E30" i="23"/>
  <c r="E31" i="23"/>
  <c r="E33" i="23"/>
  <c r="H10" i="26"/>
  <c r="D20" i="23"/>
  <c r="D8" i="23"/>
  <c r="C7" i="7"/>
  <c r="C6" i="7"/>
  <c r="C5" i="7"/>
  <c r="O10" i="26"/>
  <c r="O6" i="26"/>
  <c r="O13" i="26" s="1"/>
  <c r="C51" i="30"/>
  <c r="C40" i="30"/>
  <c r="C52" i="29"/>
  <c r="C41" i="29"/>
  <c r="C52" i="28"/>
  <c r="C51" i="28"/>
  <c r="C41" i="28"/>
  <c r="C40" i="28"/>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E10" i="26"/>
  <c r="G10" i="26"/>
  <c r="I10" i="26"/>
  <c r="M10" i="26"/>
  <c r="L6" i="26"/>
  <c r="C10" i="26"/>
  <c r="C13" i="26"/>
  <c r="B10" i="26"/>
  <c r="B13"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C24" i="34" l="1"/>
  <c r="L13" i="26"/>
  <c r="M6" i="26"/>
  <c r="M13" i="26" s="1"/>
  <c r="K6" i="26"/>
  <c r="K13" i="26" s="1"/>
  <c r="E6" i="26"/>
  <c r="E13" i="26" s="1"/>
  <c r="N13" i="26"/>
  <c r="D6" i="26"/>
  <c r="D13" i="26" s="1"/>
  <c r="F6" i="26"/>
  <c r="F13" i="26" s="1"/>
  <c r="I6" i="26"/>
  <c r="I13" i="26" s="1"/>
  <c r="G6" i="26"/>
  <c r="G13" i="26" s="1"/>
  <c r="H6" i="26"/>
  <c r="H13" i="26" s="1"/>
  <c r="J6" i="26"/>
  <c r="J13" i="26" s="1"/>
</calcChain>
</file>

<file path=xl/sharedStrings.xml><?xml version="1.0" encoding="utf-8"?>
<sst xmlns="http://schemas.openxmlformats.org/spreadsheetml/2006/main" count="1602" uniqueCount="571">
  <si>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</si>
  <si>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</si>
  <si>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</si>
  <si>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</si>
  <si>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</si>
  <si>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</si>
  <si>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</si>
  <si>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</si>
  <si>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</si>
  <si>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</si>
  <si>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</si>
  <si>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</si>
  <si>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</si>
  <si>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</si>
  <si>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</si>
  <si>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</si>
  <si>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</si>
  <si>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</si>
  <si>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</si>
  <si>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</si>
  <si>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</si>
  <si>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</si>
  <si>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</si>
  <si>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</si>
  <si>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</si>
  <si>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</si>
  <si>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</si>
  <si>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</si>
  <si>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</si>
  <si>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</si>
  <si>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</si>
  <si>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</si>
  <si>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</si>
  <si>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</si>
  <si>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</si>
  <si>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</si>
  <si>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</si>
  <si>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</si>
  <si>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</si>
  <si>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</si>
  <si>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</si>
  <si>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</si>
  <si>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</si>
  <si>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</si>
  <si>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</si>
  <si>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</si>
  <si>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</si>
  <si>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</si>
  <si>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</si>
  <si>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</si>
  <si>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</si>
  <si>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</si>
  <si>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</si>
  <si>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</si>
  <si>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</si>
  <si>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</si>
  <si>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</si>
  <si>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</si>
  <si>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</si>
  <si>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</si>
  <si>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</si>
  <si>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</si>
  <si>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</si>
  <si>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</si>
  <si>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</si>
  <si>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</si>
  <si>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</si>
  <si>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</si>
  <si>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</si>
  <si>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</si>
  <si>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</si>
  <si>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</si>
  <si>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</si>
  <si>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</si>
  <si>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</si>
  <si>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</si>
  <si>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</si>
  <si>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</si>
  <si>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</si>
  <si>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</si>
  <si>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</si>
  <si>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</si>
  <si>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</si>
  <si>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</si>
  <si>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</si>
  <si>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</si>
  <si>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</si>
  <si>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</si>
  <si>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</si>
  <si>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</si>
  <si>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</si>
  <si>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</si>
  <si>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</si>
  <si>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</si>
  <si>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</si>
  <si>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</si>
  <si>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</si>
  <si>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</si>
  <si>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</si>
  <si>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</si>
  <si>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</si>
  <si>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</si>
  <si>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</si>
  <si>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</si>
  <si>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</si>
  <si>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</si>
  <si>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</si>
  <si>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</si>
  <si>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</si>
  <si>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</si>
  <si>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</si>
  <si>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</si>
  <si>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</si>
  <si>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</si>
  <si>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</si>
  <si>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</si>
  <si>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</si>
  <si>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</si>
  <si>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</si>
  <si>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</si>
  <si>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</si>
  <si>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</si>
  <si>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</si>
  <si>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</si>
  <si>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</si>
  <si>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</si>
  <si>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</si>
  <si>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</si>
  <si>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</si>
  <si>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</si>
  <si>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</si>
  <si>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</si>
  <si>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</si>
  <si>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</si>
  <si>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</si>
  <si>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</si>
  <si>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</si>
  <si>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</si>
  <si>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</si>
  <si>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</si>
  <si>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</si>
  <si>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</si>
  <si>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</si>
  <si>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</si>
  <si>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</si>
  <si>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</si>
  <si>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</si>
  <si>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</si>
  <si>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</si>
  <si>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</si>
  <si>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</si>
  <si>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</si>
  <si>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</si>
  <si>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</si>
  <si>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</si>
  <si>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</si>
  <si>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</si>
  <si>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</si>
  <si>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</si>
  <si>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</si>
  <si>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</si>
  <si>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</si>
  <si>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</si>
  <si>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</si>
  <si>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</si>
  <si>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</si>
  <si>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</si>
  <si>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</si>
  <si>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</si>
  <si>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</si>
  <si>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</si>
  <si>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</si>
  <si>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</si>
  <si>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</si>
  <si>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</si>
  <si>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</si>
  <si>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</si>
  <si>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</si>
  <si>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</si>
  <si>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</si>
  <si>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</si>
  <si>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</si>
  <si>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</si>
  <si>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</si>
  <si>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</si>
  <si>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</si>
  <si>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</si>
  <si>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</si>
  <si>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</si>
  <si>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</si>
  <si>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</si>
  <si>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</si>
  <si>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</si>
  <si>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</si>
  <si>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</si>
  <si>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</si>
  <si>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</si>
  <si>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</si>
  <si>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</si>
  <si>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</si>
  <si>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</si>
  <si>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</si>
  <si>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</si>
  <si>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</si>
  <si>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</si>
  <si>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</si>
  <si>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</si>
  <si>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</si>
  <si>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</si>
  <si>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</si>
  <si>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</si>
  <si>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</si>
  <si>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</si>
  <si>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</si>
  <si>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</si>
  <si>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</si>
  <si>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</si>
  <si>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</si>
  <si>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</si>
  <si>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</si>
  <si>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</si>
  <si>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</si>
  <si>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</si>
  <si>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</si>
  <si>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</si>
  <si>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</si>
  <si>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</si>
  <si>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</si>
  <si>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</si>
  <si>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</si>
  <si>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</si>
  <si>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</si>
  <si>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</si>
  <si>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</si>
  <si>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</si>
  <si>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</si>
  <si>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</si>
  <si>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</si>
  <si>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</si>
  <si>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</si>
  <si>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</si>
  <si>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</si>
  <si>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</si>
  <si>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</si>
  <si>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</si>
  <si>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</si>
  <si>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</si>
  <si>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</si>
  <si>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</si>
  <si>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</si>
  <si>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</si>
  <si>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</si>
  <si>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</si>
  <si>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</si>
  <si>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</si>
  <si>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</si>
  <si>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</si>
  <si>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</si>
  <si>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</si>
  <si>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</si>
  <si>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</si>
  <si>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</si>
  <si>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</si>
  <si>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</si>
  <si>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</si>
  <si>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</si>
  <si>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</si>
  <si>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</si>
  <si>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</si>
  <si>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</si>
  <si>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</si>
  <si>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</si>
  <si>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</si>
  <si>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</si>
  <si>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</si>
  <si>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</si>
  <si>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</si>
  <si>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</si>
  <si>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</si>
  <si>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</si>
  <si>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</si>
  <si>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</si>
  <si>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</si>
  <si>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</si>
  <si>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</si>
  <si>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</si>
  <si>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</si>
  <si>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</si>
  <si>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</si>
  <si>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</si>
  <si>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</si>
  <si>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</si>
  <si>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</si>
  <si>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</si>
  <si>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</si>
  <si>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</si>
  <si>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</si>
  <si>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</si>
  <si>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</si>
  <si>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</si>
  <si>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</si>
  <si>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</si>
  <si>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</si>
  <si>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</si>
  <si>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</si>
  <si>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</si>
  <si>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</si>
  <si>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</si>
  <si>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</si>
  <si>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</si>
  <si>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</si>
  <si>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</si>
  <si>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</si>
  <si>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</si>
  <si>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</si>
  <si>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</si>
  <si>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</si>
  <si>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</si>
  <si>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</si>
  <si>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</si>
  <si>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</si>
  <si>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</si>
  <si>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</si>
  <si>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</si>
  <si>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</si>
  <si>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</si>
  <si>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</si>
  <si>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</si>
  <si>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</si>
  <si>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</si>
  <si>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</si>
  <si>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</si>
  <si>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</si>
  <si>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</si>
  <si>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</si>
  <si>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</si>
  <si>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</si>
  <si>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</si>
  <si>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</si>
  <si>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</si>
  <si>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</si>
  <si>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</si>
  <si>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</si>
  <si>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</si>
  <si>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</si>
  <si>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</si>
  <si>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</si>
  <si>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</si>
  <si>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</si>
  <si>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</si>
  <si>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</si>
  <si>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</si>
  <si>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</si>
  <si>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</si>
  <si>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</si>
  <si>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</si>
  <si>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</si>
  <si>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</si>
  <si>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</si>
  <si>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</si>
  <si>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</si>
  <si>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</si>
  <si>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</si>
  <si>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</si>
  <si>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</si>
  <si>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</si>
  <si>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</si>
  <si>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</si>
  <si>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</si>
  <si>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</si>
  <si>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</si>
  <si>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</si>
  <si>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</si>
  <si>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</si>
  <si>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</si>
  <si>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</si>
  <si>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</si>
  <si>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</si>
  <si>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</si>
  <si>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</si>
  <si>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</si>
  <si>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</si>
  <si>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</si>
  <si>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</si>
  <si>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</si>
  <si>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</si>
  <si>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</si>
  <si>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</si>
  <si>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</si>
  <si>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</si>
  <si>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</si>
  <si>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</si>
  <si>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</si>
  <si>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</si>
  <si>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</si>
  <si>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</si>
  <si>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</si>
  <si>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</si>
  <si>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</si>
  <si>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</si>
  <si>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</si>
  <si>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</si>
  <si>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</si>
  <si>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</si>
  <si>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</si>
  <si>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</si>
  <si>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</si>
  <si>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</si>
  <si>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</si>
  <si>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</si>
  <si>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</si>
  <si>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</si>
  <si>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</si>
  <si>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</si>
  <si>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</si>
  <si>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</si>
  <si>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</si>
  <si>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Menara Radius Prawiwo Lantai 14</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</si>
  <si>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</si>
  <si>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</si>
  <si>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</si>
  <si>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</si>
  <si>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</si>
  <si>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</si>
  <si>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</si>
  <si>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</si>
  <si>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</si>
  <si>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</si>
  <si>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</si>
  <si>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</si>
  <si>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</si>
  <si>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</si>
  <si>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</si>
  <si>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</si>
  <si>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</si>
  <si>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</si>
  <si>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</si>
  <si>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</si>
  <si>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</si>
  <si>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</si>
  <si>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</si>
  <si>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</si>
  <si>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</si>
  <si>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</si>
  <si>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</si>
  <si>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</si>
  <si>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</si>
  <si>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</si>
  <si>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</si>
  <si>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</si>
  <si>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</si>
  <si>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</si>
  <si>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</si>
  <si>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</si>
  <si>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</si>
  <si>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</si>
  <si>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</si>
  <si>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</si>
  <si>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</si>
  <si>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</si>
  <si>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</si>
  <si>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</si>
  <si>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</si>
  <si>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</si>
  <si>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</si>
  <si>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</si>
  <si>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</si>
  <si>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</si>
  <si>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</si>
  <si>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</si>
  <si>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</si>
  <si>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</si>
  <si>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</si>
  <si>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</si>
  <si>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</si>
  <si>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</si>
  <si>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</si>
  <si>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</si>
  <si>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</si>
  <si>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</si>
  <si>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</si>
  <si>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</si>
  <si>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</si>
  <si>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</si>
  <si>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</si>
  <si>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</si>
  <si>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</si>
  <si>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</si>
  <si>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</si>
  <si>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</si>
  <si>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</si>
  <si>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</si>
  <si>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</si>
  <si>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</si>
  <si>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</si>
  <si>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</si>
  <si>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</si>
  <si>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</si>
  <si>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</si>
  <si>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</si>
  <si>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</si>
  <si>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</si>
  <si>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</si>
  <si>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</si>
  <si>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</si>
  <si>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</si>
  <si>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</si>
  <si>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</si>
  <si>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</si>
  <si>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</si>
  <si>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</si>
  <si>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</si>
  <si>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</si>
  <si>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</si>
  <si>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</si>
  <si>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</si>
  <si>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</si>
  <si>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</si>
  <si>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</si>
  <si>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</si>
  <si>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</si>
  <si>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</si>
  <si>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</si>
  <si>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</si>
  <si>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</si>
  <si>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</si>
  <si>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</si>
  <si>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</si>
  <si>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</si>
  <si>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</si>
  <si>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</si>
  <si>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</si>
  <si>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</si>
  <si>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</si>
  <si>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</si>
  <si>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</si>
  <si>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</si>
  <si>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</si>
  <si>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</si>
  <si>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</si>
  <si>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</si>
  <si>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</si>
  <si>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</si>
  <si>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</si>
  <si>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</si>
  <si>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Jakarta,   Januari 2024</t>
  </si>
  <si>
    <t>Jakarta,   January 2024</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</si>
  <si>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</si>
  <si>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</si>
  <si>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</si>
  <si>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</si>
  <si>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</si>
  <si>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</si>
  <si>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</si>
  <si>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</si>
  <si>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</si>
  <si>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</si>
  <si>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</si>
  <si>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</si>
  <si>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</si>
  <si>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</si>
  <si>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</si>
  <si>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</si>
  <si>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</si>
  <si>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</si>
  <si>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r>
      <t xml:space="preserve">Juli/
</t>
    </r>
    <r>
      <rPr>
        <b/>
        <i/>
        <sz val="12"/>
        <rFont val="Calibri"/>
        <family val="2"/>
      </rPr>
      <t>July</t>
    </r>
  </si>
  <si>
    <r>
      <t xml:space="preserve">Juli/ 
</t>
    </r>
    <r>
      <rPr>
        <b/>
        <i/>
        <sz val="12"/>
        <rFont val="Calibri"/>
        <family val="2"/>
      </rPr>
      <t>July</t>
    </r>
  </si>
  <si>
    <r>
      <t xml:space="preserve">Agustus/
</t>
    </r>
    <r>
      <rPr>
        <b/>
        <i/>
        <sz val="12"/>
        <rFont val="Calibri"/>
        <family val="2"/>
      </rPr>
      <t>August</t>
    </r>
  </si>
  <si>
    <r>
      <t xml:space="preserve">Agustus/ 
</t>
    </r>
    <r>
      <rPr>
        <b/>
        <i/>
        <sz val="12"/>
        <rFont val="Calibri"/>
        <family val="2"/>
      </rPr>
      <t>August</t>
    </r>
  </si>
  <si>
    <t>September 2024</t>
  </si>
  <si>
    <r>
      <t xml:space="preserve">September/
</t>
    </r>
    <r>
      <rPr>
        <b/>
        <i/>
        <sz val="12"/>
        <rFont val="Calibri"/>
        <family val="2"/>
      </rPr>
      <t>September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</si>
</sst>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quot;#,##0;[Red]\-&quot;£&quot;#,##0"/>
    <numFmt numFmtId="177" formatCode="&quot;£&quot;#,##0.00;\-&quot;£&quot;#,##0.00"/>
    <numFmt numFmtId="178" formatCode="&quot;£&quot;#,##0.00;[Red]\-&quot;£&quot;#,##0.00"/>
    <numFmt numFmtId="179" formatCode="_-&quot;£&quot;* #,##0_-;\-&quot;£&quot;* #,##0_-;_-&quot;£&quot;* &quot;-&quot;_-;_-@_-"/>
    <numFmt numFmtId="180" formatCode="_-&quot;£&quot;* #,##0.00_-;\-&quot;£&quot;* #,##0.00_-;_-&quot;£&quot;* &quot;-&quot;??_-;_-@_-"/>
    <numFmt numFmtId="181" formatCode="&quot;Rp&quot;#,##0_);[Red]\(&quot;Rp&quot;#,##0\)"/>
    <numFmt numFmtId="182" formatCode="&quot;Rp&quot;#,##0.00_);\(&quot;Rp&quot;#,##0.00\)"/>
    <numFmt numFmtId="183" formatCode="&quot;Rp&quot;#,##0.00_);[Red]\(&quot;Rp&quot;#,##0.00\)"/>
    <numFmt numFmtId="184" formatCode="_(&quot;Rp&quot;* #,##0_);_(&quot;Rp&quot;* \(#,##0\);_(&quot;Rp&quot;* &quot;-&quot;_);_(@_)"/>
    <numFmt numFmtId="185" formatCode="_(&quot;Rp&quot;* #,##0.00_);_(&quot;Rp&quot;* \(#,##0.00\);_(&quot;Rp&quot;* &quot;-&quot;??_);_(@_)"/>
    <numFmt numFmtId="186" formatCode="mmm\ yyyy"/>
    <numFmt numFmtId="187" formatCode="0.00\ ;\(0.00\)"/>
    <numFmt numFmtId="188" formatCode="#,##0;[Red]\(#,##0\)"/>
    <numFmt numFmtId="189" formatCode="###\ ###\ ####"/>
    <numFmt numFmtId="190" formatCode="_([$€-2]* #,##0.00_);_([$€-2]* \(#,##0.00\);_([$€-2]* &quot;-&quot;??_)"/>
    <numFmt numFmtId="191" formatCode="0.00_)"/>
    <numFmt numFmtId="192" formatCode="#,##0.00;\(#,##0\)"/>
    <numFmt numFmtId="193" formatCode="##,###,##0.00"/>
    <numFmt numFmtId="194" formatCode="_-&quot;\&quot;* #,##0_-;\-&quot;\&quot;* #,##0_-;_-&quot;\&quot;* &quot;-&quot;_-;_-@_-"/>
    <numFmt numFmtId="195" formatCode="[$-10409]dd\ mmm\ yyyy"/>
    <numFmt numFmtId="196" formatCode="[$-421]mmm\ yyyy;@"/>
    <numFmt numFmtId="197" formatCode="0.0%"/>
    <numFmt numFmtId="198" formatCode="_(* #,##0.0_);_(* \(#,##0.0\);_(* &quot;-&quot;??_);_(@_)"/>
    <numFmt numFmtId="199" formatCode="_(* #,##0_);_(* \(#,##0\);_(* &quot;-&quot;??_);_(@_)"/>
    <numFmt numFmtId="200" formatCode="_(* #,##0.000_);_(* \(#,##0.000\);_(* &quot;-&quot;??_);_(@_)"/>
    <numFmt numFmtId="201" formatCode="#,##0.00\ &quot;F&quot;;[Red]\-#,##0.00\ &quot;F&quot;"/>
    <numFmt numFmtId="202" formatCode="0;[Red]0"/>
    <numFmt numFmtId="203" formatCode="0.00_);[Red]\(0.00\)"/>
    <numFmt numFmtId="204" formatCode="0.00_);\(0.00\)"/>
    <numFmt numFmtId="205" formatCode="0.00;[Red]0.00"/>
    <numFmt numFmtId="206" formatCode="0.0_);\(0.0\)"/>
    <numFmt numFmtId="207" formatCode="_(* #,##0,_);[Red]_(* \(#,##0,\);_(* &quot;&quot;&quot;&quot;&quot;&quot;&quot;&quot;\ \-\ &quot;&quot;&quot;&quot;&quot;&quot;&quot;&quot;_);_(@_)"/>
    <numFmt numFmtId="208" formatCode="#,##0.0000000"/>
    <numFmt numFmtId="209" formatCode="0.0%\ ;[Red]\(0.0%\)\ ;&quot;-  &quot;"/>
    <numFmt numFmtId="210" formatCode="0.0000000"/>
    <numFmt numFmtId="211" formatCode="_(&quot;$&quot;* #,##0_);_(&quot;$&quot;* \(#,##0\);_(&quot;$&quot;* &quot;-&quot;??_);_(@_)"/>
    <numFmt numFmtId="212" formatCode="&quot;$&quot;\ #,##0_);\(&quot;$&quot;#,##0\)"/>
    <numFmt numFmtId="213" formatCode="#,##0.000_);[Red]\(#,##0.000\)"/>
    <numFmt numFmtId="214" formatCode="&quot;          &quot;@"/>
    <numFmt numFmtId="215" formatCode="0%_);[Red]\(0%\)"/>
    <numFmt numFmtId="216" formatCode="0%;\(0%\)"/>
    <numFmt numFmtId="217" formatCode="mm/dd/yy"/>
    <numFmt numFmtId="218" formatCode="0_);\(0\)"/>
    <numFmt numFmtId="219" formatCode="0.0_);[Red]\(0.0\)"/>
    <numFmt numFmtId="220" formatCode="m\-yy"/>
    <numFmt numFmtId="221" formatCode="#,##0.00_);\(#,##0.00\);&quot;- &quot;"/>
    <numFmt numFmtId="222" formatCode="_(&quot;$&quot;* #,##0.00_);_(&quot;$&quot;* \(#,##0.00\);_(&quot;$&quot;* &quot;-&quot;_);_(@_)"/>
    <numFmt numFmtId="223" formatCode="#,##0&quot;F&quot;_);[Red]\(#,##0&quot;F&quot;\)"/>
    <numFmt numFmtId="224" formatCode="&quot;Rp&quot;\ #,##0_);\(&quot;Rp&quot;#,##0\)"/>
    <numFmt numFmtId="225" formatCode="_(&quot;Rp&quot;* #,##0_);_(&quot;Rp&quot;* \(#,##0\);_(&quot;Rp&quot;* &quot;-&quot;??_);_(@_)"/>
    <numFmt numFmtId="226" formatCode="#,##0.0000"/>
    <numFmt numFmtId="227" formatCode="&quot;Rp&quot;* #,##0\ ;&quot;Rp&quot;* \(#,##0\)"/>
    <numFmt numFmtId="228" formatCode="_(&quot;Rp&quot;* #,##0.000000_);_(&quot;Rp&quot;* \(#,##0.000000\);_(&quot;Rp&quot;* &quot;-&quot;??_);_(@_)"/>
    <numFmt numFmtId="229" formatCode="&quot;Rp&quot;#,##0.0_);\(&quot;Rp&quot;#,##0.0\)"/>
    <numFmt numFmtId="230" formatCode="&quot;Rp&quot;* #,##0.0\ ;&quot;Rp&quot;* \(#,##0.0\)"/>
    <numFmt numFmtId="231" formatCode="&quot;Rp&quot;* #,##0.00\ ;&quot;Rp&quot;* \(#,##0.00\)"/>
    <numFmt numFmtId="232" formatCode="mmmddyyyy"/>
    <numFmt numFmtId="233" formatCode="#,##0\ "/>
    <numFmt numFmtId="234" formatCode="#,##0\ ;\(#,##0\);\-\ "/>
    <numFmt numFmtId="235" formatCode="#,##0.00;\(#,##0.00\)"/>
    <numFmt numFmtId="236" formatCode="#,##0;\(#,##0\)"/>
    <numFmt numFmtId="237" formatCode="#,##0.0_);\(#,##0.0\)"/>
    <numFmt numFmtId="238" formatCode="\£#,##0.00;[Red]&quot;-£&quot;#,##0.00"/>
    <numFmt numFmtId="239" formatCode="\$#,##0;[Red]&quot;-$&quot;#,##0"/>
    <numFmt numFmtId="240" formatCode="_-\£* #,##0_-;&quot;-£&quot;* #,##0_-;_-\£* \-_-;_-@_-"/>
    <numFmt numFmtId="241" formatCode="_-\$* #,##0.00_-;&quot;-$&quot;* #,##0.00_-;_-\$* \-??_-;_-@_-"/>
    <numFmt numFmtId="242" formatCode="#,##0.00\ _$;\-#,##0.00\ _$"/>
    <numFmt numFmtId="243" formatCode="_-\£* #,##0.00_-;&quot;-£&quot;* #,##0.00_-;_-\£* \-??_-;_-@_-"/>
    <numFmt numFmtId="244" formatCode="#,##0.0;\(#,##0.0\)"/>
    <numFmt numFmtId="245" formatCode="General_)"/>
    <numFmt numFmtId="246" formatCode="\$#,##0.00;&quot;-$&quot;#,##0.00"/>
    <numFmt numFmtId="247" formatCode="\£#,##0.00;&quot;-£&quot;#,##0.00"/>
    <numFmt numFmtId="248" formatCode="\$#,##0.00;[Red]&quot;-$&quot;#,##0.00"/>
    <numFmt numFmtId="249" formatCode="###0;\(#,##0.0\)"/>
    <numFmt numFmtId="250" formatCode="_-\$* #,##0_-;&quot;-$&quot;* #,##0_-;_-\$* \-_-;_-@_-"/>
    <numFmt numFmtId="251" formatCode="_-* #,##0_-;\-* #,##0_-;_-* \-_-;_-@_-"/>
    <numFmt numFmtId="252" formatCode="&quot;\&quot;#,##0;[Red]&quot;\&quot;\-#,##0"/>
    <numFmt numFmtId="253" formatCode="0_)"/>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 ;\¥* \(#,##0\)"/>
    <numFmt numFmtId="261" formatCode="#."/>
    <numFmt numFmtId="262" formatCode="_(* #.##0.0_);_(* \(#.##0.0\);_(* &quot;-&quot;??_);_(@_)"/>
    <numFmt numFmtId="263" formatCode="#,##0.00\ ;\-#,##0.00\ ;&quot; -&quot;#\ ;@\ "/>
    <numFmt numFmtId="264" formatCode="_ * #,##0.00_ ;_ * \-#,##0.00_ ;_ * &quot;-&quot;??_ ;_ @_ "/>
    <numFmt numFmtId="265" formatCode="_ * #,##0_ ;_ * \-#,##0_ ;_ * &quot;-&quot;_ ;_ @_ "/>
    <numFmt numFmtId="266" formatCode="&quot;\&quot;#,##0.00;[Red]&quot;\&quot;\-#,##0.00"/>
    <numFmt numFmtId="267" formatCode="0.0\ \x;\ \(0.0\ \x\)"/>
    <numFmt numFmtId="268" formatCode="#,##0;\(#,##0\);\-"/>
    <numFmt numFmtId="269" formatCode="mmm"/>
    <numFmt numFmtId="270" formatCode="0.0"/>
    <numFmt numFmtId="271" formatCode="_(* #,##0_);[Red]_(* \(#,##0\);_(* &quot;&quot;&quot;&quot;&quot;&quot;&quot;&quot;\ \-\ &quot;&quot;&quot;&quot;&quot;&quot;&quot;&quot;_);_(@_)"/>
    <numFmt numFmtId="272" formatCode="0%;\(0%\);;"/>
    <numFmt numFmtId="273" formatCode="0%;\(0%\);&quot;-&quot;"/>
    <numFmt numFmtId="274" formatCode="0.000%"/>
    <numFmt numFmtId="275" formatCode="#,##0_);[Red]\(#,##0\);&quot;-&quot;"/>
    <numFmt numFmtId="276" formatCode="&quot;CHF&quot;\ #,##0.00;&quot;CHF&quot;\ \-#,##0.00"/>
    <numFmt numFmtId="277" formatCode="#,##0_);\(#,##0\);\-\-"/>
    <numFmt numFmtId="278" formatCode="#,##0.0_);[Red]\(#,##0.0\)"/>
    <numFmt numFmtId="279" formatCode="_._.* \(#,##0\)_%;_._.* #,##0_)_%;_._.* 0_)_%;_._.@_)_%"/>
    <numFmt numFmtId="280" formatCode="\$#,##0.00;[Red]\-\$#,##0.00"/>
    <numFmt numFmtId="281" formatCode="#,##0\ &quot;FB&quot;;\-#,##0\ &quot;FB&quot;"/>
    <numFmt numFmtId="282" formatCode="&quot;Rp&quot;#,##0\ ;\(&quot;Rp&quot;#,##0\)"/>
    <numFmt numFmtId="283" formatCode="\$#,##0.00;\(\$#,##0.00\)"/>
    <numFmt numFmtId="284" formatCode="\$\ #,##0;\-\$\ #,##0"/>
    <numFmt numFmtId="285" formatCode="_-&quot;IR£&quot;* #,##0.00_-;\-&quot;IR£&quot;* #,##0.00_-;_-&quot;IR£&quot;* &quot;-&quot;??_-;_-@_-"/>
    <numFmt numFmtId="286" formatCode="\$#,##0;\(\$#,##0\)"/>
    <numFmt numFmtId="287" formatCode="_-* #,##0\ _z_l_-;\-* #,##0\ _z_l_-;_-* &quot;-&quot;\ _z_l_-;_-@_-"/>
    <numFmt numFmtId="288" formatCode="_-* #,##0.00\ _z_l_-;\-* #,##0.00\ _z_l_-;_-* &quot;-&quot;??\ _z_l_-;_-@_-"/>
    <numFmt numFmtId="289" formatCode="_([$€]* #,##0.00_);_([$€]* \(#,##0.00\);_([$€]* &quot;-&quot;??_);_(@_)"/>
    <numFmt numFmtId="290" formatCode="_(* #,##0.0,_);_(* \(#,##0.0,\);_(* &quot;-&quot;_);_(@_)"/>
    <numFmt numFmtId="291" formatCode="&quot;IR£&quot;#,##0.00;[Red]\-&quot;IR£&quot;#,##0.00"/>
    <numFmt numFmtId="292" formatCode="_-* #,##0.000_-;\-* #,##0.000_-;_-* &quot;-&quot;??_-;_-@_-"/>
    <numFmt numFmtId="293" formatCode="\$#,##0.0_);&quot;($&quot;#,##0.0\)"/>
    <numFmt numFmtId="294" formatCode="\€#,##0.0_);&quot;(€&quot;#,##0.0\)"/>
    <numFmt numFmtId="295" formatCode="\£#,##0.0_);&quot;(£&quot;#,##0.0\)"/>
    <numFmt numFmtId="296" formatCode="\¥#,##0.0_);&quot;(¥&quot;#,##0.0\)"/>
    <numFmt numFmtId="297" formatCode="#,##0\ &quot;Pts&quot;;[Red]\-#,##0\ &quot;Pts&quot;"/>
    <numFmt numFmtId="298" formatCode="#,##0\ &quot;F&quot;;[Red]\-#,##0\ &quot;F&quot;"/>
    <numFmt numFmtId="299" formatCode="0.0\x"/>
    <numFmt numFmtId="300" formatCode="0.00000000"/>
    <numFmt numFmtId="301" formatCode="0.0000%"/>
    <numFmt numFmtId="302" formatCode="&quot;IR£&quot;#,##0.00;\-&quot;IR£&quot;#,##0.00"/>
    <numFmt numFmtId="303" formatCode="mmmm\-yy"/>
    <numFmt numFmtId="304" formatCode="#,##0.0\ ;\(#,##0.0\)"/>
    <numFmt numFmtId="305" formatCode="&quot;IR£&quot;#,##0;\-&quot;IR£&quot;#,##0"/>
    <numFmt numFmtId="306" formatCode="0%_);\(0%\)"/>
    <numFmt numFmtId="307" formatCode="0.000000000"/>
    <numFmt numFmtId="308" formatCode="_-&quot;IR£&quot;* #,##0_-;\-&quot;IR£&quot;* #,##0_-;_-&quot;IR£&quot;* &quot;-&quot;_-;_-@_-"/>
    <numFmt numFmtId="309" formatCode="0.0000000000"/>
    <numFmt numFmtId="310" formatCode="#,##0.0%;\-#,##0.0%;\-\%"/>
    <numFmt numFmtId="311" formatCode="#,##0.0;\-#,##0.0;\-\ "/>
    <numFmt numFmtId="312" formatCode="#,##0.00;\-#,##0.00;\-\ "/>
    <numFmt numFmtId="313" formatCode="#,##0.0\x;\-#,##0.0\x;\-\ "/>
    <numFmt numFmtId="314" formatCode="&quot;Rp&quot;* #,##0.00_);[Red]&quot;(Rp&quot;* #,##0.00\)"/>
    <numFmt numFmtId="315" formatCode="&quot;Rp&quot;* #,##0_);[Red]&quot;(Rp&quot;* #,##0\)"/>
    <numFmt numFmtId="316" formatCode=";;;"/>
    <numFmt numFmtId="317" formatCode=";;"/>
    <numFmt numFmtId="318" formatCode="_(&quot;Rp&quot;* #,##0.00000000_);_(&quot;Rp&quot;* \(#,##0.00000000\);_(&quot;Rp&quot;* &quot;-&quot;??_);_(@_)"/>
    <numFmt numFmtId="319" formatCode="00&quot; &quot;00&quot; &quot;00&quot; &quot;00"/>
    <numFmt numFmtId="320" formatCode="*-"/>
    <numFmt numFmtId="321" formatCode="*\&quot;-&quot;"/>
    <numFmt numFmtId="322" formatCode="mmm\ dd\,\ yy"/>
    <numFmt numFmtId="323" formatCode="#,##0.00\ ;\(#,##0.00\)"/>
    <numFmt numFmtId="324" formatCode="yyyy&quot;A&quot;"/>
    <numFmt numFmtId="325" formatCode="yyyy&quot;E&quot;"/>
    <numFmt numFmtId="326" formatCode="_(#,##0.0_);_(\(#,##0.0\);\-??_);_(@_)_)"/>
    <numFmt numFmtId="327" formatCode="&quot;$&quot;* #,##0\ ;&quot;$&quot;* \(#,##0\)"/>
    <numFmt numFmtId="328" formatCode="_(&quot;$&quot;* #,##0.000000_);_(&quot;$&quot;* \(#,##0.000000\);_(&quot;$&quot;* &quot;-&quot;??_);_(@_)"/>
    <numFmt numFmtId="329" formatCode="&quot;$&quot;* #,##0.0\ ;&quot;$&quot;* \(#,##0.0\)"/>
    <numFmt numFmtId="330" formatCode="&quot;$&quot;* #,##0.00\ ;&quot;$&quot;* \(#,##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41"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86"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43"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41" fontId="8" fillId="0" borderId="0" applyFont="0" applyFill="0" applyBorder="0" applyAlignment="0" applyProtection="0"/>
    <xf numFmtId="41" fontId="46" fillId="0" borderId="0" applyFont="0" applyFill="0" applyBorder="0" applyAlignment="0" applyProtection="0"/>
    <xf numFmtId="41" fontId="21" fillId="0" borderId="17" applyFont="0" applyFill="0" applyAlignment="0">
      <protection locked="0"/>
    </xf>
    <xf numFmtId="187" fontId="21" fillId="0" borderId="18" applyFill="0" applyAlignment="0">
      <protection locked="0"/>
    </xf>
    <xf numFmtId="41" fontId="21" fillId="0" borderId="0" applyFont="0" applyFill="0" applyBorder="0" applyAlignment="0" applyProtection="0"/>
    <xf numFmtId="41" fontId="20"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39" fontId="21" fillId="0" borderId="17" applyFont="0" applyFill="0" applyAlignment="0">
      <protection locked="0"/>
    </xf>
    <xf numFmtId="41" fontId="21" fillId="0" borderId="0" applyFont="0" applyFill="0" applyBorder="0" applyAlignment="0" applyProtection="0"/>
    <xf numFmtId="41" fontId="41" fillId="0" borderId="0" applyFont="0" applyFill="0" applyBorder="0" applyAlignment="0" applyProtection="0"/>
    <xf numFmtId="41" fontId="21" fillId="0" borderId="0" applyFont="0" applyFill="0" applyBorder="0" applyAlignment="0" applyProtection="0"/>
    <xf numFmtId="41" fontId="8" fillId="0" borderId="0" applyFont="0" applyFill="0" applyBorder="0" applyAlignment="0" applyProtection="0"/>
    <xf numFmtId="41" fontId="47" fillId="0" borderId="0" applyFont="0" applyFill="0" applyBorder="0" applyAlignment="0" applyProtection="0"/>
    <xf numFmtId="41" fontId="21" fillId="0" borderId="17" applyFont="0" applyFill="0" applyAlignment="0">
      <protection locked="0"/>
    </xf>
    <xf numFmtId="41"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9" fillId="0" borderId="0"/>
    <xf numFmtId="0" fontId="49" fillId="0" borderId="0"/>
    <xf numFmtId="42" fontId="46"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1"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43"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168" fontId="21" fillId="0" borderId="0" applyFont="0" applyFill="0" applyBorder="0" applyAlignment="0" applyProtection="0"/>
    <xf numFmtId="192"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194" fontId="58" fillId="0" borderId="0" applyFont="0" applyFill="0" applyBorder="0" applyAlignment="0" applyProtection="0"/>
    <xf numFmtId="0" fontId="59" fillId="0" borderId="0"/>
    <xf numFmtId="41" fontId="47"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5" fontId="20" fillId="0" borderId="0"/>
    <xf numFmtId="196" fontId="20" fillId="4" borderId="0" applyNumberFormat="0" applyBorder="0" applyAlignment="0" applyProtection="0"/>
    <xf numFmtId="196" fontId="38" fillId="3" borderId="0" applyNumberFormat="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1" fillId="0" borderId="0"/>
    <xf numFmtId="196" fontId="21" fillId="0" borderId="0"/>
    <xf numFmtId="196" fontId="20" fillId="0" borderId="0"/>
    <xf numFmtId="196" fontId="20" fillId="0" borderId="0"/>
    <xf numFmtId="196" fontId="20" fillId="0" borderId="0"/>
    <xf numFmtId="196"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1"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43" fontId="20" fillId="0" borderId="0" applyFont="0" applyFill="0" applyBorder="0" applyAlignment="0" applyProtection="0"/>
    <xf numFmtId="0" fontId="20" fillId="0" borderId="0"/>
    <xf numFmtId="0" fontId="16"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41" fontId="21" fillId="0" borderId="0" applyFont="0" applyFill="0" applyBorder="0" applyAlignment="0" applyProtection="0"/>
    <xf numFmtId="41" fontId="21" fillId="0" borderId="0" applyFont="0" applyFill="0" applyBorder="0" applyAlignment="0" applyProtection="0"/>
    <xf numFmtId="43" fontId="20" fillId="0" borderId="0" applyFont="0" applyFill="0" applyBorder="0" applyAlignment="0" applyProtection="0"/>
    <xf numFmtId="0" fontId="20" fillId="0" borderId="0"/>
    <xf numFmtId="0" fontId="7"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43" fontId="6" fillId="0" borderId="0" applyFont="0" applyFill="0" applyBorder="0" applyAlignment="0" applyProtection="0"/>
    <xf numFmtId="0" fontId="6" fillId="0" borderId="0"/>
    <xf numFmtId="0" fontId="6" fillId="0" borderId="0"/>
    <xf numFmtId="0" fontId="19" fillId="0" borderId="0" applyFill="0" applyBorder="0">
      <alignment vertical="center"/>
    </xf>
    <xf numFmtId="41" fontId="19" fillId="0" borderId="17" applyFont="0" applyFill="0" applyAlignment="0">
      <protection locked="0"/>
    </xf>
    <xf numFmtId="187" fontId="19" fillId="0" borderId="18" applyFill="0" applyAlignment="0">
      <protection locked="0"/>
    </xf>
    <xf numFmtId="41" fontId="19" fillId="0" borderId="0" applyFont="0" applyFill="0" applyBorder="0" applyAlignment="0" applyProtection="0"/>
    <xf numFmtId="41" fontId="6"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39" fontId="19" fillId="0" borderId="17" applyFont="0" applyFill="0" applyAlignment="0">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17" applyFont="0" applyFill="0" applyAlignment="0">
      <protection locked="0"/>
    </xf>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0"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168" fontId="19"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19" fillId="0" borderId="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1" fontId="19" fillId="0" borderId="0" applyFont="0" applyFill="0" applyBorder="0" applyAlignment="0" applyProtection="0"/>
    <xf numFmtId="41" fontId="19"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5" fontId="6" fillId="0" borderId="0"/>
    <xf numFmtId="196" fontId="6" fillId="4" borderId="0"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6" fontId="6" fillId="0" borderId="0"/>
    <xf numFmtId="196" fontId="6" fillId="0" borderId="0"/>
    <xf numFmtId="196" fontId="6" fillId="0" borderId="0"/>
    <xf numFmtId="196"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1" fontId="19" fillId="0" borderId="0" applyFill="0" applyBorder="0" applyAlignment="0"/>
    <xf numFmtId="201" fontId="19" fillId="0" borderId="0" applyFill="0" applyBorder="0" applyAlignment="0"/>
    <xf numFmtId="198" fontId="19" fillId="0" borderId="0" applyFill="0" applyBorder="0" applyAlignment="0"/>
    <xf numFmtId="198"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40"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80" fillId="0" borderId="0" applyNumberFormat="0" applyAlignment="0">
      <alignment horizontal="left"/>
    </xf>
    <xf numFmtId="198" fontId="19" fillId="0" borderId="0" applyFont="0" applyFill="0" applyBorder="0" applyAlignment="0" applyProtection="0"/>
    <xf numFmtId="198" fontId="19" fillId="0" borderId="0" applyFont="0" applyFill="0" applyBorder="0" applyAlignment="0" applyProtection="0"/>
    <xf numFmtId="207" fontId="19" fillId="0" borderId="0" applyFont="0" applyFill="0" applyBorder="0" applyAlignment="0"/>
    <xf numFmtId="207" fontId="19" fillId="0" borderId="0" applyFont="0" applyFill="0" applyBorder="0" applyAlignment="0"/>
    <xf numFmtId="8" fontId="19" fillId="0" borderId="0" applyFont="0" applyFill="0" applyBorder="0" applyAlignment="0"/>
    <xf numFmtId="8" fontId="19" fillId="0" borderId="0" applyFont="0" applyFill="0" applyBorder="0" applyAlignment="0"/>
    <xf numFmtId="208" fontId="42" fillId="0" borderId="0"/>
    <xf numFmtId="15" fontId="76" fillId="0" borderId="0" applyFill="0" applyBorder="0" applyAlignment="0"/>
    <xf numFmtId="209" fontId="19" fillId="6" borderId="0" applyFont="0" applyFill="0" applyBorder="0" applyAlignment="0" applyProtection="0"/>
    <xf numFmtId="209" fontId="19" fillId="6" borderId="0" applyFont="0" applyFill="0" applyBorder="0" applyAlignment="0" applyProtection="0"/>
    <xf numFmtId="209" fontId="19" fillId="6" borderId="24" applyFont="0" applyFill="0" applyBorder="0" applyAlignment="0" applyProtection="0"/>
    <xf numFmtId="209" fontId="19" fillId="6" borderId="24" applyFont="0" applyFill="0" applyBorder="0" applyAlignment="0" applyProtection="0"/>
    <xf numFmtId="17" fontId="76" fillId="0" borderId="0" applyFill="0" applyBorder="0">
      <alignment horizontal="right"/>
    </xf>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208"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10" fontId="19" fillId="6" borderId="0" applyFont="0" applyFill="0" applyBorder="0" applyAlignment="0"/>
    <xf numFmtId="210"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8" fontId="50" fillId="6" borderId="0" applyFont="0" applyBorder="0" applyAlignment="0" applyProtection="0">
      <protection locked="0"/>
    </xf>
    <xf numFmtId="15" fontId="50" fillId="6" borderId="0" applyFont="0" applyBorder="0" applyAlignment="0" applyProtection="0">
      <protection locked="0"/>
    </xf>
    <xf numFmtId="210" fontId="19" fillId="6" borderId="0" applyFont="0" applyBorder="0" applyAlignment="0">
      <protection locked="0"/>
    </xf>
    <xf numFmtId="210" fontId="19" fillId="6" borderId="0" applyFont="0" applyBorder="0" applyAlignment="0">
      <protection locked="0"/>
    </xf>
    <xf numFmtId="38" fontId="50" fillId="6" borderId="0">
      <protection locked="0"/>
    </xf>
    <xf numFmtId="168" fontId="19" fillId="6" borderId="0" applyFont="0" applyBorder="0" applyAlignment="0">
      <protection locked="0"/>
    </xf>
    <xf numFmtId="10" fontId="50" fillId="6" borderId="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168" fontId="19" fillId="6" borderId="0" applyFont="0" applyBorder="0" applyAlignment="0">
      <protection locked="0"/>
    </xf>
    <xf numFmtId="211" fontId="19" fillId="6" borderId="0" applyNumberFormat="0" applyBorder="0" applyAlignment="0">
      <protection locked="0"/>
    </xf>
    <xf numFmtId="211" fontId="19" fillId="6" borderId="0" applyNumberFormat="0" applyBorder="0" applyAlignment="0">
      <protection locked="0"/>
    </xf>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2"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1" fontId="19" fillId="0" borderId="0" applyFont="0" applyFill="0" applyBorder="0" applyAlignment="0"/>
    <xf numFmtId="211" fontId="19" fillId="0" borderId="0" applyFont="0" applyFill="0" applyBorder="0" applyAlignment="0"/>
    <xf numFmtId="40" fontId="50" fillId="0" borderId="0" applyFont="0" applyFill="0" applyBorder="0" applyAlignment="0"/>
    <xf numFmtId="213"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1" fontId="19" fillId="0" borderId="0" applyNumberFormat="0" applyFill="0" applyBorder="0" applyAlignment="0" applyProtection="0"/>
    <xf numFmtId="211"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5" fontId="19" fillId="0" borderId="0"/>
    <xf numFmtId="215" fontId="19" fillId="0" borderId="0"/>
    <xf numFmtId="14" fontId="78" fillId="0" borderId="0">
      <alignment horizontal="center" wrapText="1"/>
      <protection locked="0"/>
    </xf>
    <xf numFmtId="204" fontId="19" fillId="0" borderId="0" applyFont="0" applyFill="0" applyBorder="0" applyAlignment="0" applyProtection="0"/>
    <xf numFmtId="204" fontId="19" fillId="0" borderId="0" applyFont="0" applyFill="0" applyBorder="0" applyAlignment="0" applyProtection="0"/>
    <xf numFmtId="216" fontId="19" fillId="0" borderId="0" applyFont="0" applyFill="0" applyBorder="0" applyAlignment="0" applyProtection="0"/>
    <xf numFmtId="216" fontId="19" fillId="0" borderId="0" applyFont="0" applyFill="0" applyBorder="0" applyAlignment="0" applyProtection="0"/>
    <xf numFmtId="168" fontId="19" fillId="0" borderId="0" applyFont="0" applyFill="0" applyBorder="0" applyAlignment="0"/>
    <xf numFmtId="168"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198" fontId="19" fillId="0" borderId="0" applyFill="0" applyBorder="0" applyAlignment="0"/>
    <xf numFmtId="198" fontId="19" fillId="0" borderId="0" applyFill="0" applyBorder="0" applyAlignment="0"/>
    <xf numFmtId="205" fontId="19" fillId="0" borderId="0" applyFill="0" applyBorder="0" applyAlignment="0"/>
    <xf numFmtId="205" fontId="19" fillId="0" borderId="0" applyFill="0" applyBorder="0" applyAlignment="0"/>
    <xf numFmtId="206" fontId="19" fillId="0" borderId="0" applyFill="0" applyBorder="0" applyAlignment="0"/>
    <xf numFmtId="206" fontId="19" fillId="0" borderId="0" applyFill="0" applyBorder="0" applyAlignment="0"/>
    <xf numFmtId="198" fontId="19" fillId="0" borderId="0" applyFill="0" applyBorder="0" applyAlignment="0"/>
    <xf numFmtId="198" fontId="19" fillId="0" borderId="0" applyFill="0" applyBorder="0" applyAlignment="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0" fontId="91" fillId="19" borderId="0" applyNumberFormat="0" applyFont="0" applyBorder="0" applyAlignment="0">
      <alignment horizontal="center"/>
    </xf>
    <xf numFmtId="217"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1" fontId="19" fillId="20" borderId="0" applyNumberFormat="0" applyFont="0" applyBorder="0" applyAlignment="0">
      <protection hidden="1"/>
    </xf>
    <xf numFmtId="211" fontId="19" fillId="20" borderId="0" applyNumberFormat="0" applyFont="0" applyBorder="0" applyAlignment="0">
      <protection hidden="1"/>
    </xf>
    <xf numFmtId="40" fontId="95" fillId="0" borderId="0" applyBorder="0">
      <alignment horizontal="right"/>
    </xf>
    <xf numFmtId="211" fontId="19" fillId="21" borderId="0" applyNumberFormat="0" applyFont="0" applyBorder="0" applyAlignment="0" applyProtection="0"/>
    <xf numFmtId="211" fontId="19" fillId="21" borderId="0" applyNumberFormat="0" applyFont="0" applyBorder="0" applyAlignment="0" applyProtection="0"/>
    <xf numFmtId="49" fontId="40"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220" fontId="19" fillId="0" borderId="0" applyFill="0" applyBorder="0" applyAlignment="0" applyProtection="0">
      <alignment horizontal="right"/>
    </xf>
    <xf numFmtId="211" fontId="19" fillId="0" borderId="0" applyNumberFormat="0" applyFill="0" applyBorder="0" applyAlignment="0" applyProtection="0"/>
    <xf numFmtId="211" fontId="19" fillId="0" borderId="0" applyNumberFormat="0" applyFill="0" applyBorder="0" applyAlignment="0" applyProtection="0"/>
    <xf numFmtId="0" fontId="6" fillId="0" borderId="0"/>
    <xf numFmtId="41" fontId="19" fillId="0" borderId="0" applyFont="0" applyFill="0" applyBorder="0" applyAlignment="0" applyProtection="0"/>
    <xf numFmtId="0" fontId="8" fillId="0" borderId="0"/>
    <xf numFmtId="0" fontId="19" fillId="0" borderId="0"/>
    <xf numFmtId="0" fontId="8" fillId="0" borderId="0"/>
    <xf numFmtId="0" fontId="8" fillId="0" borderId="0"/>
    <xf numFmtId="43"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1"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102" fillId="0" borderId="27" applyBorder="0"/>
    <xf numFmtId="222"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3"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41" fontId="47" fillId="0" borderId="0" applyFont="0" applyFill="0" applyBorder="0" applyAlignment="0" applyProtection="0"/>
    <xf numFmtId="0" fontId="19" fillId="0" borderId="0"/>
    <xf numFmtId="43" fontId="6"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183" fontId="19" fillId="0" borderId="0" applyFont="0" applyFill="0" applyBorder="0" applyAlignment="0"/>
    <xf numFmtId="183" fontId="19" fillId="0" borderId="0" applyFont="0" applyFill="0" applyBorder="0" applyAlignment="0"/>
    <xf numFmtId="183" fontId="50" fillId="6" borderId="0" applyFont="0" applyBorder="0" applyAlignment="0" applyProtection="0">
      <protection locked="0"/>
    </xf>
    <xf numFmtId="225" fontId="19" fillId="6" borderId="0" applyNumberFormat="0" applyBorder="0" applyAlignment="0">
      <protection locked="0"/>
    </xf>
    <xf numFmtId="225" fontId="19" fillId="6" borderId="0" applyNumberFormat="0" applyBorder="0" applyAlignment="0">
      <protection locked="0"/>
    </xf>
    <xf numFmtId="224" fontId="90" fillId="0" borderId="0"/>
    <xf numFmtId="225" fontId="19" fillId="0" borderId="0" applyFont="0" applyFill="0" applyBorder="0" applyAlignment="0"/>
    <xf numFmtId="225" fontId="19" fillId="0" borderId="0" applyFont="0" applyFill="0" applyBorder="0" applyAlignment="0"/>
    <xf numFmtId="225" fontId="19" fillId="0" borderId="0" applyNumberFormat="0" applyFill="0" applyBorder="0" applyAlignment="0" applyProtection="0"/>
    <xf numFmtId="225" fontId="19" fillId="0" borderId="0" applyNumberFormat="0" applyFill="0" applyBorder="0" applyAlignment="0" applyProtection="0"/>
    <xf numFmtId="225" fontId="19" fillId="0" borderId="0" applyNumberFormat="0" applyFill="0" applyBorder="0" applyAlignment="0" applyProtection="0">
      <alignment horizontal="left"/>
    </xf>
    <xf numFmtId="225" fontId="19" fillId="0" borderId="0" applyNumberFormat="0" applyFill="0" applyBorder="0" applyAlignment="0" applyProtection="0">
      <alignment horizontal="left"/>
    </xf>
    <xf numFmtId="225" fontId="19" fillId="20" borderId="0" applyNumberFormat="0" applyFont="0" applyBorder="0" applyAlignment="0">
      <protection hidden="1"/>
    </xf>
    <xf numFmtId="225" fontId="19" fillId="20" borderId="0" applyNumberFormat="0" applyFont="0" applyBorder="0" applyAlignment="0">
      <protection hidden="1"/>
    </xf>
    <xf numFmtId="225" fontId="19" fillId="21" borderId="0" applyNumberFormat="0" applyFont="0" applyBorder="0" applyAlignment="0" applyProtection="0"/>
    <xf numFmtId="225" fontId="19" fillId="21" borderId="0" applyNumberFormat="0" applyFont="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225" fontId="19" fillId="0" borderId="0" applyNumberFormat="0" applyFill="0" applyBorder="0" applyAlignment="0" applyProtection="0"/>
    <xf numFmtId="225" fontId="19" fillId="0" borderId="0" applyNumberForma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41" fillId="0" borderId="0" applyFont="0" applyFill="0" applyBorder="0" applyAlignment="0" applyProtection="0"/>
    <xf numFmtId="208" fontId="42" fillId="0" borderId="0"/>
    <xf numFmtId="168" fontId="19" fillId="6" borderId="0" applyFont="0" applyBorder="0" applyAlignment="0">
      <protection locked="0"/>
    </xf>
    <xf numFmtId="0" fontId="42" fillId="0" borderId="0"/>
    <xf numFmtId="0" fontId="42" fillId="0" borderId="0"/>
    <xf numFmtId="168" fontId="19" fillId="6" borderId="0" applyFont="0" applyBorder="0" applyAlignment="0">
      <protection locked="0"/>
    </xf>
    <xf numFmtId="208" fontId="42" fillId="0" borderId="0"/>
    <xf numFmtId="0" fontId="19" fillId="0" borderId="0"/>
    <xf numFmtId="41"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7"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8" fontId="19" fillId="0" borderId="0" applyFont="0" applyFill="0" applyBorder="0" applyAlignment="0" applyProtection="0"/>
    <xf numFmtId="228" fontId="50"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0" fontId="19" fillId="0" borderId="0" applyFont="0" applyFill="0" applyBorder="0" applyAlignment="0" applyProtection="0"/>
    <xf numFmtId="229" fontId="19" fillId="0" borderId="0">
      <alignment horizontal="right"/>
    </xf>
    <xf numFmtId="182" fontId="19" fillId="0" borderId="0">
      <alignment horizontal="right"/>
    </xf>
    <xf numFmtId="0"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182" fontId="19" fillId="0" borderId="0">
      <alignment horizontal="right"/>
    </xf>
    <xf numFmtId="231" fontId="19" fillId="0" borderId="0" applyFont="0" applyFill="0" applyBorder="0" applyAlignment="0" applyProtection="0"/>
    <xf numFmtId="231"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7" fontId="19" fillId="0" borderId="0" applyFont="0" applyFill="0" applyBorder="0" applyAlignment="0" applyProtection="0"/>
    <xf numFmtId="197"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2"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3" fontId="19" fillId="0" borderId="0" applyFont="0" applyFill="0" applyBorder="0" applyAlignment="0" applyProtection="0"/>
    <xf numFmtId="38" fontId="19" fillId="0" borderId="0" applyFont="0" applyFill="0" applyBorder="0" applyAlignment="0" applyProtection="0"/>
    <xf numFmtId="0" fontId="19" fillId="0" borderId="0"/>
    <xf numFmtId="234" fontId="19" fillId="0" borderId="0" applyFill="0" applyBorder="0" applyProtection="0">
      <alignment vertical="center"/>
    </xf>
    <xf numFmtId="234" fontId="127" fillId="0" borderId="0" applyFill="0" applyBorder="0" applyProtection="0">
      <alignment vertical="center"/>
    </xf>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19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23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64"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64"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180" fontId="19" fillId="0" borderId="0" applyFont="0" applyFill="0" applyBorder="0" applyAlignment="0" applyProtection="0"/>
    <xf numFmtId="180"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244" fontId="19" fillId="0" borderId="0" applyFont="0" applyFill="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Alignment="0" applyProtection="0"/>
    <xf numFmtId="244" fontId="19" fillId="0" borderId="0" applyFont="0" applyFill="0" applyAlignment="0" applyProtection="0"/>
    <xf numFmtId="244" fontId="19" fillId="0" borderId="0" applyFont="0" applyFill="0" applyBorder="0" applyAlignment="0" applyProtection="0"/>
    <xf numFmtId="244"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0" fontId="7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37" fontId="19" fillId="0" borderId="0"/>
    <xf numFmtId="0"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37" fontId="19" fillId="0" borderId="0"/>
    <xf numFmtId="0" fontId="19" fillId="0" borderId="0"/>
    <xf numFmtId="245" fontId="19" fillId="0" borderId="0"/>
    <xf numFmtId="0" fontId="19" fillId="0" borderId="0"/>
    <xf numFmtId="0" fontId="19" fillId="0" borderId="0"/>
    <xf numFmtId="245"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5" fontId="19" fillId="0" borderId="0"/>
    <xf numFmtId="0" fontId="19" fillId="0" borderId="0"/>
    <xf numFmtId="0" fontId="19" fillId="0" borderId="0"/>
    <xf numFmtId="190" fontId="19" fillId="0" borderId="0">
      <alignment vertical="top"/>
    </xf>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65" fontId="19" fillId="0" borderId="0" applyFont="0" applyFill="0" applyBorder="0" applyAlignment="0" applyProtection="0"/>
    <xf numFmtId="165"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Protection="0">
      <alignment horizontal="right"/>
    </xf>
    <xf numFmtId="249" fontId="19" fillId="0" borderId="0" applyFont="0" applyFill="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66" fontId="19" fillId="0" borderId="0" applyFont="0" applyFill="0" applyBorder="0" applyAlignment="0" applyProtection="0"/>
    <xf numFmtId="248" fontId="19" fillId="0" borderId="0" applyFont="0" applyFill="0" applyAlignment="0" applyProtection="0"/>
    <xf numFmtId="248" fontId="19" fillId="0" borderId="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167" fontId="19" fillId="0" borderId="0" applyFont="0" applyFill="0" applyBorder="0" applyAlignment="0" applyProtection="0"/>
    <xf numFmtId="167"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251" fontId="19" fillId="0" borderId="0" applyFont="0" applyFill="0" applyAlignment="0" applyProtection="0"/>
    <xf numFmtId="251" fontId="19" fillId="0" borderId="0" applyFont="0" applyFill="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9" fillId="0" borderId="0" applyNumberFormat="0" applyFill="0" applyBorder="0" applyAlignment="0" applyProtection="0"/>
    <xf numFmtId="190" fontId="19" fillId="0" borderId="0">
      <alignment vertical="top"/>
    </xf>
    <xf numFmtId="190" fontId="19" fillId="0" borderId="0">
      <alignment vertical="top"/>
    </xf>
    <xf numFmtId="190" fontId="19" fillId="0" borderId="0">
      <alignment vertical="top"/>
    </xf>
    <xf numFmtId="164"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90" fontId="19" fillId="0" borderId="0"/>
    <xf numFmtId="190" fontId="19" fillId="0" borderId="0"/>
    <xf numFmtId="190" fontId="19" fillId="0" borderId="0"/>
    <xf numFmtId="190" fontId="19" fillId="0" borderId="0"/>
    <xf numFmtId="190" fontId="19" fillId="0" borderId="0">
      <alignment vertical="top"/>
    </xf>
    <xf numFmtId="190" fontId="19" fillId="0" borderId="0">
      <alignment vertical="top"/>
    </xf>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2"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3" fontId="90" fillId="0" borderId="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259" fontId="19"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3" fontId="19" fillId="0" borderId="0" applyFont="0" applyFill="0" applyBorder="0" applyAlignment="0" applyProtection="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1" fontId="19" fillId="0" borderId="0">
      <protection locked="0"/>
    </xf>
    <xf numFmtId="262"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263"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1" fontId="135"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1" fontId="19" fillId="0" borderId="0">
      <protection locked="0"/>
    </xf>
    <xf numFmtId="262" fontId="19" fillId="0" borderId="0">
      <protection locked="0"/>
    </xf>
    <xf numFmtId="261" fontId="136" fillId="0" borderId="0">
      <protection locked="0"/>
    </xf>
    <xf numFmtId="0" fontId="19" fillId="0" borderId="0"/>
    <xf numFmtId="0" fontId="19" fillId="0" borderId="0"/>
    <xf numFmtId="0" fontId="19" fillId="0" borderId="0"/>
    <xf numFmtId="0" fontId="19" fillId="0" borderId="0"/>
    <xf numFmtId="264" fontId="19" fillId="0" borderId="0" applyFont="0" applyFill="0" applyBorder="0" applyAlignment="0" applyProtection="0"/>
    <xf numFmtId="265" fontId="19" fillId="0" borderId="0" applyFont="0" applyFill="0" applyBorder="0" applyAlignment="0" applyProtection="0"/>
    <xf numFmtId="266" fontId="19" fillId="0" borderId="0" applyFont="0" applyFill="0" applyBorder="0" applyAlignment="0" applyProtection="0"/>
    <xf numFmtId="252" fontId="19" fillId="0" borderId="0" applyFont="0" applyFill="0" applyBorder="0" applyAlignment="0" applyProtection="0"/>
    <xf numFmtId="0" fontId="19" fillId="0" borderId="0"/>
    <xf numFmtId="0" fontId="85" fillId="0" borderId="0"/>
    <xf numFmtId="267" fontId="19" fillId="0" borderId="0" applyBorder="0"/>
    <xf numFmtId="268" fontId="19" fillId="0" borderId="0">
      <alignment horizontal="center"/>
    </xf>
    <xf numFmtId="206" fontId="19" fillId="0" borderId="0" applyFont="0" applyBorder="0"/>
    <xf numFmtId="181" fontId="128" fillId="0" borderId="0" applyFont="0" applyFill="0" applyBorder="0" applyAlignment="0" applyProtection="0"/>
    <xf numFmtId="181"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9"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207"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6"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9" fontId="19" fillId="0" borderId="0"/>
    <xf numFmtId="19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0" fontId="19" fillId="0" borderId="0"/>
    <xf numFmtId="41" fontId="19" fillId="0" borderId="0" applyFont="0" applyFill="0" applyBorder="0" applyAlignment="0" applyProtection="0"/>
    <xf numFmtId="41"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191" fontId="19" fillId="0" borderId="0" applyFill="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19" fillId="0" borderId="0"/>
    <xf numFmtId="41" fontId="19" fillId="0" borderId="0" applyFont="0" applyFill="0" applyBorder="0" applyAlignment="0" applyProtection="0"/>
    <xf numFmtId="0" fontId="19" fillId="0" borderId="0"/>
    <xf numFmtId="191"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170"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41" fontId="8" fillId="0" borderId="0" applyFont="0" applyFill="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146"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0" fontId="19" fillId="0" borderId="0"/>
    <xf numFmtId="199"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41"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277"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43" fontId="41" fillId="0" borderId="0" applyFont="0" applyFill="0" applyBorder="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99" fontId="19" fillId="0" borderId="0" applyFill="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170" fontId="19" fillId="0" borderId="0" applyFont="0" applyFill="0" applyBorder="0" applyAlignment="0" applyProtection="0"/>
    <xf numFmtId="0" fontId="1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236" fontId="144" fillId="0" borderId="0"/>
    <xf numFmtId="278"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9"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1"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80" fontId="144" fillId="0" borderId="0">
      <alignment horizontal="center"/>
    </xf>
    <xf numFmtId="0" fontId="19" fillId="0" borderId="0"/>
    <xf numFmtId="0" fontId="19" fillId="0" borderId="0"/>
    <xf numFmtId="0" fontId="19" fillId="0" borderId="0"/>
    <xf numFmtId="183" fontId="49" fillId="0" borderId="1"/>
    <xf numFmtId="0" fontId="19" fillId="0" borderId="0"/>
    <xf numFmtId="0" fontId="19" fillId="0" borderId="0"/>
    <xf numFmtId="166" fontId="49" fillId="0" borderId="1"/>
    <xf numFmtId="0" fontId="19" fillId="0" borderId="0"/>
    <xf numFmtId="0" fontId="19" fillId="0" borderId="0"/>
    <xf numFmtId="184" fontId="19" fillId="0" borderId="0" applyFont="0" applyFill="0" applyBorder="0" applyAlignment="0" applyProtection="0"/>
    <xf numFmtId="0" fontId="19" fillId="0" borderId="0"/>
    <xf numFmtId="0" fontId="19" fillId="0" borderId="0"/>
    <xf numFmtId="0" fontId="19" fillId="0" borderId="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0" fontId="19" fillId="0" borderId="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281"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166"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5"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0" fontId="19" fillId="0" borderId="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282" fontId="148" fillId="0" borderId="0" applyFont="0" applyFill="0" applyBorder="0" applyAlignment="0" applyProtection="0"/>
    <xf numFmtId="0" fontId="19" fillId="0" borderId="0"/>
    <xf numFmtId="283" fontId="144" fillId="0" borderId="0"/>
    <xf numFmtId="0" fontId="92" fillId="0" borderId="0" applyFill="0" applyBorder="0" applyProtection="0"/>
    <xf numFmtId="0" fontId="19" fillId="0" borderId="0"/>
    <xf numFmtId="0" fontId="45" fillId="0" borderId="0"/>
    <xf numFmtId="284" fontId="19" fillId="5" borderId="0" applyFont="0" applyBorder="0"/>
    <xf numFmtId="284" fontId="19" fillId="5" borderId="0" applyFont="0" applyBorder="0"/>
    <xf numFmtId="284"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0"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285"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41"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6"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7" fontId="124" fillId="0" borderId="0" applyFont="0" applyFill="0" applyBorder="0" applyAlignment="0" applyProtection="0"/>
    <xf numFmtId="41" fontId="155" fillId="0" borderId="0" applyFont="0" applyFill="0" applyBorder="0" applyAlignment="0" applyProtection="0"/>
    <xf numFmtId="288" fontId="124" fillId="0" borderId="0" applyFont="0" applyFill="0" applyBorder="0" applyAlignment="0" applyProtection="0"/>
    <xf numFmtId="43"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291"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7" fontId="134" fillId="0" borderId="0"/>
    <xf numFmtId="0" fontId="19" fillId="0" borderId="0"/>
    <xf numFmtId="197"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292" fontId="19" fillId="0" borderId="0">
      <protection locked="0"/>
    </xf>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2"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291"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7"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3"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3" fontId="128" fillId="0" borderId="0" applyFont="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296"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7" fontId="147" fillId="0" borderId="0" applyFont="0" applyFill="0" applyBorder="0" applyAlignment="0" applyProtection="0"/>
    <xf numFmtId="297" fontId="147" fillId="0" borderId="0" applyFont="0" applyFill="0" applyBorder="0" applyAlignment="0" applyProtection="0"/>
    <xf numFmtId="298" fontId="147" fillId="0" borderId="0" applyFont="0" applyFill="0" applyBorder="0" applyAlignment="0" applyProtection="0"/>
    <xf numFmtId="201"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9"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300"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5" fontId="45" fillId="0" borderId="0"/>
    <xf numFmtId="245" fontId="181" fillId="0" borderId="0"/>
    <xf numFmtId="245" fontId="181" fillId="0" borderId="0"/>
    <xf numFmtId="245" fontId="182" fillId="0" borderId="0"/>
    <xf numFmtId="245" fontId="182" fillId="0" borderId="0"/>
    <xf numFmtId="245" fontId="182" fillId="0" borderId="0"/>
    <xf numFmtId="245" fontId="182" fillId="0" borderId="0"/>
    <xf numFmtId="245"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278"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302"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303" fontId="19" fillId="0" borderId="21">
      <alignment horizontal="center"/>
    </xf>
    <xf numFmtId="0" fontId="19" fillId="0" borderId="0"/>
    <xf numFmtId="0" fontId="19" fillId="0" borderId="0"/>
    <xf numFmtId="0" fontId="185" fillId="0" borderId="0"/>
    <xf numFmtId="0" fontId="19" fillId="0" borderId="0"/>
    <xf numFmtId="304"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5" fontId="193" fillId="0" borderId="2">
      <alignment vertical="center"/>
    </xf>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305"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0" fontId="19" fillId="0" borderId="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6" fontId="19" fillId="0" borderId="0" applyFont="0" applyFill="0" applyBorder="0" applyAlignment="0" applyProtection="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0" fontId="19" fillId="0" borderId="0"/>
    <xf numFmtId="0" fontId="19" fillId="0" borderId="0"/>
    <xf numFmtId="216" fontId="19" fillId="0" borderId="0" applyFont="0" applyFill="0" applyBorder="0" applyAlignment="0" applyProtection="0"/>
    <xf numFmtId="0" fontId="19" fillId="0" borderId="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308"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7"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309"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275"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3"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10" fontId="19" fillId="0" borderId="0" applyProtection="0">
      <alignment horizontal="right"/>
    </xf>
    <xf numFmtId="311" fontId="19" fillId="0" borderId="0" applyProtection="0">
      <alignment horizontal="right"/>
    </xf>
    <xf numFmtId="312" fontId="19" fillId="0" borderId="0" applyProtection="0">
      <alignment horizontal="right"/>
    </xf>
    <xf numFmtId="313"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4" fontId="144" fillId="0" borderId="0" applyFill="0" applyBorder="0" applyAlignment="0" applyProtection="0"/>
    <xf numFmtId="315"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41" fontId="19" fillId="0" borderId="0" applyFont="0" applyFill="0" applyBorder="0" applyAlignment="0" applyProtection="0"/>
    <xf numFmtId="43"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5" fontId="19" fillId="0" borderId="0" applyFont="0" applyFill="0" applyBorder="0" applyAlignment="0" applyProtection="0"/>
    <xf numFmtId="0" fontId="19" fillId="0" borderId="0"/>
    <xf numFmtId="316" fontId="50" fillId="0" borderId="0" applyFont="0" applyFill="0" applyBorder="0" applyAlignment="0" applyProtection="0"/>
    <xf numFmtId="317"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1" fontId="147" fillId="0" borderId="0">
      <alignment horizontal="center"/>
    </xf>
    <xf numFmtId="318"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2"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9" fontId="50" fillId="0" borderId="0" applyFont="0" applyFill="0" applyBorder="0" applyAlignment="0" applyProtection="0"/>
    <xf numFmtId="0" fontId="175" fillId="0" borderId="0"/>
    <xf numFmtId="0" fontId="175" fillId="0" borderId="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278"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321" fontId="19" fillId="0" borderId="0" applyFill="0" applyBorder="0" applyAlignment="0"/>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26" fontId="19" fillId="0" borderId="0" applyFill="0" applyBorder="0" applyAlignment="0" applyProtection="0">
      <alignment horizontal="right"/>
    </xf>
    <xf numFmtId="265"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6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22"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3"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6" fontId="147" fillId="0" borderId="0" applyFont="0" applyFill="0" applyBorder="0" applyAlignment="0" applyProtection="0"/>
    <xf numFmtId="178"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4" fontId="19" fillId="0" borderId="0" applyFont="0" applyFill="0" applyBorder="0" applyAlignment="0" applyProtection="0"/>
    <xf numFmtId="185" fontId="19" fillId="0" borderId="0" applyFont="0" applyFill="0" applyBorder="0" applyAlignment="0" applyProtection="0"/>
    <xf numFmtId="184" fontId="124" fillId="0" borderId="0" applyFont="0" applyFill="0" applyBorder="0" applyAlignment="0" applyProtection="0"/>
    <xf numFmtId="185"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4" fontId="75" fillId="0" borderId="2">
      <alignment horizontal="right"/>
    </xf>
    <xf numFmtId="325" fontId="75" fillId="0" borderId="41" applyBorder="0">
      <alignment horizontal="right"/>
    </xf>
    <xf numFmtId="0" fontId="191" fillId="0" borderId="0"/>
    <xf numFmtId="326"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43" fontId="19" fillId="0" borderId="0" applyFont="0" applyFill="0" applyBorder="0" applyAlignment="0" applyProtection="0"/>
    <xf numFmtId="0" fontId="19" fillId="0" borderId="0"/>
    <xf numFmtId="185" fontId="85" fillId="0" borderId="0" applyFont="0" applyFill="0" applyBorder="0" applyAlignment="0" applyProtection="0"/>
    <xf numFmtId="0" fontId="19" fillId="0" borderId="0"/>
    <xf numFmtId="170" fontId="23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240" fillId="0" borderId="0"/>
    <xf numFmtId="0" fontId="241"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41"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0" fontId="51" fillId="0" borderId="0"/>
    <xf numFmtId="168"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41" fontId="8" fillId="0" borderId="0" applyFont="0" applyFill="0" applyBorder="0" applyAlignment="0" applyProtection="0"/>
    <xf numFmtId="168" fontId="19" fillId="6" borderId="0" applyFont="0" applyBorder="0" applyAlignment="0">
      <protection locked="0"/>
    </xf>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208" fontId="42" fillId="0" borderId="0"/>
    <xf numFmtId="0" fontId="42" fillId="0" borderId="0"/>
    <xf numFmtId="0" fontId="51" fillId="0" borderId="0"/>
    <xf numFmtId="168" fontId="19" fillId="6" borderId="0" applyFont="0" applyBorder="0" applyAlignment="0">
      <protection locked="0"/>
    </xf>
    <xf numFmtId="208" fontId="42" fillId="0" borderId="0"/>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42" fillId="0" borderId="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168" fontId="19" fillId="6" borderId="0" applyFont="0" applyBorder="0" applyAlignment="0">
      <protection locked="0"/>
    </xf>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42" fillId="0" borderId="0"/>
    <xf numFmtId="0" fontId="51" fillId="0" borderId="0"/>
    <xf numFmtId="0" fontId="42"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9" fontId="8" fillId="0" borderId="0" applyFont="0" applyFill="0" applyBorder="0" applyAlignment="0" applyProtection="0"/>
    <xf numFmtId="208" fontId="42"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2" fillId="0" borderId="0"/>
    <xf numFmtId="168" fontId="19" fillId="6" borderId="0" applyFont="0" applyBorder="0" applyAlignment="0">
      <protection locked="0"/>
    </xf>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8" fontId="19" fillId="6" borderId="0" applyFont="0" applyBorder="0" applyAlignment="0">
      <protection locked="0"/>
    </xf>
    <xf numFmtId="0" fontId="40" fillId="0" borderId="0"/>
    <xf numFmtId="168" fontId="19" fillId="6" borderId="0" applyFont="0" applyBorder="0" applyAlignment="0">
      <protection locked="0"/>
    </xf>
    <xf numFmtId="0" fontId="51" fillId="0" borderId="0"/>
    <xf numFmtId="0" fontId="42" fillId="0" borderId="0"/>
    <xf numFmtId="208" fontId="42"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168" fontId="19" fillId="6" borderId="0" applyFont="0" applyBorder="0" applyAlignment="0">
      <protection locked="0"/>
    </xf>
    <xf numFmtId="0" fontId="51" fillId="0" borderId="0"/>
    <xf numFmtId="0" fontId="42" fillId="0" borderId="0"/>
    <xf numFmtId="208" fontId="42"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8" fontId="19" fillId="0" borderId="0" applyFont="0" applyFill="0" applyBorder="0" applyAlignment="0"/>
    <xf numFmtId="8" fontId="19" fillId="0" borderId="0" applyFont="0" applyFill="0" applyBorder="0" applyAlignment="0"/>
    <xf numFmtId="8" fontId="50" fillId="6" borderId="0" applyFont="0" applyBorder="0" applyAlignment="0" applyProtection="0">
      <protection locked="0"/>
    </xf>
    <xf numFmtId="211" fontId="19" fillId="6" borderId="0" applyNumberFormat="0" applyBorder="0" applyAlignment="0">
      <protection locked="0"/>
    </xf>
    <xf numFmtId="211" fontId="19" fillId="6" borderId="0" applyNumberFormat="0" applyBorder="0" applyAlignment="0">
      <protection locked="0"/>
    </xf>
    <xf numFmtId="212" fontId="90" fillId="0" borderId="0"/>
    <xf numFmtId="211" fontId="19" fillId="0" borderId="0" applyFont="0" applyFill="0" applyBorder="0" applyAlignment="0"/>
    <xf numFmtId="211" fontId="19" fillId="0" borderId="0" applyFont="0" applyFill="0" applyBorder="0" applyAlignment="0"/>
    <xf numFmtId="211" fontId="19" fillId="0" borderId="0" applyNumberFormat="0" applyFill="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alignment horizontal="left"/>
    </xf>
    <xf numFmtId="211" fontId="19" fillId="0" borderId="0" applyNumberFormat="0" applyFill="0" applyBorder="0" applyAlignment="0" applyProtection="0">
      <alignment horizontal="left"/>
    </xf>
    <xf numFmtId="211" fontId="19" fillId="20" borderId="0" applyNumberFormat="0" applyFont="0" applyBorder="0" applyAlignment="0">
      <protection hidden="1"/>
    </xf>
    <xf numFmtId="211" fontId="19" fillId="20" borderId="0" applyNumberFormat="0" applyFont="0" applyBorder="0" applyAlignment="0">
      <protection hidden="1"/>
    </xf>
    <xf numFmtId="211" fontId="19" fillId="21" borderId="0" applyNumberFormat="0" applyFont="0" applyBorder="0" applyAlignment="0" applyProtection="0"/>
    <xf numFmtId="211" fontId="19" fillId="21" borderId="0" applyNumberFormat="0" applyFont="0" applyBorder="0" applyAlignment="0" applyProtection="0"/>
    <xf numFmtId="211" fontId="19" fillId="0" borderId="0" applyNumberFormat="0" applyFill="0" applyBorder="0" applyAlignment="0" applyProtection="0"/>
    <xf numFmtId="211" fontId="19" fillId="0" borderId="0" applyNumberFormat="0" applyFill="0" applyBorder="0" applyAlignment="0" applyProtection="0"/>
    <xf numFmtId="327" fontId="125" fillId="0" borderId="0" applyFont="0" applyFill="0" applyBorder="0" applyAlignment="0" applyProtection="0"/>
    <xf numFmtId="328" fontId="19" fillId="0" borderId="0" applyFont="0" applyFill="0" applyBorder="0" applyAlignment="0" applyProtection="0"/>
    <xf numFmtId="328" fontId="50" fillId="0" borderId="0" applyFont="0" applyFill="0" applyBorder="0" applyAlignment="0" applyProtection="0"/>
    <xf numFmtId="327" fontId="19"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330" fontId="19" fillId="0" borderId="0" applyFont="0" applyFill="0" applyBorder="0" applyAlignment="0" applyProtection="0"/>
    <xf numFmtId="330" fontId="1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6" fontId="147" fillId="0" borderId="0" applyFont="0" applyFill="0" applyBorder="0" applyAlignment="0" applyProtection="0"/>
    <xf numFmtId="173" fontId="49" fillId="0" borderId="1"/>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173" fontId="19" fillId="0" borderId="0" applyFont="0" applyFill="0" applyBorder="0" applyAlignment="0"/>
    <xf numFmtId="44" fontId="19"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331" fontId="148" fillId="0" borderId="0" applyFont="0" applyFill="0" applyBorder="0" applyAlignment="0" applyProtection="0"/>
    <xf numFmtId="8" fontId="204" fillId="0" borderId="0" applyFill="0" applyBorder="0" applyAlignment="0" applyProtection="0"/>
    <xf numFmtId="332" fontId="50" fillId="0" borderId="0">
      <alignment horizontal="center"/>
    </xf>
    <xf numFmtId="41" fontId="19" fillId="0" borderId="0" applyFont="0" applyFill="0" applyBorder="0" applyAlignment="0" applyProtection="0"/>
    <xf numFmtId="43"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0" fontId="8" fillId="0" borderId="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19" fillId="6" borderId="0" applyFont="0" applyBorder="0" applyAlignment="0">
      <protection locked="0"/>
    </xf>
    <xf numFmtId="0" fontId="51" fillId="0" borderId="0"/>
    <xf numFmtId="0" fontId="42" fillId="0" borderId="0"/>
    <xf numFmtId="208" fontId="42"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208" fontId="42" fillId="0" borderId="0"/>
    <xf numFmtId="0" fontId="42" fillId="0" borderId="0"/>
    <xf numFmtId="0" fontId="51" fillId="0" borderId="0"/>
    <xf numFmtId="168" fontId="19" fillId="6" borderId="0" applyFont="0" applyBorder="0" applyAlignment="0">
      <protection locked="0"/>
    </xf>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43"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9"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41"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5" fontId="19" fillId="0" borderId="0" applyFill="0" applyBorder="0" applyAlignment="0"/>
    <xf numFmtId="345" fontId="19" fillId="0" borderId="0" applyFill="0" applyBorder="0" applyAlignment="0"/>
    <xf numFmtId="336" fontId="19" fillId="0" borderId="0" applyFill="0" applyBorder="0" applyAlignment="0"/>
    <xf numFmtId="336" fontId="19" fillId="0" borderId="0" applyFill="0" applyBorder="0" applyAlignment="0"/>
    <xf numFmtId="337" fontId="19" fillId="0" borderId="0" applyFill="0" applyBorder="0" applyAlignment="0"/>
    <xf numFmtId="337"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19"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19" fillId="0" borderId="0" applyFont="0" applyFill="0" applyBorder="0" applyAlignment="0" applyProtection="0"/>
    <xf numFmtId="335"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37" borderId="0" applyNumberFormat="0" applyBorder="0" applyAlignment="0" applyProtection="0"/>
    <xf numFmtId="43" fontId="19" fillId="0" borderId="0" applyFont="0" applyFill="0" applyBorder="0" applyAlignment="0" applyProtection="0"/>
    <xf numFmtId="340" fontId="19" fillId="0" borderId="0" applyFont="0" applyFill="0" applyBorder="0" applyAlignment="0"/>
    <xf numFmtId="340" fontId="19" fillId="0" borderId="0" applyFont="0" applyFill="0" applyBorder="0" applyAlignment="0"/>
    <xf numFmtId="9" fontId="19" fillId="0" borderId="0" applyFont="0" applyFill="0" applyBorder="0" applyAlignment="0" applyProtection="0"/>
    <xf numFmtId="274" fontId="19" fillId="6" borderId="0" applyFont="0" applyFill="0" applyBorder="0" applyAlignment="0" applyProtection="0"/>
    <xf numFmtId="274" fontId="19" fillId="6" borderId="0" applyFont="0" applyFill="0" applyBorder="0" applyAlignment="0" applyProtection="0"/>
    <xf numFmtId="274" fontId="19" fillId="6" borderId="24" applyFont="0" applyFill="0" applyBorder="0" applyAlignment="0" applyProtection="0"/>
    <xf numFmtId="274" fontId="19" fillId="6" borderId="24" applyFont="0" applyFill="0" applyBorder="0" applyAlignment="0" applyProtection="0"/>
    <xf numFmtId="335" fontId="19" fillId="0" borderId="0" applyFill="0" applyBorder="0" applyAlignment="0"/>
    <xf numFmtId="335"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2" fontId="19" fillId="6" borderId="0" applyFont="0" applyFill="0" applyBorder="0" applyAlignment="0"/>
    <xf numFmtId="342"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2" fontId="19" fillId="6" borderId="0" applyFont="0" applyBorder="0" applyAlignment="0">
      <protection locked="0"/>
    </xf>
    <xf numFmtId="342" fontId="19" fillId="6" borderId="0" applyFont="0" applyBorder="0" applyAlignment="0">
      <protection locked="0"/>
    </xf>
    <xf numFmtId="199" fontId="19" fillId="6" borderId="0" applyFont="0" applyBorder="0" applyAlignment="0">
      <protection locked="0"/>
    </xf>
    <xf numFmtId="0" fontId="77" fillId="37" borderId="0" applyNumberFormat="0" applyBorder="0" applyAlignment="0" applyProtection="0"/>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199" fontId="19" fillId="6" borderId="0" applyFont="0" applyBorder="0" applyAlignment="0">
      <protection locked="0"/>
    </xf>
    <xf numFmtId="0" fontId="77" fillId="12" borderId="0" applyNumberFormat="0" applyBorder="0" applyAlignment="0" applyProtection="0"/>
    <xf numFmtId="335" fontId="19" fillId="0" borderId="0" applyFill="0" applyBorder="0" applyAlignment="0"/>
    <xf numFmtId="335" fontId="19" fillId="0" borderId="0" applyFill="0" applyBorder="0" applyAlignment="0"/>
    <xf numFmtId="9" fontId="19" fillId="0" borderId="0" applyFont="0" applyFill="0" applyBorder="0" applyAlignment="0" applyProtection="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3" fontId="19" fillId="5" borderId="0" applyFont="0" applyBorder="0" applyAlignment="0" applyProtection="0">
      <alignment horizontal="right"/>
      <protection hidden="1"/>
    </xf>
    <xf numFmtId="343"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41" fontId="6" fillId="0" borderId="0" applyFont="0" applyFill="0" applyBorder="0" applyAlignment="0" applyProtection="0"/>
    <xf numFmtId="223"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4" fontId="19" fillId="0" borderId="0" applyFont="0" applyFill="0" applyBorder="0" applyAlignment="0" applyProtection="0"/>
    <xf numFmtId="344"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6" fontId="19" fillId="0" borderId="0" applyFont="0" applyFill="0" applyBorder="0" applyAlignment="0" applyProtection="0"/>
    <xf numFmtId="216" fontId="19"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1" fontId="19" fillId="0" borderId="0"/>
    <xf numFmtId="191" fontId="19" fillId="0" borderId="0"/>
    <xf numFmtId="9" fontId="19" fillId="0" borderId="0" applyFont="0" applyFill="0" applyBorder="0" applyAlignment="0" applyProtection="0"/>
    <xf numFmtId="337" fontId="19" fillId="0" borderId="0" applyFont="0" applyFill="0" applyBorder="0" applyAlignment="0" applyProtection="0"/>
    <xf numFmtId="337" fontId="19" fillId="0" borderId="0" applyFont="0" applyFill="0" applyBorder="0" applyAlignment="0" applyProtection="0"/>
    <xf numFmtId="199" fontId="19" fillId="0" borderId="0" applyFont="0" applyFill="0" applyBorder="0" applyAlignment="0"/>
    <xf numFmtId="199" fontId="19" fillId="0" borderId="0" applyFont="0" applyFill="0" applyBorder="0" applyAlignment="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335" fontId="19" fillId="0" borderId="0" applyFill="0" applyBorder="0" applyAlignment="0"/>
    <xf numFmtId="335" fontId="19" fillId="0" borderId="0" applyFill="0" applyBorder="0" applyAlignment="0"/>
    <xf numFmtId="335" fontId="19" fillId="0" borderId="0" applyFill="0" applyBorder="0" applyAlignment="0"/>
    <xf numFmtId="335" fontId="19" fillId="0" borderId="0" applyFill="0" applyBorder="0" applyAlignment="0"/>
    <xf numFmtId="338" fontId="19" fillId="0" borderId="0" applyFill="0" applyBorder="0" applyAlignment="0"/>
    <xf numFmtId="338" fontId="19" fillId="0" borderId="0" applyFill="0" applyBorder="0" applyAlignment="0"/>
    <xf numFmtId="14" fontId="92" fillId="0" borderId="0" applyNumberFormat="0" applyFill="0" applyBorder="0" applyAlignment="0" applyProtection="0">
      <alignment horizontal="left"/>
    </xf>
    <xf numFmtId="0" fontId="19" fillId="0" borderId="0"/>
    <xf numFmtId="253" fontId="19" fillId="0" borderId="0" applyFill="0" applyBorder="0" applyAlignment="0"/>
    <xf numFmtId="253" fontId="19" fillId="0" borderId="0" applyFill="0" applyBorder="0" applyAlignment="0"/>
    <xf numFmtId="339" fontId="19" fillId="0" borderId="0" applyFill="0" applyBorder="0" applyAlignment="0"/>
    <xf numFmtId="339" fontId="19" fillId="0" borderId="0" applyFill="0" applyBorder="0" applyAlignment="0"/>
    <xf numFmtId="341" fontId="19" fillId="0" borderId="0" applyFill="0" applyBorder="0" applyAlignment="0" applyProtection="0">
      <alignment horizontal="right"/>
    </xf>
    <xf numFmtId="341"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41"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201"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206" fontId="19" fillId="0" borderId="0" applyFill="0" applyBorder="0" applyAlignment="0"/>
    <xf numFmtId="41" fontId="19" fillId="0" borderId="0" applyFont="0" applyFill="0" applyBorder="0" applyAlignment="0" applyProtection="0"/>
    <xf numFmtId="205" fontId="19" fillId="0" borderId="0" applyFont="0" applyFill="0" applyBorder="0" applyAlignment="0" applyProtection="0"/>
    <xf numFmtId="0" fontId="77" fillId="43" borderId="0" applyNumberFormat="0" applyBorder="0" applyAlignment="0" applyProtection="0"/>
    <xf numFmtId="207" fontId="19" fillId="0" borderId="0" applyFont="0" applyFill="0" applyBorder="0" applyAlignment="0"/>
    <xf numFmtId="209" fontId="19" fillId="6" borderId="0" applyFont="0" applyFill="0" applyBorder="0" applyAlignment="0" applyProtection="0"/>
    <xf numFmtId="209" fontId="19" fillId="6" borderId="24"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0" fontId="19" fillId="6" borderId="0" applyFont="0" applyFill="0" applyBorder="0" applyAlignment="0"/>
    <xf numFmtId="210" fontId="19" fillId="6" borderId="0" applyFont="0" applyBorder="0" applyAlignment="0">
      <protection locked="0"/>
    </xf>
    <xf numFmtId="205" fontId="19" fillId="0" borderId="0" applyFill="0" applyBorder="0" applyAlignment="0"/>
    <xf numFmtId="205" fontId="19" fillId="0" borderId="0" applyFill="0" applyBorder="0" applyAlignment="0"/>
    <xf numFmtId="206" fontId="19" fillId="0" borderId="0" applyFill="0" applyBorder="0" applyAlignment="0"/>
    <xf numFmtId="0" fontId="19" fillId="5" borderId="0" applyFont="0" applyBorder="0" applyAlignment="0" applyProtection="0">
      <alignment horizontal="right"/>
      <protection hidden="1"/>
    </xf>
    <xf numFmtId="213" fontId="50" fillId="0" borderId="0" applyFont="0" applyFill="0" applyBorder="0" applyAlignment="0"/>
    <xf numFmtId="0" fontId="6" fillId="0" borderId="0"/>
    <xf numFmtId="0" fontId="19" fillId="0" borderId="0" applyFont="0" applyFill="0" applyBorder="0" applyAlignment="0" applyProtection="0"/>
    <xf numFmtId="214" fontId="19" fillId="0" borderId="0" applyFont="0" applyFill="0" applyBorder="0" applyAlignment="0" applyProtection="0"/>
    <xf numFmtId="215" fontId="19" fillId="0" borderId="0"/>
    <xf numFmtId="204" fontId="19" fillId="0" borderId="0" applyFont="0" applyFill="0" applyBorder="0" applyAlignment="0" applyProtection="0"/>
    <xf numFmtId="168" fontId="19" fillId="0" borderId="0" applyFont="0" applyFill="0" applyBorder="0" applyAlignment="0"/>
    <xf numFmtId="9" fontId="19" fillId="0" borderId="0" applyFont="0" applyFill="0" applyBorder="0" applyAlignment="0" applyProtection="0"/>
    <xf numFmtId="215" fontId="19" fillId="0" borderId="0" applyFont="0" applyFill="0" applyBorder="0" applyAlignment="0" applyProtection="0"/>
    <xf numFmtId="205" fontId="19" fillId="0" borderId="0" applyFill="0" applyBorder="0" applyAlignment="0"/>
    <xf numFmtId="205" fontId="19" fillId="0" borderId="0" applyFill="0" applyBorder="0" applyAlignment="0"/>
    <xf numFmtId="206" fontId="19" fillId="0" borderId="0" applyFill="0" applyBorder="0" applyAlignment="0"/>
    <xf numFmtId="217" fontId="92" fillId="0" borderId="0" applyNumberFormat="0" applyFill="0" applyBorder="0" applyAlignment="0" applyProtection="0">
      <alignment horizontal="left"/>
    </xf>
    <xf numFmtId="218" fontId="19" fillId="0" borderId="0" applyFill="0" applyBorder="0" applyAlignment="0"/>
    <xf numFmtId="219" fontId="19" fillId="0" borderId="0" applyFill="0" applyBorder="0" applyAlignment="0"/>
    <xf numFmtId="220" fontId="19" fillId="0" borderId="0" applyFill="0" applyBorder="0" applyAlignment="0" applyProtection="0">
      <alignment horizontal="right"/>
    </xf>
    <xf numFmtId="0" fontId="6" fillId="0" borderId="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0" fontId="77" fillId="43" borderId="0" applyNumberFormat="0" applyBorder="0" applyAlignment="0" applyProtection="0"/>
    <xf numFmtId="41" fontId="19" fillId="0" borderId="0" applyFont="0" applyFill="0" applyBorder="0" applyAlignment="0" applyProtection="0"/>
    <xf numFmtId="0" fontId="77" fillId="12" borderId="0" applyNumberFormat="0" applyBorder="0" applyAlignment="0" applyProtection="0"/>
    <xf numFmtId="43"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43" fontId="19" fillId="0" borderId="0" applyFont="0" applyFill="0" applyBorder="0" applyAlignment="0" applyProtection="0"/>
    <xf numFmtId="0" fontId="77" fillId="12" borderId="0" applyNumberFormat="0" applyBorder="0" applyAlignment="0" applyProtection="0"/>
    <xf numFmtId="199"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41"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41"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1" fontId="8" fillId="0" borderId="0" applyFont="0" applyFill="0" applyBorder="0" applyAlignment="0" applyProtection="0"/>
    <xf numFmtId="43" fontId="8" fillId="0" borderId="0" applyFont="0" applyFill="0" applyBorder="0" applyAlignment="0" applyProtection="0"/>
    <xf numFmtId="0" fontId="8" fillId="0" borderId="0"/>
    <xf numFmtId="41" fontId="6" fillId="0" borderId="0" applyFont="0" applyFill="0" applyBorder="0" applyAlignment="0" applyProtection="0"/>
    <xf numFmtId="0" fontId="6" fillId="0" borderId="0"/>
    <xf numFmtId="0" fontId="8" fillId="0" borderId="0"/>
    <xf numFmtId="41" fontId="8"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8" fillId="0" borderId="0"/>
    <xf numFmtId="41" fontId="8" fillId="0" borderId="0" applyFont="0" applyFill="0" applyBorder="0" applyAlignment="0" applyProtection="0"/>
    <xf numFmtId="0" fontId="19" fillId="0" borderId="0"/>
    <xf numFmtId="43" fontId="40"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43" fontId="41" fillId="0" borderId="0" applyFont="0" applyFill="0" applyBorder="0" applyAlignment="0" applyProtection="0"/>
    <xf numFmtId="41" fontId="8" fillId="0" borderId="0" applyFont="0" applyFill="0" applyBorder="0" applyAlignment="0" applyProtection="0"/>
    <xf numFmtId="0" fontId="8" fillId="0" borderId="0"/>
    <xf numFmtId="43"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1" fontId="8" fillId="0" borderId="0" applyFont="0" applyFill="0" applyBorder="0" applyAlignment="0" applyProtection="0"/>
    <xf numFmtId="43" fontId="19" fillId="0" borderId="0" applyFont="0" applyFill="0" applyBorder="0" applyAlignment="0" applyProtection="0"/>
    <xf numFmtId="0" fontId="69" fillId="0" borderId="0"/>
    <xf numFmtId="41" fontId="69" fillId="0" borderId="0" applyFont="0" applyFill="0" applyBorder="0" applyAlignment="0" applyProtection="0"/>
    <xf numFmtId="9" fontId="6" fillId="0" borderId="0" applyFont="0" applyFill="0" applyBorder="0" applyAlignment="0" applyProtection="0"/>
    <xf numFmtId="0" fontId="19" fillId="0" borderId="0"/>
    <xf numFmtId="41" fontId="1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9" fontId="6" fillId="0" borderId="0" applyFont="0" applyFill="0" applyBorder="0" applyAlignment="0" applyProtection="0"/>
    <xf numFmtId="41" fontId="8" fillId="0" borderId="0" applyFont="0" applyFill="0" applyBorder="0" applyAlignment="0" applyProtection="0"/>
    <xf numFmtId="0" fontId="243" fillId="0" borderId="0"/>
    <xf numFmtId="164" fontId="243" fillId="0" borderId="0" applyFont="0" applyFill="0" applyBorder="0" applyAlignment="0" applyProtection="0"/>
    <xf numFmtId="278"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88">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41"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41"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41" fontId="16" fillId="0" borderId="0" xfId="1" applyFont="1" applyFill="1" applyBorder="1"/>
    <xf numFmtId="0" fontId="37" fillId="0" borderId="0" xfId="3" applyFont="1" applyAlignment="1">
      <alignment horizontal="left"/>
    </xf>
    <xf numFmtId="41"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41"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7"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7" fontId="0" fillId="0" borderId="0" xfId="0" applyNumberFormat="1" applyAlignment="1">
      <alignment horizontal="right" vertical="center"/>
    </xf>
    <xf numFmtId="41" fontId="245" fillId="0" borderId="0" xfId="1" applyFont="1" applyFill="1" applyBorder="1"/>
    <xf numFmtId="41" fontId="248" fillId="0" borderId="0" xfId="1" applyFont="1" applyFill="1" applyBorder="1"/>
    <xf numFmtId="41" fontId="248" fillId="0" borderId="0" xfId="1" applyFont="1" applyFill="1" applyBorder="1" applyAlignment="1">
      <alignment horizontal="left" wrapText="1" indent="1"/>
    </xf>
    <xf numFmtId="41" fontId="245" fillId="0" borderId="0" xfId="1" applyFont="1" applyFill="1" applyBorder="1" applyAlignment="1">
      <alignment horizontal="left" indent="1"/>
    </xf>
    <xf numFmtId="41" fontId="248" fillId="0" borderId="0" xfId="1" applyFont="1" applyFill="1" applyBorder="1" applyAlignment="1">
      <alignment horizontal="left" indent="1"/>
    </xf>
    <xf numFmtId="0" fontId="74" fillId="0" borderId="0" xfId="3" applyFont="1" applyAlignment="1">
      <alignment horizontal="right"/>
    </xf>
    <xf numFmtId="41" fontId="246" fillId="0" borderId="0" xfId="1" applyFont="1"/>
    <xf numFmtId="41" fontId="245" fillId="0" borderId="0" xfId="1" applyFont="1" applyFill="1" applyBorder="1" applyAlignment="1">
      <alignment horizontal="left" wrapText="1" indent="1"/>
    </xf>
    <xf numFmtId="41" fontId="246" fillId="0" borderId="0" xfId="1" applyFont="1" applyAlignment="1">
      <alignment wrapText="1"/>
    </xf>
    <xf numFmtId="41"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7" fontId="0" fillId="0" borderId="0" xfId="0" applyNumberFormat="1"/>
    <xf numFmtId="41" fontId="248" fillId="0" borderId="0" xfId="1" applyFont="1" applyFill="1" applyBorder="1" applyAlignment="1">
      <alignment horizontal="left" vertical="center"/>
    </xf>
    <xf numFmtId="0" fontId="20" fillId="0" borderId="0" xfId="50" applyAlignment="1">
      <alignment horizontal="center" vertical="center"/>
    </xf>
    <xf numFmtId="41" fontId="248" fillId="0" borderId="0" xfId="1" applyFont="1" applyFill="1" applyBorder="1" applyAlignment="1">
      <alignment vertical="center"/>
    </xf>
    <xf numFmtId="41" fontId="16" fillId="0" borderId="0" xfId="3" applyNumberFormat="1" applyFont="1" applyAlignment="1">
      <alignment horizontal="right" vertical="center"/>
    </xf>
    <xf numFmtId="41" fontId="16" fillId="0" borderId="0" xfId="1" applyFont="1" applyFill="1" applyBorder="1" applyAlignment="1">
      <alignment horizontal="right" vertical="center"/>
    </xf>
    <xf numFmtId="41" fontId="74" fillId="0" borderId="0" xfId="1" applyFont="1" applyFill="1" applyBorder="1" applyAlignment="1">
      <alignment horizontal="right" vertical="center"/>
    </xf>
    <xf numFmtId="199" fontId="16" fillId="0" borderId="0" xfId="1" applyNumberFormat="1" applyFont="1" applyFill="1" applyBorder="1" applyAlignment="1">
      <alignment horizontal="right" vertical="center"/>
    </xf>
    <xf numFmtId="199" fontId="74" fillId="0" borderId="0" xfId="1" applyNumberFormat="1" applyFont="1" applyFill="1" applyBorder="1" applyAlignment="1">
      <alignment horizontal="right" vertical="center"/>
    </xf>
    <xf numFmtId="199"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41" fontId="252" fillId="78" borderId="74" xfId="1" applyFont="1" applyFill="1" applyBorder="1" applyAlignment="1">
      <alignment vertical="center"/>
    </xf>
    <xf numFmtId="0" fontId="251" fillId="0" borderId="69" xfId="0" applyFont="1" applyBorder="1" applyAlignment="1">
      <alignment vertical="center"/>
    </xf>
    <xf numFmtId="41" fontId="253" fillId="79" borderId="70" xfId="1" applyFont="1" applyFill="1" applyBorder="1" applyAlignment="1">
      <alignment horizontal="center" vertical="center"/>
    </xf>
    <xf numFmtId="41"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41"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41"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41" fontId="4" fillId="79" borderId="1" xfId="1" applyFont="1" applyFill="1" applyBorder="1" applyAlignment="1">
      <alignment horizontal="center" vertical="center"/>
    </xf>
    <xf numFmtId="41" fontId="37" fillId="0" borderId="0" xfId="3" applyNumberFormat="1" applyFont="1" applyAlignment="1">
      <alignment horizontal="center" wrapText="1"/>
    </xf>
    <xf numFmtId="41" fontId="253" fillId="81" borderId="76" xfId="1" applyFont="1" applyFill="1" applyBorder="1" applyAlignment="1">
      <alignment horizontal="center" vertical="center"/>
    </xf>
    <xf numFmtId="41" fontId="253" fillId="81" borderId="77" xfId="1" applyFont="1" applyFill="1" applyBorder="1" applyAlignment="1">
      <alignment horizontal="center" vertical="center"/>
    </xf>
    <xf numFmtId="41" fontId="253" fillId="79" borderId="73" xfId="1" applyFont="1" applyFill="1" applyBorder="1" applyAlignment="1">
      <alignment horizontal="center" vertical="center"/>
    </xf>
    <xf numFmtId="41" fontId="253" fillId="79" borderId="71" xfId="1" applyFont="1" applyFill="1" applyBorder="1" applyAlignment="1">
      <alignment horizontal="center" vertical="center"/>
    </xf>
    <xf numFmtId="41" fontId="5" fillId="79" borderId="73" xfId="1" applyFont="1" applyFill="1" applyBorder="1" applyAlignment="1">
      <alignment horizontal="center" vertical="center"/>
    </xf>
    <xf numFmtId="41" fontId="5" fillId="81" borderId="73" xfId="1" applyFont="1" applyFill="1" applyBorder="1" applyAlignment="1">
      <alignment horizontal="center" vertical="center" wrapText="1"/>
    </xf>
    <xf numFmtId="41" fontId="5" fillId="81" borderId="39" xfId="1" applyFont="1" applyFill="1" applyBorder="1" applyAlignment="1">
      <alignment horizontal="center" vertical="center" wrapText="1"/>
    </xf>
    <xf numFmtId="346" fontId="16" fillId="0" borderId="0" xfId="1" applyNumberFormat="1" applyFont="1" applyFill="1" applyBorder="1" applyAlignment="1">
      <alignment horizontal="right" vertical="center"/>
    </xf>
    <xf numFmtId="43" fontId="16" fillId="0" borderId="0" xfId="3" applyNumberFormat="1" applyFont="1"/>
    <xf numFmtId="43"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9" fontId="18" fillId="0" borderId="0" xfId="0" applyNumberFormat="1" applyFont="1"/>
    <xf numFmtId="199" fontId="0" fillId="0" borderId="0" xfId="0" applyNumberFormat="1"/>
    <xf numFmtId="41" fontId="257" fillId="0" borderId="0" xfId="1" applyFont="1" applyFill="1"/>
    <xf numFmtId="41" fontId="258" fillId="0" borderId="0" xfId="1" applyFont="1"/>
    <xf numFmtId="41" fontId="259" fillId="0" borderId="0" xfId="1" applyFont="1"/>
    <xf numFmtId="41" fontId="258" fillId="0" borderId="0" xfId="1" applyFont="1" applyAlignment="1">
      <alignment vertical="center"/>
    </xf>
    <xf numFmtId="41" fontId="258" fillId="0" borderId="0" xfId="1" applyFont="1" applyAlignment="1">
      <alignment wrapText="1"/>
    </xf>
    <xf numFmtId="41" fontId="259" fillId="0" borderId="0" xfId="1" applyFont="1" applyAlignment="1">
      <alignment wrapText="1"/>
    </xf>
    <xf numFmtId="199" fontId="16" fillId="0" borderId="0" xfId="3" applyNumberFormat="1" applyFont="1" applyAlignment="1">
      <alignment horizontal="right" vertical="center"/>
    </xf>
    <xf numFmtId="0" fontId="253" fillId="0" borderId="0" xfId="0" applyFont="1" applyAlignment="1">
      <alignment horizontal="center"/>
    </xf>
    <xf numFmtId="41" fontId="258" fillId="0" borderId="0" xfId="1" applyFont="1" applyFill="1"/>
    <xf numFmtId="0" fontId="260" fillId="0" borderId="0" xfId="0" applyFont="1" applyAlignment="1">
      <alignment horizontal="center"/>
    </xf>
    <xf numFmtId="41" fontId="259" fillId="0" borderId="0" xfId="1" applyFont="1" applyFill="1"/>
    <xf numFmtId="0" fontId="253" fillId="0" borderId="0" xfId="0" applyFont="1"/>
    <xf numFmtId="0" fontId="260" fillId="0" borderId="0" xfId="0" applyFont="1"/>
    <xf numFmtId="41" fontId="253" fillId="0" borderId="0" xfId="1" applyFont="1" applyFill="1"/>
    <xf numFmtId="41" fontId="0" fillId="0" borderId="0" xfId="1" applyFont="1" applyFill="1"/>
    <xf numFmtId="41" fontId="251" fillId="0" borderId="0" xfId="0" applyNumberFormat="1" applyFont="1"/>
    <xf numFmtId="41" fontId="5" fillId="81" borderId="0" xfId="1" applyFont="1" applyFill="1" applyBorder="1" applyAlignment="1">
      <alignment horizontal="center" vertical="center" wrapText="1"/>
    </xf>
    <xf numFmtId="41" fontId="253" fillId="81" borderId="14" xfId="1" applyFont="1" applyFill="1" applyBorder="1" applyAlignment="1">
      <alignment horizontal="center" vertical="center"/>
    </xf>
    <xf numFmtId="41" fontId="253" fillId="81" borderId="40" xfId="1" applyFont="1" applyFill="1" applyBorder="1" applyAlignment="1">
      <alignment horizontal="center" vertical="center"/>
    </xf>
    <xf numFmtId="197"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9" fontId="253" fillId="79" borderId="1" xfId="1" applyNumberFormat="1" applyFont="1" applyFill="1" applyBorder="1" applyAlignment="1">
      <alignment horizontal="center" vertical="center"/>
    </xf>
    <xf numFmtId="43" fontId="253" fillId="79" borderId="73" xfId="1" applyNumberFormat="1" applyFont="1" applyFill="1" applyBorder="1" applyAlignment="1">
      <alignment horizontal="center" vertical="center"/>
    </xf>
    <xf numFmtId="43" fontId="5" fillId="79" borderId="73" xfId="1" applyNumberFormat="1" applyFont="1" applyFill="1" applyBorder="1" applyAlignment="1">
      <alignment horizontal="center" vertical="center"/>
    </xf>
    <xf numFmtId="41" fontId="16" fillId="79" borderId="0" xfId="1" applyFont="1" applyFill="1" applyBorder="1" applyAlignment="1">
      <alignment horizontal="right" vertical="center"/>
    </xf>
    <xf numFmtId="41"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9" fontId="268" fillId="0" borderId="0" xfId="1" applyNumberFormat="1" applyFont="1"/>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41"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70" zoomScaleNormal="100" zoomScaleSheetLayoutView="70" workbookViewId="0"/>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 min="17" max="17" width="24.1796875" customWidth="1"/>
  </cols>
  <sheetData>
    <row r="10" spans="3:10" ht="44.5">
      <c r="C10" s="12" t="s">
        <v>531</v>
      </c>
      <c r="D10" s="1"/>
    </row>
    <row r="12" spans="3:10" ht="28.5">
      <c r="C12" s="4"/>
      <c r="D12" s="5"/>
      <c r="E12" s="5"/>
      <c r="F12" s="5"/>
      <c r="G12" s="5"/>
      <c r="H12" s="5"/>
      <c r="I12" s="5"/>
      <c r="J12" s="5"/>
    </row>
    <row r="13" spans="3:10" ht="28.5">
      <c r="E13" s="5"/>
      <c r="F13" s="5"/>
      <c r="G13" s="5"/>
      <c r="H13" s="5"/>
      <c r="I13" s="5"/>
      <c r="J13" s="5"/>
    </row>
    <row r="19" spans="3:10" ht="27.5">
      <c r="C19" s="9"/>
      <c r="I19" s="172" t="s">
        <v>569</v>
      </c>
      <c r="J19" s="17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4.5"/>
  <cols>
    <col min="1" max="1" width="3.1796875" style="16" customWidth="1"/>
    <col min="2" max="2" width="3.1796875" customWidth="1"/>
    <col min="3" max="3" width="62.1796875" bestFit="1" customWidth="1"/>
    <col min="4" max="4" width="7" customWidth="1"/>
    <col min="5" max="5" width="61.81640625" customWidth="1"/>
  </cols>
  <sheetData>
    <row r="1" spans="2:6">
      <c r="B1" s="17"/>
    </row>
    <row r="2" spans="2:6">
      <c r="B2" s="17"/>
    </row>
    <row r="3" spans="2:6">
      <c r="B3" s="17"/>
    </row>
    <row r="4" spans="2:6">
      <c r="B4" s="17"/>
    </row>
    <row r="5" spans="2:6">
      <c r="B5" s="17"/>
    </row>
    <row r="6" spans="2:6">
      <c r="B6" s="17"/>
    </row>
    <row r="7" spans="2:6">
      <c r="B7" s="17"/>
    </row>
    <row r="8" spans="2:6">
      <c r="B8" s="17"/>
      <c r="C8" s="97" t="s">
        <v>424</v>
      </c>
      <c r="D8" s="97"/>
      <c r="E8" s="97" t="s">
        <v>424</v>
      </c>
    </row>
    <row r="9" spans="2:6">
      <c r="B9" s="17"/>
      <c r="F9" s="15"/>
    </row>
    <row r="10" spans="2:6" ht="102" customHeight="1">
      <c r="B10" s="17"/>
      <c r="C10" s="98" t="s">
        <v>549</v>
      </c>
      <c r="D10" s="98"/>
      <c r="E10" s="129" t="s">
        <v>550</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heetViews>
  <sheetFormatPr defaultRowHeight="14.5"/>
  <cols>
    <col min="1" max="1" width="3.1796875" style="16" customWidth="1"/>
    <col min="2" max="2" width="3.1796875" customWidth="1"/>
    <col min="3" max="3" width="62.1796875" bestFit="1" customWidth="1"/>
    <col min="4" max="4" width="2.54296875" customWidth="1"/>
    <col min="5" max="5" width="64.26953125" customWidth="1"/>
  </cols>
  <sheetData>
    <row r="1" spans="2:5">
      <c r="B1" s="17"/>
    </row>
    <row r="2" spans="2:5">
      <c r="B2" s="17"/>
    </row>
    <row r="3" spans="2:5">
      <c r="B3" s="17"/>
    </row>
    <row r="4" spans="2:5">
      <c r="B4" s="17"/>
    </row>
    <row r="5" spans="2:5">
      <c r="B5" s="17"/>
    </row>
    <row r="6" spans="2:5">
      <c r="B6" s="17"/>
    </row>
    <row r="7" spans="2:5">
      <c r="B7" s="17"/>
    </row>
    <row r="8" spans="2:5" ht="26">
      <c r="B8" s="17"/>
      <c r="C8" s="153" t="s">
        <v>535</v>
      </c>
      <c r="D8" s="154"/>
      <c r="E8" s="155" t="s">
        <v>536</v>
      </c>
    </row>
    <row r="9" spans="2:5">
      <c r="B9" s="17"/>
      <c r="C9" s="154"/>
      <c r="D9" s="154"/>
      <c r="E9" s="154"/>
    </row>
    <row r="10" spans="2:5" ht="65">
      <c r="B10" s="17"/>
      <c r="C10" s="156" t="s">
        <v>537</v>
      </c>
      <c r="D10" s="156"/>
      <c r="E10" s="157" t="s">
        <v>538</v>
      </c>
    </row>
    <row r="11" spans="2:5">
      <c r="B11" s="17"/>
      <c r="C11" s="154"/>
      <c r="D11" s="154"/>
      <c r="E11" s="154"/>
    </row>
    <row r="12" spans="2:5" ht="26">
      <c r="B12" s="17"/>
      <c r="C12" s="156" t="s">
        <v>539</v>
      </c>
      <c r="D12" s="156"/>
      <c r="E12" s="157" t="s">
        <v>540</v>
      </c>
    </row>
    <row r="13" spans="2:5">
      <c r="B13" s="17"/>
      <c r="C13" s="156"/>
      <c r="D13" s="156"/>
      <c r="E13" s="157"/>
    </row>
    <row r="14" spans="2:5" ht="51" customHeight="1">
      <c r="B14" s="17"/>
      <c r="C14" s="156" t="s">
        <v>541</v>
      </c>
      <c r="D14" s="156"/>
      <c r="E14" s="157" t="s">
        <v>542</v>
      </c>
    </row>
    <row r="15" spans="2:5">
      <c r="B15" s="17"/>
      <c r="C15" s="156"/>
      <c r="D15" s="156"/>
      <c r="E15" s="157"/>
    </row>
    <row r="16" spans="2:5" ht="30.75" customHeight="1">
      <c r="B16" s="17"/>
      <c r="C16" s="156" t="s">
        <v>543</v>
      </c>
      <c r="D16" s="156"/>
      <c r="E16" s="157" t="s">
        <v>544</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420</v>
      </c>
    </row>
    <row r="22" spans="2:6">
      <c r="B22" s="17"/>
      <c r="C22" s="47" t="s">
        <v>417</v>
      </c>
      <c r="D22" s="47"/>
      <c r="E22" s="160" t="s">
        <v>421</v>
      </c>
    </row>
    <row r="23" spans="2:6">
      <c r="B23" s="17"/>
      <c r="C23" s="47" t="s">
        <v>418</v>
      </c>
      <c r="D23" s="47"/>
      <c r="E23" s="160" t="s">
        <v>418</v>
      </c>
    </row>
    <row r="24" spans="2:6">
      <c r="B24" s="17"/>
      <c r="C24" s="47" t="s">
        <v>419</v>
      </c>
      <c r="D24" s="47"/>
      <c r="E24" s="160" t="s">
        <v>422</v>
      </c>
    </row>
    <row r="25" spans="2:6" ht="8.25" customHeight="1">
      <c r="B25" s="17"/>
      <c r="C25" s="47"/>
      <c r="D25" s="47"/>
      <c r="E25" s="160"/>
    </row>
    <row r="26" spans="2:6">
      <c r="B26" s="17"/>
      <c r="C26" s="47" t="s">
        <v>423</v>
      </c>
      <c r="D26" s="47"/>
      <c r="E26" s="160" t="s">
        <v>423</v>
      </c>
    </row>
    <row r="27" spans="2:6">
      <c r="B27" s="17"/>
      <c r="C27" s="47"/>
      <c r="D27" s="47"/>
      <c r="E27" s="47"/>
    </row>
    <row r="28" spans="2:6">
      <c r="B28" s="17"/>
      <c r="C28" s="175" t="s">
        <v>545</v>
      </c>
      <c r="D28" s="175"/>
      <c r="E28" s="175"/>
      <c r="F28" s="161"/>
    </row>
    <row r="29" spans="2:6">
      <c r="B29" s="17"/>
      <c r="C29" s="175" t="s">
        <v>546</v>
      </c>
      <c r="D29" s="175"/>
      <c r="E29" s="175"/>
      <c r="F29" s="162"/>
    </row>
    <row r="30" spans="2:6">
      <c r="B30" s="17"/>
      <c r="C30" s="175"/>
      <c r="D30" s="175"/>
      <c r="E30" s="175"/>
      <c r="F30" s="162"/>
    </row>
    <row r="31" spans="2:6">
      <c r="B31" s="17"/>
      <c r="C31" s="175" t="s">
        <v>416</v>
      </c>
      <c r="D31" s="175"/>
      <c r="E31" s="175"/>
      <c r="F31" s="162"/>
    </row>
    <row r="32" spans="2:6">
      <c r="B32" s="17"/>
      <c r="C32" s="175" t="s">
        <v>547</v>
      </c>
      <c r="D32" s="175"/>
      <c r="E32" s="175"/>
      <c r="F32" s="162"/>
    </row>
    <row r="33" spans="2:6">
      <c r="B33" s="17"/>
      <c r="C33" s="175"/>
      <c r="D33" s="175"/>
      <c r="E33" s="175"/>
      <c r="F33" s="162"/>
    </row>
    <row r="34" spans="2:6">
      <c r="B34" s="17"/>
      <c r="C34" s="174" t="s">
        <v>420</v>
      </c>
      <c r="D34" s="174"/>
      <c r="E34" s="174"/>
      <c r="F34" s="162"/>
    </row>
    <row r="35" spans="2:6">
      <c r="B35" s="17"/>
      <c r="C35" s="174" t="s">
        <v>548</v>
      </c>
      <c r="D35" s="174"/>
      <c r="E35" s="174"/>
      <c r="F35" s="162"/>
    </row>
    <row r="36" spans="2:6">
      <c r="B36" s="17"/>
      <c r="C36" s="175"/>
      <c r="D36" s="175"/>
      <c r="E36" s="175"/>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4"/>
  <sheetViews>
    <sheetView showGridLines="0" view="pageBreakPreview" zoomScale="85" zoomScaleNormal="100" zoomScaleSheetLayoutView="85"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130</v>
      </c>
      <c r="D9" s="2"/>
      <c r="E9" s="2"/>
    </row>
    <row r="10" spans="3:5" ht="15.5">
      <c r="C10" s="18"/>
      <c r="D10" s="2"/>
      <c r="E10" s="2"/>
    </row>
    <row r="11" spans="3:5" ht="15.5">
      <c r="C11" s="18" t="s">
        <v>425</v>
      </c>
      <c r="D11" s="2"/>
      <c r="E11" s="2"/>
    </row>
    <row r="12" spans="3:5" ht="15.5">
      <c r="C12" s="18"/>
      <c r="D12" s="2"/>
      <c r="E12" s="2"/>
    </row>
    <row r="13" spans="3:5" ht="15.5">
      <c r="C13" s="18" t="s">
        <v>174</v>
      </c>
      <c r="D13" s="2"/>
      <c r="E13" s="2"/>
    </row>
    <row r="14" spans="3:5" ht="15.5">
      <c r="C14" s="18"/>
      <c r="D14" s="2"/>
      <c r="E14" s="2"/>
    </row>
    <row r="15" spans="3:5" ht="15.5">
      <c r="C15" s="18" t="s">
        <v>333</v>
      </c>
      <c r="D15" s="2"/>
      <c r="E15" s="3">
        <v>1</v>
      </c>
    </row>
    <row r="16" spans="3:5" ht="15.5">
      <c r="C16" s="18"/>
      <c r="D16" s="2"/>
      <c r="E16" s="2"/>
    </row>
    <row r="17" spans="3:5" ht="15.5">
      <c r="C17" s="18" t="s">
        <v>334</v>
      </c>
      <c r="D17" s="2"/>
      <c r="E17" s="3">
        <v>2</v>
      </c>
    </row>
    <row r="18" spans="3:5" ht="15.5">
      <c r="C18" s="18"/>
      <c r="D18" s="2"/>
      <c r="E18" s="2"/>
    </row>
    <row r="19" spans="3:5" ht="15.5">
      <c r="C19" s="18" t="s">
        <v>335</v>
      </c>
      <c r="D19" s="2"/>
      <c r="E19" s="3">
        <v>3</v>
      </c>
    </row>
    <row r="20" spans="3:5" ht="15.5">
      <c r="C20" s="18"/>
      <c r="D20" s="2"/>
      <c r="E20" s="2"/>
    </row>
    <row r="21" spans="3:5" ht="30.5">
      <c r="C21" s="96" t="s">
        <v>411</v>
      </c>
      <c r="D21" s="2"/>
      <c r="E21" s="3">
        <v>4</v>
      </c>
    </row>
    <row r="22" spans="3:5" ht="15.5">
      <c r="C22" s="18"/>
      <c r="D22" s="2"/>
      <c r="E22" s="2"/>
    </row>
    <row r="23" spans="3:5" ht="15.5">
      <c r="C23" s="18" t="s">
        <v>0</v>
      </c>
      <c r="D23" s="2"/>
      <c r="E23" s="3">
        <v>5</v>
      </c>
    </row>
    <row r="26" spans="3:5" ht="15.5">
      <c r="C26" s="18" t="s">
        <v>175</v>
      </c>
    </row>
    <row r="28" spans="3:5" ht="15.5">
      <c r="C28" s="18" t="s">
        <v>333</v>
      </c>
      <c r="E28" s="3">
        <v>6</v>
      </c>
    </row>
    <row r="29" spans="3:5" ht="15.5">
      <c r="C29" s="18"/>
    </row>
    <row r="30" spans="3:5" ht="15.5">
      <c r="C30" s="18" t="s">
        <v>334</v>
      </c>
      <c r="E30" s="3">
        <v>7</v>
      </c>
    </row>
    <row r="31" spans="3:5" ht="15.5">
      <c r="C31" s="18"/>
    </row>
    <row r="32" spans="3:5" ht="15.5">
      <c r="C32" s="18" t="s">
        <v>335</v>
      </c>
      <c r="E32" s="3">
        <v>8</v>
      </c>
    </row>
    <row r="34" spans="3:5" ht="30.5">
      <c r="C34" s="96" t="s">
        <v>411</v>
      </c>
      <c r="E34" s="3">
        <v>9</v>
      </c>
    </row>
    <row r="36" spans="3:5" ht="15.5">
      <c r="C36" s="18" t="s">
        <v>0</v>
      </c>
      <c r="E36" s="3">
        <v>10</v>
      </c>
    </row>
    <row r="37" spans="3:5" ht="15.5">
      <c r="C37" s="18"/>
      <c r="E37" s="3"/>
    </row>
    <row r="39" spans="3:5" ht="15.5">
      <c r="C39" s="18" t="s">
        <v>174</v>
      </c>
    </row>
    <row r="41" spans="3:5" ht="15.5">
      <c r="C41" s="18" t="s">
        <v>443</v>
      </c>
      <c r="E41" s="3">
        <v>11</v>
      </c>
    </row>
    <row r="42" spans="3:5" ht="15.5">
      <c r="C42" s="18"/>
      <c r="E42" s="3"/>
    </row>
    <row r="43" spans="3:5" ht="15.5">
      <c r="C43" s="18" t="s">
        <v>508</v>
      </c>
      <c r="E43" s="3">
        <v>12</v>
      </c>
    </row>
    <row r="44" spans="3:5" ht="15.5">
      <c r="C44" s="18"/>
      <c r="E44" s="3"/>
    </row>
    <row r="45" spans="3:5" ht="15.5">
      <c r="C45" s="18" t="s">
        <v>509</v>
      </c>
      <c r="E45" s="3">
        <v>13</v>
      </c>
    </row>
    <row r="46" spans="3:5" ht="15.5">
      <c r="E46" s="3"/>
    </row>
    <row r="47" spans="3:5" ht="15.5">
      <c r="E47" s="3"/>
    </row>
    <row r="48" spans="3:5" ht="15.5">
      <c r="C48" s="18" t="s">
        <v>175</v>
      </c>
      <c r="E48" s="3"/>
    </row>
    <row r="49" spans="3:5" ht="15.5">
      <c r="E49" s="3"/>
    </row>
    <row r="50" spans="3:5" ht="15.5">
      <c r="C50" s="18" t="s">
        <v>443</v>
      </c>
      <c r="E50" s="3">
        <v>14</v>
      </c>
    </row>
    <row r="51" spans="3:5" ht="15.5">
      <c r="C51" s="18"/>
      <c r="E51" s="3"/>
    </row>
    <row r="52" spans="3:5" ht="15.5">
      <c r="C52" s="18" t="s">
        <v>508</v>
      </c>
      <c r="E52" s="3">
        <v>15</v>
      </c>
    </row>
    <row r="53" spans="3:5" ht="15.5">
      <c r="C53" s="18"/>
      <c r="E53" s="3"/>
    </row>
    <row r="54" spans="3:5" ht="15.5">
      <c r="C54" s="18" t="s">
        <v>509</v>
      </c>
      <c r="E54" s="3">
        <v>16</v>
      </c>
    </row>
  </sheetData>
  <hyperlinks>
    <hyperlink ref="E17" location="'FP-General Insurance'!A1" display="'FP-General Insurance'!A1" xr:uid="{00000000-0004-0000-0300-000000000000}"/>
    <hyperlink ref="E19" location="'FP- Reinsurance'!A1" display="'FP- Reinsurance'!A1" xr:uid="{00000000-0004-0000-0300-000001000000}"/>
    <hyperlink ref="E21" location="'FP- Mandatory Insurance'!A1" display="'FP- Mandatory Insurance'!A1" xr:uid="{00000000-0004-0000-0300-000002000000}"/>
    <hyperlink ref="E23" location="'FP- Social Insurance'!A1" display="'FP- Social Insurance'!A1" xr:uid="{00000000-0004-0000-0300-000003000000}"/>
    <hyperlink ref="E28" location="'IS-Life Insurance'!A1" display="'IS-Life Insurance'!A1" xr:uid="{00000000-0004-0000-0300-000004000000}"/>
    <hyperlink ref="E30" location="'IS-General Insurance'!A1" display="'IS-General Insurance'!A1" xr:uid="{00000000-0004-0000-0300-000005000000}"/>
    <hyperlink ref="E32" location="'IS-Reinsurance'!A1" display="'IS-Reinsurance'!A1" xr:uid="{00000000-0004-0000-0300-000006000000}"/>
    <hyperlink ref="E34" location="'IS-Mandatory Insurance'!A1" display="'IS-Mandatory Insurance'!A1" xr:uid="{00000000-0004-0000-0300-000007000000}"/>
    <hyperlink ref="E36" location="'IS-Social Insurance'!A1" display="'IS-Social Insurance'!A1" xr:uid="{00000000-0004-0000-0300-000008000000}"/>
    <hyperlink ref="E41" location="'FP-Syaria Life Insurance'!A1" display="'FP-Syaria Life Insurance'!A1" xr:uid="{00000000-0004-0000-0300-000009000000}"/>
    <hyperlink ref="E43" location="'FP- Syaria General Insurance'!A1" display="'FP- Syaria General Insurance'!A1" xr:uid="{00000000-0004-0000-0300-00000A000000}"/>
    <hyperlink ref="E45" location="'FP- Syaria Reinsurance'!A1" display="'FP- Syaria Reinsurance'!A1" xr:uid="{00000000-0004-0000-0300-00000B000000}"/>
    <hyperlink ref="E50" location="'IS-Syaria Life Insurance'!A1" display="'IS-Syaria Life Insurance'!A1" xr:uid="{00000000-0004-0000-0300-00000C000000}"/>
    <hyperlink ref="E52" location="'IS-Syaria General Insurance'!A1" display="'IS-Syaria General Insurance'!A1" xr:uid="{00000000-0004-0000-0300-00000D000000}"/>
    <hyperlink ref="E54" location="'IS-Syaria Reinsurance'!A1" display="'IS-Syaria Reinsurance'!A1" xr:uid="{00000000-0004-0000-0300-00000E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5"/>
  <cols>
    <col min="1" max="1" width="3.1796875" style="16" customWidth="1"/>
    <col min="2" max="2" width="3.1796875" customWidth="1"/>
    <col min="3" max="3" width="30.1796875" customWidth="1"/>
    <col min="4" max="4" width="23.1796875" customWidth="1"/>
    <col min="5" max="5" width="21.81640625" bestFit="1" customWidth="1"/>
  </cols>
  <sheetData>
    <row r="1" spans="1:19" ht="22">
      <c r="A1" s="176"/>
      <c r="B1" s="177"/>
      <c r="C1" s="177"/>
      <c r="D1" s="177"/>
      <c r="E1" s="177"/>
      <c r="F1" s="31"/>
      <c r="G1" s="31"/>
      <c r="H1" s="31"/>
      <c r="I1" s="31"/>
      <c r="J1" s="31"/>
      <c r="K1" s="31"/>
      <c r="L1" s="31"/>
      <c r="M1" s="31"/>
      <c r="N1" s="31"/>
      <c r="O1" s="31"/>
      <c r="P1" s="31"/>
      <c r="Q1" s="31"/>
      <c r="R1" s="31"/>
      <c r="S1" s="31"/>
    </row>
    <row r="2" spans="1:19" ht="16"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0"/>
  <sheetViews>
    <sheetView zoomScale="85" zoomScaleNormal="85" workbookViewId="0">
      <pane xSplit="3" ySplit="2" topLeftCell="J3" activePane="bottomRight" state="frozen"/>
      <selection pane="topRight"/>
      <selection pane="bottomLeft"/>
      <selection pane="bottomRight" sqref="A1:M1"/>
    </sheetView>
  </sheetViews>
  <sheetFormatPr defaultRowHeight="14.5"/>
  <cols>
    <col min="1" max="1" width="3.1796875" style="16" customWidth="1"/>
    <col min="2" max="2" width="3.1796875" customWidth="1"/>
    <col min="3" max="3" width="84.1796875" style="30" customWidth="1"/>
    <col min="4" max="12" width="16.453125" customWidth="1"/>
    <col min="13" max="13" width="74" style="30" customWidth="1"/>
  </cols>
  <sheetData>
    <row r="1" spans="1:27" ht="22">
      <c r="A1" s="176"/>
      <c r="B1" s="177"/>
      <c r="C1" s="177"/>
      <c r="D1" s="177"/>
      <c r="E1" s="177"/>
      <c r="F1" s="177"/>
      <c r="G1" s="177"/>
      <c r="H1" s="177"/>
      <c r="I1" s="177"/>
      <c r="J1" s="177"/>
      <c r="K1" s="177"/>
      <c r="L1" s="177"/>
      <c r="M1" s="177"/>
      <c r="N1" s="31"/>
      <c r="O1" s="31"/>
      <c r="P1" s="31"/>
      <c r="Q1" s="31"/>
      <c r="R1" s="31"/>
      <c r="S1" s="31"/>
      <c r="T1" s="31"/>
      <c r="U1" s="31"/>
      <c r="V1" s="31"/>
      <c r="W1" s="31"/>
      <c r="X1" s="31"/>
      <c r="Y1" s="31"/>
      <c r="Z1" s="31"/>
      <c r="AA1" s="31"/>
    </row>
    <row r="2" spans="1:27" s="40" customFormat="1" ht="31.5" thickBot="1">
      <c r="A2" s="39"/>
      <c r="D2" s="41" t="s">
        <v>338</v>
      </c>
      <c r="E2" s="41" t="s">
        <v>551</v>
      </c>
      <c r="F2" s="41" t="s">
        <v>553</v>
      </c>
      <c r="G2" s="41" t="s">
        <v>558</v>
      </c>
      <c r="H2" s="41" t="s">
        <v>559</v>
      </c>
      <c r="I2" s="41" t="s">
        <v>561</v>
      </c>
      <c r="J2" s="41" t="s">
        <v>565</v>
      </c>
      <c r="K2" s="41" t="s">
        <v>567</v>
      </c>
      <c r="L2" s="41" t="s">
        <v>570</v>
      </c>
      <c r="M2" s="41" t="s">
        <v>11</v>
      </c>
    </row>
    <row r="3" spans="1:27" ht="23.15" customHeight="1">
      <c r="C3" s="52" t="s">
        <v>532</v>
      </c>
      <c r="D3" s="51"/>
      <c r="E3" s="51"/>
      <c r="F3" s="51"/>
      <c r="G3" s="51"/>
      <c r="H3" s="51"/>
      <c r="I3" s="51"/>
      <c r="J3" s="51"/>
      <c r="K3" s="51"/>
      <c r="L3" s="51"/>
      <c r="M3" s="40"/>
    </row>
    <row r="4" spans="1:27" ht="23.15"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53">
        <f>IFERROR('IS-Life Insurance'!J5/('IS-Life Insurance'!J13+'IS-Life Insurance'!J14),"-")</f>
        <v>1.1007983640938246</v>
      </c>
      <c r="L4" s="53">
        <f>IFERROR('IS-Life Insurance'!K5/('IS-Life Insurance'!K13+'IS-Life Insurance'!K14),"-")</f>
        <v>1.1110135784027111</v>
      </c>
      <c r="M4" s="64" t="s">
        <v>191</v>
      </c>
    </row>
    <row r="5" spans="1:27" ht="23.15"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53">
        <f>IFERROR('IS-Life Insurance'!J5/('IS-Life Insurance'!J13+'IS-Life Insurance'!J14+'IS-Life Insurance'!J26+'IS-Life Insurance'!J27+'IS-Life Insurance'!J28+'IS-Life Insurance'!J29),"-")</f>
        <v>0.9643242432094532</v>
      </c>
      <c r="L5" s="53">
        <f>IFERROR('IS-Life Insurance'!K5/('IS-Life Insurance'!K13+'IS-Life Insurance'!K14+'IS-Life Insurance'!K26+'IS-Life Insurance'!K27+'IS-Life Insurance'!K28+'IS-Life Insurance'!K29),"-")</f>
        <v>0.97183138386464296</v>
      </c>
      <c r="M5" s="64" t="s">
        <v>192</v>
      </c>
    </row>
    <row r="6" spans="1:27" ht="23.15"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53">
        <f>IFERROR(('IS-Life Insurance'!J5+'IS-Life Insurance'!J9)/('IS-Life Insurance'!J13+'IS-Life Insurance'!J14),"-")</f>
        <v>1.3120559443519588</v>
      </c>
      <c r="L6" s="53">
        <f>IFERROR(('IS-Life Insurance'!K5+'IS-Life Insurance'!K9)/('IS-Life Insurance'!K13+'IS-Life Insurance'!K14),"-")</f>
        <v>1.3451464429533513</v>
      </c>
      <c r="M6" s="64" t="s">
        <v>193</v>
      </c>
    </row>
    <row r="7" spans="1:27" ht="23.15"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53">
        <f>IFERROR(('IS-Life Insurance'!J5+'IS-Life Insurance'!J9)/('IS-Life Insurance'!J13+'IS-Life Insurance'!J14+'IS-Life Insurance'!J26+'IS-Life Insurance'!J27+'IS-Life Insurance'!J28+'IS-Life Insurance'!J29),"-")</f>
        <v>1.1493906575953325</v>
      </c>
      <c r="L7" s="53">
        <f>IFERROR(('IS-Life Insurance'!K5+'IS-Life Insurance'!K9)/('IS-Life Insurance'!K13+'IS-Life Insurance'!K14+'IS-Life Insurance'!K26+'IS-Life Insurance'!K27+'IS-Life Insurance'!K28+'IS-Life Insurance'!K29),"-")</f>
        <v>1.1766332604461782</v>
      </c>
      <c r="M7" s="64" t="s">
        <v>194</v>
      </c>
    </row>
    <row r="8" spans="1:27" ht="23.15"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53">
        <f>-IFERROR('IS-Life Insurance'!J6/'IS-Life Insurance'!J5,"-")</f>
        <v>3.6990523564389567E-2</v>
      </c>
      <c r="L8" s="53">
        <f>-IFERROR('IS-Life Insurance'!K6/'IS-Life Insurance'!K5,"-")</f>
        <v>3.6785760559023356E-2</v>
      </c>
      <c r="M8" s="64" t="s">
        <v>173</v>
      </c>
    </row>
    <row r="9" spans="1:27" ht="23.15"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53">
        <f>IFERROR('FP-Life Insurance'!J27/'FP-Life Insurance'!J54,"-")</f>
        <v>1.2459761853392903</v>
      </c>
      <c r="L9" s="53">
        <f>IFERROR('FP-Life Insurance'!K27/'FP-Life Insurance'!K54,"-")</f>
        <v>1.2501820121416947</v>
      </c>
      <c r="M9" s="64" t="s">
        <v>195</v>
      </c>
    </row>
    <row r="10" spans="1:27" ht="23.15" hidden="1" customHeight="1">
      <c r="C10" s="40" t="s">
        <v>393</v>
      </c>
      <c r="D10" s="53">
        <v>2.517000787934653</v>
      </c>
      <c r="E10" s="53">
        <v>2.517000787934653</v>
      </c>
      <c r="F10" s="53">
        <v>2.517000787934653</v>
      </c>
      <c r="G10" s="53">
        <v>2.517000787934653</v>
      </c>
      <c r="H10" s="53">
        <v>2.517000787934653</v>
      </c>
      <c r="I10" s="53">
        <v>2.517000787934653</v>
      </c>
      <c r="J10" s="53">
        <v>2.517000787934653</v>
      </c>
      <c r="K10" s="53">
        <v>2.517000787934653</v>
      </c>
      <c r="L10" s="53">
        <v>2.517000787934653</v>
      </c>
      <c r="M10" s="64" t="s">
        <v>399</v>
      </c>
    </row>
    <row r="11" spans="1:27" ht="23.15"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80">
        <v>5.0362355655666535</v>
      </c>
      <c r="L11" s="80">
        <v>5.0362355655666535</v>
      </c>
      <c r="M11" s="64" t="s">
        <v>400</v>
      </c>
    </row>
    <row r="12" spans="1:27" ht="23.15" hidden="1" customHeight="1">
      <c r="C12" s="40" t="s">
        <v>396</v>
      </c>
      <c r="D12" s="83"/>
      <c r="E12" s="83"/>
      <c r="F12" s="83"/>
      <c r="G12" s="83"/>
      <c r="H12" s="83"/>
      <c r="I12" s="83"/>
      <c r="J12" s="83"/>
      <c r="K12" s="83"/>
      <c r="L12" s="83"/>
      <c r="M12" s="64" t="s">
        <v>395</v>
      </c>
    </row>
    <row r="13" spans="1:27" ht="23.15" hidden="1" customHeight="1">
      <c r="C13" s="40" t="s">
        <v>397</v>
      </c>
      <c r="D13" s="83"/>
      <c r="E13" s="83"/>
      <c r="F13" s="83"/>
      <c r="G13" s="83"/>
      <c r="H13" s="83"/>
      <c r="I13" s="83"/>
      <c r="J13" s="83"/>
      <c r="K13" s="83"/>
      <c r="L13" s="83"/>
      <c r="M13" s="64" t="s">
        <v>398</v>
      </c>
    </row>
    <row r="14" spans="1:27" ht="20.5" customHeight="1">
      <c r="C14" s="40"/>
      <c r="D14" s="53"/>
      <c r="E14" s="53"/>
      <c r="F14" s="53"/>
      <c r="G14" s="53"/>
      <c r="H14" s="53"/>
      <c r="I14" s="53"/>
      <c r="J14" s="53"/>
      <c r="K14" s="53"/>
      <c r="L14" s="53"/>
      <c r="M14" s="64"/>
    </row>
    <row r="15" spans="1:27" ht="20.5" customHeight="1">
      <c r="C15" s="52" t="s">
        <v>533</v>
      </c>
      <c r="D15" s="53"/>
      <c r="E15" s="53"/>
      <c r="F15" s="53"/>
      <c r="G15" s="53"/>
      <c r="H15" s="53"/>
      <c r="I15" s="53"/>
      <c r="J15" s="53"/>
      <c r="K15" s="53"/>
      <c r="L15" s="53"/>
      <c r="M15" s="64"/>
    </row>
    <row r="16" spans="1:27"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5">
        <f>IFERROR(('IS-General Insurance'!J5+'IS-General Insurance'!J6)/('IS-General Insurance'!J21),"-")</f>
        <v>2.3777072125485708</v>
      </c>
      <c r="L16" s="65">
        <f>IFERROR(('IS-General Insurance'!K5+'IS-General Insurance'!K6)/('IS-General Insurance'!K21),"-")</f>
        <v>2.3404918841637121</v>
      </c>
      <c r="M16" s="64" t="s">
        <v>191</v>
      </c>
    </row>
    <row r="17" spans="3:13"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5">
        <f>IFERROR(('IS-General Insurance'!J5+'IS-General Insurance'!J6)/('IS-General Insurance'!J21+'IS-General Insurance'!J29+'IS-General Insurance'!J30+'IS-General Insurance'!J31+'IS-General Insurance'!J32),"-")</f>
        <v>1.7396832540905409</v>
      </c>
      <c r="L17" s="65">
        <f>IFERROR(('IS-General Insurance'!K5+'IS-General Insurance'!K6)/('IS-General Insurance'!K21+'IS-General Insurance'!K29+'IS-General Insurance'!K30+'IS-General Insurance'!K31+'IS-General Insurance'!K32),"-")</f>
        <v>1.7092448973438092</v>
      </c>
      <c r="M17" s="64" t="s">
        <v>192</v>
      </c>
    </row>
    <row r="18" spans="3:13"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5">
        <f>IFERROR(('IS-General Insurance'!J5+'IS-General Insurance'!J6+'IS-General Insurance'!J28)/'IS-General Insurance'!J21,"-")</f>
        <v>2.5223239021748949</v>
      </c>
      <c r="L18" s="65">
        <f>IFERROR(('IS-General Insurance'!K5+'IS-General Insurance'!K6+'IS-General Insurance'!K28)/'IS-General Insurance'!K21,"-")</f>
        <v>2.4825933096456771</v>
      </c>
      <c r="M18" s="64" t="s">
        <v>193</v>
      </c>
    </row>
    <row r="19" spans="3:13"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5">
        <f>IFERROR(('IS-General Insurance'!J5+'IS-General Insurance'!J6+'IS-General Insurance'!J28)/('IS-General Insurance'!J21+'IS-General Insurance'!J29+'IS-General Insurance'!J30+'IS-General Insurance'!J31+'IS-General Insurance'!J32),"-")</f>
        <v>1.8454941091349089</v>
      </c>
      <c r="L19" s="65">
        <f>IFERROR(('IS-General Insurance'!K5+'IS-General Insurance'!K6+'IS-General Insurance'!K28)/('IS-General Insurance'!K21+'IS-General Insurance'!K29+'IS-General Insurance'!K30+'IS-General Insurance'!K31+'IS-General Insurance'!K32),"-")</f>
        <v>1.8130205771715207</v>
      </c>
      <c r="M19" s="64" t="s">
        <v>194</v>
      </c>
    </row>
    <row r="20" spans="3:13"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5">
        <f>-IFERROR('IS-General Insurance'!J10/('IS-General Insurance'!J5+'IS-General Insurance'!J6),"-")</f>
        <v>0.41544865184057611</v>
      </c>
      <c r="L20" s="65">
        <f>-IFERROR('IS-General Insurance'!K10/('IS-General Insurance'!K5+'IS-General Insurance'!K6),"-")</f>
        <v>0.40862712237996757</v>
      </c>
      <c r="M20" s="64" t="s">
        <v>173</v>
      </c>
    </row>
    <row r="21" spans="3:13"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5">
        <f>IFERROR('FP-General Insurance'!J27/'FP-General Insurance'!J54,"-")</f>
        <v>1.0482657022495043</v>
      </c>
      <c r="L21" s="65">
        <f>IFERROR('FP-General Insurance'!K27/'FP-General Insurance'!K54,"-")</f>
        <v>1.0747339957851021</v>
      </c>
      <c r="M21" s="64" t="s">
        <v>195</v>
      </c>
    </row>
    <row r="22" spans="3:13"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5">
        <v>1.6576901991462087</v>
      </c>
      <c r="L22" s="65">
        <v>1.6576901991462087</v>
      </c>
      <c r="M22" s="64" t="s">
        <v>399</v>
      </c>
    </row>
    <row r="23" spans="3:13"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81">
        <v>3.2478591797322141</v>
      </c>
      <c r="L23" s="81">
        <v>3.2478591797322141</v>
      </c>
      <c r="M23" s="64" t="s">
        <v>400</v>
      </c>
    </row>
    <row r="24" spans="3:13" ht="21" hidden="1" customHeight="1">
      <c r="C24" s="40" t="s">
        <v>402</v>
      </c>
      <c r="D24" s="84"/>
      <c r="E24" s="84"/>
      <c r="F24" s="84"/>
      <c r="G24" s="84"/>
      <c r="H24" s="84"/>
      <c r="I24" s="84"/>
      <c r="J24" s="84"/>
      <c r="K24" s="84"/>
      <c r="L24" s="84"/>
      <c r="M24" s="64" t="s">
        <v>395</v>
      </c>
    </row>
    <row r="25" spans="3:13" ht="21" hidden="1" customHeight="1">
      <c r="C25" s="40" t="s">
        <v>403</v>
      </c>
      <c r="D25" s="84"/>
      <c r="E25" s="84"/>
      <c r="F25" s="84"/>
      <c r="G25" s="84"/>
      <c r="H25" s="84"/>
      <c r="I25" s="84"/>
      <c r="J25" s="84"/>
      <c r="K25" s="84"/>
      <c r="L25" s="84"/>
      <c r="M25" s="64" t="s">
        <v>398</v>
      </c>
    </row>
    <row r="26" spans="3:13" ht="20.5" customHeight="1">
      <c r="C26" s="40"/>
      <c r="D26" s="65"/>
      <c r="E26" s="65"/>
      <c r="F26" s="65"/>
      <c r="G26" s="65"/>
      <c r="H26" s="65"/>
      <c r="I26" s="65"/>
      <c r="J26" s="65"/>
      <c r="K26" s="65"/>
      <c r="L26" s="65"/>
      <c r="M26" s="64"/>
    </row>
    <row r="27" spans="3:13" ht="20.5" customHeight="1">
      <c r="C27" s="52" t="s">
        <v>534</v>
      </c>
      <c r="D27" s="53"/>
      <c r="E27" s="53"/>
      <c r="F27" s="53"/>
      <c r="G27" s="53"/>
      <c r="H27" s="53"/>
      <c r="I27" s="53"/>
      <c r="J27" s="53"/>
      <c r="K27" s="53"/>
      <c r="L27" s="53"/>
      <c r="M27" s="64"/>
    </row>
    <row r="28" spans="3:13" ht="20.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5">
        <f>IFERROR('IS-Reinsurance'!J6/'IS-Reinsurance'!J21,"-")</f>
        <v>2.208618095172838</v>
      </c>
      <c r="L28" s="65">
        <f>IFERROR('IS-Reinsurance'!K6/'IS-Reinsurance'!K21,"-")</f>
        <v>2.1940282805827049</v>
      </c>
      <c r="M28" s="64" t="s">
        <v>191</v>
      </c>
    </row>
    <row r="29" spans="3:13" ht="20.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5">
        <f>IFERROR('IS-Reinsurance'!J6/('IS-Reinsurance'!J21+'IS-Reinsurance'!J29+'IS-Reinsurance'!J30+'IS-Reinsurance'!J31+'IS-Reinsurance'!J32),"-")</f>
        <v>2.0701394895695859</v>
      </c>
      <c r="L29" s="65">
        <f>IFERROR('IS-Reinsurance'!K6/('IS-Reinsurance'!K21+'IS-Reinsurance'!K29+'IS-Reinsurance'!K30+'IS-Reinsurance'!K31+'IS-Reinsurance'!K32),"-")</f>
        <v>2.0547618522114202</v>
      </c>
      <c r="M29" s="64" t="s">
        <v>192</v>
      </c>
    </row>
    <row r="30" spans="3:13" ht="20.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5">
        <f>IFERROR(('IS-Reinsurance'!J6+'IS-Reinsurance'!J28)/('IS-Reinsurance'!J21),"-")</f>
        <v>2.2970372371374794</v>
      </c>
      <c r="L30" s="65">
        <f>IFERROR(('IS-Reinsurance'!K6+'IS-Reinsurance'!K28)/('IS-Reinsurance'!K21),"-")</f>
        <v>2.2756028672502975</v>
      </c>
      <c r="M30" s="64" t="s">
        <v>193</v>
      </c>
    </row>
    <row r="31" spans="3:13" ht="20.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5">
        <f>IFERROR(('IS-Reinsurance'!J6+'IS-Reinsurance'!J28)/('IS-Reinsurance'!J21+'IS-Reinsurance'!J29+'IS-Reinsurance'!J30+'IS-Reinsurance'!J31+'IS-Reinsurance'!J32),"-")</f>
        <v>2.1530148213505385</v>
      </c>
      <c r="L31" s="65">
        <f>IFERROR(('IS-Reinsurance'!K6+'IS-Reinsurance'!K28)/('IS-Reinsurance'!K21+'IS-Reinsurance'!K29+'IS-Reinsurance'!K30+'IS-Reinsurance'!K31+'IS-Reinsurance'!K32),"-")</f>
        <v>2.1311584740224965</v>
      </c>
      <c r="M31" s="64" t="s">
        <v>194</v>
      </c>
    </row>
    <row r="32" spans="3:13" ht="20.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0.50290199520644385</v>
      </c>
      <c r="K32" s="65">
        <f>IFERROR('IS-Reinsurance'!J10/'IS-Reinsurance'!J6,"-")</f>
        <v>0.49031136588955426</v>
      </c>
      <c r="L32" s="65">
        <f>IFERROR('IS-Reinsurance'!K10/'IS-Reinsurance'!K6,"-")</f>
        <v>0.4827853631654852</v>
      </c>
      <c r="M32" s="64" t="s">
        <v>173</v>
      </c>
    </row>
    <row r="33" spans="3:13" ht="20.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5">
        <f>IFERROR('FP- Reinsurance'!J27/'FP- Reinsurance'!J54,"-")</f>
        <v>0.84666732375321185</v>
      </c>
      <c r="L33" s="65">
        <f>IFERROR('FP- Reinsurance'!K27/'FP- Reinsurance'!K54,"-")</f>
        <v>0.85897295080754399</v>
      </c>
      <c r="M33" s="64" t="s">
        <v>195</v>
      </c>
    </row>
    <row r="34" spans="3:13" ht="22.4" hidden="1" customHeight="1">
      <c r="C34" s="40" t="s">
        <v>393</v>
      </c>
      <c r="D34" s="86">
        <v>1.5990462596968518</v>
      </c>
      <c r="E34" s="86"/>
      <c r="F34" s="86"/>
      <c r="G34" s="86"/>
      <c r="H34" s="86"/>
      <c r="I34" s="86"/>
      <c r="J34" s="86"/>
      <c r="K34" s="86"/>
      <c r="L34" s="86"/>
      <c r="M34" s="64" t="s">
        <v>399</v>
      </c>
    </row>
    <row r="35" spans="3:13" ht="22.4" hidden="1" customHeight="1">
      <c r="C35" s="40" t="s">
        <v>401</v>
      </c>
      <c r="D35" s="82">
        <v>3.2478591797322141</v>
      </c>
      <c r="E35" s="82"/>
      <c r="F35" s="82"/>
      <c r="G35" s="82"/>
      <c r="H35" s="82"/>
      <c r="I35" s="82"/>
      <c r="J35" s="82"/>
      <c r="K35" s="82"/>
      <c r="L35" s="82"/>
      <c r="M35" s="64" t="s">
        <v>400</v>
      </c>
    </row>
    <row r="36" spans="3:13" ht="22.4" hidden="1" customHeight="1">
      <c r="C36" s="40" t="s">
        <v>402</v>
      </c>
      <c r="D36" s="85"/>
      <c r="E36" s="85"/>
      <c r="F36" s="85"/>
      <c r="G36" s="85"/>
      <c r="H36" s="85"/>
      <c r="I36" s="85"/>
      <c r="J36" s="85"/>
      <c r="K36" s="85"/>
      <c r="L36" s="85"/>
      <c r="M36" s="64" t="s">
        <v>395</v>
      </c>
    </row>
    <row r="37" spans="3:13" ht="22.4" hidden="1" customHeight="1">
      <c r="C37" s="40" t="s">
        <v>403</v>
      </c>
      <c r="D37" s="85"/>
      <c r="E37" s="85"/>
      <c r="F37" s="85"/>
      <c r="G37" s="85"/>
      <c r="H37" s="85"/>
      <c r="I37" s="85"/>
      <c r="J37" s="85"/>
      <c r="K37" s="85"/>
      <c r="L37" s="85"/>
      <c r="M37" s="64" t="s">
        <v>398</v>
      </c>
    </row>
    <row r="40" spans="3:13" hidden="1">
      <c r="C40" s="30" t="s">
        <v>404</v>
      </c>
    </row>
  </sheetData>
  <mergeCells count="1">
    <mergeCell ref="A1:M1"/>
  </mergeCells>
  <pageMargins left="0.7" right="0.7" top="0.75" bottom="0.75" header="0.3" footer="0.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zoomScale="85" zoomScaleNormal="85" workbookViewId="0">
      <pane xSplit="1" ySplit="4" topLeftCell="B5" activePane="bottomRight" state="frozen"/>
      <selection pane="topRight" activeCell="C1" sqref="C1"/>
      <selection pane="bottomLeft" activeCell="A6" sqref="A6"/>
      <selection pane="bottomRight"/>
    </sheetView>
  </sheetViews>
  <sheetFormatPr defaultColWidth="9.1796875" defaultRowHeight="14"/>
  <cols>
    <col min="1" max="1" width="45" style="99" customWidth="1"/>
    <col min="2" max="8" width="16.81640625" style="99" customWidth="1"/>
    <col min="9" max="9" width="16.1796875" style="99" customWidth="1"/>
    <col min="10" max="11" width="20.7265625" style="99" customWidth="1"/>
    <col min="12" max="23" width="16.1796875" style="99" customWidth="1"/>
    <col min="24" max="16384" width="9.179687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79" t="s">
        <v>433</v>
      </c>
      <c r="B2" s="180"/>
      <c r="C2" s="180"/>
      <c r="D2" s="180"/>
      <c r="E2" s="180"/>
      <c r="F2" s="180"/>
      <c r="G2" s="180"/>
      <c r="H2" s="180"/>
      <c r="I2" s="180"/>
      <c r="J2" s="180"/>
      <c r="K2" s="180"/>
      <c r="L2" s="180"/>
      <c r="M2" s="180"/>
      <c r="N2" s="180"/>
      <c r="O2" s="18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1" t="s">
        <v>434</v>
      </c>
      <c r="B3" s="182"/>
      <c r="C3" s="182"/>
      <c r="D3" s="182"/>
      <c r="E3" s="182"/>
      <c r="F3" s="182"/>
      <c r="G3" s="182"/>
      <c r="H3" s="182"/>
      <c r="I3" s="182"/>
      <c r="J3" s="182"/>
      <c r="K3" s="182"/>
      <c r="L3" s="182"/>
      <c r="M3" s="182"/>
      <c r="N3" s="182"/>
      <c r="O3" s="18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426</v>
      </c>
      <c r="B4" s="178" t="s">
        <v>435</v>
      </c>
      <c r="C4" s="178"/>
      <c r="D4" s="178" t="s">
        <v>436</v>
      </c>
      <c r="E4" s="178"/>
      <c r="F4" s="183" t="s">
        <v>437</v>
      </c>
      <c r="G4" s="183"/>
      <c r="H4" s="178" t="s">
        <v>438</v>
      </c>
      <c r="I4" s="178"/>
      <c r="J4" s="178" t="s">
        <v>530</v>
      </c>
      <c r="K4" s="178"/>
      <c r="L4" s="178" t="s">
        <v>507</v>
      </c>
      <c r="M4" s="178"/>
      <c r="N4" s="178" t="s">
        <v>521</v>
      </c>
      <c r="O4" s="178"/>
      <c r="P4" s="37"/>
    </row>
    <row r="5" spans="1:49" s="6" customFormat="1" ht="46.5">
      <c r="A5" s="113"/>
      <c r="B5" s="115" t="s">
        <v>442</v>
      </c>
      <c r="C5" s="115" t="s">
        <v>441</v>
      </c>
      <c r="D5" s="115" t="s">
        <v>427</v>
      </c>
      <c r="E5" s="115" t="s">
        <v>428</v>
      </c>
      <c r="F5" s="115" t="s">
        <v>427</v>
      </c>
      <c r="G5" s="115" t="s">
        <v>428</v>
      </c>
      <c r="H5" s="115" t="s">
        <v>427</v>
      </c>
      <c r="I5" s="115" t="s">
        <v>428</v>
      </c>
      <c r="J5" s="115" t="s">
        <v>427</v>
      </c>
      <c r="K5" s="115" t="s">
        <v>428</v>
      </c>
      <c r="L5" s="115" t="s">
        <v>427</v>
      </c>
      <c r="M5" s="115" t="s">
        <v>428</v>
      </c>
      <c r="N5" s="115" t="s">
        <v>427</v>
      </c>
      <c r="O5" s="115" t="s">
        <v>428</v>
      </c>
      <c r="P5" s="114"/>
    </row>
    <row r="6" spans="1:49" s="6" customFormat="1" ht="15.5">
      <c r="A6" s="113" t="s">
        <v>439</v>
      </c>
      <c r="B6" s="117">
        <f>SUM(B7:B9)</f>
        <v>129</v>
      </c>
      <c r="C6" s="117">
        <f>SUM(C7:C9)</f>
        <v>16</v>
      </c>
      <c r="D6" s="117">
        <f>SUM(D7:D9)</f>
        <v>872072.83650704008</v>
      </c>
      <c r="E6" s="117">
        <f t="shared" ref="E6:M6" si="0">SUM(E7:E9)</f>
        <v>50406.948495690005</v>
      </c>
      <c r="F6" s="117">
        <f t="shared" si="0"/>
        <v>643202.18480589008</v>
      </c>
      <c r="G6" s="117">
        <f t="shared" si="0"/>
        <v>18757.055588549996</v>
      </c>
      <c r="H6" s="117">
        <f t="shared" si="0"/>
        <v>225295.99089829999</v>
      </c>
      <c r="I6" s="117">
        <f t="shared" si="0"/>
        <v>30155.14425401</v>
      </c>
      <c r="J6" s="117">
        <f t="shared" si="0"/>
        <v>3574.6608157600003</v>
      </c>
      <c r="K6" s="117">
        <f t="shared" si="0"/>
        <v>1494.7486684200001</v>
      </c>
      <c r="L6" s="117">
        <f t="shared" si="0"/>
        <v>217900.32213710999</v>
      </c>
      <c r="M6" s="117">
        <f t="shared" si="0"/>
        <v>20235.773721639995</v>
      </c>
      <c r="N6" s="117">
        <f t="shared" ref="N6:O6" si="1">SUM(N7:N9)</f>
        <v>152018.54310016002</v>
      </c>
      <c r="O6" s="117">
        <f t="shared" si="1"/>
        <v>5390.9422336500002</v>
      </c>
      <c r="P6" s="114"/>
    </row>
    <row r="7" spans="1:49" ht="14.5">
      <c r="A7" s="101" t="s">
        <v>429</v>
      </c>
      <c r="B7" s="102">
        <v>49</v>
      </c>
      <c r="C7" s="103">
        <v>9</v>
      </c>
      <c r="D7" s="163">
        <f>'FP-Life Insurance'!K41/1000</f>
        <v>597408.79292143998</v>
      </c>
      <c r="E7" s="164">
        <f>'FP-Syaria Life Insurance'!K35/1000</f>
        <v>38005.669654090001</v>
      </c>
      <c r="F7" s="163">
        <f>+'FP-Life Insurance'!K55/1000</f>
        <v>463363.75239429006</v>
      </c>
      <c r="G7" s="163">
        <f>'FP-Syaria Life Insurance'!K47/1000</f>
        <v>10234.164426889998</v>
      </c>
      <c r="H7" s="163">
        <f>'FP-Life Insurance'!K61/1000</f>
        <v>133043.65545641998</v>
      </c>
      <c r="I7" s="163">
        <f>'FP-Syaria Life Insurance'!K55/1000</f>
        <v>26326.756577730001</v>
      </c>
      <c r="J7" s="163">
        <f>'FP-Life Insurance'!K56/1000</f>
        <v>1001.3851</v>
      </c>
      <c r="K7" s="120">
        <f>'FP-Syaria Life Insurance'!K48/1000</f>
        <v>1444.7486684200001</v>
      </c>
      <c r="L7" s="163">
        <f>'IS-Life Insurance'!K8/1000</f>
        <v>111724.87020669002</v>
      </c>
      <c r="M7" s="163">
        <f>'IS-Syaria Life Insurance'!K7/1000</f>
        <v>17116.552637139994</v>
      </c>
      <c r="N7" s="163">
        <f>(+'IS-Life Insurance'!K13+'IS-Life Insurance'!K14)/1000</f>
        <v>106097.3763089</v>
      </c>
      <c r="O7" s="163">
        <f>+'IS-Syaria Life Insurance'!K12/1000</f>
        <v>3511.6917374400005</v>
      </c>
    </row>
    <row r="8" spans="1:49" ht="14.5">
      <c r="A8" s="104" t="s">
        <v>430</v>
      </c>
      <c r="B8" s="102">
        <v>72</v>
      </c>
      <c r="C8" s="116">
        <v>6</v>
      </c>
      <c r="D8" s="163">
        <f>'FP-General Insurance'!K41/1000</f>
        <v>234843.51658321009</v>
      </c>
      <c r="E8" s="165">
        <f>'FP- Syaria General Insurance'!K36/1000</f>
        <v>9326.3210125000005</v>
      </c>
      <c r="F8" s="163">
        <f>+'FP-General Insurance'!K55/1000</f>
        <v>149357.49575652994</v>
      </c>
      <c r="G8" s="163">
        <f>'FP- Syaria General Insurance'!K48/1000</f>
        <v>4571.5587294799998</v>
      </c>
      <c r="H8" s="163">
        <f>'FP-General Insurance'!K61/1000</f>
        <v>84318.850804270012</v>
      </c>
      <c r="I8" s="163">
        <f>'FP- Syaria General Insurance'!K56/1000</f>
        <v>4704.7622736199992</v>
      </c>
      <c r="J8" s="163">
        <f>'FP-General Insurance'!K56/1000</f>
        <v>1167.17</v>
      </c>
      <c r="K8" s="122">
        <f>'FP- Syaria General Insurance'!K49/1000</f>
        <v>50</v>
      </c>
      <c r="L8" s="163">
        <f>'IS-General Insurance'!K7/1000</f>
        <v>86661.48029428997</v>
      </c>
      <c r="M8" s="163">
        <f>'IS-Syaria General Insurance'!K7/1000</f>
        <v>2388.6365797000003</v>
      </c>
      <c r="N8" s="122">
        <f>+'IS-General Insurance'!K21/1000</f>
        <v>37027.037299479998</v>
      </c>
      <c r="O8" s="121">
        <f>+'IS-Syaria General Insurance'!K11/1000</f>
        <v>1063.1093984400002</v>
      </c>
    </row>
    <row r="9" spans="1:49" ht="14.5">
      <c r="A9" s="104" t="s">
        <v>431</v>
      </c>
      <c r="B9" s="102">
        <v>8</v>
      </c>
      <c r="C9" s="116">
        <v>1</v>
      </c>
      <c r="D9" s="163">
        <f>'FP- Reinsurance'!K41/1000</f>
        <v>39820.527002389994</v>
      </c>
      <c r="E9" s="165">
        <f>'FP- Syaria Reinsurance'!K35/1000</f>
        <v>3074.9578291000003</v>
      </c>
      <c r="F9" s="163">
        <f>+'FP- Reinsurance'!K55/1000</f>
        <v>30480.93665507</v>
      </c>
      <c r="G9" s="163">
        <f>'FP- Syaria Reinsurance'!K47/1000</f>
        <v>3951.3324321800001</v>
      </c>
      <c r="H9" s="163">
        <f>'FP- Reinsurance'!K61/1000</f>
        <v>7933.4846376100004</v>
      </c>
      <c r="I9" s="163">
        <f>'FP- Syaria Reinsurance'!K55/1000</f>
        <v>-876.37459734000015</v>
      </c>
      <c r="J9" s="163">
        <f>'FP- Reinsurance'!K56/1000</f>
        <v>1406.1057157600001</v>
      </c>
      <c r="K9" s="122">
        <f>'FP- Syaria Reinsurance'!K48</f>
        <v>0</v>
      </c>
      <c r="L9" s="163">
        <f>'IS-Reinsurance'!K7/1000</f>
        <v>19513.971636130002</v>
      </c>
      <c r="M9" s="163">
        <f>'IS-Syaria Reinsurance'!K7/1000</f>
        <v>730.58450479999999</v>
      </c>
      <c r="N9" s="122">
        <f>+'IS-Reinsurance'!K21/1000</f>
        <v>8894.1294917800005</v>
      </c>
      <c r="O9" s="121">
        <f>+'IS-Syaria Reinsurance'!K13/1000</f>
        <v>816.14109776999999</v>
      </c>
    </row>
    <row r="10" spans="1:49" ht="15.5">
      <c r="A10" s="113" t="s">
        <v>440</v>
      </c>
      <c r="B10" s="117">
        <f t="shared" ref="B10:O10" si="2">SUM(B11:B12)</f>
        <v>4</v>
      </c>
      <c r="C10" s="117">
        <f t="shared" si="2"/>
        <v>0</v>
      </c>
      <c r="D10" s="117">
        <f>SUM(D11:D12)</f>
        <v>1057385.0725682504</v>
      </c>
      <c r="E10" s="123">
        <f t="shared" si="2"/>
        <v>0</v>
      </c>
      <c r="F10" s="117">
        <f>SUM(F11:F12)</f>
        <v>200827.4745960104</v>
      </c>
      <c r="G10" s="123">
        <f t="shared" si="2"/>
        <v>0</v>
      </c>
      <c r="H10" s="117">
        <f>SUM(H11:H12)</f>
        <v>856557.59797221085</v>
      </c>
      <c r="I10" s="123">
        <f t="shared" si="2"/>
        <v>0</v>
      </c>
      <c r="J10" s="149"/>
      <c r="K10" s="149"/>
      <c r="L10" s="117">
        <f>SUM(L11:L12)</f>
        <v>206028.55814233498</v>
      </c>
      <c r="M10" s="123">
        <f t="shared" si="2"/>
        <v>0</v>
      </c>
      <c r="N10" s="117">
        <f t="shared" si="2"/>
        <v>186011.41513969295</v>
      </c>
      <c r="O10" s="123">
        <f t="shared" si="2"/>
        <v>0</v>
      </c>
    </row>
    <row r="11" spans="1:49" ht="28">
      <c r="A11" s="105" t="s">
        <v>410</v>
      </c>
      <c r="B11" s="102">
        <v>2</v>
      </c>
      <c r="C11" s="118"/>
      <c r="D11" s="163">
        <f>'FP- CSAFPPTPTA Insurance'!K23/1000</f>
        <v>159850.79800331002</v>
      </c>
      <c r="E11" s="123"/>
      <c r="F11" s="163">
        <f>'FP- CSAFPPTPTA Insurance'!K24/1000</f>
        <v>149001.96991092997</v>
      </c>
      <c r="G11" s="118"/>
      <c r="H11" s="163">
        <f>'FP- CSAFPPTPTA Insurance'!K25/1000</f>
        <v>10848.828092370002</v>
      </c>
      <c r="I11" s="118"/>
      <c r="J11" s="150"/>
      <c r="K11" s="150"/>
      <c r="L11" s="163">
        <f>'IS-CSAFPPTPTA Insurance'!K5/1000</f>
        <v>5363.6277778800004</v>
      </c>
      <c r="M11" s="118"/>
      <c r="N11" s="163">
        <f>'IS-CSAFPPTPTA Insurance'!K6/1000</f>
        <v>11656.90501652798</v>
      </c>
      <c r="O11" s="118"/>
    </row>
    <row r="12" spans="1:49" ht="15" thickBot="1">
      <c r="A12" s="105" t="s">
        <v>303</v>
      </c>
      <c r="B12" s="106">
        <v>2</v>
      </c>
      <c r="C12" s="119"/>
      <c r="D12" s="163">
        <f>'FP- Social Insurance ('!K24/1000</f>
        <v>897534.27456494025</v>
      </c>
      <c r="E12" s="124"/>
      <c r="F12" s="163">
        <f>'FP- Social Insurance ('!K25/1000</f>
        <v>51825.50468508045</v>
      </c>
      <c r="G12" s="119"/>
      <c r="H12" s="163">
        <f>'FP- Social Insurance ('!K26/1000</f>
        <v>845708.7698798409</v>
      </c>
      <c r="I12" s="119"/>
      <c r="J12" s="151"/>
      <c r="K12" s="151"/>
      <c r="L12" s="163">
        <f>'IS-Social Insurance'!K5/1000</f>
        <v>200664.93036445498</v>
      </c>
      <c r="M12" s="119"/>
      <c r="N12" s="163">
        <f>'IS-Social Insurance'!K6/1000</f>
        <v>174354.51012316498</v>
      </c>
      <c r="O12" s="119"/>
    </row>
    <row r="13" spans="1:49" ht="14.5" thickBot="1">
      <c r="A13" s="107" t="s">
        <v>432</v>
      </c>
      <c r="B13" s="100">
        <f>B6+B10</f>
        <v>133</v>
      </c>
      <c r="C13" s="100">
        <f t="shared" ref="C13:M13" si="3">C6+C10</f>
        <v>16</v>
      </c>
      <c r="D13" s="100">
        <f>D6+D10</f>
        <v>1929457.9090752904</v>
      </c>
      <c r="E13" s="100">
        <f t="shared" si="3"/>
        <v>50406.948495690005</v>
      </c>
      <c r="F13" s="100">
        <f>F6+F10</f>
        <v>844029.65940190048</v>
      </c>
      <c r="G13" s="100">
        <f t="shared" si="3"/>
        <v>18757.055588549996</v>
      </c>
      <c r="H13" s="100">
        <f>H6+H10</f>
        <v>1081853.5888705109</v>
      </c>
      <c r="I13" s="100">
        <f t="shared" si="3"/>
        <v>30155.14425401</v>
      </c>
      <c r="J13" s="100">
        <f>J6+J10</f>
        <v>3574.6608157600003</v>
      </c>
      <c r="K13" s="100">
        <f t="shared" si="3"/>
        <v>1494.7486684200001</v>
      </c>
      <c r="L13" s="100">
        <f t="shared" si="3"/>
        <v>423928.88027944497</v>
      </c>
      <c r="M13" s="100">
        <f t="shared" si="3"/>
        <v>20235.773721639995</v>
      </c>
      <c r="N13" s="100">
        <f t="shared" ref="N13:O13" si="4">N6+N10</f>
        <v>338029.95823985297</v>
      </c>
      <c r="O13" s="100">
        <f t="shared" si="4"/>
        <v>5390.9422336500002</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4.5">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T66"/>
  <sheetViews>
    <sheetView zoomScale="85" zoomScaleNormal="85" zoomScaleSheetLayoutView="70" workbookViewId="0">
      <pane xSplit="2" ySplit="4" topLeftCell="J5" activePane="bottomRight" state="frozen"/>
      <selection activeCell="G55" sqref="G55"/>
      <selection pane="topRight" activeCell="G55" sqref="G55"/>
      <selection pane="bottomLeft" activeCell="G55" sqref="G55"/>
      <selection pane="bottomRight"/>
    </sheetView>
  </sheetViews>
  <sheetFormatPr defaultColWidth="9.1796875" defaultRowHeight="14.5"/>
  <cols>
    <col min="1" max="1" width="9.1796875" style="8"/>
    <col min="2" max="2" width="44.54296875" style="36" customWidth="1"/>
    <col min="3" max="3" width="20.54296875" style="7" bestFit="1" customWidth="1"/>
    <col min="4" max="11" width="20.54296875" style="7" customWidth="1"/>
    <col min="12" max="12" width="61.1796875" style="36" bestFit="1" customWidth="1"/>
    <col min="13" max="49" width="26.1796875" style="6" customWidth="1"/>
    <col min="50" max="50" width="0" style="6" hidden="1" customWidth="1"/>
    <col min="51" max="51" width="21.54296875" style="6" customWidth="1"/>
    <col min="52" max="16384" width="9.1796875" style="6"/>
  </cols>
  <sheetData>
    <row r="1" spans="1:46">
      <c r="L1" s="71" t="s">
        <v>374</v>
      </c>
    </row>
    <row r="2" spans="1:46" ht="38.25" customHeight="1" thickBot="1">
      <c r="A2" s="179" t="s">
        <v>100</v>
      </c>
      <c r="B2" s="180"/>
      <c r="C2" s="180"/>
      <c r="D2" s="180"/>
      <c r="E2" s="180"/>
      <c r="F2" s="180"/>
      <c r="G2" s="180"/>
      <c r="H2" s="180"/>
      <c r="I2" s="180"/>
      <c r="J2" s="180"/>
      <c r="K2" s="180"/>
      <c r="L2" s="187"/>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6" ht="39.75" customHeight="1" thickBot="1">
      <c r="A3" s="184" t="s">
        <v>333</v>
      </c>
      <c r="B3" s="185"/>
      <c r="C3" s="185"/>
      <c r="D3" s="185"/>
      <c r="E3" s="185"/>
      <c r="F3" s="185"/>
      <c r="G3" s="185"/>
      <c r="H3" s="185"/>
      <c r="I3" s="185"/>
      <c r="J3" s="185"/>
      <c r="K3" s="185"/>
      <c r="L3" s="186"/>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ht="31.5" thickBot="1">
      <c r="A4" s="14" t="s">
        <v>1</v>
      </c>
      <c r="B4" s="37" t="s">
        <v>17</v>
      </c>
      <c r="C4" s="41" t="s">
        <v>338</v>
      </c>
      <c r="D4" s="41" t="s">
        <v>551</v>
      </c>
      <c r="E4" s="41" t="s">
        <v>553</v>
      </c>
      <c r="F4" s="41" t="s">
        <v>554</v>
      </c>
      <c r="G4" s="41" t="s">
        <v>559</v>
      </c>
      <c r="H4" s="41" t="s">
        <v>561</v>
      </c>
      <c r="I4" s="41" t="s">
        <v>565</v>
      </c>
      <c r="J4" s="41" t="s">
        <v>567</v>
      </c>
      <c r="K4" s="41" t="s">
        <v>570</v>
      </c>
      <c r="L4" s="37" t="s">
        <v>11</v>
      </c>
    </row>
    <row r="5" spans="1:46">
      <c r="A5" s="8">
        <v>1</v>
      </c>
      <c r="B5" s="36" t="s">
        <v>340</v>
      </c>
      <c r="C5" s="91">
        <v>35319054.274049997</v>
      </c>
      <c r="D5" s="91">
        <v>34595556.387340002</v>
      </c>
      <c r="E5" s="91">
        <v>36074276.450679995</v>
      </c>
      <c r="F5" s="91">
        <v>34556593.170219995</v>
      </c>
      <c r="G5" s="91">
        <v>36700907.170649998</v>
      </c>
      <c r="H5" s="91">
        <v>32710452.815479986</v>
      </c>
      <c r="I5" s="91">
        <v>32186456.435000002</v>
      </c>
      <c r="J5" s="91">
        <v>32407741.426290002</v>
      </c>
      <c r="K5" s="91">
        <v>31054266.346229997</v>
      </c>
      <c r="L5" s="68" t="s">
        <v>363</v>
      </c>
      <c r="M5" s="126"/>
    </row>
    <row r="6" spans="1:46">
      <c r="A6" s="8">
        <f t="shared" ref="A6:A62" si="0">A5+1</f>
        <v>2</v>
      </c>
      <c r="B6" s="36" t="s">
        <v>339</v>
      </c>
      <c r="C6" s="91">
        <v>40000</v>
      </c>
      <c r="D6" s="91">
        <v>40000</v>
      </c>
      <c r="E6" s="91">
        <v>40000</v>
      </c>
      <c r="F6" s="91">
        <v>40000</v>
      </c>
      <c r="G6" s="91">
        <v>40000</v>
      </c>
      <c r="H6" s="91">
        <v>40000</v>
      </c>
      <c r="I6" s="91">
        <v>40000</v>
      </c>
      <c r="J6" s="91">
        <v>40000</v>
      </c>
      <c r="K6" s="91">
        <v>40000</v>
      </c>
      <c r="L6" s="68" t="s">
        <v>362</v>
      </c>
      <c r="M6" s="126"/>
    </row>
    <row r="7" spans="1:46">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91">
        <v>133618809.4272</v>
      </c>
      <c r="K7" s="91">
        <v>137719080.11367002</v>
      </c>
      <c r="L7" s="68" t="s">
        <v>13</v>
      </c>
      <c r="M7" s="126"/>
    </row>
    <row r="8" spans="1:46">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91">
        <v>45060311.209310003</v>
      </c>
      <c r="K8" s="91">
        <v>41482233.428779997</v>
      </c>
      <c r="L8" s="68" t="s">
        <v>14</v>
      </c>
      <c r="M8" s="126"/>
    </row>
    <row r="9" spans="1:46">
      <c r="A9" s="8">
        <f t="shared" si="0"/>
        <v>5</v>
      </c>
      <c r="B9" s="36" t="s">
        <v>342</v>
      </c>
      <c r="C9" s="91">
        <v>4892549.6522599999</v>
      </c>
      <c r="D9" s="91">
        <v>4368445.3982099993</v>
      </c>
      <c r="E9" s="91">
        <v>4090415.1555799996</v>
      </c>
      <c r="F9" s="91">
        <v>3782059.70518</v>
      </c>
      <c r="G9" s="91">
        <v>3084825.05375</v>
      </c>
      <c r="H9" s="91">
        <v>3126749.9032600001</v>
      </c>
      <c r="I9" s="91">
        <v>2854015.7972800001</v>
      </c>
      <c r="J9" s="91">
        <v>2849937.7237199997</v>
      </c>
      <c r="K9" s="91">
        <v>2722143.2080300003</v>
      </c>
      <c r="L9" s="68" t="s">
        <v>364</v>
      </c>
      <c r="M9" s="126"/>
    </row>
    <row r="10" spans="1:46">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91">
        <v>190332621.81766</v>
      </c>
      <c r="K10" s="91">
        <v>196755580.78848994</v>
      </c>
      <c r="L10" s="68" t="s">
        <v>16</v>
      </c>
      <c r="M10" s="126"/>
    </row>
    <row r="11" spans="1:46" ht="29">
      <c r="A11" s="8">
        <f t="shared" si="0"/>
        <v>7</v>
      </c>
      <c r="B11" s="36" t="s">
        <v>18</v>
      </c>
      <c r="C11" s="91">
        <v>400141.68698999996</v>
      </c>
      <c r="D11" s="91">
        <v>441977.49861000001</v>
      </c>
      <c r="E11" s="91">
        <v>448872.78612</v>
      </c>
      <c r="F11" s="91">
        <v>438147.02201000002</v>
      </c>
      <c r="G11" s="91">
        <v>433073.23361</v>
      </c>
      <c r="H11" s="91">
        <v>439346.71244999999</v>
      </c>
      <c r="I11" s="91">
        <v>575434.06148000003</v>
      </c>
      <c r="J11" s="91">
        <v>471753.36358</v>
      </c>
      <c r="K11" s="91">
        <v>415251.42429999996</v>
      </c>
      <c r="L11" s="68" t="s">
        <v>19</v>
      </c>
      <c r="M11" s="126"/>
    </row>
    <row r="12" spans="1:46" ht="29">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91">
        <v>1914814.71465</v>
      </c>
      <c r="K12" s="91">
        <v>2008404.5163199999</v>
      </c>
      <c r="L12" s="68" t="s">
        <v>21</v>
      </c>
      <c r="M12" s="126"/>
    </row>
    <row r="13" spans="1:46" ht="29">
      <c r="A13" s="8">
        <f t="shared" si="0"/>
        <v>9</v>
      </c>
      <c r="B13" s="36" t="s">
        <v>22</v>
      </c>
      <c r="C13" s="91">
        <v>0</v>
      </c>
      <c r="D13" s="91">
        <v>0</v>
      </c>
      <c r="E13" s="91">
        <v>0</v>
      </c>
      <c r="F13" s="91">
        <v>0</v>
      </c>
      <c r="G13" s="91">
        <v>0</v>
      </c>
      <c r="H13" s="91">
        <v>0</v>
      </c>
      <c r="I13" s="91">
        <v>0</v>
      </c>
      <c r="J13" s="91">
        <v>0</v>
      </c>
      <c r="K13" s="91">
        <v>0</v>
      </c>
      <c r="L13" s="68" t="s">
        <v>23</v>
      </c>
      <c r="M13" s="126"/>
    </row>
    <row r="14" spans="1:46">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91">
        <v>69197813.573040009</v>
      </c>
      <c r="K14" s="91">
        <v>68638615.846530005</v>
      </c>
      <c r="L14" s="68" t="s">
        <v>25</v>
      </c>
      <c r="M14" s="126"/>
    </row>
    <row r="15" spans="1:46">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91">
        <v>135139.48378000001</v>
      </c>
      <c r="K15" s="91">
        <v>123693.29511000001</v>
      </c>
      <c r="L15" s="68" t="s">
        <v>26</v>
      </c>
      <c r="M15" s="126"/>
    </row>
    <row r="16" spans="1:46">
      <c r="A16" s="8">
        <f t="shared" si="0"/>
        <v>12</v>
      </c>
      <c r="B16" s="36" t="s">
        <v>27</v>
      </c>
      <c r="C16" s="91">
        <v>11510.035459999999</v>
      </c>
      <c r="D16" s="91">
        <v>12577.38833</v>
      </c>
      <c r="E16" s="91">
        <v>12589.23106</v>
      </c>
      <c r="F16" s="91">
        <v>12755.676299999999</v>
      </c>
      <c r="G16" s="91">
        <v>13172.84816</v>
      </c>
      <c r="H16" s="91">
        <v>11573.89127</v>
      </c>
      <c r="I16" s="91">
        <v>11543.10125</v>
      </c>
      <c r="J16" s="91">
        <v>11647.59</v>
      </c>
      <c r="K16" s="91">
        <v>11660.22632</v>
      </c>
      <c r="L16" s="68" t="s">
        <v>28</v>
      </c>
      <c r="M16" s="126"/>
    </row>
    <row r="17" spans="1:13">
      <c r="A17" s="8">
        <f t="shared" si="0"/>
        <v>13</v>
      </c>
      <c r="B17" s="36" t="s">
        <v>343</v>
      </c>
      <c r="C17" s="91">
        <v>0</v>
      </c>
      <c r="D17" s="91">
        <v>0</v>
      </c>
      <c r="E17" s="91">
        <v>0</v>
      </c>
      <c r="F17" s="91">
        <v>0</v>
      </c>
      <c r="G17" s="91">
        <v>0</v>
      </c>
      <c r="H17" s="91">
        <v>0</v>
      </c>
      <c r="I17" s="91">
        <v>0</v>
      </c>
      <c r="J17" s="91">
        <v>0</v>
      </c>
      <c r="K17" s="91">
        <v>0</v>
      </c>
      <c r="L17" s="68" t="s">
        <v>365</v>
      </c>
      <c r="M17" s="126"/>
    </row>
    <row r="18" spans="1:13">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91">
        <v>27663718.6087</v>
      </c>
      <c r="K18" s="91">
        <v>27739364.168740001</v>
      </c>
      <c r="L18" s="68" t="s">
        <v>30</v>
      </c>
      <c r="M18" s="126"/>
    </row>
    <row r="19" spans="1:13">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91">
        <v>15976518.727229999</v>
      </c>
      <c r="K19" s="91">
        <v>15952384.130419997</v>
      </c>
      <c r="L19" s="87" t="s">
        <v>31</v>
      </c>
      <c r="M19" s="126"/>
    </row>
    <row r="20" spans="1:13" ht="29">
      <c r="A20" s="8">
        <f t="shared" si="0"/>
        <v>16</v>
      </c>
      <c r="B20" s="36" t="s">
        <v>345</v>
      </c>
      <c r="C20" s="91">
        <v>41100.82</v>
      </c>
      <c r="D20" s="91">
        <v>41100.82</v>
      </c>
      <c r="E20" s="91">
        <v>41100.82</v>
      </c>
      <c r="F20" s="91">
        <v>41100.82</v>
      </c>
      <c r="G20" s="91">
        <v>30100.82</v>
      </c>
      <c r="H20" s="91">
        <v>31600.82</v>
      </c>
      <c r="I20" s="91">
        <v>32600.82</v>
      </c>
      <c r="J20" s="91">
        <v>32600.82</v>
      </c>
      <c r="K20" s="91">
        <v>32600.82</v>
      </c>
      <c r="L20" s="68" t="s">
        <v>366</v>
      </c>
      <c r="M20" s="126"/>
    </row>
    <row r="21" spans="1:13">
      <c r="A21" s="8">
        <f t="shared" si="0"/>
        <v>17</v>
      </c>
      <c r="B21" s="36" t="s">
        <v>33</v>
      </c>
      <c r="C21" s="91">
        <v>0</v>
      </c>
      <c r="D21" s="91">
        <v>0</v>
      </c>
      <c r="E21" s="91">
        <v>0</v>
      </c>
      <c r="F21" s="91">
        <v>0</v>
      </c>
      <c r="G21" s="91">
        <v>0</v>
      </c>
      <c r="H21" s="91">
        <v>0</v>
      </c>
      <c r="I21" s="91">
        <v>0</v>
      </c>
      <c r="J21" s="91">
        <v>0</v>
      </c>
      <c r="K21" s="91">
        <v>0</v>
      </c>
      <c r="L21" s="68" t="s">
        <v>34</v>
      </c>
      <c r="M21" s="126"/>
    </row>
    <row r="22" spans="1:13">
      <c r="A22" s="8">
        <f t="shared" si="0"/>
        <v>18</v>
      </c>
      <c r="B22" s="36" t="s">
        <v>35</v>
      </c>
      <c r="C22" s="91">
        <v>109367.70570000001</v>
      </c>
      <c r="D22" s="91">
        <v>107919.84432</v>
      </c>
      <c r="E22" s="91">
        <v>106442.53984</v>
      </c>
      <c r="F22" s="91">
        <v>104735.86111999999</v>
      </c>
      <c r="G22" s="91">
        <v>93503.721559999991</v>
      </c>
      <c r="H22" s="91">
        <v>92057.41347</v>
      </c>
      <c r="I22" s="91">
        <v>90760.099319999994</v>
      </c>
      <c r="J22" s="91">
        <v>90049.908530000001</v>
      </c>
      <c r="K22" s="91">
        <v>93436.217059999995</v>
      </c>
      <c r="L22" s="68" t="s">
        <v>36</v>
      </c>
      <c r="M22" s="126"/>
    </row>
    <row r="23" spans="1:13">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91">
        <v>2234693.9902499998</v>
      </c>
      <c r="K23" s="91">
        <v>2195952.4958499996</v>
      </c>
      <c r="L23" s="68" t="s">
        <v>70</v>
      </c>
      <c r="M23" s="126"/>
    </row>
    <row r="24" spans="1:13">
      <c r="A24" s="8">
        <f t="shared" si="0"/>
        <v>20</v>
      </c>
      <c r="B24" s="36" t="s">
        <v>405</v>
      </c>
      <c r="C24" s="91">
        <v>0</v>
      </c>
      <c r="D24" s="91">
        <v>0</v>
      </c>
      <c r="E24" s="91">
        <v>0</v>
      </c>
      <c r="F24" s="91">
        <v>0</v>
      </c>
      <c r="G24" s="91">
        <v>0</v>
      </c>
      <c r="H24" s="91">
        <v>0</v>
      </c>
      <c r="I24" s="91">
        <v>0</v>
      </c>
      <c r="J24" s="91">
        <v>0</v>
      </c>
      <c r="K24" s="91">
        <v>0</v>
      </c>
      <c r="L24" s="68"/>
      <c r="M24" s="126"/>
    </row>
    <row r="25" spans="1:13" ht="29">
      <c r="A25" s="8">
        <f t="shared" si="0"/>
        <v>21</v>
      </c>
      <c r="B25" s="36" t="s">
        <v>406</v>
      </c>
      <c r="C25" s="91">
        <v>229750.89299999998</v>
      </c>
      <c r="D25" s="91">
        <v>249019.8</v>
      </c>
      <c r="E25" s="91">
        <v>249808.5</v>
      </c>
      <c r="F25" s="91">
        <v>151721.78219</v>
      </c>
      <c r="G25" s="91">
        <v>131738.52123000001</v>
      </c>
      <c r="H25" s="91">
        <v>86229.589719999989</v>
      </c>
      <c r="I25" s="91">
        <v>86692.04178</v>
      </c>
      <c r="J25" s="91">
        <v>87154.489999999991</v>
      </c>
      <c r="K25" s="91">
        <v>0</v>
      </c>
      <c r="L25" s="68"/>
      <c r="M25" s="126"/>
    </row>
    <row r="26" spans="1:13">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91">
        <v>821073.37632000004</v>
      </c>
      <c r="K26" s="91">
        <v>920064.15153000015</v>
      </c>
      <c r="L26" s="68" t="s">
        <v>38</v>
      </c>
      <c r="M26" s="126"/>
    </row>
    <row r="27" spans="1:13"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92">
        <v>522946400.25102985</v>
      </c>
      <c r="K27" s="92">
        <v>527904731.17822993</v>
      </c>
      <c r="L27" s="73" t="s">
        <v>40</v>
      </c>
      <c r="M27" s="126"/>
    </row>
    <row r="28" spans="1:13">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91">
        <v>10560054.429330003</v>
      </c>
      <c r="K28" s="91">
        <v>11469727.697929999</v>
      </c>
      <c r="L28" s="68" t="s">
        <v>65</v>
      </c>
      <c r="M28" s="126"/>
    </row>
    <row r="29" spans="1:13">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91">
        <v>3873814.4886999996</v>
      </c>
      <c r="K29" s="91">
        <v>3796303.2505600001</v>
      </c>
      <c r="L29" s="68" t="s">
        <v>66</v>
      </c>
      <c r="M29" s="126"/>
    </row>
    <row r="30" spans="1:13">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91">
        <v>273.88094000000001</v>
      </c>
      <c r="K30" s="91">
        <v>339.31788</v>
      </c>
      <c r="L30" s="68" t="s">
        <v>367</v>
      </c>
      <c r="M30" s="126"/>
    </row>
    <row r="31" spans="1:13">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91">
        <v>3220128.7856799997</v>
      </c>
      <c r="K31" s="91">
        <v>3241725.9663699982</v>
      </c>
      <c r="L31" s="68" t="s">
        <v>368</v>
      </c>
      <c r="M31" s="126"/>
    </row>
    <row r="32" spans="1:13">
      <c r="A32" s="8">
        <f t="shared" si="0"/>
        <v>28</v>
      </c>
      <c r="B32" s="36" t="s">
        <v>43</v>
      </c>
      <c r="C32" s="91">
        <v>26812.04034</v>
      </c>
      <c r="D32" s="91">
        <v>25676.300139999999</v>
      </c>
      <c r="E32" s="91">
        <v>28816.073509999998</v>
      </c>
      <c r="F32" s="91">
        <v>22473.893210000002</v>
      </c>
      <c r="G32" s="91">
        <v>20930.85325</v>
      </c>
      <c r="H32" s="91">
        <v>27640.565130000003</v>
      </c>
      <c r="I32" s="91">
        <v>29934.682950000002</v>
      </c>
      <c r="J32" s="91">
        <v>35899.839810000005</v>
      </c>
      <c r="K32" s="91">
        <v>31730.632550000002</v>
      </c>
      <c r="L32" s="68" t="s">
        <v>67</v>
      </c>
      <c r="M32" s="126"/>
    </row>
    <row r="33" spans="1:13">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91">
        <v>4443078.143939998</v>
      </c>
      <c r="K33" s="91">
        <v>4409838.8963600034</v>
      </c>
      <c r="L33" s="68" t="s">
        <v>369</v>
      </c>
      <c r="M33" s="126"/>
    </row>
    <row r="34" spans="1:13">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91">
        <v>428687.97436999995</v>
      </c>
      <c r="K34" s="91">
        <v>777522.30200000003</v>
      </c>
      <c r="L34" s="68" t="s">
        <v>68</v>
      </c>
      <c r="M34" s="126"/>
    </row>
    <row r="35" spans="1:13">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91">
        <v>4334409.9488500003</v>
      </c>
      <c r="K35" s="91">
        <v>4618865.8391500013</v>
      </c>
      <c r="L35" s="68" t="s">
        <v>69</v>
      </c>
      <c r="M35" s="126"/>
    </row>
    <row r="36" spans="1:13" ht="29">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91">
        <v>4637116.2752599996</v>
      </c>
      <c r="K36" s="91">
        <v>4640214.3669400001</v>
      </c>
      <c r="L36" s="68" t="s">
        <v>71</v>
      </c>
      <c r="M36" s="126"/>
    </row>
    <row r="37" spans="1:13">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91">
        <v>4606507.0132100005</v>
      </c>
      <c r="K37" s="91">
        <v>4580204.6017499994</v>
      </c>
      <c r="L37" s="68" t="s">
        <v>370</v>
      </c>
      <c r="M37" s="126"/>
    </row>
    <row r="38" spans="1:13">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91">
        <v>3221605.7466299995</v>
      </c>
      <c r="K38" s="91">
        <v>3246697.9162300001</v>
      </c>
      <c r="L38" s="68" t="s">
        <v>72</v>
      </c>
      <c r="M38" s="126"/>
    </row>
    <row r="39" spans="1:13">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91">
        <v>28146357.280589998</v>
      </c>
      <c r="K39" s="91">
        <v>28690890.953809999</v>
      </c>
      <c r="L39" s="68" t="s">
        <v>73</v>
      </c>
      <c r="M39" s="126"/>
    </row>
    <row r="40" spans="1:13"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92">
        <v>67507933.808719993</v>
      </c>
      <c r="K40" s="92">
        <v>69504061.742959976</v>
      </c>
      <c r="L40" s="73" t="s">
        <v>74</v>
      </c>
      <c r="M40" s="126"/>
    </row>
    <row r="41" spans="1:13"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92">
        <v>590454334.05995989</v>
      </c>
      <c r="K41" s="92">
        <v>597408792.92144001</v>
      </c>
      <c r="L41" s="73" t="s">
        <v>75</v>
      </c>
      <c r="M41" s="126"/>
    </row>
    <row r="42" spans="1:13">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91">
        <v>10219307.762229996</v>
      </c>
      <c r="K42" s="91">
        <v>10009530.207819996</v>
      </c>
      <c r="L42" s="68" t="s">
        <v>76</v>
      </c>
      <c r="M42" s="126"/>
    </row>
    <row r="43" spans="1:13">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91">
        <v>5473.1291099999999</v>
      </c>
      <c r="K43" s="91">
        <v>18079.23458</v>
      </c>
      <c r="L43" s="68" t="s">
        <v>77</v>
      </c>
      <c r="M43" s="126"/>
    </row>
    <row r="44" spans="1:13">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91">
        <v>3579098.1503400011</v>
      </c>
      <c r="K44" s="91">
        <v>3515749.0067800004</v>
      </c>
      <c r="L44" s="68" t="s">
        <v>78</v>
      </c>
      <c r="M44" s="126"/>
    </row>
    <row r="45" spans="1:13">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91">
        <v>1655739.3187500006</v>
      </c>
      <c r="K45" s="91">
        <v>1715069.16882</v>
      </c>
      <c r="L45" s="68" t="s">
        <v>79</v>
      </c>
      <c r="M45" s="126"/>
    </row>
    <row r="46" spans="1:13">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91">
        <v>868304.67431000003</v>
      </c>
      <c r="K46" s="91">
        <v>886531.7948700001</v>
      </c>
      <c r="L46" s="68" t="s">
        <v>80</v>
      </c>
      <c r="M46" s="126"/>
    </row>
    <row r="47" spans="1:13">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91">
        <v>5077240.9783299994</v>
      </c>
      <c r="K47" s="91">
        <v>5172723.3258999996</v>
      </c>
      <c r="L47" s="68" t="s">
        <v>56</v>
      </c>
      <c r="M47" s="126"/>
    </row>
    <row r="48" spans="1:13">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91">
        <v>19299567.039569996</v>
      </c>
      <c r="K48" s="91">
        <v>19783770.204260003</v>
      </c>
      <c r="L48" s="68" t="s">
        <v>81</v>
      </c>
      <c r="M48" s="126"/>
    </row>
    <row r="49" spans="1:13"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92">
        <v>40704731.053550005</v>
      </c>
      <c r="K49" s="92">
        <v>41101452.943890013</v>
      </c>
      <c r="L49" s="73" t="s">
        <v>82</v>
      </c>
      <c r="M49" s="126"/>
    </row>
    <row r="50" spans="1:13">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91">
        <v>404770350.25823003</v>
      </c>
      <c r="K50" s="91">
        <v>407660825.50141996</v>
      </c>
      <c r="L50" s="68" t="s">
        <v>83</v>
      </c>
      <c r="M50" s="126"/>
    </row>
    <row r="51" spans="1:13" ht="29">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91">
        <v>6418123.1358800009</v>
      </c>
      <c r="K51" s="91">
        <v>6072415.3736800011</v>
      </c>
      <c r="L51" s="68" t="s">
        <v>60</v>
      </c>
      <c r="M51" s="126"/>
    </row>
    <row r="52" spans="1:13">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91">
        <v>8403020.011479998</v>
      </c>
      <c r="K52" s="91">
        <v>8406240.8358600009</v>
      </c>
      <c r="L52" s="68" t="s">
        <v>61</v>
      </c>
      <c r="M52" s="126"/>
    </row>
    <row r="53" spans="1:13">
      <c r="A53" s="8">
        <f t="shared" si="0"/>
        <v>49</v>
      </c>
      <c r="B53" s="36" t="s">
        <v>350</v>
      </c>
      <c r="C53" s="91">
        <v>151335.24257999996</v>
      </c>
      <c r="D53" s="91">
        <v>151564.71179000006</v>
      </c>
      <c r="E53" s="91">
        <v>116486.51104</v>
      </c>
      <c r="F53" s="91">
        <v>115910.45356999997</v>
      </c>
      <c r="G53" s="91">
        <v>115453.55939999997</v>
      </c>
      <c r="H53" s="91">
        <v>115530.83046</v>
      </c>
      <c r="I53" s="91">
        <v>115939.29953</v>
      </c>
      <c r="J53" s="91">
        <v>116689.14520999999</v>
      </c>
      <c r="K53" s="91">
        <v>122817.73870999999</v>
      </c>
      <c r="L53" s="68" t="s">
        <v>371</v>
      </c>
      <c r="M53" s="126"/>
    </row>
    <row r="54" spans="1:13"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92">
        <v>419708182.55135989</v>
      </c>
      <c r="K54" s="92">
        <v>422262299.45020008</v>
      </c>
      <c r="L54" s="73" t="s">
        <v>84</v>
      </c>
      <c r="M54" s="126"/>
    </row>
    <row r="55" spans="1:13"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92">
        <v>460412913.60508001</v>
      </c>
      <c r="K55" s="92">
        <v>463363752.39429003</v>
      </c>
      <c r="L55" s="73" t="s">
        <v>85</v>
      </c>
      <c r="M55" s="126"/>
    </row>
    <row r="56" spans="1:13">
      <c r="A56" s="55">
        <f t="shared" si="0"/>
        <v>52</v>
      </c>
      <c r="B56" s="54" t="s">
        <v>8</v>
      </c>
      <c r="C56" s="92">
        <v>951385.1</v>
      </c>
      <c r="D56" s="92">
        <v>951385.1</v>
      </c>
      <c r="E56" s="92">
        <v>951385.1</v>
      </c>
      <c r="F56" s="92">
        <v>953706.83272999991</v>
      </c>
      <c r="G56" s="92">
        <v>951385.1</v>
      </c>
      <c r="H56" s="92">
        <v>951385.1</v>
      </c>
      <c r="I56" s="92">
        <v>951385.1</v>
      </c>
      <c r="J56" s="92">
        <v>951385.1</v>
      </c>
      <c r="K56" s="92">
        <v>1001385.1</v>
      </c>
      <c r="L56" s="68" t="s">
        <v>64</v>
      </c>
      <c r="M56" s="126"/>
    </row>
    <row r="57" spans="1:13">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91">
        <v>77241707.969000012</v>
      </c>
      <c r="K57" s="91">
        <v>77241707.969000012</v>
      </c>
      <c r="L57" s="68" t="s">
        <v>97</v>
      </c>
      <c r="M57" s="126"/>
    </row>
    <row r="58" spans="1:13">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91">
        <v>25933871.254590001</v>
      </c>
      <c r="K58" s="91">
        <v>25933871.254590001</v>
      </c>
      <c r="L58" s="68" t="s">
        <v>99</v>
      </c>
      <c r="M58" s="126"/>
    </row>
    <row r="59" spans="1:13">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91">
        <v>12068755.297299998</v>
      </c>
      <c r="K59" s="91">
        <v>12659348.682169996</v>
      </c>
      <c r="L59" s="68" t="s">
        <v>94</v>
      </c>
      <c r="M59" s="126"/>
    </row>
    <row r="60" spans="1:13">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91">
        <v>13845700.868360003</v>
      </c>
      <c r="K60" s="91">
        <v>17208727.550840002</v>
      </c>
      <c r="L60" s="68" t="s">
        <v>98</v>
      </c>
      <c r="M60" s="126"/>
    </row>
    <row r="61" spans="1:13"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92">
        <v>129090035.38914001</v>
      </c>
      <c r="K61" s="92">
        <v>133043655.45641997</v>
      </c>
      <c r="L61" s="73" t="s">
        <v>92</v>
      </c>
      <c r="M61" s="126"/>
    </row>
    <row r="62" spans="1:13"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92">
        <v>590454334.0943898</v>
      </c>
      <c r="K62" s="92">
        <v>597408792.95091987</v>
      </c>
      <c r="L62" s="73" t="s">
        <v>96</v>
      </c>
      <c r="M62" s="126"/>
    </row>
    <row r="63" spans="1:13">
      <c r="M63" s="34"/>
    </row>
    <row r="64" spans="1:13" ht="15.5">
      <c r="B64" s="76" t="s">
        <v>408</v>
      </c>
      <c r="M64" s="34"/>
    </row>
    <row r="65" spans="2:12" ht="15.5">
      <c r="B65" s="76" t="s">
        <v>409</v>
      </c>
      <c r="L65" s="38"/>
    </row>
    <row r="66" spans="2:12">
      <c r="L66" s="38"/>
    </row>
  </sheetData>
  <mergeCells count="2">
    <mergeCell ref="A3:L3"/>
    <mergeCell ref="A2:L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66"/>
  <sheetViews>
    <sheetView zoomScale="85" zoomScaleNormal="85" workbookViewId="0">
      <pane xSplit="2" ySplit="4" topLeftCell="H5" activePane="bottomRight" state="frozen"/>
      <selection activeCell="G55" sqref="G55"/>
      <selection pane="topRight" activeCell="G55" sqref="G55"/>
      <selection pane="bottomLeft" activeCell="G55" sqref="G55"/>
      <selection pane="bottomRight" activeCell="K4" sqref="K4"/>
    </sheetView>
  </sheetViews>
  <sheetFormatPr defaultColWidth="9.1796875" defaultRowHeight="14.5"/>
  <cols>
    <col min="1" max="1" width="9.1796875" style="6" customWidth="1"/>
    <col min="2" max="2" width="32.7265625" style="36" customWidth="1"/>
    <col min="3" max="11" width="17.81640625" style="6" customWidth="1"/>
    <col min="12" max="12" width="54.81640625" style="6" customWidth="1"/>
    <col min="13" max="44" width="26.1796875" style="6" customWidth="1"/>
    <col min="45" max="45" width="0" style="6" hidden="1" customWidth="1"/>
    <col min="46" max="46" width="21.54296875" style="6" customWidth="1"/>
    <col min="47" max="16384" width="9.1796875" style="6"/>
  </cols>
  <sheetData>
    <row r="1" spans="1:13">
      <c r="L1" s="71" t="s">
        <v>374</v>
      </c>
    </row>
    <row r="2" spans="1:13" ht="31.5" customHeight="1" thickBot="1">
      <c r="A2" s="184" t="s">
        <v>100</v>
      </c>
      <c r="B2" s="185"/>
      <c r="C2" s="185"/>
      <c r="D2" s="185"/>
      <c r="E2" s="185"/>
      <c r="F2" s="185"/>
      <c r="G2" s="185"/>
      <c r="H2" s="185"/>
      <c r="I2" s="185"/>
      <c r="J2" s="185"/>
      <c r="K2" s="185"/>
      <c r="L2" s="185"/>
    </row>
    <row r="3" spans="1:13" ht="31.5" customHeight="1" thickBot="1">
      <c r="A3" s="181" t="s">
        <v>336</v>
      </c>
      <c r="B3" s="182"/>
      <c r="C3" s="182"/>
      <c r="D3" s="182"/>
      <c r="E3" s="182"/>
      <c r="F3" s="182"/>
      <c r="G3" s="182"/>
      <c r="H3" s="182"/>
      <c r="I3" s="182"/>
      <c r="J3" s="182"/>
      <c r="K3" s="182"/>
      <c r="L3" s="182"/>
    </row>
    <row r="4" spans="1:13" s="45" customFormat="1" ht="31.5" thickBot="1">
      <c r="A4" s="43"/>
      <c r="B4" s="46" t="s">
        <v>17</v>
      </c>
      <c r="C4" s="41" t="s">
        <v>338</v>
      </c>
      <c r="D4" s="41" t="s">
        <v>551</v>
      </c>
      <c r="E4" s="41" t="s">
        <v>553</v>
      </c>
      <c r="F4" s="41" t="s">
        <v>554</v>
      </c>
      <c r="G4" s="41" t="s">
        <v>559</v>
      </c>
      <c r="H4" s="41" t="s">
        <v>561</v>
      </c>
      <c r="I4" s="41" t="s">
        <v>565</v>
      </c>
      <c r="J4" s="41" t="s">
        <v>567</v>
      </c>
      <c r="K4" s="41" t="s">
        <v>570</v>
      </c>
      <c r="L4" s="44" t="s">
        <v>11</v>
      </c>
    </row>
    <row r="5" spans="1:13">
      <c r="A5" s="8">
        <v>1</v>
      </c>
      <c r="B5" s="36" t="s">
        <v>340</v>
      </c>
      <c r="C5" s="93">
        <v>26057956.503700007</v>
      </c>
      <c r="D5" s="93">
        <v>26175262.508799996</v>
      </c>
      <c r="E5" s="93">
        <v>26260883.075260006</v>
      </c>
      <c r="F5" s="93">
        <v>26039615.528679993</v>
      </c>
      <c r="G5" s="93">
        <v>25246753.553939991</v>
      </c>
      <c r="H5" s="93">
        <v>24148775.15933999</v>
      </c>
      <c r="I5" s="93">
        <v>23692895.525529996</v>
      </c>
      <c r="J5" s="93">
        <v>23795974.653239999</v>
      </c>
      <c r="K5" s="93">
        <v>23643089.562589999</v>
      </c>
      <c r="L5" s="68" t="s">
        <v>363</v>
      </c>
      <c r="M5" s="126"/>
    </row>
    <row r="6" spans="1:13">
      <c r="A6" s="8">
        <f t="shared" ref="A6:A62" si="0">A5+1</f>
        <v>2</v>
      </c>
      <c r="B6" s="36" t="s">
        <v>339</v>
      </c>
      <c r="C6" s="93">
        <v>23350</v>
      </c>
      <c r="D6" s="93">
        <v>35850</v>
      </c>
      <c r="E6" s="93">
        <v>72650</v>
      </c>
      <c r="F6" s="93">
        <v>0</v>
      </c>
      <c r="G6" s="93">
        <v>0</v>
      </c>
      <c r="H6" s="93">
        <v>0</v>
      </c>
      <c r="I6" s="93">
        <v>0</v>
      </c>
      <c r="J6" s="93">
        <v>0</v>
      </c>
      <c r="K6" s="93">
        <v>0</v>
      </c>
      <c r="L6" s="68" t="s">
        <v>362</v>
      </c>
      <c r="M6" s="126"/>
    </row>
    <row r="7" spans="1:13">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93">
        <v>5309701.2116800006</v>
      </c>
      <c r="K7" s="93">
        <v>5303106.9058799986</v>
      </c>
      <c r="L7" s="68" t="s">
        <v>13</v>
      </c>
      <c r="M7" s="126"/>
    </row>
    <row r="8" spans="1:13">
      <c r="A8" s="8">
        <f t="shared" si="0"/>
        <v>4</v>
      </c>
      <c r="B8" s="36" t="s">
        <v>341</v>
      </c>
      <c r="C8" s="93">
        <v>12242460.31323</v>
      </c>
      <c r="D8" s="93">
        <v>12308146.916469999</v>
      </c>
      <c r="E8" s="93">
        <v>12366964.70283</v>
      </c>
      <c r="F8" s="93">
        <v>12140157.676220004</v>
      </c>
      <c r="G8" s="93">
        <v>12036929.398269998</v>
      </c>
      <c r="H8" s="93">
        <v>11958422.23797</v>
      </c>
      <c r="I8" s="93">
        <v>12080270.339849999</v>
      </c>
      <c r="J8" s="93">
        <v>12031755.862139998</v>
      </c>
      <c r="K8" s="93">
        <v>12145370.124699999</v>
      </c>
      <c r="L8" s="68" t="s">
        <v>14</v>
      </c>
      <c r="M8" s="126"/>
    </row>
    <row r="9" spans="1:13">
      <c r="A9" s="8">
        <f t="shared" si="0"/>
        <v>5</v>
      </c>
      <c r="B9" s="36" t="s">
        <v>342</v>
      </c>
      <c r="C9" s="93">
        <v>297709.5</v>
      </c>
      <c r="D9" s="93">
        <v>274782.25</v>
      </c>
      <c r="E9" s="93">
        <v>274785.63</v>
      </c>
      <c r="F9" s="93">
        <v>273497.75</v>
      </c>
      <c r="G9" s="93">
        <v>273503.25</v>
      </c>
      <c r="H9" s="93">
        <v>261016.63000000003</v>
      </c>
      <c r="I9" s="93">
        <v>261024.25</v>
      </c>
      <c r="J9" s="93">
        <v>262342.25</v>
      </c>
      <c r="K9" s="93">
        <v>149850</v>
      </c>
      <c r="L9" s="68" t="s">
        <v>364</v>
      </c>
      <c r="M9" s="126"/>
    </row>
    <row r="10" spans="1:13" ht="29">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93">
        <v>40562769.87765</v>
      </c>
      <c r="K10" s="93">
        <v>41536004.804639988</v>
      </c>
      <c r="L10" s="68" t="s">
        <v>16</v>
      </c>
      <c r="M10" s="126"/>
    </row>
    <row r="11" spans="1:13" s="79" customFormat="1" ht="29">
      <c r="A11" s="78">
        <f t="shared" si="0"/>
        <v>7</v>
      </c>
      <c r="B11" s="130" t="s">
        <v>18</v>
      </c>
      <c r="C11" s="93">
        <v>40125.61</v>
      </c>
      <c r="D11" s="93">
        <v>39280.775399999999</v>
      </c>
      <c r="E11" s="93">
        <v>39685.072390000001</v>
      </c>
      <c r="F11" s="93">
        <v>40317.62788</v>
      </c>
      <c r="G11" s="93">
        <v>40498.914570000001</v>
      </c>
      <c r="H11" s="93">
        <v>41060.934930000003</v>
      </c>
      <c r="I11" s="93">
        <v>41188.477319999998</v>
      </c>
      <c r="J11" s="93">
        <v>38958.41519</v>
      </c>
      <c r="K11" s="93">
        <v>76987.646269999997</v>
      </c>
      <c r="L11" s="87" t="s">
        <v>392</v>
      </c>
      <c r="M11" s="126"/>
    </row>
    <row r="12" spans="1:13" ht="29">
      <c r="A12" s="8">
        <f t="shared" si="0"/>
        <v>8</v>
      </c>
      <c r="B12" s="36" t="s">
        <v>101</v>
      </c>
      <c r="C12" s="93">
        <v>0</v>
      </c>
      <c r="D12" s="93">
        <v>0</v>
      </c>
      <c r="E12" s="93">
        <v>0</v>
      </c>
      <c r="F12" s="93">
        <v>27058.960920000001</v>
      </c>
      <c r="G12" s="93">
        <v>290271.07180999999</v>
      </c>
      <c r="H12" s="93">
        <v>432087.51384000003</v>
      </c>
      <c r="I12" s="93">
        <v>824285.12304999994</v>
      </c>
      <c r="J12" s="93">
        <v>1072357.5756699999</v>
      </c>
      <c r="K12" s="93">
        <v>1190084.6871800001</v>
      </c>
      <c r="L12" s="68" t="s">
        <v>21</v>
      </c>
      <c r="M12" s="126"/>
    </row>
    <row r="13" spans="1:13" ht="29">
      <c r="A13" s="8">
        <f t="shared" si="0"/>
        <v>9</v>
      </c>
      <c r="B13" s="36" t="s">
        <v>22</v>
      </c>
      <c r="C13" s="93">
        <v>0</v>
      </c>
      <c r="D13" s="93">
        <v>0</v>
      </c>
      <c r="E13" s="93">
        <v>0</v>
      </c>
      <c r="F13" s="93">
        <v>0</v>
      </c>
      <c r="G13" s="93">
        <v>0</v>
      </c>
      <c r="H13" s="93">
        <v>0</v>
      </c>
      <c r="I13" s="93">
        <v>0</v>
      </c>
      <c r="J13" s="93">
        <v>0</v>
      </c>
      <c r="K13" s="93">
        <v>0</v>
      </c>
      <c r="L13" s="68" t="s">
        <v>23</v>
      </c>
      <c r="M13" s="126"/>
    </row>
    <row r="14" spans="1:13">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93">
        <v>23605408.435390003</v>
      </c>
      <c r="K14" s="93">
        <v>23587668.248640008</v>
      </c>
      <c r="L14" s="68" t="s">
        <v>25</v>
      </c>
      <c r="M14" s="126"/>
    </row>
    <row r="15" spans="1:13">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93">
        <v>44213.212569999996</v>
      </c>
      <c r="K15" s="93">
        <v>42318.922250000003</v>
      </c>
      <c r="L15" s="68" t="s">
        <v>26</v>
      </c>
      <c r="M15" s="126"/>
    </row>
    <row r="16" spans="1:13">
      <c r="A16" s="8">
        <f t="shared" si="0"/>
        <v>12</v>
      </c>
      <c r="B16" s="36" t="s">
        <v>103</v>
      </c>
      <c r="C16" s="93">
        <v>0</v>
      </c>
      <c r="D16" s="93">
        <v>0</v>
      </c>
      <c r="E16" s="93">
        <v>0</v>
      </c>
      <c r="F16" s="93">
        <v>0</v>
      </c>
      <c r="G16" s="93">
        <v>0</v>
      </c>
      <c r="H16" s="93">
        <v>0</v>
      </c>
      <c r="I16" s="93">
        <v>0</v>
      </c>
      <c r="J16" s="93">
        <v>0</v>
      </c>
      <c r="K16" s="93">
        <v>0</v>
      </c>
      <c r="L16" s="68" t="s">
        <v>28</v>
      </c>
      <c r="M16" s="126"/>
    </row>
    <row r="17" spans="1:13">
      <c r="A17" s="8">
        <f t="shared" si="0"/>
        <v>13</v>
      </c>
      <c r="B17" s="36" t="s">
        <v>343</v>
      </c>
      <c r="C17" s="93">
        <v>0</v>
      </c>
      <c r="D17" s="93">
        <v>0</v>
      </c>
      <c r="E17" s="93">
        <v>0</v>
      </c>
      <c r="F17" s="93">
        <v>0</v>
      </c>
      <c r="G17" s="93">
        <v>0</v>
      </c>
      <c r="H17" s="93">
        <v>0</v>
      </c>
      <c r="I17" s="93">
        <v>0</v>
      </c>
      <c r="J17" s="93">
        <v>0</v>
      </c>
      <c r="K17" s="93">
        <v>0</v>
      </c>
      <c r="L17" s="68" t="s">
        <v>365</v>
      </c>
      <c r="M17" s="126"/>
    </row>
    <row r="18" spans="1:13">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93">
        <v>10947630.698519999</v>
      </c>
      <c r="K18" s="93">
        <v>11057926.699509999</v>
      </c>
      <c r="L18" s="68" t="s">
        <v>30</v>
      </c>
      <c r="M18" s="126"/>
    </row>
    <row r="19" spans="1:13">
      <c r="A19" s="78">
        <f t="shared" si="0"/>
        <v>15</v>
      </c>
      <c r="B19" s="79" t="s">
        <v>344</v>
      </c>
      <c r="C19" s="93">
        <v>1223331.8238900001</v>
      </c>
      <c r="D19" s="93">
        <v>1173091.8973400001</v>
      </c>
      <c r="E19" s="93">
        <v>1174114.44392</v>
      </c>
      <c r="F19" s="93">
        <v>1173591.10088</v>
      </c>
      <c r="G19" s="93">
        <v>1173611.7578400001</v>
      </c>
      <c r="H19" s="93">
        <v>1185798.56271</v>
      </c>
      <c r="I19" s="93">
        <v>1185380.3666600001</v>
      </c>
      <c r="J19" s="93">
        <v>1212292.65246</v>
      </c>
      <c r="K19" s="93">
        <v>1209406.7706200001</v>
      </c>
      <c r="L19" s="87" t="s">
        <v>31</v>
      </c>
      <c r="M19" s="126"/>
    </row>
    <row r="20" spans="1:13" ht="29">
      <c r="A20" s="8">
        <f t="shared" si="0"/>
        <v>16</v>
      </c>
      <c r="B20" s="36" t="s">
        <v>345</v>
      </c>
      <c r="C20" s="93">
        <v>31300</v>
      </c>
      <c r="D20" s="93">
        <v>31300</v>
      </c>
      <c r="E20" s="93">
        <v>31300</v>
      </c>
      <c r="F20" s="93">
        <v>31300</v>
      </c>
      <c r="G20" s="93">
        <v>31300</v>
      </c>
      <c r="H20" s="93">
        <v>31300</v>
      </c>
      <c r="I20" s="93">
        <v>31300</v>
      </c>
      <c r="J20" s="93">
        <v>15650</v>
      </c>
      <c r="K20" s="93">
        <v>0</v>
      </c>
      <c r="L20" s="68" t="s">
        <v>366</v>
      </c>
      <c r="M20" s="126"/>
    </row>
    <row r="21" spans="1:13">
      <c r="A21" s="8">
        <f t="shared" si="0"/>
        <v>17</v>
      </c>
      <c r="B21" s="36" t="s">
        <v>105</v>
      </c>
      <c r="C21" s="93">
        <v>114.4</v>
      </c>
      <c r="D21" s="93">
        <v>113.8</v>
      </c>
      <c r="E21" s="93">
        <v>124.9</v>
      </c>
      <c r="F21" s="93">
        <v>132.5</v>
      </c>
      <c r="G21" s="93">
        <v>133.69999999999999</v>
      </c>
      <c r="H21" s="93">
        <v>136.5</v>
      </c>
      <c r="I21" s="93">
        <v>141.19999999999999</v>
      </c>
      <c r="J21" s="93">
        <v>140.1</v>
      </c>
      <c r="K21" s="93">
        <v>146.4</v>
      </c>
      <c r="L21" s="68" t="s">
        <v>34</v>
      </c>
      <c r="M21" s="126"/>
    </row>
    <row r="22" spans="1:13" ht="29">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93">
        <v>30487.601210000001</v>
      </c>
      <c r="K22" s="93">
        <v>30067.88725</v>
      </c>
      <c r="L22" s="68" t="s">
        <v>36</v>
      </c>
      <c r="M22" s="126"/>
    </row>
    <row r="23" spans="1:13">
      <c r="A23" s="8">
        <f t="shared" si="0"/>
        <v>19</v>
      </c>
      <c r="B23" s="36" t="s">
        <v>407</v>
      </c>
      <c r="C23" s="93">
        <v>0</v>
      </c>
      <c r="D23" s="93">
        <v>0</v>
      </c>
      <c r="E23" s="93">
        <v>0</v>
      </c>
      <c r="F23" s="93">
        <v>0</v>
      </c>
      <c r="G23" s="93">
        <v>0</v>
      </c>
      <c r="H23" s="93">
        <v>0</v>
      </c>
      <c r="I23" s="93">
        <v>0</v>
      </c>
      <c r="J23" s="93">
        <v>0</v>
      </c>
      <c r="K23" s="93">
        <v>0</v>
      </c>
      <c r="L23" s="68" t="s">
        <v>70</v>
      </c>
      <c r="M23" s="126"/>
    </row>
    <row r="24" spans="1:13">
      <c r="A24" s="8">
        <f t="shared" si="0"/>
        <v>20</v>
      </c>
      <c r="B24" s="36" t="s">
        <v>405</v>
      </c>
      <c r="C24" s="93">
        <v>0</v>
      </c>
      <c r="D24" s="93">
        <v>0</v>
      </c>
      <c r="E24" s="93">
        <v>0</v>
      </c>
      <c r="F24" s="93">
        <v>0</v>
      </c>
      <c r="G24" s="93">
        <v>0</v>
      </c>
      <c r="H24" s="93">
        <v>0</v>
      </c>
      <c r="I24" s="93">
        <v>0</v>
      </c>
      <c r="J24" s="93">
        <v>0</v>
      </c>
      <c r="K24" s="93">
        <v>0</v>
      </c>
      <c r="L24" s="68"/>
      <c r="M24" s="126"/>
    </row>
    <row r="25" spans="1:13" ht="43.5">
      <c r="A25" s="8">
        <f t="shared" si="0"/>
        <v>21</v>
      </c>
      <c r="B25" s="36" t="s">
        <v>406</v>
      </c>
      <c r="C25" s="93">
        <v>30030</v>
      </c>
      <c r="D25" s="93">
        <v>0</v>
      </c>
      <c r="E25" s="93">
        <v>0</v>
      </c>
      <c r="F25" s="93">
        <v>30030</v>
      </c>
      <c r="G25" s="93">
        <v>30030</v>
      </c>
      <c r="H25" s="93">
        <v>0</v>
      </c>
      <c r="I25" s="93">
        <v>0</v>
      </c>
      <c r="J25" s="93">
        <v>0</v>
      </c>
      <c r="K25" s="93">
        <v>0</v>
      </c>
      <c r="L25" s="68"/>
      <c r="M25" s="126"/>
    </row>
    <row r="26" spans="1:13">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93">
        <v>216039.64291</v>
      </c>
      <c r="K26" s="93">
        <v>216039.64292000001</v>
      </c>
      <c r="L26" s="68" t="s">
        <v>38</v>
      </c>
      <c r="M26" s="126"/>
    </row>
    <row r="27" spans="1:13"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94">
        <v>119145722.18910998</v>
      </c>
      <c r="K27" s="94">
        <v>120188068.30292001</v>
      </c>
      <c r="L27" s="69" t="s">
        <v>40</v>
      </c>
      <c r="M27" s="126"/>
    </row>
    <row r="28" spans="1:13">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93">
        <v>7642708.4593700003</v>
      </c>
      <c r="K28" s="93">
        <v>8499066.0921800006</v>
      </c>
      <c r="L28" s="70" t="s">
        <v>65</v>
      </c>
      <c r="M28" s="126"/>
    </row>
    <row r="29" spans="1:13">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93">
        <v>20227436.226130009</v>
      </c>
      <c r="K29" s="93">
        <v>19363324.213300005</v>
      </c>
      <c r="L29" s="70" t="s">
        <v>66</v>
      </c>
      <c r="M29" s="126"/>
    </row>
    <row r="30" spans="1:13">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93">
        <v>4358988.0717000011</v>
      </c>
      <c r="K30" s="93">
        <v>3972561.0359999994</v>
      </c>
      <c r="L30" s="68" t="s">
        <v>367</v>
      </c>
      <c r="M30" s="126"/>
    </row>
    <row r="31" spans="1:13">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93">
        <v>57217397.135410003</v>
      </c>
      <c r="K31" s="93">
        <v>54953798.885759987</v>
      </c>
      <c r="L31" s="68" t="s">
        <v>368</v>
      </c>
      <c r="M31" s="126"/>
    </row>
    <row r="32" spans="1:13">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93">
        <v>852057.18004999973</v>
      </c>
      <c r="K32" s="93">
        <v>870920.2535799999</v>
      </c>
      <c r="L32" s="70" t="s">
        <v>67</v>
      </c>
      <c r="M32" s="126"/>
    </row>
    <row r="33" spans="1:13">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93">
        <v>6244826.4759499989</v>
      </c>
      <c r="K33" s="93">
        <v>6022329.9788199989</v>
      </c>
      <c r="L33" s="68" t="s">
        <v>369</v>
      </c>
      <c r="M33" s="126"/>
    </row>
    <row r="34" spans="1:13">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93">
        <v>66840.898740000004</v>
      </c>
      <c r="K34" s="93">
        <v>66780.588740000007</v>
      </c>
      <c r="L34" s="70" t="s">
        <v>68</v>
      </c>
      <c r="M34" s="126"/>
    </row>
    <row r="35" spans="1:13">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93">
        <v>945386.00746999972</v>
      </c>
      <c r="K35" s="93">
        <v>839681.75728999975</v>
      </c>
      <c r="L35" s="70" t="s">
        <v>69</v>
      </c>
      <c r="M35" s="126"/>
    </row>
    <row r="36" spans="1:13" ht="43.5">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93">
        <v>4400431.42282</v>
      </c>
      <c r="K36" s="93">
        <v>4393758.1152999988</v>
      </c>
      <c r="L36" s="70" t="s">
        <v>71</v>
      </c>
      <c r="M36" s="126"/>
    </row>
    <row r="37" spans="1:13">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93">
        <v>551295.06256999995</v>
      </c>
      <c r="K37" s="93">
        <v>549520.14821000001</v>
      </c>
      <c r="L37" s="68" t="s">
        <v>370</v>
      </c>
      <c r="M37" s="126"/>
    </row>
    <row r="38" spans="1:13">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93">
        <v>1318610.5915199998</v>
      </c>
      <c r="K38" s="93">
        <v>1320920.9627700003</v>
      </c>
      <c r="L38" s="70" t="s">
        <v>72</v>
      </c>
      <c r="M38" s="126"/>
    </row>
    <row r="39" spans="1:13">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93">
        <v>13723028.751599997</v>
      </c>
      <c r="K39" s="93">
        <v>13802786.24577</v>
      </c>
      <c r="L39" s="70" t="s">
        <v>73</v>
      </c>
      <c r="M39" s="126"/>
    </row>
    <row r="40" spans="1:13"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94">
        <v>117549006.28568999</v>
      </c>
      <c r="K40" s="94">
        <v>114655448.28000996</v>
      </c>
      <c r="L40" s="69" t="s">
        <v>74</v>
      </c>
      <c r="M40" s="126"/>
    </row>
    <row r="41" spans="1:13"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94">
        <v>236694728.47505999</v>
      </c>
      <c r="K41" s="94">
        <v>234843516.58321008</v>
      </c>
      <c r="L41" s="69" t="s">
        <v>75</v>
      </c>
      <c r="M41" s="126"/>
    </row>
    <row r="42" spans="1:13">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93">
        <v>2533181.0574299996</v>
      </c>
      <c r="K42" s="93">
        <v>2331848.8247800004</v>
      </c>
      <c r="L42" s="70" t="s">
        <v>76</v>
      </c>
      <c r="M42" s="126"/>
    </row>
    <row r="43" spans="1:13">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93">
        <v>1276825.4135200002</v>
      </c>
      <c r="K43" s="93">
        <v>1046458.0051000001</v>
      </c>
      <c r="L43" s="70" t="s">
        <v>77</v>
      </c>
      <c r="M43" s="126"/>
    </row>
    <row r="44" spans="1:13">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93">
        <v>12720108.333180003</v>
      </c>
      <c r="K44" s="93">
        <v>12038539.015420007</v>
      </c>
      <c r="L44" s="70" t="s">
        <v>78</v>
      </c>
      <c r="M44" s="126"/>
    </row>
    <row r="45" spans="1:13">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93">
        <v>2250270.5088499994</v>
      </c>
      <c r="K45" s="93">
        <v>2242319.8110500001</v>
      </c>
      <c r="L45" s="70" t="s">
        <v>79</v>
      </c>
      <c r="M45" s="126"/>
    </row>
    <row r="46" spans="1:13">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93">
        <v>881170.29286999977</v>
      </c>
      <c r="K46" s="93">
        <v>889051.4833000002</v>
      </c>
      <c r="L46" s="70" t="s">
        <v>80</v>
      </c>
      <c r="M46" s="126"/>
    </row>
    <row r="47" spans="1:13">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93">
        <v>2453027.0677100001</v>
      </c>
      <c r="K47" s="93">
        <v>2609110.1999500003</v>
      </c>
      <c r="L47" s="70" t="s">
        <v>56</v>
      </c>
      <c r="M47" s="126"/>
    </row>
    <row r="48" spans="1:13">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93">
        <v>16071224.808019999</v>
      </c>
      <c r="K48" s="93">
        <v>16369642.188029997</v>
      </c>
      <c r="L48" s="70" t="s">
        <v>81</v>
      </c>
      <c r="M48" s="126"/>
    </row>
    <row r="49" spans="1:13"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94">
        <v>38185807.483130008</v>
      </c>
      <c r="K49" s="94">
        <v>37526969.52905</v>
      </c>
      <c r="L49" s="69" t="s">
        <v>82</v>
      </c>
      <c r="M49" s="126"/>
    </row>
    <row r="50" spans="1:13">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93">
        <v>28708565.716519997</v>
      </c>
      <c r="K50" s="93">
        <v>29152629.093359999</v>
      </c>
      <c r="L50" s="70" t="s">
        <v>83</v>
      </c>
      <c r="M50" s="126"/>
    </row>
    <row r="51" spans="1:13" ht="29">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93">
        <v>29768627.80168999</v>
      </c>
      <c r="K51" s="93">
        <v>28396555.039529994</v>
      </c>
      <c r="L51" s="70" t="s">
        <v>60</v>
      </c>
      <c r="M51" s="126"/>
    </row>
    <row r="52" spans="1:13">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93">
        <v>55083877.089460008</v>
      </c>
      <c r="K52" s="93">
        <v>54181595.93453002</v>
      </c>
      <c r="L52" s="70" t="s">
        <v>373</v>
      </c>
      <c r="M52" s="126"/>
    </row>
    <row r="53" spans="1:13" ht="29">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93">
        <v>98779.11632999999</v>
      </c>
      <c r="K53" s="93">
        <v>99746.159119999982</v>
      </c>
      <c r="L53" s="68" t="s">
        <v>371</v>
      </c>
      <c r="M53" s="126"/>
    </row>
    <row r="54" spans="1:13"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94">
        <v>113659849.72457999</v>
      </c>
      <c r="K54" s="94">
        <v>111830526.22720996</v>
      </c>
      <c r="L54" s="69" t="s">
        <v>84</v>
      </c>
      <c r="M54" s="126"/>
    </row>
    <row r="55" spans="1:13"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94">
        <v>151845657.20799994</v>
      </c>
      <c r="K55" s="94">
        <v>149357495.75652993</v>
      </c>
      <c r="L55" s="69" t="s">
        <v>85</v>
      </c>
      <c r="M55" s="126"/>
    </row>
    <row r="56" spans="1:13">
      <c r="A56" s="55">
        <f t="shared" si="0"/>
        <v>52</v>
      </c>
      <c r="B56" s="54" t="s">
        <v>8</v>
      </c>
      <c r="C56" s="94">
        <v>1149292</v>
      </c>
      <c r="D56" s="94">
        <v>1138858.55</v>
      </c>
      <c r="E56" s="94">
        <v>1139101.55</v>
      </c>
      <c r="F56" s="94">
        <v>1123319.6949800001</v>
      </c>
      <c r="G56" s="94">
        <v>1106945</v>
      </c>
      <c r="H56" s="94">
        <v>1111195</v>
      </c>
      <c r="I56" s="94">
        <v>1141695.0006800001</v>
      </c>
      <c r="J56" s="94">
        <v>1163270.0006800001</v>
      </c>
      <c r="K56" s="94">
        <v>1167170</v>
      </c>
      <c r="L56" s="70" t="s">
        <v>64</v>
      </c>
      <c r="M56" s="126"/>
    </row>
    <row r="57" spans="1:13">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93">
        <v>35456764.706890002</v>
      </c>
      <c r="K57" s="93">
        <v>35450994.706890002</v>
      </c>
      <c r="L57" s="70" t="s">
        <v>97</v>
      </c>
      <c r="M57" s="126"/>
    </row>
    <row r="58" spans="1:13">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93">
        <v>2074167.9367400003</v>
      </c>
      <c r="K58" s="93">
        <v>2074167.9367400003</v>
      </c>
      <c r="L58" s="70" t="s">
        <v>99</v>
      </c>
      <c r="M58" s="126"/>
    </row>
    <row r="59" spans="1:13">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93">
        <v>38276148.077399999</v>
      </c>
      <c r="K59" s="93">
        <v>38377839.016449995</v>
      </c>
      <c r="L59" s="70" t="s">
        <v>94</v>
      </c>
      <c r="M59" s="126"/>
    </row>
    <row r="60" spans="1:13">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93">
        <v>7878720.5299299993</v>
      </c>
      <c r="K60" s="93">
        <v>8415849.1441299971</v>
      </c>
      <c r="L60" s="70" t="s">
        <v>98</v>
      </c>
      <c r="M60" s="126"/>
    </row>
    <row r="61" spans="1:13"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94">
        <v>83685801.251000002</v>
      </c>
      <c r="K61" s="94">
        <v>84318850.804270014</v>
      </c>
      <c r="L61" s="69" t="s">
        <v>92</v>
      </c>
      <c r="M61" s="126"/>
    </row>
    <row r="62" spans="1:13"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94">
        <v>236694728.45995</v>
      </c>
      <c r="K62" s="94">
        <v>234843516.56105998</v>
      </c>
      <c r="L62" s="69" t="s">
        <v>96</v>
      </c>
      <c r="M62" s="126"/>
    </row>
    <row r="63" spans="1:13">
      <c r="C63" s="32"/>
      <c r="D63" s="32"/>
      <c r="E63" s="32"/>
      <c r="F63" s="32"/>
      <c r="G63" s="32"/>
      <c r="H63" s="32"/>
      <c r="I63" s="32"/>
      <c r="J63" s="32"/>
      <c r="K63" s="32"/>
      <c r="L63" s="32"/>
    </row>
    <row r="64" spans="1:13" ht="15.5">
      <c r="B64" s="76" t="s">
        <v>408</v>
      </c>
    </row>
    <row r="65" spans="2:2" ht="15.5">
      <c r="B65" s="76" t="s">
        <v>409</v>
      </c>
    </row>
    <row r="66" spans="2:2" ht="15.5">
      <c r="B66" s="76"/>
    </row>
  </sheetData>
  <mergeCells count="2">
    <mergeCell ref="A2:L2"/>
    <mergeCell ref="A3:L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M65"/>
  <sheetViews>
    <sheetView zoomScale="85" zoomScaleNormal="85" workbookViewId="0">
      <pane xSplit="2" ySplit="4" topLeftCell="J5" activePane="bottomRight" state="frozen"/>
      <selection activeCell="G55" sqref="G55"/>
      <selection pane="topRight" activeCell="G55" sqref="G55"/>
      <selection pane="bottomLeft" activeCell="G55" sqref="G55"/>
      <selection pane="bottomRight" activeCell="K4" sqref="K4"/>
    </sheetView>
  </sheetViews>
  <sheetFormatPr defaultColWidth="9.1796875" defaultRowHeight="14.5"/>
  <cols>
    <col min="1" max="1" width="9.1796875" style="6"/>
    <col min="2" max="2" width="34.81640625" style="6" customWidth="1"/>
    <col min="3" max="11" width="20.1796875" style="6" customWidth="1"/>
    <col min="12" max="12" width="57.54296875" style="6" bestFit="1" customWidth="1"/>
    <col min="13" max="47" width="26.1796875" style="6" customWidth="1"/>
    <col min="48" max="48" width="0" style="6" hidden="1" customWidth="1"/>
    <col min="49" max="49" width="21.54296875" style="6" customWidth="1"/>
    <col min="50" max="16384" width="9.1796875" style="6"/>
  </cols>
  <sheetData>
    <row r="1" spans="1:13">
      <c r="L1" s="71" t="s">
        <v>374</v>
      </c>
    </row>
    <row r="2" spans="1:13" ht="22.5" thickBot="1">
      <c r="A2" s="184" t="s">
        <v>100</v>
      </c>
      <c r="B2" s="185"/>
      <c r="C2" s="185"/>
      <c r="D2" s="185"/>
      <c r="E2" s="185"/>
      <c r="F2" s="185"/>
      <c r="G2" s="185"/>
      <c r="H2" s="185"/>
      <c r="I2" s="185"/>
      <c r="J2" s="185"/>
      <c r="K2" s="185"/>
      <c r="L2" s="185"/>
    </row>
    <row r="3" spans="1:13" ht="23.25" customHeight="1" thickBot="1">
      <c r="A3" s="181" t="s">
        <v>335</v>
      </c>
      <c r="B3" s="182"/>
      <c r="C3" s="182"/>
      <c r="D3" s="182"/>
      <c r="E3" s="182"/>
      <c r="F3" s="182"/>
      <c r="G3" s="182"/>
      <c r="H3" s="182"/>
      <c r="I3" s="182"/>
      <c r="J3" s="182"/>
      <c r="K3" s="182"/>
      <c r="L3" s="182"/>
    </row>
    <row r="4" spans="1:13" s="42" customFormat="1" ht="31.5" thickBot="1">
      <c r="A4" s="35" t="s">
        <v>1</v>
      </c>
      <c r="B4" s="35" t="s">
        <v>17</v>
      </c>
      <c r="C4" s="41" t="s">
        <v>338</v>
      </c>
      <c r="D4" s="41" t="s">
        <v>551</v>
      </c>
      <c r="E4" s="41" t="s">
        <v>553</v>
      </c>
      <c r="F4" s="41" t="s">
        <v>554</v>
      </c>
      <c r="G4" s="41" t="s">
        <v>559</v>
      </c>
      <c r="H4" s="41" t="s">
        <v>561</v>
      </c>
      <c r="I4" s="41" t="s">
        <v>565</v>
      </c>
      <c r="J4" s="41" t="s">
        <v>567</v>
      </c>
      <c r="K4" s="41" t="s">
        <v>570</v>
      </c>
      <c r="L4" s="35" t="s">
        <v>11</v>
      </c>
    </row>
    <row r="5" spans="1:13">
      <c r="A5" s="8">
        <v>1</v>
      </c>
      <c r="B5" s="36" t="s">
        <v>340</v>
      </c>
      <c r="C5" s="93">
        <v>6054830.7358600004</v>
      </c>
      <c r="D5" s="93">
        <v>5760295.4134200001</v>
      </c>
      <c r="E5" s="93">
        <v>6316135.534380001</v>
      </c>
      <c r="F5" s="93">
        <v>6438933.3463100009</v>
      </c>
      <c r="G5" s="93">
        <v>6371491.495219999</v>
      </c>
      <c r="H5" s="93">
        <v>6566519.5584399998</v>
      </c>
      <c r="I5" s="93">
        <v>6675655.7824099995</v>
      </c>
      <c r="J5" s="93">
        <v>6530602.1991900001</v>
      </c>
      <c r="K5" s="93">
        <v>6661901.9642800009</v>
      </c>
      <c r="L5" s="68" t="s">
        <v>363</v>
      </c>
      <c r="M5" s="126"/>
    </row>
    <row r="6" spans="1:13">
      <c r="A6" s="8">
        <v>2</v>
      </c>
      <c r="B6" s="36" t="s">
        <v>339</v>
      </c>
      <c r="C6" s="93">
        <v>0</v>
      </c>
      <c r="D6" s="93">
        <v>0</v>
      </c>
      <c r="E6" s="93">
        <v>0</v>
      </c>
      <c r="F6" s="93">
        <v>0</v>
      </c>
      <c r="G6" s="93">
        <v>0</v>
      </c>
      <c r="H6" s="93">
        <v>0</v>
      </c>
      <c r="I6" s="93">
        <v>0</v>
      </c>
      <c r="J6" s="93">
        <v>0</v>
      </c>
      <c r="K6" s="93">
        <v>0</v>
      </c>
      <c r="L6" s="68" t="s">
        <v>362</v>
      </c>
      <c r="M6" s="126"/>
    </row>
    <row r="7" spans="1:13"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93">
        <v>418010.61459999997</v>
      </c>
      <c r="K7" s="93">
        <v>417939.17653</v>
      </c>
      <c r="L7" s="68" t="s">
        <v>13</v>
      </c>
      <c r="M7" s="126"/>
    </row>
    <row r="8" spans="1:13" ht="15" customHeight="1">
      <c r="A8" s="8">
        <v>4</v>
      </c>
      <c r="B8" s="36" t="s">
        <v>341</v>
      </c>
      <c r="C8" s="93">
        <v>1896660.9983400002</v>
      </c>
      <c r="D8" s="93">
        <v>1959638.18964</v>
      </c>
      <c r="E8" s="93">
        <v>1945521.3367099999</v>
      </c>
      <c r="F8" s="93">
        <v>1890726.5011299998</v>
      </c>
      <c r="G8" s="93">
        <v>1914085.4067899999</v>
      </c>
      <c r="H8" s="93">
        <v>1919106.29532</v>
      </c>
      <c r="I8" s="93">
        <v>2021454.30647</v>
      </c>
      <c r="J8" s="93">
        <v>2012582.5930399999</v>
      </c>
      <c r="K8" s="93">
        <v>2010636.1822499998</v>
      </c>
      <c r="L8" s="68" t="s">
        <v>14</v>
      </c>
      <c r="M8" s="126"/>
    </row>
    <row r="9" spans="1:13" ht="15" customHeight="1">
      <c r="A9" s="8">
        <v>5</v>
      </c>
      <c r="B9" s="36" t="s">
        <v>342</v>
      </c>
      <c r="C9" s="93">
        <v>53205</v>
      </c>
      <c r="D9" s="93">
        <v>55037.5</v>
      </c>
      <c r="E9" s="93">
        <v>105980.5</v>
      </c>
      <c r="F9" s="93">
        <v>105246.5</v>
      </c>
      <c r="G9" s="93">
        <v>104803</v>
      </c>
      <c r="H9" s="93">
        <v>105185.5</v>
      </c>
      <c r="I9" s="93">
        <v>104897.5</v>
      </c>
      <c r="J9" s="93">
        <v>105116.5</v>
      </c>
      <c r="K9" s="93">
        <v>105109.5</v>
      </c>
      <c r="L9" s="68" t="s">
        <v>364</v>
      </c>
      <c r="M9" s="126"/>
    </row>
    <row r="10" spans="1:13"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93">
        <v>8546265.6623</v>
      </c>
      <c r="K10" s="93">
        <v>8711620.5556400008</v>
      </c>
      <c r="L10" s="68" t="s">
        <v>16</v>
      </c>
      <c r="M10" s="126"/>
    </row>
    <row r="11" spans="1:13" ht="15" customHeight="1">
      <c r="A11" s="8">
        <v>7</v>
      </c>
      <c r="B11" s="36" t="s">
        <v>18</v>
      </c>
      <c r="C11" s="93">
        <v>0</v>
      </c>
      <c r="D11" s="93">
        <v>0</v>
      </c>
      <c r="E11" s="93">
        <v>0</v>
      </c>
      <c r="F11" s="93">
        <v>0</v>
      </c>
      <c r="G11" s="93">
        <v>0</v>
      </c>
      <c r="H11" s="93">
        <v>0</v>
      </c>
      <c r="I11" s="93">
        <v>0</v>
      </c>
      <c r="J11" s="93">
        <v>0</v>
      </c>
      <c r="K11" s="93">
        <v>0</v>
      </c>
      <c r="L11" s="68" t="s">
        <v>19</v>
      </c>
      <c r="M11" s="126"/>
    </row>
    <row r="12" spans="1:13" ht="15" customHeight="1">
      <c r="A12" s="8">
        <v>8</v>
      </c>
      <c r="B12" s="36" t="s">
        <v>101</v>
      </c>
      <c r="C12" s="93">
        <v>0</v>
      </c>
      <c r="D12" s="93">
        <v>0</v>
      </c>
      <c r="E12" s="93">
        <v>0</v>
      </c>
      <c r="F12" s="93">
        <v>0</v>
      </c>
      <c r="G12" s="93">
        <v>0</v>
      </c>
      <c r="H12" s="93">
        <v>0</v>
      </c>
      <c r="I12" s="93">
        <v>56532.900500000003</v>
      </c>
      <c r="J12" s="93">
        <v>102152.61395</v>
      </c>
      <c r="K12" s="93">
        <v>151429.28289</v>
      </c>
      <c r="L12" s="68" t="s">
        <v>21</v>
      </c>
      <c r="M12" s="126"/>
    </row>
    <row r="13" spans="1:13" ht="15" customHeight="1">
      <c r="A13" s="8">
        <v>9</v>
      </c>
      <c r="B13" s="36" t="s">
        <v>22</v>
      </c>
      <c r="C13" s="93">
        <v>0</v>
      </c>
      <c r="D13" s="93">
        <v>0</v>
      </c>
      <c r="E13" s="93">
        <v>0</v>
      </c>
      <c r="F13" s="93">
        <v>0</v>
      </c>
      <c r="G13" s="93">
        <v>0</v>
      </c>
      <c r="H13" s="93">
        <v>0</v>
      </c>
      <c r="I13" s="93">
        <v>0</v>
      </c>
      <c r="J13" s="93">
        <v>0</v>
      </c>
      <c r="K13" s="93">
        <v>0</v>
      </c>
      <c r="L13" s="68" t="s">
        <v>23</v>
      </c>
      <c r="M13" s="126"/>
    </row>
    <row r="14" spans="1:13"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93">
        <v>2179754.3882200001</v>
      </c>
      <c r="K14" s="93">
        <v>2122244.6074400004</v>
      </c>
      <c r="L14" s="68" t="s">
        <v>25</v>
      </c>
      <c r="M14" s="126"/>
    </row>
    <row r="15" spans="1:13"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93">
        <v>30519.523980000002</v>
      </c>
      <c r="K15" s="93">
        <v>28746.330129999998</v>
      </c>
      <c r="L15" s="68" t="s">
        <v>26</v>
      </c>
      <c r="M15" s="126"/>
    </row>
    <row r="16" spans="1:13" ht="15" customHeight="1">
      <c r="A16" s="8">
        <v>12</v>
      </c>
      <c r="B16" s="36" t="s">
        <v>103</v>
      </c>
      <c r="C16" s="93">
        <v>0</v>
      </c>
      <c r="D16" s="93">
        <v>0</v>
      </c>
      <c r="E16" s="93">
        <v>0</v>
      </c>
      <c r="F16" s="93">
        <v>0</v>
      </c>
      <c r="G16" s="93">
        <v>0</v>
      </c>
      <c r="H16" s="93">
        <v>0</v>
      </c>
      <c r="I16" s="93">
        <v>0</v>
      </c>
      <c r="J16" s="93">
        <v>0</v>
      </c>
      <c r="K16" s="93">
        <v>0</v>
      </c>
      <c r="L16" s="68" t="s">
        <v>28</v>
      </c>
      <c r="M16" s="126"/>
    </row>
    <row r="17" spans="1:13" ht="15" customHeight="1">
      <c r="A17" s="8">
        <v>13</v>
      </c>
      <c r="B17" s="36" t="s">
        <v>343</v>
      </c>
      <c r="C17" s="93">
        <v>0</v>
      </c>
      <c r="D17" s="93">
        <v>0</v>
      </c>
      <c r="E17" s="93">
        <v>0</v>
      </c>
      <c r="F17" s="93">
        <v>0</v>
      </c>
      <c r="G17" s="93">
        <v>0</v>
      </c>
      <c r="H17" s="93">
        <v>0</v>
      </c>
      <c r="I17" s="93">
        <v>0</v>
      </c>
      <c r="J17" s="93">
        <v>0</v>
      </c>
      <c r="K17" s="93">
        <v>0</v>
      </c>
      <c r="L17" s="68" t="s">
        <v>365</v>
      </c>
      <c r="M17" s="126"/>
    </row>
    <row r="18" spans="1:13"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93">
        <v>988663.62190000003</v>
      </c>
      <c r="K18" s="93">
        <v>981411.04449</v>
      </c>
      <c r="L18" s="68" t="s">
        <v>30</v>
      </c>
      <c r="M18" s="126"/>
    </row>
    <row r="19" spans="1:13" ht="15" customHeight="1">
      <c r="A19" s="8">
        <v>15</v>
      </c>
      <c r="B19" s="36" t="s">
        <v>344</v>
      </c>
      <c r="C19" s="93">
        <v>204378.13699999999</v>
      </c>
      <c r="D19" s="93">
        <v>204378.13699999999</v>
      </c>
      <c r="E19" s="93">
        <v>204569.277</v>
      </c>
      <c r="F19" s="93">
        <v>204569.277</v>
      </c>
      <c r="G19" s="93">
        <v>204569.277</v>
      </c>
      <c r="H19" s="93">
        <v>202510.41900000002</v>
      </c>
      <c r="I19" s="93">
        <v>200451.56100000002</v>
      </c>
      <c r="J19" s="93">
        <v>198392.70300000001</v>
      </c>
      <c r="K19" s="93">
        <v>197363.274</v>
      </c>
      <c r="L19" s="68" t="s">
        <v>31</v>
      </c>
      <c r="M19" s="126"/>
    </row>
    <row r="20" spans="1:13" ht="15" customHeight="1">
      <c r="A20" s="8">
        <v>17</v>
      </c>
      <c r="B20" s="36" t="s">
        <v>345</v>
      </c>
      <c r="C20" s="93">
        <v>0</v>
      </c>
      <c r="D20" s="93">
        <v>0</v>
      </c>
      <c r="E20" s="93">
        <v>0</v>
      </c>
      <c r="F20" s="93">
        <v>0</v>
      </c>
      <c r="G20" s="93">
        <v>0</v>
      </c>
      <c r="H20" s="93">
        <v>0</v>
      </c>
      <c r="I20" s="93">
        <v>0</v>
      </c>
      <c r="J20" s="93">
        <v>0</v>
      </c>
      <c r="K20" s="93">
        <v>0</v>
      </c>
      <c r="L20" s="68" t="s">
        <v>366</v>
      </c>
      <c r="M20" s="126"/>
    </row>
    <row r="21" spans="1:13" ht="15" customHeight="1">
      <c r="A21" s="8">
        <v>18</v>
      </c>
      <c r="B21" s="36" t="s">
        <v>105</v>
      </c>
      <c r="C21" s="93">
        <v>0</v>
      </c>
      <c r="D21" s="93">
        <v>0</v>
      </c>
      <c r="E21" s="93">
        <v>0</v>
      </c>
      <c r="F21" s="93">
        <v>0</v>
      </c>
      <c r="G21" s="93">
        <v>0</v>
      </c>
      <c r="H21" s="93">
        <v>0</v>
      </c>
      <c r="I21" s="93">
        <v>0</v>
      </c>
      <c r="J21" s="93">
        <v>0</v>
      </c>
      <c r="K21" s="93">
        <v>0</v>
      </c>
      <c r="L21" s="68" t="s">
        <v>34</v>
      </c>
      <c r="M21" s="126"/>
    </row>
    <row r="22" spans="1:13"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93">
        <v>198.78476000000001</v>
      </c>
      <c r="K22" s="93">
        <v>193.79159999999999</v>
      </c>
      <c r="L22" s="68" t="s">
        <v>36</v>
      </c>
      <c r="M22" s="126"/>
    </row>
    <row r="23" spans="1:13" ht="15" customHeight="1">
      <c r="A23" s="8">
        <v>20</v>
      </c>
      <c r="B23" s="36" t="s">
        <v>407</v>
      </c>
      <c r="C23" s="93">
        <v>0</v>
      </c>
      <c r="D23" s="93">
        <v>0</v>
      </c>
      <c r="E23" s="93">
        <v>0</v>
      </c>
      <c r="F23" s="93">
        <v>0</v>
      </c>
      <c r="G23" s="93">
        <v>0</v>
      </c>
      <c r="H23" s="93">
        <v>0</v>
      </c>
      <c r="I23" s="93">
        <v>0</v>
      </c>
      <c r="J23" s="93">
        <v>0</v>
      </c>
      <c r="K23" s="93">
        <v>0</v>
      </c>
      <c r="L23" s="68" t="s">
        <v>70</v>
      </c>
      <c r="M23" s="126"/>
    </row>
    <row r="24" spans="1:13" ht="15" customHeight="1">
      <c r="A24" s="8">
        <f>A23+1</f>
        <v>21</v>
      </c>
      <c r="B24" s="36" t="s">
        <v>405</v>
      </c>
      <c r="C24" s="93">
        <v>0</v>
      </c>
      <c r="D24" s="93">
        <v>0</v>
      </c>
      <c r="E24" s="93">
        <v>0</v>
      </c>
      <c r="F24" s="93">
        <v>0</v>
      </c>
      <c r="G24" s="93">
        <v>0</v>
      </c>
      <c r="H24" s="93">
        <v>0</v>
      </c>
      <c r="I24" s="93">
        <v>2504.4499999999998</v>
      </c>
      <c r="J24" s="93">
        <v>0</v>
      </c>
      <c r="K24" s="93">
        <v>0</v>
      </c>
      <c r="L24" s="68"/>
      <c r="M24" s="126"/>
    </row>
    <row r="25" spans="1:13" ht="15" customHeight="1">
      <c r="A25" s="8">
        <f>A24+1</f>
        <v>22</v>
      </c>
      <c r="B25" s="36" t="s">
        <v>406</v>
      </c>
      <c r="C25" s="93">
        <v>0</v>
      </c>
      <c r="D25" s="93">
        <v>0</v>
      </c>
      <c r="E25" s="93">
        <v>0</v>
      </c>
      <c r="F25" s="93">
        <v>0</v>
      </c>
      <c r="G25" s="93">
        <v>0</v>
      </c>
      <c r="H25" s="93">
        <v>0</v>
      </c>
      <c r="I25" s="93">
        <v>0</v>
      </c>
      <c r="J25" s="93">
        <v>0</v>
      </c>
      <c r="K25" s="93">
        <v>0</v>
      </c>
      <c r="L25" s="68"/>
      <c r="M25" s="126"/>
    </row>
    <row r="26" spans="1:13"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93">
        <v>40129.465629999999</v>
      </c>
      <c r="K26" s="93">
        <v>48964.604009999995</v>
      </c>
      <c r="L26" s="68" t="s">
        <v>38</v>
      </c>
      <c r="M26" s="126"/>
    </row>
    <row r="27" spans="1:13"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94">
        <v>21152388.67066</v>
      </c>
      <c r="K27" s="94">
        <v>21437560.313370001</v>
      </c>
      <c r="L27" s="69" t="s">
        <v>40</v>
      </c>
      <c r="M27" s="126"/>
    </row>
    <row r="28" spans="1:13"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93">
        <v>632720.36368000007</v>
      </c>
      <c r="K28" s="93">
        <v>311472.02896999998</v>
      </c>
      <c r="L28" s="70" t="s">
        <v>65</v>
      </c>
      <c r="M28" s="126"/>
    </row>
    <row r="29" spans="1:13"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93">
        <v>946898.44992000004</v>
      </c>
      <c r="K29" s="93">
        <v>995723.45412999997</v>
      </c>
      <c r="L29" s="70" t="s">
        <v>66</v>
      </c>
      <c r="M29" s="126"/>
    </row>
    <row r="30" spans="1:13"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93">
        <v>3402533.4081599996</v>
      </c>
      <c r="K30" s="93">
        <v>3472697.0918300003</v>
      </c>
      <c r="L30" s="68" t="s">
        <v>367</v>
      </c>
      <c r="M30" s="126"/>
    </row>
    <row r="31" spans="1:13"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93">
        <v>9853395.6989799999</v>
      </c>
      <c r="K31" s="93">
        <v>9707306.625</v>
      </c>
      <c r="L31" s="68" t="s">
        <v>368</v>
      </c>
      <c r="M31" s="126"/>
    </row>
    <row r="32" spans="1:13" ht="15" customHeight="1">
      <c r="A32" s="8">
        <f t="shared" si="0"/>
        <v>29</v>
      </c>
      <c r="B32" s="36" t="s">
        <v>109</v>
      </c>
      <c r="C32" s="93">
        <v>0</v>
      </c>
      <c r="D32" s="93">
        <v>0</v>
      </c>
      <c r="E32" s="93">
        <v>0</v>
      </c>
      <c r="F32" s="93">
        <v>0</v>
      </c>
      <c r="G32" s="93">
        <v>0</v>
      </c>
      <c r="H32" s="93">
        <v>0</v>
      </c>
      <c r="I32" s="93">
        <v>0</v>
      </c>
      <c r="J32" s="93">
        <v>0</v>
      </c>
      <c r="K32" s="93">
        <v>0</v>
      </c>
      <c r="L32" s="70" t="s">
        <v>67</v>
      </c>
      <c r="M32" s="126"/>
    </row>
    <row r="33" spans="1:13"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93">
        <v>762327.09192999988</v>
      </c>
      <c r="K33" s="93">
        <v>736900.55349000008</v>
      </c>
      <c r="L33" s="68" t="s">
        <v>369</v>
      </c>
      <c r="M33" s="126"/>
    </row>
    <row r="34" spans="1:13" ht="15" customHeight="1">
      <c r="A34" s="8">
        <f t="shared" si="0"/>
        <v>31</v>
      </c>
      <c r="B34" s="36" t="s">
        <v>110</v>
      </c>
      <c r="C34" s="93">
        <v>1709.3115</v>
      </c>
      <c r="D34" s="93">
        <v>55115.813439999998</v>
      </c>
      <c r="E34" s="93">
        <v>1709.3115</v>
      </c>
      <c r="F34" s="93">
        <v>11824.49034</v>
      </c>
      <c r="G34" s="93">
        <v>1709.3115</v>
      </c>
      <c r="H34" s="93">
        <v>1709.3115</v>
      </c>
      <c r="I34" s="93">
        <v>2919.9576099999999</v>
      </c>
      <c r="J34" s="93">
        <v>1709.3115</v>
      </c>
      <c r="K34" s="93">
        <v>1709.3115</v>
      </c>
      <c r="L34" s="70" t="s">
        <v>68</v>
      </c>
      <c r="M34" s="126"/>
    </row>
    <row r="35" spans="1:13"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93">
        <v>176576.26295</v>
      </c>
      <c r="K35" s="93">
        <v>181686.85332000002</v>
      </c>
      <c r="L35" s="70" t="s">
        <v>69</v>
      </c>
      <c r="M35" s="126"/>
    </row>
    <row r="36" spans="1:13"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93">
        <v>859224.39466999995</v>
      </c>
      <c r="K36" s="93">
        <v>857865.49453000003</v>
      </c>
      <c r="L36" s="70" t="s">
        <v>71</v>
      </c>
      <c r="M36" s="126"/>
    </row>
    <row r="37" spans="1:13" ht="15" customHeight="1">
      <c r="A37" s="8">
        <f t="shared" si="0"/>
        <v>34</v>
      </c>
      <c r="B37" s="36" t="s">
        <v>349</v>
      </c>
      <c r="C37" s="93">
        <v>0</v>
      </c>
      <c r="D37" s="93">
        <v>0</v>
      </c>
      <c r="E37" s="93">
        <v>0</v>
      </c>
      <c r="F37" s="93">
        <v>0</v>
      </c>
      <c r="G37" s="93">
        <v>0</v>
      </c>
      <c r="H37" s="93">
        <v>0</v>
      </c>
      <c r="I37" s="93">
        <v>0</v>
      </c>
      <c r="J37" s="93">
        <v>0</v>
      </c>
      <c r="K37" s="93">
        <v>0</v>
      </c>
      <c r="L37" s="68" t="s">
        <v>370</v>
      </c>
      <c r="M37" s="126"/>
    </row>
    <row r="38" spans="1:13"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93">
        <v>75670.671350000004</v>
      </c>
      <c r="K38" s="93">
        <v>87702.340410000004</v>
      </c>
      <c r="L38" s="70" t="s">
        <v>72</v>
      </c>
      <c r="M38" s="126"/>
    </row>
    <row r="39" spans="1:13"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93">
        <v>2020554.9922000002</v>
      </c>
      <c r="K39" s="93">
        <v>2029902.93558</v>
      </c>
      <c r="L39" s="70" t="s">
        <v>73</v>
      </c>
      <c r="M39" s="126"/>
    </row>
    <row r="40" spans="1:13"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94">
        <v>18731610.64556</v>
      </c>
      <c r="K40" s="94">
        <v>18382966.68897</v>
      </c>
      <c r="L40" s="69" t="s">
        <v>74</v>
      </c>
      <c r="M40" s="126"/>
    </row>
    <row r="41" spans="1:13"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94">
        <v>39883999.31628</v>
      </c>
      <c r="K41" s="94">
        <v>39820527.002389997</v>
      </c>
      <c r="L41" s="69" t="s">
        <v>75</v>
      </c>
      <c r="M41" s="126"/>
    </row>
    <row r="42" spans="1:13"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93">
        <v>1846289.6308599999</v>
      </c>
      <c r="K42" s="93">
        <v>1848697.9941699998</v>
      </c>
      <c r="L42" s="70" t="s">
        <v>76</v>
      </c>
      <c r="M42" s="126"/>
    </row>
    <row r="43" spans="1:13" ht="15" customHeight="1">
      <c r="A43" s="8">
        <f t="shared" si="0"/>
        <v>40</v>
      </c>
      <c r="B43" s="36" t="s">
        <v>117</v>
      </c>
      <c r="C43" s="93">
        <v>0</v>
      </c>
      <c r="D43" s="93">
        <v>0</v>
      </c>
      <c r="E43" s="93">
        <v>0</v>
      </c>
      <c r="F43" s="93">
        <v>0</v>
      </c>
      <c r="G43" s="93">
        <v>0</v>
      </c>
      <c r="H43" s="93">
        <v>0</v>
      </c>
      <c r="I43" s="93">
        <v>0</v>
      </c>
      <c r="J43" s="93">
        <v>0</v>
      </c>
      <c r="K43" s="93">
        <v>0</v>
      </c>
      <c r="L43" s="70" t="s">
        <v>77</v>
      </c>
      <c r="M43" s="126"/>
    </row>
    <row r="44" spans="1:13"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93">
        <v>3072067.8744500005</v>
      </c>
      <c r="K44" s="93">
        <v>3024552.83678</v>
      </c>
      <c r="L44" s="70" t="s">
        <v>78</v>
      </c>
      <c r="M44" s="126"/>
    </row>
    <row r="45" spans="1:13"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93">
        <v>45786.560490000003</v>
      </c>
      <c r="K45" s="93">
        <v>41507.679259999997</v>
      </c>
      <c r="L45" s="70" t="s">
        <v>79</v>
      </c>
      <c r="M45" s="126"/>
    </row>
    <row r="46" spans="1:13"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93">
        <v>79167.158790000001</v>
      </c>
      <c r="K46" s="93">
        <v>84056.663039999999</v>
      </c>
      <c r="L46" s="70" t="s">
        <v>80</v>
      </c>
      <c r="M46" s="126"/>
    </row>
    <row r="47" spans="1:13"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93">
        <v>161701.30580999999</v>
      </c>
      <c r="K47" s="93">
        <v>178039.94868999999</v>
      </c>
      <c r="L47" s="70" t="s">
        <v>56</v>
      </c>
      <c r="M47" s="126"/>
    </row>
    <row r="48" spans="1:13"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93">
        <v>404810.76772</v>
      </c>
      <c r="K48" s="93">
        <v>346880.85135000001</v>
      </c>
      <c r="L48" s="70" t="s">
        <v>81</v>
      </c>
      <c r="M48" s="126"/>
    </row>
    <row r="49" spans="1:13"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94">
        <v>5609823.29825</v>
      </c>
      <c r="K49" s="94">
        <v>5523735.9734199997</v>
      </c>
      <c r="L49" s="69" t="s">
        <v>82</v>
      </c>
      <c r="M49" s="126"/>
    </row>
    <row r="50" spans="1:13"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93">
        <v>3752800.98599</v>
      </c>
      <c r="K50" s="93">
        <v>3764632.7478799997</v>
      </c>
      <c r="L50" s="70" t="s">
        <v>83</v>
      </c>
      <c r="M50" s="126"/>
    </row>
    <row r="51" spans="1:13"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93">
        <v>4249828.9145999998</v>
      </c>
      <c r="K51" s="93">
        <v>4069595.7937400001</v>
      </c>
      <c r="L51" s="70" t="s">
        <v>60</v>
      </c>
      <c r="M51" s="126"/>
    </row>
    <row r="52" spans="1:13"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93">
        <v>16738685.958099999</v>
      </c>
      <c r="K52" s="93">
        <v>16881569.679399997</v>
      </c>
      <c r="L52" s="70" t="s">
        <v>373</v>
      </c>
      <c r="M52" s="126"/>
    </row>
    <row r="53" spans="1:13"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93">
        <v>241800.97734999997</v>
      </c>
      <c r="K53" s="93">
        <v>241402.46049999999</v>
      </c>
      <c r="L53" s="68" t="s">
        <v>371</v>
      </c>
      <c r="M53" s="126"/>
    </row>
    <row r="54" spans="1:13"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94">
        <v>24983116.836130004</v>
      </c>
      <c r="K54" s="94">
        <v>24957200.681600001</v>
      </c>
      <c r="L54" s="69" t="s">
        <v>84</v>
      </c>
      <c r="M54" s="126"/>
    </row>
    <row r="55" spans="1:13"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94">
        <v>30592940.134400006</v>
      </c>
      <c r="K55" s="94">
        <v>30480936.655069999</v>
      </c>
      <c r="L55" s="69" t="s">
        <v>85</v>
      </c>
      <c r="M55" s="126"/>
    </row>
    <row r="56" spans="1:13"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94">
        <v>1406105.7157600001</v>
      </c>
      <c r="K56" s="94">
        <v>1406105.7157600001</v>
      </c>
      <c r="L56" s="70" t="s">
        <v>64</v>
      </c>
      <c r="M56" s="126"/>
    </row>
    <row r="57" spans="1:13"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93">
        <v>4031787.7361999997</v>
      </c>
      <c r="K57" s="93">
        <v>4031787.7361999997</v>
      </c>
      <c r="L57" s="70" t="s">
        <v>97</v>
      </c>
      <c r="M57" s="126"/>
    </row>
    <row r="58" spans="1:13"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93">
        <v>453802.94615000003</v>
      </c>
      <c r="K58" s="93">
        <v>453802.94615000003</v>
      </c>
      <c r="L58" s="70" t="s">
        <v>99</v>
      </c>
      <c r="M58" s="126"/>
    </row>
    <row r="59" spans="1:13"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93">
        <v>2892721.8185999999</v>
      </c>
      <c r="K59" s="93">
        <v>2879727.3301199996</v>
      </c>
      <c r="L59" s="70" t="s">
        <v>94</v>
      </c>
      <c r="M59" s="126"/>
    </row>
    <row r="60" spans="1:13"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93">
        <v>506640.96347000002</v>
      </c>
      <c r="K60" s="93">
        <v>568166.62509999995</v>
      </c>
      <c r="L60" s="70" t="s">
        <v>98</v>
      </c>
      <c r="M60" s="126"/>
    </row>
    <row r="61" spans="1:13"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94">
        <v>7884953.4644099995</v>
      </c>
      <c r="K61" s="94">
        <v>7933484.6376100006</v>
      </c>
      <c r="L61" s="69" t="s">
        <v>92</v>
      </c>
      <c r="M61" s="126"/>
    </row>
    <row r="62" spans="1:13"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94">
        <v>39883999.314609997</v>
      </c>
      <c r="K62" s="94">
        <v>39820527.008489996</v>
      </c>
      <c r="L62" s="69" t="s">
        <v>96</v>
      </c>
      <c r="M62" s="126"/>
    </row>
    <row r="64" spans="1:13" ht="15.5">
      <c r="B64" s="76" t="s">
        <v>408</v>
      </c>
    </row>
    <row r="65" spans="2:2" ht="15.5">
      <c r="B65" s="76" t="s">
        <v>409</v>
      </c>
    </row>
  </sheetData>
  <mergeCells count="2">
    <mergeCell ref="A3:L3"/>
    <mergeCell ref="A2:L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L28"/>
  <sheetViews>
    <sheetView zoomScale="85" zoomScaleNormal="85" workbookViewId="0">
      <pane xSplit="2" ySplit="4" topLeftCell="H5" activePane="bottomRight" state="frozen"/>
      <selection activeCell="G55" sqref="G55"/>
      <selection pane="topRight" activeCell="G55" sqref="G55"/>
      <selection pane="bottomLeft" activeCell="G55" sqref="G55"/>
      <selection pane="bottomRight" activeCell="K4" sqref="K4"/>
    </sheetView>
  </sheetViews>
  <sheetFormatPr defaultColWidth="9.1796875" defaultRowHeight="14.5"/>
  <cols>
    <col min="1" max="1" width="9.1796875" style="19"/>
    <col min="2" max="2" width="32.26953125" style="48" customWidth="1"/>
    <col min="3" max="11" width="18.1796875" style="19" customWidth="1"/>
    <col min="12" max="12" width="56.453125" style="19" bestFit="1" customWidth="1"/>
    <col min="13" max="13" width="18.81640625" style="19" bestFit="1" customWidth="1"/>
    <col min="14" max="14" width="16.1796875" style="19" bestFit="1" customWidth="1"/>
    <col min="15" max="16384" width="9.1796875" style="19"/>
  </cols>
  <sheetData>
    <row r="1" spans="1:12">
      <c r="L1" s="71" t="s">
        <v>374</v>
      </c>
    </row>
    <row r="2" spans="1:12" ht="22.5" thickBot="1">
      <c r="A2" s="184" t="s">
        <v>100</v>
      </c>
      <c r="B2" s="185"/>
      <c r="C2" s="185"/>
      <c r="D2" s="185"/>
      <c r="E2" s="185"/>
      <c r="F2" s="185"/>
      <c r="G2" s="185"/>
      <c r="H2" s="185"/>
      <c r="I2" s="185"/>
      <c r="J2" s="185"/>
      <c r="K2" s="185"/>
      <c r="L2" s="185"/>
    </row>
    <row r="3" spans="1:12" ht="22.5" thickBot="1">
      <c r="A3" s="181" t="s">
        <v>411</v>
      </c>
      <c r="B3" s="182"/>
      <c r="C3" s="182"/>
      <c r="D3" s="182"/>
      <c r="E3" s="182"/>
      <c r="F3" s="182"/>
      <c r="G3" s="182"/>
      <c r="H3" s="182"/>
      <c r="I3" s="182"/>
      <c r="J3" s="182"/>
      <c r="K3" s="182"/>
      <c r="L3" s="182"/>
    </row>
    <row r="4" spans="1:12" s="42" customFormat="1" ht="31.5" thickBot="1">
      <c r="A4" s="35" t="s">
        <v>1</v>
      </c>
      <c r="B4" s="49" t="s">
        <v>17</v>
      </c>
      <c r="C4" s="41" t="s">
        <v>338</v>
      </c>
      <c r="D4" s="41" t="s">
        <v>551</v>
      </c>
      <c r="E4" s="41" t="s">
        <v>553</v>
      </c>
      <c r="F4" s="41" t="s">
        <v>554</v>
      </c>
      <c r="G4" s="41" t="s">
        <v>559</v>
      </c>
      <c r="H4" s="41" t="s">
        <v>561</v>
      </c>
      <c r="I4" s="41" t="s">
        <v>565</v>
      </c>
      <c r="J4" s="41" t="s">
        <v>567</v>
      </c>
      <c r="K4" s="41" t="s">
        <v>570</v>
      </c>
      <c r="L4" s="35" t="s">
        <v>11</v>
      </c>
    </row>
    <row r="5" spans="1:12">
      <c r="A5" s="20">
        <v>1</v>
      </c>
      <c r="B5" s="36" t="s">
        <v>135</v>
      </c>
      <c r="C5" s="93">
        <v>9849778</v>
      </c>
      <c r="D5" s="93">
        <v>12589524</v>
      </c>
      <c r="E5" s="93">
        <v>12578830</v>
      </c>
      <c r="F5" s="93">
        <v>13910363</v>
      </c>
      <c r="G5" s="93">
        <v>13631784</v>
      </c>
      <c r="H5" s="93">
        <v>12210933</v>
      </c>
      <c r="I5" s="93">
        <v>11996741</v>
      </c>
      <c r="J5" s="93">
        <v>13865868</v>
      </c>
      <c r="K5" s="93">
        <v>16269092</v>
      </c>
      <c r="L5" s="67" t="s">
        <v>145</v>
      </c>
    </row>
    <row r="6" spans="1:12">
      <c r="A6" s="20">
        <v>2</v>
      </c>
      <c r="B6" s="36" t="s">
        <v>131</v>
      </c>
      <c r="C6" s="93">
        <v>7882305.1956000002</v>
      </c>
      <c r="D6" s="93">
        <v>7381782.2090599993</v>
      </c>
      <c r="E6" s="93">
        <v>7993667.2848399999</v>
      </c>
      <c r="F6" s="93">
        <v>7898233.7489600005</v>
      </c>
      <c r="G6" s="93">
        <v>7840987.3076099996</v>
      </c>
      <c r="H6" s="93">
        <v>8393764.423179999</v>
      </c>
      <c r="I6" s="93">
        <v>8563348.6081400011</v>
      </c>
      <c r="J6" s="93">
        <v>8296239.5920500001</v>
      </c>
      <c r="K6" s="93">
        <v>8118144.2196000004</v>
      </c>
      <c r="L6" s="67" t="s">
        <v>13</v>
      </c>
    </row>
    <row r="7" spans="1:12">
      <c r="A7" s="20">
        <v>3</v>
      </c>
      <c r="B7" s="36" t="s">
        <v>136</v>
      </c>
      <c r="C7" s="93">
        <v>16947820.444359999</v>
      </c>
      <c r="D7" s="93">
        <v>16998303.695050001</v>
      </c>
      <c r="E7" s="93">
        <v>16598998.71459</v>
      </c>
      <c r="F7" s="93">
        <v>14846041.019330001</v>
      </c>
      <c r="G7" s="93">
        <v>14902913.324830001</v>
      </c>
      <c r="H7" s="93">
        <v>15310381.752039999</v>
      </c>
      <c r="I7" s="93">
        <v>15085109.100579999</v>
      </c>
      <c r="J7" s="93">
        <v>14921768.056652999</v>
      </c>
      <c r="K7" s="93">
        <v>14737057.493000001</v>
      </c>
      <c r="L7" s="67" t="s">
        <v>375</v>
      </c>
    </row>
    <row r="8" spans="1:12" ht="29">
      <c r="A8" s="20">
        <v>4</v>
      </c>
      <c r="B8" s="36" t="s">
        <v>137</v>
      </c>
      <c r="C8" s="93">
        <v>62284291.094580002</v>
      </c>
      <c r="D8" s="93">
        <v>61825421.054790005</v>
      </c>
      <c r="E8" s="93">
        <v>61772420.80325</v>
      </c>
      <c r="F8" s="93">
        <v>60751800.408759996</v>
      </c>
      <c r="G8" s="93">
        <v>61488882.871420003</v>
      </c>
      <c r="H8" s="93">
        <v>61320067.672389999</v>
      </c>
      <c r="I8" s="93">
        <v>61594997.922129996</v>
      </c>
      <c r="J8" s="93">
        <v>62098318.981582999</v>
      </c>
      <c r="K8" s="93">
        <v>61549527.177610002</v>
      </c>
      <c r="L8" s="67" t="s">
        <v>16</v>
      </c>
    </row>
    <row r="9" spans="1:12" ht="29">
      <c r="A9" s="20">
        <v>5</v>
      </c>
      <c r="B9" s="36" t="s">
        <v>138</v>
      </c>
      <c r="C9" s="93">
        <v>0</v>
      </c>
      <c r="D9" s="93">
        <v>0</v>
      </c>
      <c r="E9" s="93">
        <v>0</v>
      </c>
      <c r="F9" s="93">
        <v>0</v>
      </c>
      <c r="G9" s="93">
        <v>0</v>
      </c>
      <c r="H9" s="93">
        <v>0</v>
      </c>
      <c r="I9" s="93">
        <v>0</v>
      </c>
      <c r="J9" s="93">
        <v>0</v>
      </c>
      <c r="K9" s="93">
        <v>0</v>
      </c>
      <c r="L9" s="67" t="s">
        <v>19</v>
      </c>
    </row>
    <row r="10" spans="1:12" ht="29">
      <c r="A10" s="20">
        <v>6</v>
      </c>
      <c r="B10" s="36" t="s">
        <v>139</v>
      </c>
      <c r="C10" s="93">
        <v>0</v>
      </c>
      <c r="D10" s="93">
        <v>0</v>
      </c>
      <c r="E10" s="93">
        <v>0</v>
      </c>
      <c r="F10" s="93">
        <v>0</v>
      </c>
      <c r="G10" s="93">
        <v>0</v>
      </c>
      <c r="H10" s="93">
        <v>0</v>
      </c>
      <c r="I10" s="93">
        <v>0</v>
      </c>
      <c r="J10" s="93">
        <v>0</v>
      </c>
      <c r="K10" s="93">
        <v>0</v>
      </c>
      <c r="L10" s="67" t="s">
        <v>21</v>
      </c>
    </row>
    <row r="11" spans="1:12" ht="29">
      <c r="A11" s="20">
        <v>7</v>
      </c>
      <c r="B11" s="36" t="s">
        <v>22</v>
      </c>
      <c r="C11" s="93">
        <v>0</v>
      </c>
      <c r="D11" s="93">
        <v>0</v>
      </c>
      <c r="E11" s="93">
        <v>0</v>
      </c>
      <c r="F11" s="93">
        <v>0</v>
      </c>
      <c r="G11" s="93">
        <v>0</v>
      </c>
      <c r="H11" s="93">
        <v>0</v>
      </c>
      <c r="I11" s="93">
        <v>0</v>
      </c>
      <c r="J11" s="93">
        <v>0</v>
      </c>
      <c r="K11" s="93">
        <v>0</v>
      </c>
      <c r="L11" s="67" t="s">
        <v>23</v>
      </c>
    </row>
    <row r="12" spans="1:12">
      <c r="A12" s="20">
        <v>8</v>
      </c>
      <c r="B12" s="36" t="s">
        <v>24</v>
      </c>
      <c r="C12" s="93">
        <v>17009814.348549999</v>
      </c>
      <c r="D12" s="93">
        <v>15898564.40539</v>
      </c>
      <c r="E12" s="93">
        <v>15735058.816500001</v>
      </c>
      <c r="F12" s="93">
        <v>15727508.059349999</v>
      </c>
      <c r="G12" s="93">
        <v>15512143.63177</v>
      </c>
      <c r="H12" s="93">
        <v>16153857.45975</v>
      </c>
      <c r="I12" s="93">
        <v>16571456.67333</v>
      </c>
      <c r="J12" s="93">
        <v>16049905.612337001</v>
      </c>
      <c r="K12" s="93">
        <v>15803554.36366</v>
      </c>
      <c r="L12" s="67" t="s">
        <v>25</v>
      </c>
    </row>
    <row r="13" spans="1:12">
      <c r="A13" s="20">
        <v>9</v>
      </c>
      <c r="B13" s="36" t="s">
        <v>140</v>
      </c>
      <c r="C13" s="93">
        <v>580485.3236</v>
      </c>
      <c r="D13" s="93">
        <v>582851.87852999999</v>
      </c>
      <c r="E13" s="93">
        <v>543176.14179999998</v>
      </c>
      <c r="F13" s="93">
        <v>534133.11384000001</v>
      </c>
      <c r="G13" s="93">
        <v>540103.99671999994</v>
      </c>
      <c r="H13" s="93">
        <v>502986.26133000001</v>
      </c>
      <c r="I13" s="93">
        <v>504836.70271000004</v>
      </c>
      <c r="J13" s="93">
        <v>514597.63273200003</v>
      </c>
      <c r="K13" s="93">
        <v>500412.65633999999</v>
      </c>
      <c r="L13" s="67" t="s">
        <v>146</v>
      </c>
    </row>
    <row r="14" spans="1:12">
      <c r="A14" s="20">
        <v>10</v>
      </c>
      <c r="B14" s="36" t="s">
        <v>141</v>
      </c>
      <c r="C14" s="93">
        <v>91700.18</v>
      </c>
      <c r="D14" s="93">
        <v>86460.17</v>
      </c>
      <c r="E14" s="93">
        <v>91700.18</v>
      </c>
      <c r="F14" s="93">
        <v>79910.149999999994</v>
      </c>
      <c r="G14" s="93">
        <v>87770.17</v>
      </c>
      <c r="H14" s="93">
        <v>77290.149999999994</v>
      </c>
      <c r="I14" s="93">
        <v>77290.149999999994</v>
      </c>
      <c r="J14" s="93">
        <v>78600.149999999994</v>
      </c>
      <c r="K14" s="93">
        <v>78600.149999999994</v>
      </c>
      <c r="L14" s="67" t="s">
        <v>28</v>
      </c>
    </row>
    <row r="15" spans="1:12">
      <c r="A15" s="20">
        <v>11</v>
      </c>
      <c r="B15" s="36" t="s">
        <v>104</v>
      </c>
      <c r="C15" s="93">
        <v>5602435.3512300001</v>
      </c>
      <c r="D15" s="93">
        <v>5665382.7527200002</v>
      </c>
      <c r="E15" s="93">
        <v>5688099.6185999997</v>
      </c>
      <c r="F15" s="93">
        <v>5565699.3027900001</v>
      </c>
      <c r="G15" s="93">
        <v>5673975.6849499997</v>
      </c>
      <c r="H15" s="93">
        <v>5731085.0709899999</v>
      </c>
      <c r="I15" s="93">
        <v>5774865.86118</v>
      </c>
      <c r="J15" s="93">
        <v>5976673.3574059997</v>
      </c>
      <c r="K15" s="93">
        <v>6113439.8474500002</v>
      </c>
      <c r="L15" s="67" t="s">
        <v>30</v>
      </c>
    </row>
    <row r="16" spans="1:12">
      <c r="A16" s="88">
        <v>12</v>
      </c>
      <c r="B16" s="79" t="s">
        <v>142</v>
      </c>
      <c r="C16" s="93">
        <v>508597.94</v>
      </c>
      <c r="D16" s="93">
        <v>507102.53</v>
      </c>
      <c r="E16" s="93">
        <v>505607.12</v>
      </c>
      <c r="F16" s="93">
        <v>504111.72</v>
      </c>
      <c r="G16" s="93">
        <v>502616.31</v>
      </c>
      <c r="H16" s="93">
        <v>501120.9</v>
      </c>
      <c r="I16" s="93">
        <v>495598.89</v>
      </c>
      <c r="J16" s="93">
        <v>592165.96919999993</v>
      </c>
      <c r="K16" s="93">
        <v>492666.43</v>
      </c>
      <c r="L16" s="89" t="s">
        <v>31</v>
      </c>
    </row>
    <row r="17" spans="1:12" ht="29">
      <c r="A17" s="20">
        <v>13</v>
      </c>
      <c r="B17" s="36" t="s">
        <v>143</v>
      </c>
      <c r="C17" s="93">
        <v>0</v>
      </c>
      <c r="D17" s="93">
        <v>0</v>
      </c>
      <c r="E17" s="93">
        <v>0</v>
      </c>
      <c r="F17" s="93">
        <v>0</v>
      </c>
      <c r="G17" s="93">
        <v>0</v>
      </c>
      <c r="H17" s="93">
        <v>0</v>
      </c>
      <c r="I17" s="93">
        <v>0</v>
      </c>
      <c r="J17" s="93">
        <v>0</v>
      </c>
      <c r="K17" s="93">
        <v>0</v>
      </c>
      <c r="L17" s="67" t="s">
        <v>32</v>
      </c>
    </row>
    <row r="18" spans="1:12">
      <c r="A18" s="20">
        <v>14</v>
      </c>
      <c r="B18" s="36" t="s">
        <v>105</v>
      </c>
      <c r="C18" s="93">
        <v>0</v>
      </c>
      <c r="D18" s="93">
        <v>0</v>
      </c>
      <c r="E18" s="93">
        <v>0</v>
      </c>
      <c r="F18" s="93">
        <v>0</v>
      </c>
      <c r="G18" s="93">
        <v>0</v>
      </c>
      <c r="H18" s="93">
        <v>0</v>
      </c>
      <c r="I18" s="93">
        <v>0</v>
      </c>
      <c r="J18" s="93">
        <v>0</v>
      </c>
      <c r="K18" s="93">
        <v>0</v>
      </c>
      <c r="L18" s="67" t="s">
        <v>34</v>
      </c>
    </row>
    <row r="19" spans="1:12" ht="29">
      <c r="A19" s="20">
        <v>15</v>
      </c>
      <c r="B19" s="36" t="s">
        <v>144</v>
      </c>
      <c r="C19" s="93">
        <v>0</v>
      </c>
      <c r="D19" s="93">
        <v>0</v>
      </c>
      <c r="E19" s="93">
        <v>0</v>
      </c>
      <c r="F19" s="93">
        <v>0</v>
      </c>
      <c r="G19" s="93">
        <v>0</v>
      </c>
      <c r="H19" s="93">
        <v>0</v>
      </c>
      <c r="I19" s="93">
        <v>0</v>
      </c>
      <c r="J19" s="93">
        <v>0</v>
      </c>
      <c r="K19" s="93">
        <v>0</v>
      </c>
      <c r="L19" s="67" t="s">
        <v>36</v>
      </c>
    </row>
    <row r="20" spans="1:12">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93">
        <v>463204.315856</v>
      </c>
      <c r="K20" s="93">
        <v>561237.62505000003</v>
      </c>
      <c r="L20" s="67" t="s">
        <v>38</v>
      </c>
    </row>
    <row r="21" spans="1:12"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94">
        <v>122857341.66781701</v>
      </c>
      <c r="K21" s="94">
        <v>124223731.96274</v>
      </c>
      <c r="L21" s="66" t="s">
        <v>40</v>
      </c>
    </row>
    <row r="22" spans="1:12"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94">
        <v>36282937.249853976</v>
      </c>
      <c r="K22" s="94">
        <v>35627066.040570006</v>
      </c>
      <c r="L22" s="66" t="s">
        <v>74</v>
      </c>
    </row>
    <row r="23" spans="1:12"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94">
        <v>159140278.91767099</v>
      </c>
      <c r="K23" s="94">
        <v>159850798.00331002</v>
      </c>
      <c r="L23" s="66" t="s">
        <v>75</v>
      </c>
    </row>
    <row r="24" spans="1:12"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94">
        <v>148678497.440716</v>
      </c>
      <c r="K24" s="94">
        <v>149001969.91092998</v>
      </c>
      <c r="L24" s="66" t="s">
        <v>147</v>
      </c>
    </row>
    <row r="25" spans="1:12"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94">
        <v>10461781.476955</v>
      </c>
      <c r="K25" s="94">
        <v>10848828.092370002</v>
      </c>
      <c r="L25" s="66" t="s">
        <v>148</v>
      </c>
    </row>
    <row r="28" spans="1:12">
      <c r="B28" s="56"/>
    </row>
  </sheetData>
  <mergeCells count="2">
    <mergeCell ref="A2:L2"/>
    <mergeCell ref="A3:L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M30"/>
  <sheetViews>
    <sheetView zoomScale="85" zoomScaleNormal="85" workbookViewId="0">
      <pane xSplit="2" ySplit="4" topLeftCell="H5" activePane="bottomRight" state="frozen"/>
      <selection activeCell="G55" sqref="G55"/>
      <selection pane="topRight" activeCell="G55" sqref="G55"/>
      <selection pane="bottomLeft" activeCell="G55" sqref="G55"/>
      <selection pane="bottomRight" activeCell="K4" sqref="K4"/>
    </sheetView>
  </sheetViews>
  <sheetFormatPr defaultRowHeight="14.5"/>
  <cols>
    <col min="1" max="1" width="3.81640625" bestFit="1" customWidth="1"/>
    <col min="2" max="2" width="38.7265625" customWidth="1"/>
    <col min="3" max="11" width="17.81640625" customWidth="1"/>
    <col min="12" max="12" width="57.54296875" bestFit="1" customWidth="1"/>
    <col min="13" max="13" width="15.26953125" bestFit="1" customWidth="1"/>
  </cols>
  <sheetData>
    <row r="1" spans="1:13">
      <c r="L1" s="71" t="s">
        <v>374</v>
      </c>
    </row>
    <row r="2" spans="1:13" ht="22.5" thickBot="1">
      <c r="A2" s="184" t="s">
        <v>100</v>
      </c>
      <c r="B2" s="185"/>
      <c r="C2" s="185"/>
      <c r="D2" s="185"/>
      <c r="E2" s="185"/>
      <c r="F2" s="185"/>
      <c r="G2" s="185"/>
      <c r="H2" s="185"/>
      <c r="I2" s="185"/>
      <c r="J2" s="185"/>
      <c r="K2" s="185"/>
      <c r="L2" s="185"/>
    </row>
    <row r="3" spans="1:13" ht="22.5" thickBot="1">
      <c r="A3" s="181" t="s">
        <v>0</v>
      </c>
      <c r="B3" s="182"/>
      <c r="C3" s="182"/>
      <c r="D3" s="182"/>
      <c r="E3" s="182"/>
      <c r="F3" s="182"/>
      <c r="G3" s="182"/>
      <c r="H3" s="182"/>
      <c r="I3" s="182"/>
      <c r="J3" s="182"/>
      <c r="K3" s="182"/>
      <c r="L3" s="182"/>
    </row>
    <row r="4" spans="1:13" s="47" customFormat="1" ht="31.5" thickBot="1">
      <c r="A4" s="35" t="s">
        <v>1</v>
      </c>
      <c r="B4" s="35" t="s">
        <v>17</v>
      </c>
      <c r="C4" s="41" t="s">
        <v>338</v>
      </c>
      <c r="D4" s="41" t="s">
        <v>551</v>
      </c>
      <c r="E4" s="41" t="s">
        <v>553</v>
      </c>
      <c r="F4" s="41" t="s">
        <v>554</v>
      </c>
      <c r="G4" s="41" t="s">
        <v>562</v>
      </c>
      <c r="H4" s="41" t="s">
        <v>561</v>
      </c>
      <c r="I4" s="41" t="s">
        <v>565</v>
      </c>
      <c r="J4" s="41" t="s">
        <v>567</v>
      </c>
      <c r="K4" s="41" t="s">
        <v>570</v>
      </c>
      <c r="L4" s="35" t="s">
        <v>11</v>
      </c>
    </row>
    <row r="5" spans="1:13">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91">
        <v>92228035.161676601</v>
      </c>
      <c r="K5" s="91">
        <v>102476259.17176846</v>
      </c>
      <c r="L5" s="67" t="s">
        <v>145</v>
      </c>
      <c r="M5" s="127"/>
    </row>
    <row r="6" spans="1:13">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91">
        <v>64571796.238325007</v>
      </c>
      <c r="K6" s="91">
        <v>64886049.870411001</v>
      </c>
      <c r="L6" s="67" t="s">
        <v>13</v>
      </c>
      <c r="M6" s="127"/>
    </row>
    <row r="7" spans="1:13">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91">
        <v>30195585.780382182</v>
      </c>
      <c r="K7" s="91">
        <v>30156119.849701978</v>
      </c>
      <c r="L7" s="67" t="s">
        <v>375</v>
      </c>
      <c r="M7" s="127"/>
    </row>
    <row r="8" spans="1:13">
      <c r="A8" s="26">
        <v>4</v>
      </c>
      <c r="B8" s="6" t="s">
        <v>137</v>
      </c>
      <c r="C8" s="91">
        <v>525997201.0048871</v>
      </c>
      <c r="D8" s="91">
        <v>527983349.08816588</v>
      </c>
      <c r="E8" s="91">
        <v>525781257.8353253</v>
      </c>
      <c r="F8" s="91">
        <v>533991232.60005713</v>
      </c>
      <c r="G8" s="91">
        <v>539663336.9819535</v>
      </c>
      <c r="H8" s="91">
        <v>547118933.15992796</v>
      </c>
      <c r="I8" s="91">
        <v>547768469.38963366</v>
      </c>
      <c r="J8" s="91">
        <v>548088487.83957219</v>
      </c>
      <c r="K8" s="91">
        <v>544897731.14325452</v>
      </c>
      <c r="L8" s="67" t="s">
        <v>16</v>
      </c>
      <c r="M8" s="127"/>
    </row>
    <row r="9" spans="1:13">
      <c r="A9" s="26">
        <v>5</v>
      </c>
      <c r="B9" s="6" t="s">
        <v>151</v>
      </c>
      <c r="C9" s="91">
        <v>0</v>
      </c>
      <c r="D9" s="91">
        <v>0</v>
      </c>
      <c r="E9" s="91">
        <v>0</v>
      </c>
      <c r="F9" s="91">
        <v>0</v>
      </c>
      <c r="G9" s="91">
        <v>0</v>
      </c>
      <c r="H9" s="91">
        <v>0</v>
      </c>
      <c r="I9" s="91">
        <v>0</v>
      </c>
      <c r="J9" s="91">
        <v>0</v>
      </c>
      <c r="K9" s="91">
        <v>0</v>
      </c>
      <c r="L9" s="67" t="s">
        <v>19</v>
      </c>
      <c r="M9" s="127"/>
    </row>
    <row r="10" spans="1:13">
      <c r="A10" s="26">
        <v>6</v>
      </c>
      <c r="B10" s="6" t="s">
        <v>139</v>
      </c>
      <c r="C10" s="91">
        <v>0</v>
      </c>
      <c r="D10" s="91">
        <v>0</v>
      </c>
      <c r="E10" s="91">
        <v>0</v>
      </c>
      <c r="F10" s="91">
        <v>0</v>
      </c>
      <c r="G10" s="91">
        <v>1400595.0000000002</v>
      </c>
      <c r="H10" s="91">
        <v>18099168.999999996</v>
      </c>
      <c r="I10" s="91">
        <v>28373488.08419</v>
      </c>
      <c r="J10" s="91">
        <v>31478431.81044</v>
      </c>
      <c r="K10" s="91">
        <v>31727939.467870001</v>
      </c>
      <c r="L10" s="67" t="s">
        <v>21</v>
      </c>
      <c r="M10" s="127"/>
    </row>
    <row r="11" spans="1:13">
      <c r="A11" s="26">
        <v>7</v>
      </c>
      <c r="B11" s="6" t="s">
        <v>22</v>
      </c>
      <c r="C11" s="91">
        <v>0</v>
      </c>
      <c r="D11" s="91">
        <v>0</v>
      </c>
      <c r="E11" s="91">
        <v>0</v>
      </c>
      <c r="F11" s="91">
        <v>0</v>
      </c>
      <c r="G11" s="91">
        <v>0</v>
      </c>
      <c r="H11" s="91">
        <v>0</v>
      </c>
      <c r="I11" s="91">
        <v>0</v>
      </c>
      <c r="J11" s="91">
        <v>0</v>
      </c>
      <c r="K11" s="91">
        <v>0</v>
      </c>
      <c r="L11" s="67" t="s">
        <v>23</v>
      </c>
      <c r="M11" s="127"/>
    </row>
    <row r="12" spans="1:13">
      <c r="A12" s="26">
        <v>8</v>
      </c>
      <c r="B12" s="6" t="s">
        <v>24</v>
      </c>
      <c r="C12" s="91">
        <v>41409033.729193658</v>
      </c>
      <c r="D12" s="91">
        <v>41048336.470805198</v>
      </c>
      <c r="E12" s="91">
        <v>41628070.32557071</v>
      </c>
      <c r="F12" s="91">
        <v>40601654.839863002</v>
      </c>
      <c r="G12" s="91">
        <v>39389839.970989741</v>
      </c>
      <c r="H12" s="91">
        <v>40094726.827374615</v>
      </c>
      <c r="I12" s="91">
        <v>40974827.679377794</v>
      </c>
      <c r="J12" s="91">
        <v>42801769.684052154</v>
      </c>
      <c r="K12" s="91">
        <v>44263092.80254212</v>
      </c>
      <c r="L12" s="67" t="s">
        <v>25</v>
      </c>
      <c r="M12" s="127"/>
    </row>
    <row r="13" spans="1:13">
      <c r="A13" s="26">
        <v>9</v>
      </c>
      <c r="B13" s="6" t="s">
        <v>140</v>
      </c>
      <c r="C13" s="91">
        <v>61570.533895</v>
      </c>
      <c r="D13" s="91">
        <v>61522.794299000001</v>
      </c>
      <c r="E13" s="91">
        <v>48862.911050800001</v>
      </c>
      <c r="F13" s="91">
        <v>44663.893800999998</v>
      </c>
      <c r="G13" s="91">
        <v>44666.093313999998</v>
      </c>
      <c r="H13" s="91">
        <v>36506.563493999995</v>
      </c>
      <c r="I13" s="91">
        <v>32567.623308000002</v>
      </c>
      <c r="J13" s="91">
        <v>32527.888230999997</v>
      </c>
      <c r="K13" s="91">
        <v>24487.886046</v>
      </c>
      <c r="L13" s="67" t="s">
        <v>146</v>
      </c>
      <c r="M13" s="127"/>
    </row>
    <row r="14" spans="1:13">
      <c r="A14" s="26">
        <v>10</v>
      </c>
      <c r="B14" s="6" t="s">
        <v>141</v>
      </c>
      <c r="C14" s="91">
        <v>0</v>
      </c>
      <c r="D14" s="91">
        <v>0</v>
      </c>
      <c r="E14" s="91">
        <v>0</v>
      </c>
      <c r="F14" s="91">
        <v>1000</v>
      </c>
      <c r="G14" s="91">
        <v>0</v>
      </c>
      <c r="H14" s="91">
        <v>0</v>
      </c>
      <c r="I14" s="91">
        <v>0</v>
      </c>
      <c r="J14" s="91">
        <v>0</v>
      </c>
      <c r="K14" s="91">
        <v>0</v>
      </c>
      <c r="L14" s="67" t="s">
        <v>28</v>
      </c>
      <c r="M14" s="127"/>
    </row>
    <row r="15" spans="1:13">
      <c r="A15" s="26">
        <v>11</v>
      </c>
      <c r="B15" s="6" t="s">
        <v>104</v>
      </c>
      <c r="C15" s="91">
        <v>523437.19839799998</v>
      </c>
      <c r="D15" s="91">
        <v>523437.19839799998</v>
      </c>
      <c r="E15" s="91">
        <v>523437.19839799998</v>
      </c>
      <c r="F15" s="91">
        <v>523437.19839799998</v>
      </c>
      <c r="G15" s="91">
        <v>523437.19839799998</v>
      </c>
      <c r="H15" s="91">
        <v>523437.19839799998</v>
      </c>
      <c r="I15" s="91">
        <v>523437.19839799998</v>
      </c>
      <c r="J15" s="91">
        <v>523437.19839799998</v>
      </c>
      <c r="K15" s="91">
        <v>523437.19839799998</v>
      </c>
      <c r="L15" s="67" t="s">
        <v>30</v>
      </c>
      <c r="M15" s="127"/>
    </row>
    <row r="16" spans="1:13">
      <c r="A16" s="26">
        <v>12</v>
      </c>
      <c r="B16" s="6" t="s">
        <v>142</v>
      </c>
      <c r="C16" s="91">
        <v>2071321.1316863303</v>
      </c>
      <c r="D16" s="91">
        <v>2071229.7306638702</v>
      </c>
      <c r="E16" s="91">
        <v>2071142.6130080204</v>
      </c>
      <c r="F16" s="91">
        <v>2071423.3724020005</v>
      </c>
      <c r="G16" s="91">
        <v>2071721.2547467526</v>
      </c>
      <c r="H16" s="91">
        <v>1990441.3006958701</v>
      </c>
      <c r="I16" s="91">
        <v>2073724.5072828201</v>
      </c>
      <c r="J16" s="91">
        <v>2073845.4977352545</v>
      </c>
      <c r="K16" s="91">
        <v>2073377.7489687987</v>
      </c>
      <c r="L16" s="67" t="s">
        <v>31</v>
      </c>
      <c r="M16" s="127"/>
    </row>
    <row r="17" spans="1:13">
      <c r="A17" s="26">
        <v>13</v>
      </c>
      <c r="B17" s="6" t="s">
        <v>143</v>
      </c>
      <c r="C17" s="91">
        <v>0</v>
      </c>
      <c r="D17" s="91">
        <v>0</v>
      </c>
      <c r="E17" s="91">
        <v>0</v>
      </c>
      <c r="F17" s="91">
        <v>0</v>
      </c>
      <c r="G17" s="91">
        <v>0</v>
      </c>
      <c r="H17" s="91">
        <v>0</v>
      </c>
      <c r="I17" s="91">
        <v>0</v>
      </c>
      <c r="J17" s="91">
        <v>0</v>
      </c>
      <c r="K17" s="91">
        <v>0</v>
      </c>
      <c r="L17" s="67" t="s">
        <v>32</v>
      </c>
      <c r="M17" s="127"/>
    </row>
    <row r="18" spans="1:13">
      <c r="A18" s="26">
        <v>14</v>
      </c>
      <c r="B18" s="6" t="s">
        <v>105</v>
      </c>
      <c r="C18" s="91">
        <v>0</v>
      </c>
      <c r="D18" s="91">
        <v>0</v>
      </c>
      <c r="E18" s="91">
        <v>0</v>
      </c>
      <c r="F18" s="91">
        <v>0</v>
      </c>
      <c r="G18" s="91">
        <v>0</v>
      </c>
      <c r="H18" s="91">
        <v>0</v>
      </c>
      <c r="I18" s="91">
        <v>0</v>
      </c>
      <c r="J18" s="91">
        <v>0</v>
      </c>
      <c r="K18" s="91">
        <v>0</v>
      </c>
      <c r="L18" s="67" t="s">
        <v>34</v>
      </c>
      <c r="M18" s="127"/>
    </row>
    <row r="19" spans="1:13">
      <c r="A19" s="26">
        <v>15</v>
      </c>
      <c r="B19" s="6" t="s">
        <v>144</v>
      </c>
      <c r="C19" s="91">
        <v>0</v>
      </c>
      <c r="D19" s="91">
        <v>0</v>
      </c>
      <c r="E19" s="91">
        <v>0</v>
      </c>
      <c r="F19" s="91">
        <v>0</v>
      </c>
      <c r="G19" s="91">
        <v>0</v>
      </c>
      <c r="H19" s="91">
        <v>0</v>
      </c>
      <c r="I19" s="91">
        <v>0</v>
      </c>
      <c r="J19" s="91">
        <v>0</v>
      </c>
      <c r="K19" s="91">
        <v>0</v>
      </c>
      <c r="M19" s="127"/>
    </row>
    <row r="20" spans="1:13">
      <c r="A20" s="26">
        <v>16</v>
      </c>
      <c r="B20" s="6" t="s">
        <v>413</v>
      </c>
      <c r="C20" s="91">
        <v>0</v>
      </c>
      <c r="D20" s="91">
        <v>0</v>
      </c>
      <c r="E20" s="91">
        <v>0</v>
      </c>
      <c r="F20" s="91">
        <v>0</v>
      </c>
      <c r="G20" s="91">
        <v>0</v>
      </c>
      <c r="H20" s="91">
        <v>0</v>
      </c>
      <c r="I20" s="91">
        <v>0</v>
      </c>
      <c r="J20" s="91">
        <v>0</v>
      </c>
      <c r="K20" s="91">
        <v>0</v>
      </c>
      <c r="L20" s="67" t="s">
        <v>36</v>
      </c>
      <c r="M20" s="127"/>
    </row>
    <row r="21" spans="1:13" s="10" customFormat="1">
      <c r="A21" s="26">
        <v>17</v>
      </c>
      <c r="B21" s="6" t="s">
        <v>107</v>
      </c>
      <c r="C21" s="91">
        <v>0</v>
      </c>
      <c r="D21" s="91">
        <v>0</v>
      </c>
      <c r="E21" s="91">
        <v>0</v>
      </c>
      <c r="F21" s="91">
        <v>1000</v>
      </c>
      <c r="G21" s="91">
        <v>0</v>
      </c>
      <c r="H21" s="91">
        <v>0</v>
      </c>
      <c r="I21" s="91">
        <v>0</v>
      </c>
      <c r="J21" s="91">
        <v>0</v>
      </c>
      <c r="K21" s="91">
        <v>0</v>
      </c>
      <c r="L21" s="67" t="s">
        <v>38</v>
      </c>
      <c r="M21" s="127"/>
    </row>
    <row r="22" spans="1:13"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92">
        <v>811993917.09881246</v>
      </c>
      <c r="K22" s="92">
        <v>821028495.13896084</v>
      </c>
      <c r="L22" s="66" t="s">
        <v>40</v>
      </c>
      <c r="M22" s="127"/>
    </row>
    <row r="23" spans="1:13"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92">
        <v>77193722.895851761</v>
      </c>
      <c r="K23" s="92">
        <v>76505779.425979301</v>
      </c>
      <c r="L23" s="66" t="s">
        <v>74</v>
      </c>
      <c r="M23" s="127"/>
    </row>
    <row r="24" spans="1:13"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92">
        <v>889187639.99466419</v>
      </c>
      <c r="K24" s="92">
        <v>897534274.56494021</v>
      </c>
      <c r="L24" s="66" t="s">
        <v>75</v>
      </c>
      <c r="M24" s="127"/>
    </row>
    <row r="25" spans="1:13"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92">
        <v>52844382.599161804</v>
      </c>
      <c r="K25" s="92">
        <v>51825504.685080454</v>
      </c>
      <c r="L25" s="66" t="s">
        <v>147</v>
      </c>
      <c r="M25" s="127"/>
    </row>
    <row r="26" spans="1:13">
      <c r="A26" s="27">
        <v>22</v>
      </c>
      <c r="B26" s="56" t="s">
        <v>414</v>
      </c>
      <c r="C26" s="92">
        <v>791156570.07678676</v>
      </c>
      <c r="D26" s="92">
        <v>798892111.44493473</v>
      </c>
      <c r="E26" s="92">
        <v>803304014.89384043</v>
      </c>
      <c r="F26" s="92">
        <v>806023196.63973141</v>
      </c>
      <c r="G26" s="92">
        <v>806336990.37081289</v>
      </c>
      <c r="H26" s="92">
        <v>816738117.14664793</v>
      </c>
      <c r="I26" s="92">
        <v>825427476.077003</v>
      </c>
      <c r="J26" s="92">
        <v>836343257.39549351</v>
      </c>
      <c r="K26" s="92">
        <v>845708769.87984085</v>
      </c>
      <c r="L26" s="66" t="s">
        <v>415</v>
      </c>
      <c r="M26" s="127"/>
    </row>
    <row r="29" spans="1:13">
      <c r="B29" s="56"/>
    </row>
    <row r="30" spans="1:13">
      <c r="B30" t="s">
        <v>563</v>
      </c>
    </row>
  </sheetData>
  <mergeCells count="2">
    <mergeCell ref="A2:L2"/>
    <mergeCell ref="A3:L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5"/>
  <cols>
    <col min="1" max="1" width="3.1796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M54"/>
  <sheetViews>
    <sheetView zoomScale="85" zoomScaleNormal="85" zoomScaleSheetLayoutView="85" workbookViewId="0">
      <pane xSplit="2" ySplit="4" topLeftCell="H26" activePane="bottomRight" state="frozen"/>
      <selection activeCell="M26" sqref="M26"/>
      <selection pane="topRight" activeCell="M26" sqref="M26"/>
      <selection pane="bottomLeft" activeCell="M26" sqref="M26"/>
      <selection pane="bottomRight"/>
    </sheetView>
  </sheetViews>
  <sheetFormatPr defaultRowHeight="14.5"/>
  <cols>
    <col min="1" max="1" width="3.81640625" bestFit="1" customWidth="1"/>
    <col min="2" max="2" width="47.1796875" bestFit="1" customWidth="1"/>
    <col min="3" max="11" width="17.81640625" style="25" customWidth="1"/>
    <col min="12" max="12" width="66.1796875" bestFit="1" customWidth="1"/>
    <col min="13" max="13" width="41" bestFit="1" customWidth="1"/>
  </cols>
  <sheetData>
    <row r="1" spans="1:13">
      <c r="L1" s="71" t="s">
        <v>374</v>
      </c>
    </row>
    <row r="2" spans="1:13" ht="23.25" customHeight="1" thickBot="1">
      <c r="A2" s="184" t="s">
        <v>176</v>
      </c>
      <c r="B2" s="185"/>
      <c r="C2" s="185"/>
      <c r="D2" s="185"/>
      <c r="E2" s="185"/>
      <c r="F2" s="185"/>
      <c r="G2" s="185"/>
      <c r="H2" s="185"/>
      <c r="I2" s="185"/>
      <c r="J2" s="185"/>
      <c r="K2" s="185"/>
      <c r="L2" s="185"/>
    </row>
    <row r="3" spans="1:13" ht="23.25" customHeight="1" thickBot="1">
      <c r="A3" s="181" t="s">
        <v>333</v>
      </c>
      <c r="B3" s="182"/>
      <c r="C3" s="182"/>
      <c r="D3" s="182"/>
      <c r="E3" s="182"/>
      <c r="F3" s="182"/>
      <c r="G3" s="182"/>
      <c r="H3" s="182"/>
      <c r="I3" s="182"/>
      <c r="J3" s="182"/>
      <c r="K3" s="182"/>
      <c r="L3" s="182"/>
    </row>
    <row r="4" spans="1:13" s="47" customFormat="1" ht="31.5" thickBot="1">
      <c r="A4" s="35" t="s">
        <v>1</v>
      </c>
      <c r="B4" s="35" t="s">
        <v>17</v>
      </c>
      <c r="C4" s="41" t="s">
        <v>338</v>
      </c>
      <c r="D4" s="41" t="s">
        <v>551</v>
      </c>
      <c r="E4" s="41" t="s">
        <v>553</v>
      </c>
      <c r="F4" s="41" t="s">
        <v>554</v>
      </c>
      <c r="G4" s="41" t="s">
        <v>559</v>
      </c>
      <c r="H4" s="41" t="s">
        <v>561</v>
      </c>
      <c r="I4" s="41" t="s">
        <v>565</v>
      </c>
      <c r="J4" s="41" t="s">
        <v>567</v>
      </c>
      <c r="K4" s="41" t="s">
        <v>570</v>
      </c>
      <c r="L4" s="35" t="s">
        <v>11</v>
      </c>
    </row>
    <row r="5" spans="1:13"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91">
        <v>104543606.40606999</v>
      </c>
      <c r="K5" s="91">
        <v>117875625.71209</v>
      </c>
      <c r="L5" s="134" t="s">
        <v>225</v>
      </c>
      <c r="M5" s="127"/>
    </row>
    <row r="6" spans="1:13" ht="15" customHeight="1">
      <c r="A6" s="26">
        <v>2</v>
      </c>
      <c r="B6" s="6" t="s">
        <v>197</v>
      </c>
      <c r="C6" s="91">
        <v>-814224.0209</v>
      </c>
      <c r="D6" s="91">
        <v>-1331129.5824199999</v>
      </c>
      <c r="E6" s="91">
        <v>-1729242.27514</v>
      </c>
      <c r="F6" s="91">
        <v>-2179566.2655000002</v>
      </c>
      <c r="G6" s="91">
        <v>-2614298.1361400001</v>
      </c>
      <c r="H6" s="91">
        <v>-3018278.4237099998</v>
      </c>
      <c r="I6" s="91">
        <v>-3568234.4648899999</v>
      </c>
      <c r="J6" s="91">
        <v>-3867122.7362700002</v>
      </c>
      <c r="K6" s="91">
        <v>-4336144.5431899996</v>
      </c>
      <c r="L6" s="134" t="s">
        <v>226</v>
      </c>
      <c r="M6" s="127"/>
    </row>
    <row r="7" spans="1:13" ht="15" customHeight="1">
      <c r="A7" s="26">
        <v>3</v>
      </c>
      <c r="B7" s="6" t="s">
        <v>198</v>
      </c>
      <c r="C7" s="91">
        <v>-1794356.2545199995</v>
      </c>
      <c r="D7" s="91">
        <v>-1598197.7236699995</v>
      </c>
      <c r="E7" s="91">
        <v>-1621758.8422999999</v>
      </c>
      <c r="F7" s="91">
        <v>-2838304.15606</v>
      </c>
      <c r="G7" s="91">
        <v>-2419228.5938900001</v>
      </c>
      <c r="H7" s="91">
        <v>-2242622.17307</v>
      </c>
      <c r="I7" s="91">
        <v>-2393943.9032900003</v>
      </c>
      <c r="J7" s="91">
        <v>-2117278.8908299995</v>
      </c>
      <c r="K7" s="91">
        <v>-1814610.96196</v>
      </c>
      <c r="L7" s="134" t="s">
        <v>228</v>
      </c>
      <c r="M7" s="127"/>
    </row>
    <row r="8" spans="1:13"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92">
        <v>98559204.778720021</v>
      </c>
      <c r="K8" s="92">
        <v>111724870.20669001</v>
      </c>
      <c r="L8" s="135" t="s">
        <v>229</v>
      </c>
      <c r="M8" s="127"/>
    </row>
    <row r="9" spans="1:13"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91">
        <v>20063283.196270008</v>
      </c>
      <c r="K9" s="91">
        <v>24840882.636510007</v>
      </c>
      <c r="L9" s="134" t="s">
        <v>227</v>
      </c>
      <c r="M9" s="127"/>
    </row>
    <row r="10" spans="1:13"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91">
        <v>386094.91824999999</v>
      </c>
      <c r="K10" s="91">
        <v>434426.23936000001</v>
      </c>
      <c r="L10" s="134" t="s">
        <v>250</v>
      </c>
      <c r="M10" s="127"/>
    </row>
    <row r="11" spans="1:13"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93">
        <v>2123169.5213500005</v>
      </c>
      <c r="K11" s="93">
        <v>2367959.1992899994</v>
      </c>
      <c r="L11" s="134" t="s">
        <v>231</v>
      </c>
      <c r="M11" s="127"/>
    </row>
    <row r="12" spans="1:13"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92">
        <v>121131752.41500999</v>
      </c>
      <c r="K12" s="92">
        <v>139368138.28229997</v>
      </c>
      <c r="L12" s="135" t="s">
        <v>230</v>
      </c>
      <c r="M12" s="127"/>
    </row>
    <row r="13" spans="1:13"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91">
        <v>50290841.290569998</v>
      </c>
      <c r="K13" s="91">
        <v>55564435.035249993</v>
      </c>
      <c r="L13" s="134" t="s">
        <v>238</v>
      </c>
      <c r="M13" s="127"/>
    </row>
    <row r="14" spans="1:13"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91">
        <v>44679872.52596999</v>
      </c>
      <c r="K14" s="91">
        <v>50532941.273649998</v>
      </c>
      <c r="L14" s="134" t="s">
        <v>376</v>
      </c>
      <c r="M14" s="127"/>
    </row>
    <row r="15" spans="1:13"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91">
        <v>-3098151.6116200001</v>
      </c>
      <c r="K15" s="91">
        <v>-3479013.93628</v>
      </c>
      <c r="L15" s="134" t="s">
        <v>240</v>
      </c>
      <c r="M15" s="127"/>
    </row>
    <row r="16" spans="1:13"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91">
        <v>4188099.1674499991</v>
      </c>
      <c r="K16" s="91">
        <v>6104237.8445299994</v>
      </c>
      <c r="L16" s="134" t="s">
        <v>239</v>
      </c>
      <c r="M16" s="127"/>
    </row>
    <row r="17" spans="1:13"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91">
        <v>372569.81952999998</v>
      </c>
      <c r="K17" s="91">
        <v>350368.19829999999</v>
      </c>
      <c r="L17" s="134" t="s">
        <v>377</v>
      </c>
      <c r="M17" s="127"/>
    </row>
    <row r="18" spans="1:13" ht="29">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91">
        <v>7543.10466</v>
      </c>
      <c r="K18" s="91">
        <v>10178.310679999997</v>
      </c>
      <c r="L18" s="136" t="s">
        <v>378</v>
      </c>
      <c r="M18" s="127"/>
    </row>
    <row r="19" spans="1:13"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92">
        <v>96440774.296720013</v>
      </c>
      <c r="K19" s="92">
        <v>109083146.72627997</v>
      </c>
      <c r="L19" s="135" t="s">
        <v>241</v>
      </c>
      <c r="M19" s="127"/>
    </row>
    <row r="20" spans="1:13"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91">
        <v>4857616.0355899986</v>
      </c>
      <c r="K20" s="91">
        <v>5641288.5141899996</v>
      </c>
      <c r="L20" s="134" t="s">
        <v>242</v>
      </c>
      <c r="M20" s="127"/>
    </row>
    <row r="21" spans="1:13"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91">
        <v>1992952.6394700001</v>
      </c>
      <c r="K21" s="91">
        <v>2215430.3537500002</v>
      </c>
      <c r="L21" s="134" t="s">
        <v>243</v>
      </c>
      <c r="M21" s="127"/>
    </row>
    <row r="22" spans="1:13"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91">
        <v>2666244.5183900003</v>
      </c>
      <c r="K22" s="91">
        <v>3022572.4604099998</v>
      </c>
      <c r="L22" s="134" t="s">
        <v>244</v>
      </c>
      <c r="M22" s="127"/>
    </row>
    <row r="23" spans="1:13"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91">
        <v>3311544.8664099993</v>
      </c>
      <c r="K23" s="91">
        <v>3727474.9600700005</v>
      </c>
      <c r="L23" s="134" t="s">
        <v>245</v>
      </c>
      <c r="M23" s="127"/>
    </row>
    <row r="24" spans="1:13"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92">
        <v>12828358.060280003</v>
      </c>
      <c r="K24" s="92">
        <v>14606766.288790002</v>
      </c>
      <c r="L24" s="135" t="s">
        <v>246</v>
      </c>
      <c r="M24" s="127"/>
    </row>
    <row r="25" spans="1:13"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92">
        <v>109269132.35722999</v>
      </c>
      <c r="K25" s="92">
        <v>123689913.01531</v>
      </c>
      <c r="L25" s="135" t="s">
        <v>383</v>
      </c>
      <c r="M25" s="127"/>
    </row>
    <row r="26" spans="1:13"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91">
        <v>1119874.0205399997</v>
      </c>
      <c r="K26" s="91">
        <v>1266943.8336599998</v>
      </c>
      <c r="L26" s="134" t="s">
        <v>237</v>
      </c>
      <c r="M26" s="127"/>
    </row>
    <row r="27" spans="1:13"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91">
        <v>6027485.7120100008</v>
      </c>
      <c r="K27" s="91">
        <v>6786489.9974600011</v>
      </c>
      <c r="L27" s="134" t="s">
        <v>248</v>
      </c>
      <c r="M27" s="127"/>
    </row>
    <row r="28" spans="1:13"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91">
        <v>137150.45263000004</v>
      </c>
      <c r="K28" s="91">
        <v>160403.45784000005</v>
      </c>
      <c r="L28" s="134" t="s">
        <v>247</v>
      </c>
      <c r="M28" s="127"/>
    </row>
    <row r="29" spans="1:13"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91">
        <v>6156036.1550600007</v>
      </c>
      <c r="K29" s="91">
        <v>6981047.2502499996</v>
      </c>
      <c r="L29" s="134" t="s">
        <v>249</v>
      </c>
      <c r="M29" s="127"/>
    </row>
    <row r="30" spans="1:13" ht="15" customHeight="1">
      <c r="A30" s="26">
        <v>26</v>
      </c>
      <c r="B30" s="6" t="s">
        <v>352</v>
      </c>
      <c r="C30" s="91">
        <v>16788.67469</v>
      </c>
      <c r="D30" s="91">
        <v>33451.987090000002</v>
      </c>
      <c r="E30" s="91">
        <v>49639.80672</v>
      </c>
      <c r="F30" s="91">
        <v>66736.339550000004</v>
      </c>
      <c r="G30" s="91">
        <v>83730.219280000005</v>
      </c>
      <c r="H30" s="91">
        <v>99997.184570000012</v>
      </c>
      <c r="I30" s="91">
        <v>121524.42148</v>
      </c>
      <c r="J30" s="91">
        <v>136234.91019000002</v>
      </c>
      <c r="K30" s="91">
        <v>154175.90789999999</v>
      </c>
      <c r="L30" s="134" t="s">
        <v>379</v>
      </c>
      <c r="M30" s="127"/>
    </row>
    <row r="31" spans="1:13"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91">
        <v>233100.60671000002</v>
      </c>
      <c r="K31" s="91">
        <v>261645.89807999998</v>
      </c>
      <c r="L31" s="134" t="s">
        <v>380</v>
      </c>
      <c r="M31" s="127"/>
    </row>
    <row r="32" spans="1:13"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91">
        <v>726452.76313000009</v>
      </c>
      <c r="K32" s="91">
        <v>793911.25004000007</v>
      </c>
      <c r="L32" s="134" t="s">
        <v>381</v>
      </c>
      <c r="M32" s="127"/>
    </row>
    <row r="33" spans="1:13"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92">
        <v>14536334.620979998</v>
      </c>
      <c r="K33" s="92">
        <v>16404617.595890002</v>
      </c>
      <c r="L33" s="135" t="s">
        <v>382</v>
      </c>
      <c r="M33" s="127"/>
    </row>
    <row r="34" spans="1:13"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92">
        <v>123805466.97841004</v>
      </c>
      <c r="K34" s="92">
        <v>140094530.61140001</v>
      </c>
      <c r="L34" s="135" t="s">
        <v>236</v>
      </c>
      <c r="M34" s="127"/>
    </row>
    <row r="35" spans="1:13"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91">
        <v>-7367581.4388599992</v>
      </c>
      <c r="K35" s="91">
        <v>-6144823.781609999</v>
      </c>
      <c r="L35" s="134" t="s">
        <v>384</v>
      </c>
      <c r="M35" s="127"/>
    </row>
    <row r="36" spans="1:13"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91">
        <v>4693866.8754299991</v>
      </c>
      <c r="K36" s="91">
        <v>5418431.4524599994</v>
      </c>
      <c r="L36" s="134" t="s">
        <v>235</v>
      </c>
      <c r="M36" s="127"/>
    </row>
    <row r="37" spans="1:13"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91">
        <v>-790692.22369999997</v>
      </c>
      <c r="K37" s="91">
        <v>-875135.57209999999</v>
      </c>
      <c r="L37" s="134" t="s">
        <v>234</v>
      </c>
      <c r="M37" s="127"/>
    </row>
    <row r="38" spans="1:13"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91">
        <v>3903174.6516600009</v>
      </c>
      <c r="K38" s="91">
        <v>4543295.8802699987</v>
      </c>
      <c r="L38" s="134" t="s">
        <v>233</v>
      </c>
      <c r="M38" s="127"/>
    </row>
    <row r="39" spans="1:13" ht="15" customHeight="1">
      <c r="A39" s="26">
        <v>35</v>
      </c>
      <c r="B39" s="36" t="s">
        <v>555</v>
      </c>
      <c r="C39" s="91">
        <v>-366111.2254</v>
      </c>
      <c r="D39" s="91">
        <v>-479749.02726</v>
      </c>
      <c r="E39" s="91">
        <v>-760216.86775000009</v>
      </c>
      <c r="F39" s="91">
        <v>-3679355.70872</v>
      </c>
      <c r="G39" s="91">
        <v>-2637477.9843900017</v>
      </c>
      <c r="H39" s="91">
        <v>-2995277.8524200013</v>
      </c>
      <c r="I39" s="91">
        <v>-2289337.1891800002</v>
      </c>
      <c r="J39" s="91">
        <v>-262878.4613400001</v>
      </c>
      <c r="K39" s="91">
        <v>675951.5901700001</v>
      </c>
      <c r="L39" s="134" t="s">
        <v>232</v>
      </c>
      <c r="M39" s="127"/>
    </row>
    <row r="40" spans="1:13"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92">
        <v>3640296.190380001</v>
      </c>
      <c r="K40" s="92">
        <v>5219247.4705600021</v>
      </c>
      <c r="L40" s="135" t="s">
        <v>283</v>
      </c>
      <c r="M40" s="127"/>
    </row>
    <row r="41" spans="1:13">
      <c r="C41" s="133"/>
      <c r="D41" s="133"/>
      <c r="E41" s="133"/>
      <c r="F41" s="133"/>
      <c r="G41" s="133"/>
      <c r="H41" s="133"/>
      <c r="I41" s="133"/>
      <c r="J41" s="133"/>
      <c r="K41" s="133"/>
    </row>
    <row r="42" spans="1:13">
      <c r="B42" s="62" t="s">
        <v>355</v>
      </c>
    </row>
    <row r="43" spans="1:13" ht="15.5">
      <c r="B43" s="76" t="s">
        <v>391</v>
      </c>
    </row>
    <row r="50" spans="3:3">
      <c r="C50" s="25">
        <v>0</v>
      </c>
    </row>
    <row r="54" spans="3:3">
      <c r="C54" s="25">
        <v>0</v>
      </c>
    </row>
  </sheetData>
  <mergeCells count="2">
    <mergeCell ref="A2:L2"/>
    <mergeCell ref="A3:L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N46"/>
  <sheetViews>
    <sheetView zoomScale="85" zoomScaleNormal="85" workbookViewId="0">
      <pane xSplit="2" ySplit="4" topLeftCell="H5" activePane="bottomRight" state="frozen"/>
      <selection activeCell="M26" sqref="M26"/>
      <selection pane="topRight" activeCell="M26" sqref="M26"/>
      <selection pane="bottomLeft" activeCell="M26" sqref="M26"/>
      <selection pane="bottomRight"/>
    </sheetView>
  </sheetViews>
  <sheetFormatPr defaultRowHeight="14.5"/>
  <cols>
    <col min="1" max="1" width="3.81640625" bestFit="1" customWidth="1"/>
    <col min="2" max="2" width="37.26953125" style="30" customWidth="1"/>
    <col min="3" max="7" width="18.1796875" customWidth="1"/>
    <col min="8" max="11" width="18.1796875" style="170" customWidth="1"/>
    <col min="12" max="12" width="53.1796875" style="30" customWidth="1"/>
    <col min="13" max="13" width="18" bestFit="1" customWidth="1"/>
    <col min="14" max="14" width="10.54296875" bestFit="1" customWidth="1"/>
  </cols>
  <sheetData>
    <row r="1" spans="1:14">
      <c r="L1" s="71" t="s">
        <v>374</v>
      </c>
    </row>
    <row r="2" spans="1:14" ht="23.25" customHeight="1" thickBot="1">
      <c r="A2" s="184" t="s">
        <v>176</v>
      </c>
      <c r="B2" s="185"/>
      <c r="C2" s="185"/>
      <c r="D2" s="185"/>
      <c r="E2" s="185"/>
      <c r="F2" s="185"/>
      <c r="G2" s="185"/>
      <c r="H2" s="185"/>
      <c r="I2" s="185"/>
      <c r="J2" s="185"/>
      <c r="K2" s="185"/>
      <c r="L2" s="185"/>
    </row>
    <row r="3" spans="1:14" ht="23.25" customHeight="1" thickBot="1">
      <c r="A3" s="181" t="s">
        <v>337</v>
      </c>
      <c r="B3" s="182"/>
      <c r="C3" s="182"/>
      <c r="D3" s="182"/>
      <c r="E3" s="182"/>
      <c r="F3" s="182"/>
      <c r="G3" s="182"/>
      <c r="H3" s="182"/>
      <c r="I3" s="182"/>
      <c r="J3" s="182"/>
      <c r="K3" s="182"/>
      <c r="L3" s="182"/>
    </row>
    <row r="4" spans="1:14" s="47" customFormat="1" ht="31.5" thickBot="1">
      <c r="A4" s="35" t="s">
        <v>1</v>
      </c>
      <c r="B4" s="49" t="s">
        <v>17</v>
      </c>
      <c r="C4" s="41" t="s">
        <v>338</v>
      </c>
      <c r="D4" s="41" t="s">
        <v>551</v>
      </c>
      <c r="E4" s="41" t="s">
        <v>553</v>
      </c>
      <c r="F4" s="41" t="s">
        <v>554</v>
      </c>
      <c r="G4" s="41" t="s">
        <v>559</v>
      </c>
      <c r="H4" s="41" t="s">
        <v>561</v>
      </c>
      <c r="I4" s="41" t="s">
        <v>565</v>
      </c>
      <c r="J4" s="41" t="s">
        <v>567</v>
      </c>
      <c r="K4" s="41" t="s">
        <v>570</v>
      </c>
      <c r="L4" s="49" t="s">
        <v>11</v>
      </c>
    </row>
    <row r="5" spans="1:14"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93">
        <v>74658931.761370018</v>
      </c>
      <c r="K5" s="93">
        <v>82559195.505849987</v>
      </c>
      <c r="L5" s="74" t="s">
        <v>270</v>
      </c>
      <c r="M5" s="127"/>
    </row>
    <row r="6" spans="1:14"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93">
        <v>3606964.0660100002</v>
      </c>
      <c r="K6" s="93">
        <v>4102284.7882099994</v>
      </c>
      <c r="L6" s="74" t="s">
        <v>385</v>
      </c>
      <c r="M6" s="127"/>
    </row>
    <row r="7" spans="1:14" ht="15" customHeight="1">
      <c r="A7" s="27">
        <v>3</v>
      </c>
      <c r="B7" s="54" t="s">
        <v>358</v>
      </c>
      <c r="C7" s="94">
        <v>14056673.93709</v>
      </c>
      <c r="D7" s="94">
        <v>22521940.030230004</v>
      </c>
      <c r="E7" s="94">
        <v>32211144.313909993</v>
      </c>
      <c r="F7" s="94">
        <v>40734633.91759</v>
      </c>
      <c r="G7" s="94">
        <v>49440039.431749992</v>
      </c>
      <c r="H7" s="94">
        <v>59669434.96582</v>
      </c>
      <c r="I7" s="94">
        <v>69363490.712530002</v>
      </c>
      <c r="J7" s="94">
        <v>78265895.827600017</v>
      </c>
      <c r="K7" s="94">
        <v>86661480.294289976</v>
      </c>
      <c r="L7" s="75" t="s">
        <v>386</v>
      </c>
      <c r="M7" s="127"/>
    </row>
    <row r="8" spans="1:14" ht="15" customHeight="1">
      <c r="A8" s="26">
        <v>4</v>
      </c>
      <c r="B8" s="36" t="s">
        <v>253</v>
      </c>
      <c r="C8" s="93">
        <v>-1104592.96019</v>
      </c>
      <c r="D8" s="93">
        <v>-2092486.52373</v>
      </c>
      <c r="E8" s="93">
        <v>-3262580.7552800002</v>
      </c>
      <c r="F8" s="93">
        <v>-4211322.74651</v>
      </c>
      <c r="G8" s="93">
        <v>-5142040.0405400004</v>
      </c>
      <c r="H8" s="93">
        <v>-6127160.7125899997</v>
      </c>
      <c r="I8" s="93">
        <v>-7229617.6150600007</v>
      </c>
      <c r="J8" s="93">
        <v>-8225786.7829999998</v>
      </c>
      <c r="K8" s="93">
        <v>-9217308.6268399991</v>
      </c>
      <c r="L8" s="74" t="s">
        <v>387</v>
      </c>
      <c r="M8" s="127"/>
    </row>
    <row r="9" spans="1:14"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94">
        <v>70040109.044310004</v>
      </c>
      <c r="K9" s="94">
        <v>77444171.667170003</v>
      </c>
      <c r="L9" s="75" t="s">
        <v>271</v>
      </c>
      <c r="M9" s="127"/>
    </row>
    <row r="10" spans="1:14"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93">
        <v>-32515460.906580001</v>
      </c>
      <c r="K10" s="93">
        <v>-35412231.313749999</v>
      </c>
      <c r="L10" s="74" t="s">
        <v>272</v>
      </c>
      <c r="M10" s="127"/>
    </row>
    <row r="11" spans="1:14"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93">
        <v>4391081.2210000008</v>
      </c>
      <c r="K11" s="93">
        <v>4915862.2816599989</v>
      </c>
      <c r="L11" s="74" t="s">
        <v>273</v>
      </c>
      <c r="M11" s="127"/>
    </row>
    <row r="12" spans="1:14"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94">
        <v>28124379.685230009</v>
      </c>
      <c r="K12" s="94">
        <v>30496369.031780008</v>
      </c>
      <c r="L12" s="75" t="s">
        <v>274</v>
      </c>
      <c r="M12" s="127"/>
      <c r="N12" s="131"/>
    </row>
    <row r="13" spans="1:14"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93">
        <v>41915729.358750001</v>
      </c>
      <c r="K13" s="93">
        <v>46947802.635049984</v>
      </c>
      <c r="L13" s="74" t="s">
        <v>275</v>
      </c>
      <c r="M13" s="127"/>
    </row>
    <row r="14" spans="1:14"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93">
        <v>-5179317.1754999999</v>
      </c>
      <c r="K14" s="93">
        <v>-6113248.9483500002</v>
      </c>
      <c r="L14" s="74" t="s">
        <v>276</v>
      </c>
      <c r="M14" s="127"/>
    </row>
    <row r="15" spans="1:14"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93">
        <v>-1611477.3994399996</v>
      </c>
      <c r="K15" s="93">
        <v>-1041662.0380000002</v>
      </c>
      <c r="L15" s="74" t="s">
        <v>277</v>
      </c>
      <c r="M15" s="127"/>
    </row>
    <row r="16" spans="1:14"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93">
        <v>-3464.8836000000006</v>
      </c>
      <c r="K16" s="93">
        <v>-3584.9984400000008</v>
      </c>
      <c r="L16" s="74" t="s">
        <v>388</v>
      </c>
      <c r="M16" s="127"/>
    </row>
    <row r="17" spans="1:14"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93">
        <v>-6794259.4586500004</v>
      </c>
      <c r="K17" s="93">
        <v>-7158495.9848000016</v>
      </c>
      <c r="L17" s="74" t="s">
        <v>278</v>
      </c>
      <c r="M17" s="127"/>
    </row>
    <row r="18" spans="1:14"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94">
        <v>35121469.900060005</v>
      </c>
      <c r="K18" s="94">
        <v>39789306.650190003</v>
      </c>
      <c r="L18" s="74" t="s">
        <v>229</v>
      </c>
      <c r="M18" s="127"/>
      <c r="N18" s="131"/>
    </row>
    <row r="19" spans="1:14" ht="15" customHeight="1">
      <c r="A19" s="26">
        <v>15</v>
      </c>
      <c r="B19" s="36" t="s">
        <v>262</v>
      </c>
      <c r="C19" s="93">
        <v>-3201.2997499999992</v>
      </c>
      <c r="D19" s="93">
        <v>817.52956999999981</v>
      </c>
      <c r="E19" s="93">
        <v>5464.13364</v>
      </c>
      <c r="F19" s="93">
        <v>14512.89338</v>
      </c>
      <c r="G19" s="93">
        <v>18454.726289999999</v>
      </c>
      <c r="H19" s="93">
        <v>23670.21758</v>
      </c>
      <c r="I19" s="93">
        <v>28475.816099999996</v>
      </c>
      <c r="J19" s="93">
        <v>33876.177009999999</v>
      </c>
      <c r="K19" s="93">
        <v>32183.924040000002</v>
      </c>
      <c r="L19" s="74" t="s">
        <v>279</v>
      </c>
      <c r="M19" s="127"/>
    </row>
    <row r="20" spans="1:14"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94">
        <v>35155346.077119984</v>
      </c>
      <c r="K20" s="94">
        <v>39821490.57429</v>
      </c>
      <c r="L20" s="75" t="s">
        <v>280</v>
      </c>
      <c r="M20" s="127"/>
    </row>
    <row r="21" spans="1:14"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93">
        <v>32916540.528760009</v>
      </c>
      <c r="K21" s="93">
        <v>37027037.299479999</v>
      </c>
      <c r="L21" s="74" t="s">
        <v>150</v>
      </c>
      <c r="M21" s="127"/>
    </row>
    <row r="22" spans="1:14"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93">
        <v>-9223203.9446900003</v>
      </c>
      <c r="K22" s="93">
        <v>-10349754.876909999</v>
      </c>
      <c r="L22" s="74" t="s">
        <v>281</v>
      </c>
      <c r="M22" s="127"/>
    </row>
    <row r="23" spans="1:14"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93">
        <v>4966390.0596600007</v>
      </c>
      <c r="K23" s="93">
        <v>5026672.1320700012</v>
      </c>
      <c r="L23" s="74" t="s">
        <v>282</v>
      </c>
      <c r="M23" s="127"/>
    </row>
    <row r="24" spans="1:14"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93">
        <v>28659726.643519998</v>
      </c>
      <c r="K24" s="93">
        <v>31703954.554449998</v>
      </c>
      <c r="L24" s="74" t="s">
        <v>291</v>
      </c>
      <c r="M24" s="127"/>
    </row>
    <row r="25" spans="1:14"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93">
        <v>764473.05477999977</v>
      </c>
      <c r="K25" s="93">
        <v>908822.35333000007</v>
      </c>
      <c r="L25" s="74" t="s">
        <v>292</v>
      </c>
      <c r="M25" s="127"/>
    </row>
    <row r="26" spans="1:14"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94">
        <v>29424199.6985</v>
      </c>
      <c r="K26" s="94">
        <v>32612776.907920003</v>
      </c>
      <c r="L26" s="75" t="s">
        <v>289</v>
      </c>
      <c r="M26" s="127"/>
      <c r="N26" s="131"/>
    </row>
    <row r="27" spans="1:14"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94">
        <v>5731146.3782900013</v>
      </c>
      <c r="K27" s="94">
        <v>7208713.6660699993</v>
      </c>
      <c r="L27" s="75" t="s">
        <v>290</v>
      </c>
      <c r="M27" s="127"/>
      <c r="N27" s="131"/>
    </row>
    <row r="28" spans="1:14"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93">
        <v>4760281.1252200007</v>
      </c>
      <c r="K28" s="93">
        <v>5261594.7816300001</v>
      </c>
      <c r="L28" s="74" t="s">
        <v>227</v>
      </c>
      <c r="M28" s="127"/>
    </row>
    <row r="29" spans="1:14"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171">
        <v>2255213.7719499995</v>
      </c>
      <c r="K29" s="171">
        <v>2577212.9659899999</v>
      </c>
      <c r="L29" s="74" t="s">
        <v>237</v>
      </c>
      <c r="M29" s="127"/>
    </row>
    <row r="30" spans="1:14"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93">
        <v>5585791.407060001</v>
      </c>
      <c r="K30" s="93">
        <v>6257595.6793299979</v>
      </c>
      <c r="L30" s="74" t="s">
        <v>248</v>
      </c>
      <c r="M30" s="127"/>
    </row>
    <row r="31" spans="1:14"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93">
        <v>217708.19187999997</v>
      </c>
      <c r="K31" s="93">
        <v>248647.79244999998</v>
      </c>
      <c r="L31" s="74" t="s">
        <v>247</v>
      </c>
      <c r="M31" s="127"/>
    </row>
    <row r="32" spans="1:14"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93">
        <v>4013335.6285599996</v>
      </c>
      <c r="K32" s="93">
        <v>4591123.35035</v>
      </c>
      <c r="L32" s="74" t="s">
        <v>249</v>
      </c>
      <c r="M32" s="127"/>
    </row>
    <row r="33" spans="1:14" ht="15" customHeight="1">
      <c r="A33" s="26">
        <v>29</v>
      </c>
      <c r="B33" s="36" t="s">
        <v>360</v>
      </c>
      <c r="C33" s="93">
        <v>0</v>
      </c>
      <c r="D33" s="93">
        <v>0</v>
      </c>
      <c r="E33" s="93">
        <v>0</v>
      </c>
      <c r="F33" s="93">
        <v>0</v>
      </c>
      <c r="G33" s="93">
        <v>0</v>
      </c>
      <c r="H33" s="93">
        <v>0</v>
      </c>
      <c r="I33" s="93">
        <v>0</v>
      </c>
      <c r="J33" s="93">
        <v>0</v>
      </c>
      <c r="K33" s="93">
        <v>0</v>
      </c>
      <c r="L33" s="74" t="s">
        <v>390</v>
      </c>
      <c r="M33" s="127"/>
    </row>
    <row r="34" spans="1:14" ht="15" customHeight="1">
      <c r="A34" s="26">
        <v>30</v>
      </c>
      <c r="B34" s="36" t="s">
        <v>361</v>
      </c>
      <c r="C34" s="93">
        <v>0</v>
      </c>
      <c r="D34" s="93">
        <v>0</v>
      </c>
      <c r="E34" s="93">
        <v>0</v>
      </c>
      <c r="F34" s="93">
        <v>0</v>
      </c>
      <c r="G34" s="93">
        <v>0</v>
      </c>
      <c r="H34" s="93">
        <v>0</v>
      </c>
      <c r="I34" s="93">
        <v>0</v>
      </c>
      <c r="J34" s="93">
        <v>0</v>
      </c>
      <c r="K34" s="93">
        <v>0</v>
      </c>
      <c r="L34" s="74" t="s">
        <v>389</v>
      </c>
      <c r="M34" s="127"/>
    </row>
    <row r="35" spans="1:14"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94">
        <v>12072049.00034</v>
      </c>
      <c r="K35" s="94">
        <v>13674579.789050002</v>
      </c>
      <c r="L35" s="75" t="s">
        <v>288</v>
      </c>
      <c r="M35" s="127"/>
      <c r="N35" s="131"/>
    </row>
    <row r="36" spans="1:14"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93">
        <v>-1580621.4967499997</v>
      </c>
      <c r="K36" s="93">
        <v>-1204271.3412100011</v>
      </c>
      <c r="L36" s="74" t="s">
        <v>287</v>
      </c>
      <c r="M36" s="127"/>
    </row>
    <row r="37" spans="1:14"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93">
        <v>390589.10087000002</v>
      </c>
      <c r="K37" s="93">
        <v>330132.69190000038</v>
      </c>
      <c r="L37" s="74" t="s">
        <v>286</v>
      </c>
      <c r="M37" s="127"/>
    </row>
    <row r="38" spans="1:14"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93">
        <v>-1190032.3958399992</v>
      </c>
      <c r="K38" s="93">
        <v>-874138.64939999871</v>
      </c>
      <c r="L38" s="74" t="s">
        <v>235</v>
      </c>
      <c r="M38" s="127"/>
    </row>
    <row r="39" spans="1:14"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93">
        <v>756986.53727999981</v>
      </c>
      <c r="K39" s="93">
        <v>837005.27921999991</v>
      </c>
      <c r="L39" s="74" t="s">
        <v>234</v>
      </c>
      <c r="M39" s="127"/>
    </row>
    <row r="40" spans="1:14" ht="15" customHeight="1">
      <c r="A40" s="27">
        <v>36</v>
      </c>
      <c r="B40" s="54" t="s">
        <v>313</v>
      </c>
      <c r="C40" s="94">
        <v>1078682.0229099996</v>
      </c>
      <c r="D40" s="94">
        <v>1776497.0093099999</v>
      </c>
      <c r="E40" s="94">
        <v>2286268.4022399997</v>
      </c>
      <c r="F40" s="94">
        <v>-5935890.4328200016</v>
      </c>
      <c r="G40" s="94">
        <v>-4999466.6430599969</v>
      </c>
      <c r="H40" s="94">
        <v>-4207077.8923500003</v>
      </c>
      <c r="I40" s="94">
        <v>-2508951.0427800012</v>
      </c>
      <c r="J40" s="94">
        <v>-1947018.9331999994</v>
      </c>
      <c r="K40" s="94">
        <v>-1711143.9286900009</v>
      </c>
      <c r="L40" s="74" t="s">
        <v>285</v>
      </c>
      <c r="M40" s="127"/>
      <c r="N40" s="132"/>
    </row>
    <row r="41" spans="1:14" ht="15" customHeight="1">
      <c r="A41" s="26">
        <v>37</v>
      </c>
      <c r="B41" s="36" t="s">
        <v>555</v>
      </c>
      <c r="C41" s="93">
        <v>-58480.021349999995</v>
      </c>
      <c r="D41" s="93">
        <v>52119.585790000019</v>
      </c>
      <c r="E41" s="93">
        <v>-159790.90309000001</v>
      </c>
      <c r="F41" s="93">
        <v>-1038065.6007</v>
      </c>
      <c r="G41" s="93">
        <v>-718707.43000999989</v>
      </c>
      <c r="H41" s="93">
        <v>-1041411.50005</v>
      </c>
      <c r="I41" s="93">
        <v>-733053.56835999992</v>
      </c>
      <c r="J41" s="93">
        <v>-313902.53875000001</v>
      </c>
      <c r="K41" s="93">
        <v>80224.28247999998</v>
      </c>
      <c r="L41" s="74" t="s">
        <v>284</v>
      </c>
      <c r="M41" s="127"/>
    </row>
    <row r="42" spans="1:14"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94">
        <v>-2260921.4719800008</v>
      </c>
      <c r="K42" s="94">
        <v>-1630919.6461500011</v>
      </c>
      <c r="L42" s="75" t="s">
        <v>283</v>
      </c>
      <c r="M42" s="127"/>
      <c r="N42" s="131"/>
    </row>
    <row r="44" spans="1:14" ht="15.5">
      <c r="B44" s="76" t="s">
        <v>391</v>
      </c>
    </row>
    <row r="46" spans="1:14" ht="15.5">
      <c r="A46" s="60"/>
      <c r="B46" s="76"/>
      <c r="L46" s="22"/>
    </row>
  </sheetData>
  <mergeCells count="2">
    <mergeCell ref="A2:L2"/>
    <mergeCell ref="A3:L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44"/>
  <sheetViews>
    <sheetView zoomScale="85" zoomScaleNormal="85" workbookViewId="0">
      <pane xSplit="2" ySplit="4" topLeftCell="H5" activePane="bottomRight" state="frozen"/>
      <selection activeCell="M26" sqref="M26"/>
      <selection pane="topRight" activeCell="M26" sqref="M26"/>
      <selection pane="bottomLeft" activeCell="M26" sqref="M26"/>
      <selection pane="bottomRight" activeCell="K4" sqref="K4"/>
    </sheetView>
  </sheetViews>
  <sheetFormatPr defaultRowHeight="14.5"/>
  <cols>
    <col min="1" max="1" width="3.81640625" bestFit="1" customWidth="1"/>
    <col min="2" max="2" width="31.1796875" customWidth="1"/>
    <col min="3" max="11" width="17.453125" customWidth="1"/>
    <col min="12" max="12" width="72.81640625" bestFit="1" customWidth="1"/>
    <col min="13" max="13" width="11.54296875" bestFit="1" customWidth="1"/>
    <col min="14" max="14" width="10.54296875" bestFit="1" customWidth="1"/>
  </cols>
  <sheetData>
    <row r="1" spans="1:14">
      <c r="C1" s="152"/>
      <c r="D1" s="152"/>
      <c r="E1" s="152"/>
      <c r="F1" s="152"/>
      <c r="G1" s="152"/>
      <c r="H1" s="152"/>
      <c r="I1" s="152"/>
      <c r="J1" s="152"/>
      <c r="K1" s="152"/>
      <c r="L1" s="71" t="s">
        <v>374</v>
      </c>
    </row>
    <row r="2" spans="1:14" ht="23.25" customHeight="1" thickBot="1">
      <c r="A2" s="184" t="s">
        <v>176</v>
      </c>
      <c r="B2" s="185"/>
      <c r="C2" s="185"/>
      <c r="D2" s="185"/>
      <c r="E2" s="185"/>
      <c r="F2" s="185"/>
      <c r="G2" s="185"/>
      <c r="H2" s="185"/>
      <c r="I2" s="185"/>
      <c r="J2" s="185"/>
      <c r="K2" s="185"/>
      <c r="L2" s="185"/>
    </row>
    <row r="3" spans="1:14" ht="23.25" customHeight="1" thickBot="1">
      <c r="A3" s="181" t="s">
        <v>335</v>
      </c>
      <c r="B3" s="182"/>
      <c r="C3" s="182"/>
      <c r="D3" s="182"/>
      <c r="E3" s="182"/>
      <c r="F3" s="182"/>
      <c r="G3" s="182"/>
      <c r="H3" s="182"/>
      <c r="I3" s="182"/>
      <c r="J3" s="182"/>
      <c r="K3" s="182"/>
      <c r="L3" s="182"/>
    </row>
    <row r="4" spans="1:14" ht="31.5" thickBot="1">
      <c r="A4" s="14" t="s">
        <v>1</v>
      </c>
      <c r="B4" s="14" t="s">
        <v>17</v>
      </c>
      <c r="C4" s="41" t="s">
        <v>338</v>
      </c>
      <c r="D4" s="41" t="s">
        <v>551</v>
      </c>
      <c r="E4" s="41" t="s">
        <v>553</v>
      </c>
      <c r="F4" s="41" t="s">
        <v>554</v>
      </c>
      <c r="G4" s="41" t="s">
        <v>559</v>
      </c>
      <c r="H4" s="41" t="s">
        <v>561</v>
      </c>
      <c r="I4" s="41" t="s">
        <v>565</v>
      </c>
      <c r="J4" s="41" t="s">
        <v>567</v>
      </c>
      <c r="K4" s="41" t="s">
        <v>570</v>
      </c>
      <c r="L4" s="14" t="s">
        <v>11</v>
      </c>
      <c r="N4" s="47"/>
    </row>
    <row r="5" spans="1:14" ht="15" customHeight="1">
      <c r="A5" s="26">
        <v>1</v>
      </c>
      <c r="B5" s="6" t="s">
        <v>251</v>
      </c>
      <c r="C5" s="93">
        <v>0</v>
      </c>
      <c r="D5" s="93">
        <v>0</v>
      </c>
      <c r="E5" s="93">
        <v>0</v>
      </c>
      <c r="F5" s="93">
        <v>0</v>
      </c>
      <c r="G5" s="93">
        <v>0</v>
      </c>
      <c r="H5" s="93">
        <v>0</v>
      </c>
      <c r="I5" s="93">
        <v>0</v>
      </c>
      <c r="J5" s="93">
        <v>0</v>
      </c>
      <c r="K5" s="93">
        <v>0</v>
      </c>
      <c r="L5" s="74" t="s">
        <v>270</v>
      </c>
      <c r="M5" s="127"/>
    </row>
    <row r="6" spans="1:14"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93">
        <v>18111880.266570002</v>
      </c>
      <c r="K6" s="93">
        <v>19513971.636130001</v>
      </c>
      <c r="L6" s="137" t="s">
        <v>385</v>
      </c>
      <c r="M6" s="127"/>
    </row>
    <row r="7" spans="1:14"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94">
        <v>18111880.266570002</v>
      </c>
      <c r="K7" s="94">
        <v>19513971.636130001</v>
      </c>
      <c r="L7" s="138" t="s">
        <v>386</v>
      </c>
      <c r="M7" s="127"/>
    </row>
    <row r="8" spans="1:14" ht="15" customHeight="1">
      <c r="A8" s="26">
        <v>4</v>
      </c>
      <c r="B8" s="6" t="s">
        <v>253</v>
      </c>
      <c r="C8" s="93">
        <v>-304487.86249000003</v>
      </c>
      <c r="D8" s="93">
        <v>-662319.58076000004</v>
      </c>
      <c r="E8" s="93">
        <v>-1040921.18144</v>
      </c>
      <c r="F8" s="93">
        <v>-1356990.90072</v>
      </c>
      <c r="G8" s="93">
        <v>-1772727.3952800001</v>
      </c>
      <c r="H8" s="93">
        <v>-2245170.9806499998</v>
      </c>
      <c r="I8" s="93">
        <v>-2528179.46429</v>
      </c>
      <c r="J8" s="93">
        <v>-2822622.7436099998</v>
      </c>
      <c r="K8" s="93">
        <v>3122207.4521300001</v>
      </c>
      <c r="L8" s="137" t="s">
        <v>387</v>
      </c>
      <c r="M8" s="127"/>
    </row>
    <row r="9" spans="1:14"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94">
        <v>15289257.522909997</v>
      </c>
      <c r="K9" s="94">
        <v>16391764.183969997</v>
      </c>
      <c r="L9" s="138" t="s">
        <v>271</v>
      </c>
      <c r="M9" s="127"/>
    </row>
    <row r="10" spans="1:14" ht="15" customHeight="1">
      <c r="A10" s="26">
        <v>6</v>
      </c>
      <c r="B10" s="6" t="s">
        <v>294</v>
      </c>
      <c r="C10" s="93">
        <v>3197366.0788599998</v>
      </c>
      <c r="D10" s="93">
        <v>4351615.2474300005</v>
      </c>
      <c r="E10" s="93">
        <v>5138690.1219100002</v>
      </c>
      <c r="F10" s="93">
        <v>6090039.14157</v>
      </c>
      <c r="G10" s="93">
        <v>6812142.9034900004</v>
      </c>
      <c r="H10" s="93">
        <v>7728922.9128999999</v>
      </c>
      <c r="I10" s="93">
        <v>8319470.4005300002</v>
      </c>
      <c r="J10" s="93">
        <v>8880460.7523300014</v>
      </c>
      <c r="K10" s="93">
        <v>9421059.8831500001</v>
      </c>
      <c r="L10" s="137" t="s">
        <v>272</v>
      </c>
      <c r="M10" s="127"/>
    </row>
    <row r="11" spans="1:14" ht="15" customHeight="1">
      <c r="A11" s="26">
        <v>7</v>
      </c>
      <c r="B11" s="6" t="s">
        <v>256</v>
      </c>
      <c r="C11" s="93">
        <v>-38005.033430000003</v>
      </c>
      <c r="D11" s="93">
        <v>-74654.722460000005</v>
      </c>
      <c r="E11" s="93">
        <v>-112627.35447999999</v>
      </c>
      <c r="F11" s="93">
        <v>-136142.50521999999</v>
      </c>
      <c r="G11" s="93">
        <v>-194602.90377</v>
      </c>
      <c r="H11" s="93">
        <v>-322903.61907000002</v>
      </c>
      <c r="I11" s="93">
        <v>-382075.88942999998</v>
      </c>
      <c r="J11" s="93">
        <v>-442013.25034999999</v>
      </c>
      <c r="K11" s="93">
        <v>495246.04196999996</v>
      </c>
      <c r="L11" s="137" t="s">
        <v>273</v>
      </c>
      <c r="M11" s="127"/>
    </row>
    <row r="12" spans="1:14" s="10" customFormat="1" ht="15" customHeight="1">
      <c r="A12" s="27">
        <v>8</v>
      </c>
      <c r="B12" s="56" t="s">
        <v>257</v>
      </c>
      <c r="C12" s="94">
        <v>3159361.0454000002</v>
      </c>
      <c r="D12" s="94">
        <v>4276960.5249600001</v>
      </c>
      <c r="E12" s="94">
        <v>5026062.7673800001</v>
      </c>
      <c r="F12" s="94">
        <v>5953896.6363199996</v>
      </c>
      <c r="G12" s="94">
        <v>6617539.9996999996</v>
      </c>
      <c r="H12" s="94">
        <v>7406019.2937899996</v>
      </c>
      <c r="I12" s="94">
        <v>7937394.51107</v>
      </c>
      <c r="J12" s="94">
        <v>8438447.50196</v>
      </c>
      <c r="K12" s="94">
        <v>8925813.8411499988</v>
      </c>
      <c r="L12" s="137" t="s">
        <v>274</v>
      </c>
      <c r="M12" s="127"/>
      <c r="N12" s="59"/>
    </row>
    <row r="13" spans="1:14"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93">
        <v>6850810.0209199991</v>
      </c>
      <c r="K13" s="93">
        <v>7465950.3427900001</v>
      </c>
      <c r="L13" s="137" t="s">
        <v>275</v>
      </c>
      <c r="M13" s="127"/>
    </row>
    <row r="14" spans="1:14"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93">
        <v>-212423.41710000002</v>
      </c>
      <c r="K14" s="93">
        <v>-195160.35694000003</v>
      </c>
      <c r="L14" s="137" t="s">
        <v>276</v>
      </c>
      <c r="M14" s="127"/>
    </row>
    <row r="15" spans="1:14"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93">
        <v>-240215.92809000003</v>
      </c>
      <c r="K15" s="93">
        <v>-179708.59255</v>
      </c>
      <c r="L15" s="137" t="s">
        <v>277</v>
      </c>
      <c r="M15" s="127"/>
    </row>
    <row r="16" spans="1:14" ht="15" customHeight="1">
      <c r="A16" s="26">
        <v>12</v>
      </c>
      <c r="B16" s="6" t="s">
        <v>359</v>
      </c>
      <c r="C16" s="93">
        <v>3.80532</v>
      </c>
      <c r="D16" s="93">
        <v>7.2936500000000004</v>
      </c>
      <c r="E16" s="93">
        <v>13.98387</v>
      </c>
      <c r="F16" s="93">
        <v>17.846689999999999</v>
      </c>
      <c r="G16" s="93">
        <v>24.577940000000002</v>
      </c>
      <c r="H16" s="93">
        <v>73.005889999999994</v>
      </c>
      <c r="I16" s="93">
        <v>84.464470000000006</v>
      </c>
      <c r="J16" s="93">
        <v>-939.69142999999997</v>
      </c>
      <c r="K16" s="93">
        <v>-541.17457000000002</v>
      </c>
      <c r="L16" s="137" t="s">
        <v>388</v>
      </c>
      <c r="M16" s="127"/>
    </row>
    <row r="17" spans="1:15"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93">
        <v>-453579.03664000001</v>
      </c>
      <c r="K17" s="93">
        <v>-375410.12407000002</v>
      </c>
      <c r="L17" s="137" t="s">
        <v>278</v>
      </c>
      <c r="M17" s="127"/>
    </row>
    <row r="18" spans="1:15"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94">
        <v>6397230.9842799995</v>
      </c>
      <c r="K18" s="94">
        <v>7090540.2187099997</v>
      </c>
      <c r="L18" s="138" t="s">
        <v>229</v>
      </c>
      <c r="M18" s="127"/>
      <c r="N18" s="131"/>
    </row>
    <row r="19" spans="1:15" ht="15" customHeight="1">
      <c r="A19" s="26">
        <v>15</v>
      </c>
      <c r="B19" s="6" t="s">
        <v>527</v>
      </c>
      <c r="C19" s="93">
        <v>-1887.5056400000001</v>
      </c>
      <c r="D19" s="93">
        <v>-5109.2674800000004</v>
      </c>
      <c r="E19" s="93">
        <v>-5743.6221800000003</v>
      </c>
      <c r="F19" s="93">
        <v>-8033.3718399999989</v>
      </c>
      <c r="G19" s="93">
        <v>-14885.1021</v>
      </c>
      <c r="H19" s="93">
        <v>-17594.675050000002</v>
      </c>
      <c r="I19" s="93">
        <v>-23213.619729999999</v>
      </c>
      <c r="J19" s="93">
        <v>-27011.815900000001</v>
      </c>
      <c r="K19" s="93">
        <v>-34962.016539999997</v>
      </c>
      <c r="L19" s="137" t="s">
        <v>279</v>
      </c>
      <c r="M19" s="127"/>
    </row>
    <row r="20" spans="1:15"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94">
        <v>6370219.1683700001</v>
      </c>
      <c r="K20" s="94">
        <v>7055578.2021599999</v>
      </c>
      <c r="L20" s="138" t="s">
        <v>280</v>
      </c>
      <c r="M20" s="127"/>
    </row>
    <row r="21" spans="1:15"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93">
        <v>8200548.7078799997</v>
      </c>
      <c r="K21" s="93">
        <v>8894129.4917799998</v>
      </c>
      <c r="L21" s="137" t="s">
        <v>150</v>
      </c>
      <c r="M21" s="127"/>
    </row>
    <row r="22" spans="1:15"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93">
        <v>-2769101.6724399999</v>
      </c>
      <c r="K22" s="93">
        <v>3053560.0134100006</v>
      </c>
      <c r="L22" s="137" t="s">
        <v>281</v>
      </c>
      <c r="M22" s="127"/>
    </row>
    <row r="23" spans="1:15"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93">
        <v>592825.73814999999</v>
      </c>
      <c r="K23" s="93">
        <v>759327.57556000003</v>
      </c>
      <c r="L23" s="137" t="s">
        <v>282</v>
      </c>
      <c r="M23" s="127"/>
    </row>
    <row r="24" spans="1:15"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93">
        <v>6024272.7735499991</v>
      </c>
      <c r="K24" s="93">
        <v>6599897.0539199999</v>
      </c>
      <c r="L24" s="137" t="s">
        <v>291</v>
      </c>
      <c r="M24" s="127"/>
    </row>
    <row r="25" spans="1:15"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93">
        <v>2601.5173299999997</v>
      </c>
      <c r="K25" s="93">
        <v>2190.2343799999999</v>
      </c>
      <c r="L25" s="137" t="s">
        <v>292</v>
      </c>
      <c r="M25" s="127"/>
    </row>
    <row r="26" spans="1:15"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94">
        <v>6026874.2908899998</v>
      </c>
      <c r="K26" s="94">
        <v>6602087.2883200003</v>
      </c>
      <c r="L26" s="138" t="s">
        <v>289</v>
      </c>
      <c r="M26" s="127"/>
      <c r="N26" s="131"/>
      <c r="O26" s="127"/>
    </row>
    <row r="27" spans="1:15"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94">
        <v>343344.87742999999</v>
      </c>
      <c r="K27" s="94">
        <v>453490.91381</v>
      </c>
      <c r="L27" s="138" t="s">
        <v>290</v>
      </c>
      <c r="M27" s="127"/>
      <c r="N27" s="131"/>
    </row>
    <row r="28" spans="1:15"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93">
        <v>725085.48039000004</v>
      </c>
      <c r="K28" s="93">
        <v>725534.93705999991</v>
      </c>
      <c r="L28" s="137" t="s">
        <v>227</v>
      </c>
      <c r="M28" s="127"/>
    </row>
    <row r="29" spans="1:15"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93">
        <v>13439.126759999999</v>
      </c>
      <c r="K29" s="93">
        <v>15275.751840000001</v>
      </c>
      <c r="L29" s="137" t="s">
        <v>237</v>
      </c>
      <c r="M29" s="127"/>
    </row>
    <row r="30" spans="1:15"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93">
        <v>364463.36015000002</v>
      </c>
      <c r="K30" s="93">
        <v>398259.56982000003</v>
      </c>
      <c r="L30" s="137" t="s">
        <v>248</v>
      </c>
      <c r="M30" s="127"/>
    </row>
    <row r="31" spans="1:15"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93">
        <v>9148.5005400000009</v>
      </c>
      <c r="K31" s="93">
        <v>10191.74951</v>
      </c>
      <c r="L31" s="137" t="s">
        <v>247</v>
      </c>
      <c r="M31" s="127"/>
    </row>
    <row r="32" spans="1:15"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93">
        <v>161511.34662</v>
      </c>
      <c r="K32" s="93">
        <v>179093.95475999999</v>
      </c>
      <c r="L32" s="137" t="s">
        <v>249</v>
      </c>
      <c r="M32" s="127"/>
    </row>
    <row r="33" spans="1:15" ht="15" customHeight="1">
      <c r="A33" s="26">
        <v>29</v>
      </c>
      <c r="B33" s="6" t="s">
        <v>360</v>
      </c>
      <c r="C33" s="93">
        <v>0</v>
      </c>
      <c r="D33" s="93">
        <v>0</v>
      </c>
      <c r="E33" s="93">
        <v>0</v>
      </c>
      <c r="F33" s="93">
        <v>0</v>
      </c>
      <c r="G33" s="93">
        <v>0</v>
      </c>
      <c r="H33" s="93">
        <v>0</v>
      </c>
      <c r="I33" s="93">
        <v>0</v>
      </c>
      <c r="J33" s="93">
        <v>0</v>
      </c>
      <c r="K33" s="93">
        <v>0</v>
      </c>
      <c r="L33" s="137" t="s">
        <v>390</v>
      </c>
      <c r="M33" s="127"/>
    </row>
    <row r="34" spans="1:15" ht="15" customHeight="1">
      <c r="A34" s="26">
        <v>30</v>
      </c>
      <c r="B34" s="6" t="s">
        <v>361</v>
      </c>
      <c r="C34" s="93">
        <v>0</v>
      </c>
      <c r="D34" s="93">
        <v>0</v>
      </c>
      <c r="E34" s="93">
        <v>0</v>
      </c>
      <c r="F34" s="93">
        <v>0</v>
      </c>
      <c r="G34" s="93">
        <v>0</v>
      </c>
      <c r="H34" s="93">
        <v>0</v>
      </c>
      <c r="I34" s="93">
        <v>0</v>
      </c>
      <c r="J34" s="93">
        <v>0</v>
      </c>
      <c r="K34" s="93">
        <v>0</v>
      </c>
      <c r="L34" s="137" t="s">
        <v>389</v>
      </c>
      <c r="M34" s="127"/>
    </row>
    <row r="35" spans="1:15"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94">
        <v>548562.33417999989</v>
      </c>
      <c r="K35" s="94">
        <v>602821.02603999991</v>
      </c>
      <c r="L35" s="138" t="s">
        <v>288</v>
      </c>
      <c r="M35" s="127"/>
      <c r="N35" s="131"/>
    </row>
    <row r="36" spans="1:15" ht="15" customHeight="1">
      <c r="A36" s="26">
        <v>32</v>
      </c>
      <c r="B36" s="6" t="s">
        <v>312</v>
      </c>
      <c r="C36" s="93">
        <v>179437.58411</v>
      </c>
      <c r="D36" s="93">
        <v>179765.25691</v>
      </c>
      <c r="E36" s="93">
        <v>221780.43278</v>
      </c>
      <c r="F36" s="93">
        <v>297184.58951000002</v>
      </c>
      <c r="G36" s="93">
        <v>382921.28799000004</v>
      </c>
      <c r="H36" s="93">
        <v>439727.21888</v>
      </c>
      <c r="I36" s="93">
        <v>493067.73079999996</v>
      </c>
      <c r="J36" s="93">
        <v>519868.02364999993</v>
      </c>
      <c r="K36" s="93">
        <v>576204.82481999998</v>
      </c>
      <c r="L36" s="137" t="s">
        <v>287</v>
      </c>
      <c r="M36" s="127"/>
    </row>
    <row r="37" spans="1:15"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93">
        <v>-137206.72428999998</v>
      </c>
      <c r="K37" s="93">
        <v>-172300.55071000001</v>
      </c>
      <c r="L37" s="137" t="s">
        <v>286</v>
      </c>
      <c r="M37" s="127"/>
    </row>
    <row r="38" spans="1:15"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93">
        <v>382661.29934999999</v>
      </c>
      <c r="K38" s="93">
        <v>403904.27409000002</v>
      </c>
      <c r="L38" s="137" t="s">
        <v>235</v>
      </c>
      <c r="M38" s="127"/>
    </row>
    <row r="39" spans="1:15"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93">
        <v>-16022.433650000001</v>
      </c>
      <c r="K39" s="93">
        <v>-18130.634790000004</v>
      </c>
      <c r="L39" s="137" t="s">
        <v>234</v>
      </c>
      <c r="M39" s="127"/>
      <c r="O39" s="127"/>
    </row>
    <row r="40" spans="1:15"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94">
        <v>398683.73301999999</v>
      </c>
      <c r="K40" s="94">
        <v>422034.90889000002</v>
      </c>
      <c r="L40" s="138" t="s">
        <v>285</v>
      </c>
      <c r="M40" s="127"/>
      <c r="N40" s="132"/>
    </row>
    <row r="41" spans="1:15" ht="15" customHeight="1">
      <c r="A41" s="26">
        <v>37</v>
      </c>
      <c r="B41" s="36" t="s">
        <v>555</v>
      </c>
      <c r="C41" s="93">
        <v>-610.78615000000013</v>
      </c>
      <c r="D41" s="93">
        <v>-10213.37011</v>
      </c>
      <c r="E41" s="93">
        <v>-37534.059399999998</v>
      </c>
      <c r="F41" s="93">
        <v>-225984.04234000001</v>
      </c>
      <c r="G41" s="93">
        <v>-147308.62391999998</v>
      </c>
      <c r="H41" s="93">
        <v>-161294.92730000001</v>
      </c>
      <c r="I41" s="93">
        <v>-82754.07385999999</v>
      </c>
      <c r="J41" s="93">
        <v>18844.694599999999</v>
      </c>
      <c r="K41" s="93">
        <v>87409.281439999992</v>
      </c>
      <c r="L41" s="137" t="s">
        <v>284</v>
      </c>
      <c r="M41" s="127"/>
    </row>
    <row r="42" spans="1:15"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94">
        <v>417528.42762999999</v>
      </c>
      <c r="K42" s="94">
        <v>509444.1903800001</v>
      </c>
      <c r="L42" s="138" t="s">
        <v>283</v>
      </c>
      <c r="M42" s="127"/>
      <c r="N42" s="131"/>
    </row>
    <row r="44" spans="1:15" ht="15.5">
      <c r="B44" s="76" t="s">
        <v>391</v>
      </c>
    </row>
  </sheetData>
  <mergeCells count="2">
    <mergeCell ref="A2:L2"/>
    <mergeCell ref="A3:L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41"/>
  <sheetViews>
    <sheetView zoomScale="85" zoomScaleNormal="85" workbookViewId="0">
      <pane xSplit="2" ySplit="4" topLeftCell="C5" activePane="bottomRight" state="frozen"/>
      <selection pane="topRight"/>
      <selection pane="bottomLeft"/>
      <selection pane="bottomRight" activeCell="K4" sqref="K4"/>
    </sheetView>
  </sheetViews>
  <sheetFormatPr defaultRowHeight="14.5"/>
  <cols>
    <col min="1" max="1" width="3.81640625" bestFit="1" customWidth="1"/>
    <col min="2" max="2" width="13.1796875" bestFit="1" customWidth="1"/>
    <col min="3" max="11" width="15.1796875" customWidth="1"/>
    <col min="12" max="12" width="38.1796875" bestFit="1" customWidth="1"/>
  </cols>
  <sheetData>
    <row r="1" spans="1:12">
      <c r="L1" s="71" t="s">
        <v>374</v>
      </c>
    </row>
    <row r="2" spans="1:12" ht="22.5" thickBot="1">
      <c r="A2" s="184" t="s">
        <v>176</v>
      </c>
      <c r="B2" s="185"/>
      <c r="C2" s="185"/>
      <c r="D2" s="185"/>
      <c r="E2" s="185"/>
      <c r="F2" s="185"/>
      <c r="G2" s="185"/>
      <c r="H2" s="185"/>
      <c r="I2" s="185"/>
      <c r="J2" s="185"/>
      <c r="K2" s="185"/>
      <c r="L2" s="185"/>
    </row>
    <row r="3" spans="1:12" ht="22.5" thickBot="1">
      <c r="A3" s="181" t="s">
        <v>411</v>
      </c>
      <c r="B3" s="182"/>
      <c r="C3" s="182"/>
      <c r="D3" s="182"/>
      <c r="E3" s="182"/>
      <c r="F3" s="182"/>
      <c r="G3" s="182"/>
      <c r="H3" s="182"/>
      <c r="I3" s="182"/>
      <c r="J3" s="182"/>
      <c r="K3" s="182"/>
      <c r="L3" s="182"/>
    </row>
    <row r="4" spans="1:12" s="51" customFormat="1" ht="31.5" thickBot="1">
      <c r="A4" s="50" t="s">
        <v>1</v>
      </c>
      <c r="B4" s="50" t="s">
        <v>17</v>
      </c>
      <c r="C4" s="41" t="s">
        <v>338</v>
      </c>
      <c r="D4" s="41" t="s">
        <v>551</v>
      </c>
      <c r="E4" s="41" t="s">
        <v>553</v>
      </c>
      <c r="F4" s="41" t="s">
        <v>554</v>
      </c>
      <c r="G4" s="41" t="s">
        <v>559</v>
      </c>
      <c r="H4" s="41" t="s">
        <v>561</v>
      </c>
      <c r="I4" s="41" t="s">
        <v>565</v>
      </c>
      <c r="J4" s="41" t="s">
        <v>567</v>
      </c>
      <c r="K4" s="41" t="s">
        <v>570</v>
      </c>
      <c r="L4" s="50" t="s">
        <v>11</v>
      </c>
    </row>
    <row r="5" spans="1:12">
      <c r="A5" s="26">
        <v>1</v>
      </c>
      <c r="B5" s="6" t="s">
        <v>299</v>
      </c>
      <c r="C5" s="139">
        <v>575146.46393999993</v>
      </c>
      <c r="D5" s="139">
        <v>1150921.78504</v>
      </c>
      <c r="E5" s="139">
        <v>1798497.1235</v>
      </c>
      <c r="F5" s="139">
        <v>1983863.34775</v>
      </c>
      <c r="G5" s="139">
        <v>2432029.7871000003</v>
      </c>
      <c r="H5" s="139">
        <v>3177405.4166600001</v>
      </c>
      <c r="I5" s="139">
        <v>3309162.50599</v>
      </c>
      <c r="J5" s="139">
        <v>3740979.712783</v>
      </c>
      <c r="K5" s="139">
        <v>5363627.77788</v>
      </c>
      <c r="L5" s="72" t="s">
        <v>149</v>
      </c>
    </row>
    <row r="6" spans="1:12">
      <c r="A6" s="26">
        <v>2</v>
      </c>
      <c r="B6" s="6" t="s">
        <v>264</v>
      </c>
      <c r="C6" s="139">
        <v>1865380.70997</v>
      </c>
      <c r="D6" s="139">
        <v>2925156.1786099998</v>
      </c>
      <c r="E6" s="139">
        <v>3993552.6717599998</v>
      </c>
      <c r="F6" s="139">
        <v>4797924.5244000005</v>
      </c>
      <c r="G6" s="139">
        <v>6024213.8594899997</v>
      </c>
      <c r="H6" s="139">
        <v>7313915.6971199997</v>
      </c>
      <c r="I6" s="139">
        <v>8321982.9488899997</v>
      </c>
      <c r="J6" s="139">
        <v>9485597.0396779999</v>
      </c>
      <c r="K6" s="139">
        <v>11656905.016527981</v>
      </c>
      <c r="L6" s="72" t="s">
        <v>298</v>
      </c>
    </row>
    <row r="7" spans="1:12" s="51" customFormat="1"/>
    <row r="13" spans="1:12">
      <c r="C13" s="25"/>
      <c r="D13" s="25"/>
      <c r="E13" s="25"/>
      <c r="F13" s="25"/>
      <c r="G13" s="25"/>
      <c r="H13" s="25"/>
      <c r="I13" s="25"/>
      <c r="J13" s="25"/>
      <c r="K13" s="25"/>
    </row>
    <row r="14" spans="1:12">
      <c r="B14" s="6"/>
      <c r="C14" s="25"/>
      <c r="D14" s="25"/>
      <c r="E14" s="25"/>
      <c r="F14" s="25"/>
      <c r="G14" s="25"/>
      <c r="H14" s="25"/>
      <c r="I14" s="25"/>
      <c r="J14" s="25"/>
      <c r="K14" s="25"/>
    </row>
    <row r="15" spans="1:12">
      <c r="C15" s="25"/>
      <c r="D15" s="25"/>
      <c r="E15" s="25"/>
      <c r="F15" s="25"/>
      <c r="G15" s="25"/>
      <c r="H15" s="25"/>
      <c r="I15" s="25"/>
      <c r="J15" s="25"/>
      <c r="K15" s="25"/>
    </row>
    <row r="16" spans="1:12">
      <c r="C16" s="25"/>
      <c r="D16" s="25"/>
      <c r="E16" s="25"/>
      <c r="F16" s="25"/>
      <c r="G16" s="25"/>
      <c r="H16" s="25"/>
      <c r="I16" s="25"/>
      <c r="J16" s="25"/>
      <c r="K16" s="25"/>
    </row>
    <row r="17" spans="3:11">
      <c r="C17" s="25"/>
      <c r="D17" s="25"/>
      <c r="E17" s="25"/>
      <c r="F17" s="25"/>
      <c r="G17" s="25"/>
      <c r="H17" s="25"/>
      <c r="I17" s="25"/>
      <c r="J17" s="25"/>
      <c r="K17" s="25"/>
    </row>
    <row r="18" spans="3:11">
      <c r="C18" s="25"/>
      <c r="D18" s="25"/>
      <c r="E18" s="25"/>
      <c r="F18" s="25"/>
      <c r="G18" s="25"/>
      <c r="H18" s="25"/>
      <c r="I18" s="25"/>
      <c r="J18" s="25"/>
      <c r="K18" s="25"/>
    </row>
    <row r="19" spans="3:11">
      <c r="C19" s="25"/>
      <c r="D19" s="25"/>
      <c r="E19" s="25"/>
      <c r="F19" s="25"/>
      <c r="G19" s="25"/>
      <c r="H19" s="25"/>
      <c r="I19" s="25"/>
      <c r="J19" s="25"/>
      <c r="K19" s="25"/>
    </row>
    <row r="20" spans="3:11">
      <c r="C20" s="25"/>
      <c r="D20" s="25"/>
      <c r="E20" s="25"/>
      <c r="F20" s="25"/>
      <c r="G20" s="25"/>
      <c r="H20" s="25"/>
      <c r="I20" s="25"/>
      <c r="J20" s="25"/>
      <c r="K20" s="25"/>
    </row>
    <row r="21" spans="3:11">
      <c r="C21" s="25"/>
      <c r="D21" s="25"/>
      <c r="E21" s="25"/>
      <c r="F21" s="25"/>
      <c r="G21" s="25"/>
      <c r="H21" s="25"/>
      <c r="I21" s="25"/>
      <c r="J21" s="25"/>
      <c r="K21" s="25"/>
    </row>
    <row r="22" spans="3:11">
      <c r="C22" s="25"/>
      <c r="D22" s="25"/>
      <c r="E22" s="25"/>
      <c r="F22" s="25"/>
      <c r="G22" s="25"/>
      <c r="H22" s="25"/>
      <c r="I22" s="25"/>
      <c r="J22" s="25"/>
      <c r="K22" s="25"/>
    </row>
    <row r="23" spans="3:11">
      <c r="C23" s="25"/>
      <c r="D23" s="25"/>
      <c r="E23" s="25"/>
      <c r="F23" s="25"/>
      <c r="G23" s="25"/>
      <c r="H23" s="25"/>
      <c r="I23" s="25"/>
      <c r="J23" s="25"/>
      <c r="K23" s="25"/>
    </row>
    <row r="24" spans="3:11">
      <c r="C24" s="25"/>
      <c r="D24" s="25"/>
      <c r="E24" s="25"/>
      <c r="F24" s="25"/>
      <c r="G24" s="25"/>
      <c r="H24" s="25"/>
      <c r="I24" s="25"/>
      <c r="J24" s="25"/>
      <c r="K24" s="25"/>
    </row>
    <row r="25" spans="3:11">
      <c r="C25" s="25"/>
      <c r="D25" s="25"/>
      <c r="E25" s="25"/>
      <c r="F25" s="25"/>
      <c r="G25" s="25"/>
      <c r="H25" s="25"/>
      <c r="I25" s="25"/>
      <c r="J25" s="25"/>
      <c r="K25" s="25"/>
    </row>
    <row r="26" spans="3:11">
      <c r="C26" s="25"/>
      <c r="D26" s="25"/>
      <c r="E26" s="25"/>
      <c r="F26" s="25"/>
      <c r="G26" s="25"/>
      <c r="H26" s="25"/>
      <c r="I26" s="25"/>
      <c r="J26" s="25"/>
      <c r="K26" s="25"/>
    </row>
    <row r="27" spans="3:11">
      <c r="C27" s="25"/>
      <c r="D27" s="25"/>
      <c r="E27" s="25"/>
      <c r="F27" s="25"/>
      <c r="G27" s="25"/>
      <c r="H27" s="25"/>
      <c r="I27" s="25"/>
      <c r="J27" s="25"/>
      <c r="K27" s="25"/>
    </row>
    <row r="28" spans="3:11">
      <c r="C28" s="25"/>
      <c r="D28" s="25"/>
      <c r="E28" s="25"/>
      <c r="F28" s="25"/>
      <c r="G28" s="25"/>
      <c r="H28" s="25"/>
      <c r="I28" s="25"/>
      <c r="J28" s="25"/>
      <c r="K28" s="25"/>
    </row>
    <row r="29" spans="3:11">
      <c r="C29" s="25"/>
      <c r="D29" s="25"/>
      <c r="E29" s="25"/>
      <c r="F29" s="25"/>
      <c r="G29" s="25"/>
      <c r="H29" s="25"/>
      <c r="I29" s="25"/>
      <c r="J29" s="25"/>
      <c r="K29" s="25"/>
    </row>
    <row r="30" spans="3:11">
      <c r="C30" s="25"/>
      <c r="D30" s="25"/>
      <c r="E30" s="25"/>
      <c r="F30" s="25"/>
      <c r="G30" s="25"/>
      <c r="H30" s="25"/>
      <c r="I30" s="25"/>
      <c r="J30" s="25"/>
      <c r="K30" s="25"/>
    </row>
    <row r="31" spans="3:11">
      <c r="C31" s="25"/>
      <c r="D31" s="25"/>
      <c r="E31" s="25"/>
      <c r="F31" s="25"/>
      <c r="G31" s="25"/>
      <c r="H31" s="25"/>
      <c r="I31" s="25"/>
      <c r="J31" s="25"/>
      <c r="K31" s="25"/>
    </row>
    <row r="32" spans="3:11">
      <c r="C32" s="25"/>
      <c r="D32" s="25"/>
      <c r="E32" s="25"/>
      <c r="F32" s="25"/>
      <c r="G32" s="25"/>
      <c r="H32" s="25"/>
      <c r="I32" s="25"/>
      <c r="J32" s="25"/>
      <c r="K32" s="25"/>
    </row>
    <row r="33" spans="3:11">
      <c r="C33" s="25"/>
      <c r="D33" s="25"/>
      <c r="E33" s="25"/>
      <c r="F33" s="25"/>
      <c r="G33" s="25"/>
      <c r="H33" s="25"/>
      <c r="I33" s="25"/>
      <c r="J33" s="25"/>
      <c r="K33" s="25"/>
    </row>
    <row r="34" spans="3:11">
      <c r="C34" s="25"/>
      <c r="D34" s="25"/>
      <c r="E34" s="25"/>
      <c r="F34" s="25"/>
      <c r="G34" s="25"/>
      <c r="H34" s="25"/>
      <c r="I34" s="25"/>
      <c r="J34" s="25"/>
      <c r="K34" s="25"/>
    </row>
    <row r="35" spans="3:11">
      <c r="C35" s="25"/>
      <c r="D35" s="25"/>
      <c r="E35" s="25"/>
      <c r="F35" s="25"/>
      <c r="G35" s="25"/>
      <c r="H35" s="25"/>
      <c r="I35" s="25"/>
      <c r="J35" s="25"/>
      <c r="K35" s="25"/>
    </row>
    <row r="36" spans="3:11">
      <c r="C36" s="25"/>
      <c r="D36" s="25"/>
      <c r="E36" s="25"/>
      <c r="F36" s="25"/>
      <c r="G36" s="25"/>
      <c r="H36" s="25"/>
      <c r="I36" s="25"/>
      <c r="J36" s="25"/>
      <c r="K36" s="25"/>
    </row>
    <row r="37" spans="3:11">
      <c r="C37" s="25"/>
      <c r="D37" s="25"/>
      <c r="E37" s="25"/>
      <c r="F37" s="25"/>
      <c r="G37" s="25"/>
      <c r="H37" s="25"/>
      <c r="I37" s="25"/>
      <c r="J37" s="25"/>
      <c r="K37" s="25"/>
    </row>
    <row r="38" spans="3:11">
      <c r="C38" s="25"/>
      <c r="D38" s="25"/>
      <c r="E38" s="25"/>
      <c r="F38" s="25"/>
      <c r="G38" s="25"/>
      <c r="H38" s="25"/>
      <c r="I38" s="25"/>
      <c r="J38" s="25"/>
      <c r="K38" s="25"/>
    </row>
    <row r="39" spans="3:11">
      <c r="C39" s="25"/>
      <c r="D39" s="25"/>
      <c r="E39" s="25"/>
      <c r="F39" s="25"/>
      <c r="G39" s="25"/>
      <c r="H39" s="25"/>
      <c r="I39" s="25"/>
      <c r="J39" s="25"/>
      <c r="K39" s="25"/>
    </row>
    <row r="40" spans="3:11">
      <c r="C40" s="25"/>
      <c r="D40" s="25"/>
      <c r="E40" s="25"/>
      <c r="F40" s="25"/>
      <c r="G40" s="25"/>
      <c r="H40" s="25"/>
      <c r="I40" s="25"/>
      <c r="J40" s="25"/>
      <c r="K40" s="25"/>
    </row>
    <row r="41" spans="3:11">
      <c r="C41" s="25"/>
      <c r="D41" s="25"/>
      <c r="E41" s="25"/>
      <c r="F41" s="25"/>
      <c r="G41" s="25"/>
      <c r="H41" s="25"/>
      <c r="I41" s="25"/>
      <c r="J41" s="25"/>
      <c r="K41" s="25"/>
    </row>
  </sheetData>
  <mergeCells count="2">
    <mergeCell ref="A2:L2"/>
    <mergeCell ref="A3:L3"/>
  </mergeCells>
  <pageMargins left="0.7" right="0.7" top="0.75" bottom="0.75"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M8"/>
  <sheetViews>
    <sheetView zoomScale="85" zoomScaleNormal="85" workbookViewId="0">
      <pane xSplit="2" ySplit="4" topLeftCell="D5" activePane="bottomRight" state="frozen"/>
      <selection pane="topRight"/>
      <selection pane="bottomLeft"/>
      <selection pane="bottomRight" activeCell="K4" sqref="K4"/>
    </sheetView>
  </sheetViews>
  <sheetFormatPr defaultRowHeight="14.5"/>
  <cols>
    <col min="1" max="1" width="4.453125" customWidth="1"/>
    <col min="2" max="2" width="13.54296875" bestFit="1" customWidth="1"/>
    <col min="3" max="4" width="15" customWidth="1"/>
    <col min="5" max="5" width="14.26953125" customWidth="1"/>
    <col min="6" max="11" width="15" customWidth="1"/>
    <col min="12" max="12" width="37.81640625" bestFit="1" customWidth="1"/>
    <col min="13" max="13" width="15.26953125" bestFit="1" customWidth="1"/>
  </cols>
  <sheetData>
    <row r="1" spans="1:13">
      <c r="L1" s="71" t="s">
        <v>374</v>
      </c>
    </row>
    <row r="2" spans="1:13" ht="22.5" thickBot="1">
      <c r="A2" s="184" t="s">
        <v>176</v>
      </c>
      <c r="B2" s="185"/>
      <c r="C2" s="185"/>
      <c r="D2" s="185"/>
      <c r="E2" s="185"/>
      <c r="F2" s="185"/>
      <c r="G2" s="185"/>
      <c r="H2" s="185"/>
      <c r="I2" s="185"/>
      <c r="J2" s="185"/>
      <c r="K2" s="185"/>
      <c r="L2" s="185"/>
    </row>
    <row r="3" spans="1:13" ht="22.5" thickBot="1">
      <c r="A3" s="181" t="s">
        <v>0</v>
      </c>
      <c r="B3" s="182"/>
      <c r="C3" s="182"/>
      <c r="D3" s="182"/>
      <c r="E3" s="182"/>
      <c r="F3" s="182"/>
      <c r="G3" s="182"/>
      <c r="H3" s="182"/>
      <c r="I3" s="182"/>
      <c r="J3" s="182"/>
      <c r="K3" s="182"/>
      <c r="L3" s="182"/>
    </row>
    <row r="4" spans="1:13" ht="31.5" thickBot="1">
      <c r="A4" s="14" t="s">
        <v>1</v>
      </c>
      <c r="B4" s="14" t="s">
        <v>17</v>
      </c>
      <c r="C4" s="41" t="s">
        <v>338</v>
      </c>
      <c r="D4" s="41" t="s">
        <v>552</v>
      </c>
      <c r="E4" s="41" t="s">
        <v>556</v>
      </c>
      <c r="F4" s="41" t="s">
        <v>557</v>
      </c>
      <c r="G4" s="41" t="s">
        <v>559</v>
      </c>
      <c r="H4" s="41" t="s">
        <v>561</v>
      </c>
      <c r="I4" s="41" t="s">
        <v>565</v>
      </c>
      <c r="J4" s="41" t="s">
        <v>567</v>
      </c>
      <c r="K4" s="41" t="s">
        <v>570</v>
      </c>
      <c r="L4" s="14" t="s">
        <v>11</v>
      </c>
    </row>
    <row r="5" spans="1:13">
      <c r="A5">
        <v>1</v>
      </c>
      <c r="B5" s="6" t="s">
        <v>299</v>
      </c>
      <c r="C5" s="90">
        <v>22178273.651246998</v>
      </c>
      <c r="D5" s="90">
        <v>42582024.885020003</v>
      </c>
      <c r="E5" s="90">
        <v>64089104.381780997</v>
      </c>
      <c r="F5" s="90">
        <v>86401948.774577111</v>
      </c>
      <c r="G5" s="90">
        <v>108939747.827464</v>
      </c>
      <c r="H5" s="90">
        <v>132316836.39708802</v>
      </c>
      <c r="I5" s="90">
        <v>155259580.53355998</v>
      </c>
      <c r="J5" s="90">
        <v>178204465.11492303</v>
      </c>
      <c r="K5" s="90">
        <v>200664930.36445498</v>
      </c>
      <c r="L5" s="72" t="s">
        <v>149</v>
      </c>
      <c r="M5" s="127"/>
    </row>
    <row r="6" spans="1:13">
      <c r="A6">
        <v>2</v>
      </c>
      <c r="B6" s="6" t="s">
        <v>264</v>
      </c>
      <c r="C6" s="90">
        <v>19276945.901843</v>
      </c>
      <c r="D6" s="90">
        <v>37934055.064718999</v>
      </c>
      <c r="E6" s="90">
        <v>56390452.801671997</v>
      </c>
      <c r="F6" s="90">
        <v>73859210.118562505</v>
      </c>
      <c r="G6" s="90">
        <v>92930435.564746991</v>
      </c>
      <c r="H6" s="90">
        <v>113090968.05326198</v>
      </c>
      <c r="I6" s="90">
        <v>133606832.732788</v>
      </c>
      <c r="J6" s="90">
        <v>154751812.890185</v>
      </c>
      <c r="K6" s="90">
        <v>174354510.12316498</v>
      </c>
      <c r="L6" s="72" t="s">
        <v>298</v>
      </c>
      <c r="M6" s="127"/>
    </row>
    <row r="8" spans="1:13">
      <c r="B8" s="56"/>
    </row>
  </sheetData>
  <mergeCells count="2">
    <mergeCell ref="A2:L2"/>
    <mergeCell ref="A3:L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5"/>
  <cols>
    <col min="1" max="1" width="3.1796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S60"/>
  <sheetViews>
    <sheetView zoomScale="85" zoomScaleNormal="85" zoomScaleSheetLayoutView="70" workbookViewId="0">
      <pane xSplit="2" ySplit="4" topLeftCell="I5" activePane="bottomRight" state="frozen"/>
      <selection activeCell="I67" sqref="I67"/>
      <selection pane="topRight" activeCell="I67" sqref="I67"/>
      <selection pane="bottomLeft" activeCell="I67" sqref="I67"/>
      <selection pane="bottomRight" activeCell="K4" sqref="K4"/>
    </sheetView>
  </sheetViews>
  <sheetFormatPr defaultColWidth="9.1796875" defaultRowHeight="14.5"/>
  <cols>
    <col min="1" max="1" width="9.1796875" style="8"/>
    <col min="2" max="2" width="44.54296875" style="36" customWidth="1"/>
    <col min="3" max="3" width="20.54296875" style="7" bestFit="1" customWidth="1"/>
    <col min="4" max="11" width="20.54296875" style="7" customWidth="1"/>
    <col min="12" max="12" width="61.1796875" style="36" bestFit="1" customWidth="1"/>
    <col min="13" max="48" width="26.1796875" style="6" customWidth="1"/>
    <col min="49" max="49" width="0" style="6" hidden="1" customWidth="1"/>
    <col min="50" max="50" width="21.54296875" style="6" customWidth="1"/>
    <col min="51" max="16384" width="9.1796875" style="6"/>
  </cols>
  <sheetData>
    <row r="1" spans="1:45">
      <c r="L1" s="71" t="s">
        <v>374</v>
      </c>
    </row>
    <row r="2" spans="1:45" ht="38.25" customHeight="1" thickBot="1">
      <c r="A2" s="179" t="s">
        <v>100</v>
      </c>
      <c r="B2" s="180"/>
      <c r="C2" s="180"/>
      <c r="D2" s="180"/>
      <c r="E2" s="180"/>
      <c r="F2" s="180"/>
      <c r="G2" s="180"/>
      <c r="H2" s="180"/>
      <c r="I2" s="180"/>
      <c r="J2" s="180"/>
      <c r="K2" s="180"/>
      <c r="L2" s="187"/>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39.75" customHeight="1" thickBot="1">
      <c r="A3" s="184" t="s">
        <v>443</v>
      </c>
      <c r="B3" s="185"/>
      <c r="C3" s="185"/>
      <c r="D3" s="185"/>
      <c r="E3" s="185"/>
      <c r="F3" s="185"/>
      <c r="G3" s="185"/>
      <c r="H3" s="185"/>
      <c r="I3" s="185"/>
      <c r="J3" s="185"/>
      <c r="K3" s="185"/>
      <c r="L3" s="186"/>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31.5" thickBot="1">
      <c r="A4" s="14" t="s">
        <v>1</v>
      </c>
      <c r="B4" s="37" t="s">
        <v>17</v>
      </c>
      <c r="C4" s="41" t="s">
        <v>338</v>
      </c>
      <c r="D4" s="41" t="s">
        <v>551</v>
      </c>
      <c r="E4" s="41" t="s">
        <v>553</v>
      </c>
      <c r="F4" s="41" t="s">
        <v>554</v>
      </c>
      <c r="G4" s="41" t="s">
        <v>559</v>
      </c>
      <c r="H4" s="41" t="s">
        <v>561</v>
      </c>
      <c r="I4" s="41" t="s">
        <v>565</v>
      </c>
      <c r="J4" s="41" t="s">
        <v>567</v>
      </c>
      <c r="K4" s="41" t="s">
        <v>570</v>
      </c>
      <c r="L4" s="37" t="s">
        <v>11</v>
      </c>
    </row>
    <row r="5" spans="1:45">
      <c r="A5" s="8">
        <v>1</v>
      </c>
      <c r="B5" s="36" t="s">
        <v>444</v>
      </c>
      <c r="C5" s="91">
        <v>4005129.4615799999</v>
      </c>
      <c r="D5" s="91">
        <v>3959574.2276600003</v>
      </c>
      <c r="E5" s="91">
        <v>4063602.7053100001</v>
      </c>
      <c r="F5" s="91">
        <v>4063165.2778000003</v>
      </c>
      <c r="G5" s="91">
        <v>4188895.3822499998</v>
      </c>
      <c r="H5" s="91">
        <v>3950476.5499400003</v>
      </c>
      <c r="I5" s="91">
        <v>4122118.6168799996</v>
      </c>
      <c r="J5" s="91">
        <v>4184017.1865000003</v>
      </c>
      <c r="K5" s="91">
        <v>4521216.8515900001</v>
      </c>
      <c r="L5" s="68" t="s">
        <v>363</v>
      </c>
      <c r="M5" s="126"/>
    </row>
    <row r="6" spans="1:45">
      <c r="A6" s="8">
        <f t="shared" ref="A6:A56" si="0">A5+1</f>
        <v>2</v>
      </c>
      <c r="B6" s="36" t="s">
        <v>445</v>
      </c>
      <c r="C6" s="91">
        <v>0</v>
      </c>
      <c r="D6" s="91">
        <v>0</v>
      </c>
      <c r="E6" s="91">
        <v>0</v>
      </c>
      <c r="F6" s="91">
        <v>0</v>
      </c>
      <c r="G6" s="91">
        <v>0</v>
      </c>
      <c r="H6" s="91">
        <v>0</v>
      </c>
      <c r="I6" s="91">
        <v>0</v>
      </c>
      <c r="J6" s="91">
        <v>0</v>
      </c>
      <c r="K6" s="91">
        <v>0</v>
      </c>
      <c r="L6" s="68" t="s">
        <v>362</v>
      </c>
      <c r="M6" s="126"/>
    </row>
    <row r="7" spans="1:45">
      <c r="A7" s="8">
        <f t="shared" si="0"/>
        <v>3</v>
      </c>
      <c r="B7" s="36" t="s">
        <v>446</v>
      </c>
      <c r="C7" s="91">
        <v>7678986.8296299987</v>
      </c>
      <c r="D7" s="91">
        <v>7574819.1921299994</v>
      </c>
      <c r="E7" s="91">
        <v>7393401.8469399996</v>
      </c>
      <c r="F7" s="91">
        <v>7122461.7389600007</v>
      </c>
      <c r="G7" s="91">
        <v>6733943.13937</v>
      </c>
      <c r="H7" s="91">
        <v>6776844.6085099997</v>
      </c>
      <c r="I7" s="91">
        <v>6926200.8958200021</v>
      </c>
      <c r="J7" s="91">
        <v>6969668.4295500014</v>
      </c>
      <c r="K7" s="91">
        <v>8323885.60996</v>
      </c>
      <c r="L7" s="68" t="s">
        <v>485</v>
      </c>
      <c r="M7" s="126"/>
    </row>
    <row r="8" spans="1:45">
      <c r="A8" s="8">
        <f t="shared" si="0"/>
        <v>4</v>
      </c>
      <c r="B8" s="36" t="s">
        <v>447</v>
      </c>
      <c r="C8" s="91">
        <v>2262056.3377500004</v>
      </c>
      <c r="D8" s="91">
        <v>2232484.0750099998</v>
      </c>
      <c r="E8" s="91">
        <v>2279569.6399400001</v>
      </c>
      <c r="F8" s="91">
        <v>2227400.5893999999</v>
      </c>
      <c r="G8" s="91">
        <v>2325285.1199100004</v>
      </c>
      <c r="H8" s="91">
        <v>2365087.3110700003</v>
      </c>
      <c r="I8" s="91">
        <v>2274884.4699099995</v>
      </c>
      <c r="J8" s="91">
        <v>2289745.9704800001</v>
      </c>
      <c r="K8" s="91">
        <v>2379096.5879500001</v>
      </c>
      <c r="L8" s="68" t="s">
        <v>486</v>
      </c>
      <c r="M8" s="126"/>
    </row>
    <row r="9" spans="1:45">
      <c r="A9" s="8">
        <f t="shared" si="0"/>
        <v>5</v>
      </c>
      <c r="B9" s="36" t="s">
        <v>448</v>
      </c>
      <c r="C9" s="91">
        <v>0</v>
      </c>
      <c r="D9" s="91">
        <v>0</v>
      </c>
      <c r="E9" s="91">
        <v>0</v>
      </c>
      <c r="F9" s="91">
        <v>0</v>
      </c>
      <c r="G9" s="91">
        <v>0</v>
      </c>
      <c r="H9" s="91">
        <v>0</v>
      </c>
      <c r="I9" s="91">
        <v>0</v>
      </c>
      <c r="J9" s="91">
        <v>0</v>
      </c>
      <c r="K9" s="91">
        <v>0</v>
      </c>
      <c r="L9" s="68" t="s">
        <v>487</v>
      </c>
      <c r="M9" s="126"/>
    </row>
    <row r="10" spans="1:45">
      <c r="A10" s="8">
        <f t="shared" si="0"/>
        <v>6</v>
      </c>
      <c r="B10" s="36" t="s">
        <v>449</v>
      </c>
      <c r="C10" s="91">
        <v>8013951.1620000014</v>
      </c>
      <c r="D10" s="91">
        <v>8176859.8850800004</v>
      </c>
      <c r="E10" s="91">
        <v>8440722.4594399985</v>
      </c>
      <c r="F10" s="91">
        <v>8611603.3250199985</v>
      </c>
      <c r="G10" s="91">
        <v>8938316.7399199996</v>
      </c>
      <c r="H10" s="91">
        <v>9141178.1028199997</v>
      </c>
      <c r="I10" s="91">
        <v>9245484.6166200005</v>
      </c>
      <c r="J10" s="91">
        <v>9597730.8010099996</v>
      </c>
      <c r="K10" s="91">
        <v>10835865.857709996</v>
      </c>
      <c r="L10" s="68" t="s">
        <v>488</v>
      </c>
      <c r="M10" s="126"/>
    </row>
    <row r="11" spans="1:45" ht="29">
      <c r="A11" s="8">
        <f t="shared" si="0"/>
        <v>7</v>
      </c>
      <c r="B11" s="36" t="s">
        <v>450</v>
      </c>
      <c r="C11" s="91">
        <v>0</v>
      </c>
      <c r="D11" s="91">
        <v>0</v>
      </c>
      <c r="E11" s="91">
        <v>0</v>
      </c>
      <c r="F11" s="91">
        <v>0</v>
      </c>
      <c r="G11" s="91">
        <v>0</v>
      </c>
      <c r="H11" s="91">
        <v>0</v>
      </c>
      <c r="I11" s="91">
        <v>0</v>
      </c>
      <c r="J11" s="91">
        <v>0</v>
      </c>
      <c r="K11" s="91">
        <v>0</v>
      </c>
      <c r="L11" s="68" t="s">
        <v>489</v>
      </c>
      <c r="M11" s="126"/>
    </row>
    <row r="12" spans="1:45" ht="29">
      <c r="A12" s="8">
        <f t="shared" si="0"/>
        <v>8</v>
      </c>
      <c r="B12" s="36" t="s">
        <v>451</v>
      </c>
      <c r="C12" s="91">
        <v>0</v>
      </c>
      <c r="D12" s="91">
        <v>0</v>
      </c>
      <c r="E12" s="91">
        <v>0</v>
      </c>
      <c r="F12" s="91">
        <v>0</v>
      </c>
      <c r="G12" s="91">
        <v>0</v>
      </c>
      <c r="H12" s="91">
        <v>0</v>
      </c>
      <c r="I12" s="91">
        <v>0</v>
      </c>
      <c r="J12" s="91">
        <v>0</v>
      </c>
      <c r="K12" s="91">
        <v>0</v>
      </c>
      <c r="L12" s="68" t="s">
        <v>490</v>
      </c>
      <c r="M12" s="126"/>
    </row>
    <row r="13" spans="1:45" ht="29">
      <c r="A13" s="8">
        <f t="shared" si="0"/>
        <v>9</v>
      </c>
      <c r="B13" s="36" t="s">
        <v>452</v>
      </c>
      <c r="C13" s="91">
        <v>0</v>
      </c>
      <c r="D13" s="91">
        <v>0</v>
      </c>
      <c r="E13" s="91">
        <v>0</v>
      </c>
      <c r="F13" s="91">
        <v>0</v>
      </c>
      <c r="G13" s="91">
        <v>0</v>
      </c>
      <c r="H13" s="91">
        <v>0</v>
      </c>
      <c r="I13" s="91">
        <v>0</v>
      </c>
      <c r="J13" s="91">
        <v>0</v>
      </c>
      <c r="K13" s="91">
        <v>0</v>
      </c>
      <c r="L13" s="68" t="s">
        <v>491</v>
      </c>
      <c r="M13" s="126"/>
    </row>
    <row r="14" spans="1:45">
      <c r="A14" s="8">
        <f t="shared" si="0"/>
        <v>10</v>
      </c>
      <c r="B14" s="36" t="s">
        <v>453</v>
      </c>
      <c r="C14" s="91">
        <v>4618487.3795700008</v>
      </c>
      <c r="D14" s="91">
        <v>4585673.674660001</v>
      </c>
      <c r="E14" s="91">
        <v>4520974.9745699978</v>
      </c>
      <c r="F14" s="91">
        <v>4249176.0467700008</v>
      </c>
      <c r="G14" s="91">
        <v>4225649.6290500006</v>
      </c>
      <c r="H14" s="91">
        <v>4039420.3504600003</v>
      </c>
      <c r="I14" s="91">
        <v>3919550.8662899989</v>
      </c>
      <c r="J14" s="91">
        <v>3874661.7986200005</v>
      </c>
      <c r="K14" s="91">
        <v>3912477.5240299995</v>
      </c>
      <c r="L14" s="68" t="s">
        <v>492</v>
      </c>
      <c r="M14" s="126"/>
    </row>
    <row r="15" spans="1:45">
      <c r="A15" s="8">
        <f t="shared" si="0"/>
        <v>11</v>
      </c>
      <c r="B15" s="36" t="s">
        <v>454</v>
      </c>
      <c r="C15" s="91">
        <v>0</v>
      </c>
      <c r="D15" s="91">
        <v>0</v>
      </c>
      <c r="E15" s="91">
        <v>0</v>
      </c>
      <c r="F15" s="91">
        <v>0</v>
      </c>
      <c r="G15" s="91">
        <v>0</v>
      </c>
      <c r="H15" s="91">
        <v>0</v>
      </c>
      <c r="I15" s="91">
        <v>0</v>
      </c>
      <c r="J15" s="91">
        <v>0</v>
      </c>
      <c r="K15" s="91">
        <v>0</v>
      </c>
      <c r="L15" s="68" t="s">
        <v>493</v>
      </c>
      <c r="M15" s="126"/>
    </row>
    <row r="16" spans="1:45">
      <c r="A16" s="8">
        <f t="shared" si="0"/>
        <v>12</v>
      </c>
      <c r="B16" s="36" t="s">
        <v>455</v>
      </c>
      <c r="C16" s="91">
        <v>0</v>
      </c>
      <c r="D16" s="91">
        <v>0</v>
      </c>
      <c r="E16" s="91">
        <v>0</v>
      </c>
      <c r="F16" s="91">
        <v>0</v>
      </c>
      <c r="G16" s="91">
        <v>0</v>
      </c>
      <c r="H16" s="91">
        <v>0</v>
      </c>
      <c r="I16" s="91">
        <v>0</v>
      </c>
      <c r="J16" s="91">
        <v>0</v>
      </c>
      <c r="K16" s="91">
        <v>0</v>
      </c>
      <c r="L16" s="68" t="s">
        <v>494</v>
      </c>
      <c r="M16" s="126"/>
    </row>
    <row r="17" spans="1:13">
      <c r="A17" s="8">
        <f t="shared" si="0"/>
        <v>13</v>
      </c>
      <c r="B17" s="36" t="s">
        <v>456</v>
      </c>
      <c r="C17" s="91">
        <v>0</v>
      </c>
      <c r="D17" s="91">
        <v>0</v>
      </c>
      <c r="E17" s="91">
        <v>0</v>
      </c>
      <c r="F17" s="91">
        <v>0</v>
      </c>
      <c r="G17" s="91">
        <v>0</v>
      </c>
      <c r="H17" s="91">
        <v>0</v>
      </c>
      <c r="I17" s="91">
        <v>0</v>
      </c>
      <c r="J17" s="91">
        <v>0</v>
      </c>
      <c r="K17" s="91">
        <v>0</v>
      </c>
      <c r="L17" s="68" t="s">
        <v>365</v>
      </c>
      <c r="M17" s="126"/>
    </row>
    <row r="18" spans="1:13">
      <c r="A18" s="8">
        <f t="shared" si="0"/>
        <v>14</v>
      </c>
      <c r="B18" s="36" t="s">
        <v>29</v>
      </c>
      <c r="C18" s="91">
        <v>8240</v>
      </c>
      <c r="D18" s="91">
        <v>8240</v>
      </c>
      <c r="E18" s="91">
        <v>8240</v>
      </c>
      <c r="F18" s="91">
        <v>8240</v>
      </c>
      <c r="G18" s="91">
        <v>8240</v>
      </c>
      <c r="H18" s="91">
        <v>8240</v>
      </c>
      <c r="I18" s="91">
        <v>8240</v>
      </c>
      <c r="J18" s="91">
        <v>8240</v>
      </c>
      <c r="K18" s="91">
        <v>8240</v>
      </c>
      <c r="L18" s="68" t="s">
        <v>30</v>
      </c>
      <c r="M18" s="126"/>
    </row>
    <row r="19" spans="1:13">
      <c r="A19" s="78">
        <f t="shared" si="0"/>
        <v>15</v>
      </c>
      <c r="B19" s="79" t="s">
        <v>457</v>
      </c>
      <c r="C19" s="91">
        <v>0</v>
      </c>
      <c r="D19" s="91">
        <v>0</v>
      </c>
      <c r="E19" s="91">
        <v>0</v>
      </c>
      <c r="F19" s="91">
        <v>0</v>
      </c>
      <c r="G19" s="91">
        <v>0</v>
      </c>
      <c r="H19" s="91">
        <v>0</v>
      </c>
      <c r="I19" s="91">
        <v>0</v>
      </c>
      <c r="J19" s="91">
        <v>0</v>
      </c>
      <c r="K19" s="91">
        <v>58022.114999999998</v>
      </c>
      <c r="L19" s="87" t="s">
        <v>31</v>
      </c>
      <c r="M19" s="126"/>
    </row>
    <row r="20" spans="1:13">
      <c r="A20" s="8">
        <f t="shared" si="0"/>
        <v>16</v>
      </c>
      <c r="B20" s="36" t="s">
        <v>458</v>
      </c>
      <c r="C20" s="91">
        <v>0</v>
      </c>
      <c r="D20" s="91">
        <v>0</v>
      </c>
      <c r="E20" s="91">
        <v>0</v>
      </c>
      <c r="F20" s="91">
        <v>0</v>
      </c>
      <c r="G20" s="91">
        <v>0</v>
      </c>
      <c r="H20" s="91">
        <v>0</v>
      </c>
      <c r="I20" s="91">
        <v>0</v>
      </c>
      <c r="J20" s="91">
        <v>0</v>
      </c>
      <c r="K20" s="91">
        <v>0</v>
      </c>
      <c r="L20" s="68" t="s">
        <v>366</v>
      </c>
      <c r="M20" s="126"/>
    </row>
    <row r="21" spans="1:13">
      <c r="A21" s="8">
        <f t="shared" si="0"/>
        <v>17</v>
      </c>
      <c r="B21" s="36" t="s">
        <v>459</v>
      </c>
      <c r="C21" s="91">
        <v>0</v>
      </c>
      <c r="D21" s="91">
        <v>0</v>
      </c>
      <c r="E21" s="91">
        <v>0</v>
      </c>
      <c r="F21" s="91">
        <v>0</v>
      </c>
      <c r="G21" s="91">
        <v>0</v>
      </c>
      <c r="H21" s="91">
        <v>0</v>
      </c>
      <c r="I21" s="91">
        <v>0</v>
      </c>
      <c r="J21" s="91">
        <v>0</v>
      </c>
      <c r="K21" s="91">
        <v>0</v>
      </c>
      <c r="L21" s="68" t="s">
        <v>34</v>
      </c>
      <c r="M21" s="126"/>
    </row>
    <row r="22" spans="1:13">
      <c r="A22" s="8">
        <f t="shared" si="0"/>
        <v>18</v>
      </c>
      <c r="B22" s="36" t="s">
        <v>460</v>
      </c>
      <c r="C22" s="91">
        <v>0</v>
      </c>
      <c r="D22" s="91">
        <v>0</v>
      </c>
      <c r="E22" s="91">
        <v>0</v>
      </c>
      <c r="F22" s="91">
        <v>0</v>
      </c>
      <c r="G22" s="91">
        <v>0</v>
      </c>
      <c r="H22" s="91">
        <v>0</v>
      </c>
      <c r="I22" s="91">
        <v>0</v>
      </c>
      <c r="J22" s="91">
        <v>0</v>
      </c>
      <c r="K22" s="91">
        <v>0</v>
      </c>
      <c r="L22" s="68" t="s">
        <v>36</v>
      </c>
      <c r="M22" s="126"/>
    </row>
    <row r="23" spans="1:13">
      <c r="A23" s="8">
        <f t="shared" si="0"/>
        <v>19</v>
      </c>
      <c r="B23" s="36" t="s">
        <v>407</v>
      </c>
      <c r="C23" s="91">
        <v>0</v>
      </c>
      <c r="D23" s="91">
        <v>0</v>
      </c>
      <c r="E23" s="91">
        <v>0</v>
      </c>
      <c r="F23" s="91">
        <v>0</v>
      </c>
      <c r="G23" s="91">
        <v>0</v>
      </c>
      <c r="H23" s="91">
        <v>0</v>
      </c>
      <c r="I23" s="91">
        <v>0</v>
      </c>
      <c r="J23" s="91">
        <v>0</v>
      </c>
      <c r="K23" s="91">
        <v>0</v>
      </c>
      <c r="L23" s="68" t="s">
        <v>70</v>
      </c>
      <c r="M23" s="126"/>
    </row>
    <row r="24" spans="1:13">
      <c r="A24" s="8">
        <f t="shared" si="0"/>
        <v>20</v>
      </c>
      <c r="B24" s="36" t="s">
        <v>461</v>
      </c>
      <c r="C24" s="91">
        <v>0</v>
      </c>
      <c r="D24" s="91">
        <v>0</v>
      </c>
      <c r="E24" s="91">
        <v>0</v>
      </c>
      <c r="F24" s="91">
        <v>0</v>
      </c>
      <c r="G24" s="91">
        <v>0</v>
      </c>
      <c r="H24" s="91">
        <v>0</v>
      </c>
      <c r="I24" s="91">
        <v>0</v>
      </c>
      <c r="J24" s="91">
        <v>0</v>
      </c>
      <c r="K24" s="91">
        <v>0</v>
      </c>
      <c r="L24" s="68"/>
      <c r="M24" s="126"/>
    </row>
    <row r="25" spans="1:13" ht="29">
      <c r="A25" s="8">
        <f t="shared" si="0"/>
        <v>21</v>
      </c>
      <c r="B25" s="36" t="s">
        <v>462</v>
      </c>
      <c r="C25" s="91">
        <v>0</v>
      </c>
      <c r="D25" s="91">
        <v>0</v>
      </c>
      <c r="E25" s="91">
        <v>0</v>
      </c>
      <c r="F25" s="91">
        <v>0</v>
      </c>
      <c r="G25" s="91">
        <v>0</v>
      </c>
      <c r="H25" s="91">
        <v>0</v>
      </c>
      <c r="I25" s="91">
        <v>0</v>
      </c>
      <c r="J25" s="91">
        <v>0</v>
      </c>
      <c r="K25" s="91">
        <v>0</v>
      </c>
      <c r="L25" s="68"/>
      <c r="M25" s="126"/>
    </row>
    <row r="26" spans="1:13">
      <c r="A26" s="8">
        <f t="shared" si="0"/>
        <v>22</v>
      </c>
      <c r="B26" s="36" t="s">
        <v>463</v>
      </c>
      <c r="C26" s="91">
        <v>58377.114999999998</v>
      </c>
      <c r="D26" s="91">
        <v>58377.114999999998</v>
      </c>
      <c r="E26" s="91">
        <v>58377.114999999998</v>
      </c>
      <c r="F26" s="91">
        <v>58377.114999999998</v>
      </c>
      <c r="G26" s="91">
        <v>58377.114999999998</v>
      </c>
      <c r="H26" s="91">
        <v>58377.114999999998</v>
      </c>
      <c r="I26" s="91">
        <v>58377.114999999998</v>
      </c>
      <c r="J26" s="91">
        <v>58377.114999999998</v>
      </c>
      <c r="K26" s="91">
        <v>355</v>
      </c>
      <c r="L26" s="68" t="s">
        <v>38</v>
      </c>
      <c r="M26" s="126"/>
    </row>
    <row r="27" spans="1:13"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92">
        <v>26982441.301309999</v>
      </c>
      <c r="K27" s="92">
        <v>30039159.54642</v>
      </c>
      <c r="L27" s="73" t="s">
        <v>40</v>
      </c>
      <c r="M27" s="126"/>
    </row>
    <row r="28" spans="1:13">
      <c r="A28" s="8">
        <f t="shared" si="0"/>
        <v>24</v>
      </c>
      <c r="B28" s="36" t="s">
        <v>464</v>
      </c>
      <c r="C28" s="91">
        <v>1302576.8369999998</v>
      </c>
      <c r="D28" s="91">
        <v>1189469.6132799999</v>
      </c>
      <c r="E28" s="91">
        <v>1191866.7685699998</v>
      </c>
      <c r="F28" s="91">
        <v>1347091.20193</v>
      </c>
      <c r="G28" s="91">
        <v>1183100.11038</v>
      </c>
      <c r="H28" s="91">
        <v>1304938.9705000001</v>
      </c>
      <c r="I28" s="91">
        <v>1283117.1505700001</v>
      </c>
      <c r="J28" s="91">
        <v>1013452.4710999998</v>
      </c>
      <c r="K28" s="91">
        <v>1283456.18851</v>
      </c>
      <c r="L28" s="68" t="s">
        <v>65</v>
      </c>
      <c r="M28" s="126"/>
    </row>
    <row r="29" spans="1:13">
      <c r="A29" s="8">
        <f t="shared" si="0"/>
        <v>25</v>
      </c>
      <c r="B29" s="36" t="s">
        <v>465</v>
      </c>
      <c r="C29" s="91">
        <v>1444654.4658300001</v>
      </c>
      <c r="D29" s="91">
        <v>1500886.4583299998</v>
      </c>
      <c r="E29" s="91">
        <v>1484725.7759000002</v>
      </c>
      <c r="F29" s="91">
        <v>1546377.0165200003</v>
      </c>
      <c r="G29" s="91">
        <v>1436993.99086</v>
      </c>
      <c r="H29" s="91">
        <v>1519912.8718400002</v>
      </c>
      <c r="I29" s="91">
        <v>1322461.2086499999</v>
      </c>
      <c r="J29" s="91">
        <v>1295726.67738</v>
      </c>
      <c r="K29" s="91">
        <v>1577003.3666099997</v>
      </c>
      <c r="L29" s="68" t="s">
        <v>66</v>
      </c>
      <c r="M29" s="126"/>
    </row>
    <row r="30" spans="1:13">
      <c r="A30" s="8">
        <f t="shared" si="0"/>
        <v>26</v>
      </c>
      <c r="B30" s="36" t="s">
        <v>466</v>
      </c>
      <c r="C30" s="91">
        <v>1611279.2519400003</v>
      </c>
      <c r="D30" s="91">
        <v>1644927.74294</v>
      </c>
      <c r="E30" s="91">
        <v>1688355.4332999997</v>
      </c>
      <c r="F30" s="91">
        <v>1742671.63093</v>
      </c>
      <c r="G30" s="91">
        <v>1739497.0582400006</v>
      </c>
      <c r="H30" s="91">
        <v>1780104.3699099999</v>
      </c>
      <c r="I30" s="91">
        <v>1829291.3056600001</v>
      </c>
      <c r="J30" s="91">
        <v>1843381.2173400002</v>
      </c>
      <c r="K30" s="91">
        <v>1884572.9013799997</v>
      </c>
      <c r="L30" s="68" t="s">
        <v>368</v>
      </c>
      <c r="M30" s="126"/>
    </row>
    <row r="31" spans="1:13">
      <c r="A31" s="8">
        <f t="shared" si="0"/>
        <v>27</v>
      </c>
      <c r="B31" s="36" t="s">
        <v>467</v>
      </c>
      <c r="C31" s="91">
        <v>66937.617009999987</v>
      </c>
      <c r="D31" s="91">
        <v>66741.603759999984</v>
      </c>
      <c r="E31" s="91">
        <v>66610.540020000015</v>
      </c>
      <c r="F31" s="91">
        <v>66342.112770000007</v>
      </c>
      <c r="G31" s="91">
        <v>66217.028659999982</v>
      </c>
      <c r="H31" s="91">
        <v>66115.930769999992</v>
      </c>
      <c r="I31" s="91">
        <v>66142.897150000004</v>
      </c>
      <c r="J31" s="91">
        <v>66007.923459999991</v>
      </c>
      <c r="K31" s="91">
        <v>65886.766959999994</v>
      </c>
      <c r="L31" s="68" t="s">
        <v>71</v>
      </c>
      <c r="M31" s="126"/>
    </row>
    <row r="32" spans="1:13">
      <c r="A32" s="8">
        <f t="shared" si="0"/>
        <v>28</v>
      </c>
      <c r="B32" s="36" t="s">
        <v>468</v>
      </c>
      <c r="C32" s="91">
        <v>226797.62667</v>
      </c>
      <c r="D32" s="91">
        <v>318287.12118000002</v>
      </c>
      <c r="E32" s="91">
        <v>325296.33591000002</v>
      </c>
      <c r="F32" s="91">
        <v>321934.66589</v>
      </c>
      <c r="G32" s="91">
        <v>334047.06416000001</v>
      </c>
      <c r="H32" s="91">
        <v>329085.35729000007</v>
      </c>
      <c r="I32" s="91">
        <v>332010.78905000002</v>
      </c>
      <c r="J32" s="91">
        <v>327200.87670999998</v>
      </c>
      <c r="K32" s="91">
        <v>481489.89547999995</v>
      </c>
      <c r="L32" s="68" t="s">
        <v>370</v>
      </c>
      <c r="M32" s="126"/>
    </row>
    <row r="33" spans="1:13">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91">
        <v>1967127.6494400003</v>
      </c>
      <c r="K33" s="91">
        <v>2674100.9781300002</v>
      </c>
      <c r="L33" s="68" t="s">
        <v>73</v>
      </c>
      <c r="M33" s="126"/>
    </row>
    <row r="34" spans="1:13" s="56" customFormat="1">
      <c r="A34" s="55">
        <f t="shared" si="0"/>
        <v>30</v>
      </c>
      <c r="B34" s="54" t="s">
        <v>469</v>
      </c>
      <c r="C34" s="92">
        <v>6147933.6189000001</v>
      </c>
      <c r="D34" s="92">
        <v>6248557.6436000001</v>
      </c>
      <c r="E34" s="92">
        <v>6393972.232950002</v>
      </c>
      <c r="F34" s="92">
        <v>6757043.0119000021</v>
      </c>
      <c r="G34" s="92">
        <v>6708531.6526999995</v>
      </c>
      <c r="H34" s="92">
        <v>6789535.7636200003</v>
      </c>
      <c r="I34" s="92">
        <v>6745420.816899999</v>
      </c>
      <c r="J34" s="92">
        <v>6512896.8158600004</v>
      </c>
      <c r="K34" s="92">
        <v>7966510.0975199994</v>
      </c>
      <c r="L34" s="73" t="s">
        <v>74</v>
      </c>
      <c r="M34" s="126"/>
    </row>
    <row r="35" spans="1:13"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92">
        <v>33495338.127299998</v>
      </c>
      <c r="K35" s="92">
        <v>38005669.654090002</v>
      </c>
      <c r="L35" s="73" t="s">
        <v>75</v>
      </c>
      <c r="M35" s="126"/>
    </row>
    <row r="36" spans="1:13">
      <c r="A36" s="8">
        <f t="shared" si="0"/>
        <v>32</v>
      </c>
      <c r="B36" s="36" t="s">
        <v>470</v>
      </c>
      <c r="C36" s="91">
        <v>290111.90935999999</v>
      </c>
      <c r="D36" s="91">
        <v>284386.30543999997</v>
      </c>
      <c r="E36" s="91">
        <v>294863.90523999999</v>
      </c>
      <c r="F36" s="91">
        <v>369713.33043000003</v>
      </c>
      <c r="G36" s="91">
        <v>281119.69006000005</v>
      </c>
      <c r="H36" s="91">
        <v>305078.99492999999</v>
      </c>
      <c r="I36" s="91">
        <v>295472.90512999997</v>
      </c>
      <c r="J36" s="91">
        <v>293314.41176000005</v>
      </c>
      <c r="K36" s="91">
        <v>330860.75936999999</v>
      </c>
      <c r="L36" s="68" t="s">
        <v>76</v>
      </c>
      <c r="M36" s="126"/>
    </row>
    <row r="37" spans="1:13">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91">
        <v>308319.23586000002</v>
      </c>
      <c r="K37" s="91">
        <v>299069.25445999997</v>
      </c>
      <c r="L37" s="68" t="s">
        <v>56</v>
      </c>
      <c r="M37" s="126"/>
    </row>
    <row r="38" spans="1:13">
      <c r="A38" s="8">
        <f t="shared" si="0"/>
        <v>34</v>
      </c>
      <c r="B38" s="36" t="s">
        <v>471</v>
      </c>
      <c r="C38" s="91">
        <v>1831602.5833900003</v>
      </c>
      <c r="D38" s="91">
        <v>1851383.7085599997</v>
      </c>
      <c r="E38" s="91">
        <v>1845094.0946200001</v>
      </c>
      <c r="F38" s="91">
        <v>1837136.2937599996</v>
      </c>
      <c r="G38" s="91">
        <v>2008445.4835900001</v>
      </c>
      <c r="H38" s="91">
        <v>1909017.0962599996</v>
      </c>
      <c r="I38" s="91">
        <v>1917582.7112100003</v>
      </c>
      <c r="J38" s="91">
        <v>1969609.7931700002</v>
      </c>
      <c r="K38" s="91">
        <v>2172291.284599999</v>
      </c>
      <c r="L38" s="68" t="s">
        <v>81</v>
      </c>
      <c r="M38" s="126"/>
    </row>
    <row r="39" spans="1:13" s="56" customFormat="1">
      <c r="A39" s="55">
        <f t="shared" si="0"/>
        <v>35</v>
      </c>
      <c r="B39" s="54" t="s">
        <v>472</v>
      </c>
      <c r="C39" s="92">
        <v>2430525.81439</v>
      </c>
      <c r="D39" s="92">
        <v>2453996.9323799997</v>
      </c>
      <c r="E39" s="92">
        <v>2425738.4969100002</v>
      </c>
      <c r="F39" s="92">
        <v>2508749.9371699998</v>
      </c>
      <c r="G39" s="92">
        <v>2581775.4772900003</v>
      </c>
      <c r="H39" s="92">
        <v>2529666.0241699992</v>
      </c>
      <c r="I39" s="92">
        <v>2527693.5485400003</v>
      </c>
      <c r="J39" s="92">
        <v>2571243.4407899999</v>
      </c>
      <c r="K39" s="92">
        <v>2802221.298429999</v>
      </c>
      <c r="L39" s="73" t="s">
        <v>82</v>
      </c>
      <c r="M39" s="126"/>
    </row>
    <row r="40" spans="1:13" s="56" customFormat="1">
      <c r="A40" s="8">
        <f t="shared" si="0"/>
        <v>36</v>
      </c>
      <c r="B40" s="36" t="s">
        <v>510</v>
      </c>
      <c r="C40" s="91">
        <f>1205.39661203*1000</f>
        <v>1205396.61203</v>
      </c>
      <c r="D40" s="91">
        <v>1256567.3145900001</v>
      </c>
      <c r="E40" s="91">
        <v>1280356.2052600002</v>
      </c>
      <c r="F40" s="91">
        <v>1265413.7025599999</v>
      </c>
      <c r="G40" s="91">
        <v>1281949.3471100002</v>
      </c>
      <c r="H40" s="91">
        <v>1310267.40793</v>
      </c>
      <c r="I40" s="91">
        <v>1344189.1103899998</v>
      </c>
      <c r="J40" s="91">
        <v>1378621.2048300004</v>
      </c>
      <c r="K40" s="91">
        <v>1502597.9261499997</v>
      </c>
      <c r="L40" s="73"/>
      <c r="M40" s="126"/>
    </row>
    <row r="41" spans="1:13" s="56" customFormat="1" ht="29">
      <c r="A41" s="8">
        <f t="shared" si="0"/>
        <v>37</v>
      </c>
      <c r="B41" s="36" t="s">
        <v>511</v>
      </c>
      <c r="C41" s="91">
        <f>0.04865093*1000</f>
        <v>48.650930000000002</v>
      </c>
      <c r="D41" s="91">
        <v>49.271999999999998</v>
      </c>
      <c r="E41" s="91">
        <v>50.021329999999999</v>
      </c>
      <c r="F41" s="91">
        <v>50.6661</v>
      </c>
      <c r="G41" s="91">
        <v>51.831740000000003</v>
      </c>
      <c r="H41" s="91">
        <v>52.069380000000002</v>
      </c>
      <c r="I41" s="91">
        <v>52.753329999999998</v>
      </c>
      <c r="J41" s="91">
        <v>52.371609999999997</v>
      </c>
      <c r="K41" s="91">
        <v>51.138309999999997</v>
      </c>
      <c r="L41" s="73"/>
      <c r="M41" s="126"/>
    </row>
    <row r="42" spans="1:13">
      <c r="A42" s="8">
        <f t="shared" si="0"/>
        <v>38</v>
      </c>
      <c r="B42" s="36" t="s">
        <v>473</v>
      </c>
      <c r="C42" s="91">
        <v>3525539.8004299998</v>
      </c>
      <c r="D42" s="91">
        <v>3585701.6743300003</v>
      </c>
      <c r="E42" s="91">
        <v>3656507.8515299987</v>
      </c>
      <c r="F42" s="91">
        <v>3715050.1208700002</v>
      </c>
      <c r="G42" s="91">
        <v>3755845.2642399995</v>
      </c>
      <c r="H42" s="91">
        <v>3865196.9203100014</v>
      </c>
      <c r="I42" s="91">
        <v>3933368.5801900001</v>
      </c>
      <c r="J42" s="91">
        <v>4021626.9341100012</v>
      </c>
      <c r="K42" s="91">
        <v>4269200.9595400011</v>
      </c>
      <c r="L42" s="68" t="s">
        <v>83</v>
      </c>
      <c r="M42" s="126"/>
    </row>
    <row r="43" spans="1:13" ht="29">
      <c r="A43" s="8">
        <f t="shared" si="0"/>
        <v>39</v>
      </c>
      <c r="B43" s="36" t="s">
        <v>474</v>
      </c>
      <c r="C43" s="91">
        <v>307232.01610000007</v>
      </c>
      <c r="D43" s="91">
        <v>307844.64829000004</v>
      </c>
      <c r="E43" s="91">
        <v>317890.11809999996</v>
      </c>
      <c r="F43" s="91">
        <v>347232.92369999993</v>
      </c>
      <c r="G43" s="91">
        <v>358381.47182000004</v>
      </c>
      <c r="H43" s="91">
        <v>445993.21344999992</v>
      </c>
      <c r="I43" s="91">
        <v>419320.62601000012</v>
      </c>
      <c r="J43" s="91">
        <v>405571.73178000003</v>
      </c>
      <c r="K43" s="91">
        <v>459587.71083</v>
      </c>
      <c r="L43" s="68" t="s">
        <v>60</v>
      </c>
      <c r="M43" s="126"/>
    </row>
    <row r="44" spans="1:13">
      <c r="A44" s="8">
        <f t="shared" si="0"/>
        <v>40</v>
      </c>
      <c r="B44" s="36" t="s">
        <v>475</v>
      </c>
      <c r="C44" s="91">
        <v>801795.45406000013</v>
      </c>
      <c r="D44" s="91">
        <v>782129.27366000018</v>
      </c>
      <c r="E44" s="91">
        <v>824872.14318999997</v>
      </c>
      <c r="F44" s="91">
        <v>921483.91532000015</v>
      </c>
      <c r="G44" s="91">
        <v>928775.89104999998</v>
      </c>
      <c r="H44" s="91">
        <v>930147.30521999998</v>
      </c>
      <c r="I44" s="91">
        <v>967184.70484999986</v>
      </c>
      <c r="J44" s="91">
        <v>966145.56580999936</v>
      </c>
      <c r="K44" s="91">
        <v>1168366.79125</v>
      </c>
      <c r="L44" s="68" t="s">
        <v>373</v>
      </c>
      <c r="M44" s="126"/>
    </row>
    <row r="45" spans="1:13">
      <c r="A45" s="8">
        <f t="shared" si="0"/>
        <v>41</v>
      </c>
      <c r="B45" s="36" t="s">
        <v>476</v>
      </c>
      <c r="C45" s="91">
        <v>28888.770010000004</v>
      </c>
      <c r="D45" s="91">
        <v>26347.392539999997</v>
      </c>
      <c r="E45" s="91">
        <v>26388.420869999991</v>
      </c>
      <c r="F45" s="91">
        <v>30328.450690000001</v>
      </c>
      <c r="G45" s="91">
        <v>30482.682130000001</v>
      </c>
      <c r="H45" s="91">
        <v>31563.137620000001</v>
      </c>
      <c r="I45" s="91">
        <v>31522.239529999999</v>
      </c>
      <c r="J45" s="91">
        <v>32005.781579999999</v>
      </c>
      <c r="K45" s="91">
        <v>32138.601630000012</v>
      </c>
      <c r="L45" s="68" t="s">
        <v>371</v>
      </c>
      <c r="M45" s="126"/>
    </row>
    <row r="46" spans="1:13" s="56" customFormat="1">
      <c r="A46" s="55">
        <f t="shared" si="0"/>
        <v>42</v>
      </c>
      <c r="B46" s="54" t="s">
        <v>477</v>
      </c>
      <c r="C46" s="92">
        <v>5868901.3040299993</v>
      </c>
      <c r="D46" s="92">
        <v>5958639.5758399991</v>
      </c>
      <c r="E46" s="92">
        <v>6106064.7607600009</v>
      </c>
      <c r="F46" s="92">
        <v>6279559.7797099994</v>
      </c>
      <c r="G46" s="92">
        <v>6355486.4885399984</v>
      </c>
      <c r="H46" s="92">
        <v>6583220.0543500017</v>
      </c>
      <c r="I46" s="92">
        <v>6695638.0147600016</v>
      </c>
      <c r="J46" s="92">
        <v>6804023.5901599992</v>
      </c>
      <c r="K46" s="92">
        <v>7431943.1280800011</v>
      </c>
      <c r="L46" s="73" t="s">
        <v>84</v>
      </c>
      <c r="M46" s="126"/>
    </row>
    <row r="47" spans="1:13" s="56" customFormat="1">
      <c r="A47" s="55">
        <f t="shared" si="0"/>
        <v>43</v>
      </c>
      <c r="B47" s="54" t="s">
        <v>478</v>
      </c>
      <c r="C47" s="92">
        <v>8299427.1187099982</v>
      </c>
      <c r="D47" s="92">
        <v>8412636.5085000005</v>
      </c>
      <c r="E47" s="92">
        <v>8531803.2579500023</v>
      </c>
      <c r="F47" s="92">
        <v>8788309.7171700038</v>
      </c>
      <c r="G47" s="92">
        <v>8937261.9660999998</v>
      </c>
      <c r="H47" s="92">
        <v>9112886.0788500011</v>
      </c>
      <c r="I47" s="92">
        <v>9223331.5636</v>
      </c>
      <c r="J47" s="92">
        <v>9375267.0312399995</v>
      </c>
      <c r="K47" s="92">
        <v>10234164.426889999</v>
      </c>
      <c r="L47" s="73" t="s">
        <v>85</v>
      </c>
      <c r="M47" s="126"/>
    </row>
    <row r="48" spans="1:13">
      <c r="A48" s="8">
        <f t="shared" si="0"/>
        <v>44</v>
      </c>
      <c r="B48" s="36" t="s">
        <v>479</v>
      </c>
      <c r="C48" s="91">
        <v>516115.90231000003</v>
      </c>
      <c r="D48" s="91">
        <v>538910.87479000003</v>
      </c>
      <c r="E48" s="91">
        <v>559987.88277000003</v>
      </c>
      <c r="F48" s="91">
        <v>658440.54891000001</v>
      </c>
      <c r="G48" s="91">
        <v>710569.46916999994</v>
      </c>
      <c r="H48" s="91">
        <v>697294.93717000005</v>
      </c>
      <c r="I48" s="91">
        <v>813739.61003999994</v>
      </c>
      <c r="J48" s="91">
        <v>814949.14058999997</v>
      </c>
      <c r="K48" s="91">
        <v>1444748.66842</v>
      </c>
      <c r="L48" s="68"/>
      <c r="M48" s="126"/>
    </row>
    <row r="49" spans="1:13">
      <c r="A49" s="8">
        <f t="shared" si="0"/>
        <v>45</v>
      </c>
      <c r="B49" s="36" t="s">
        <v>480</v>
      </c>
      <c r="C49" s="91">
        <v>2954827.46209</v>
      </c>
      <c r="D49" s="91">
        <v>2954827.46209</v>
      </c>
      <c r="E49" s="91">
        <v>2954827.4577299999</v>
      </c>
      <c r="F49" s="91">
        <v>2954827.4577299999</v>
      </c>
      <c r="G49" s="91">
        <v>2969827.46209</v>
      </c>
      <c r="H49" s="91">
        <v>2984827.46209</v>
      </c>
      <c r="I49" s="91">
        <v>3014827.46209</v>
      </c>
      <c r="J49" s="91">
        <v>3015352.46209</v>
      </c>
      <c r="K49" s="91">
        <v>3090352.46209</v>
      </c>
      <c r="L49" s="68" t="s">
        <v>97</v>
      </c>
      <c r="M49" s="126"/>
    </row>
    <row r="50" spans="1:13">
      <c r="A50" s="8">
        <f t="shared" si="0"/>
        <v>46</v>
      </c>
      <c r="B50" s="36" t="s">
        <v>481</v>
      </c>
      <c r="C50" s="91">
        <v>13935.525980000035</v>
      </c>
      <c r="D50" s="91">
        <v>13935.525980000035</v>
      </c>
      <c r="E50" s="91">
        <v>13935.525980000035</v>
      </c>
      <c r="F50" s="91">
        <v>13935.525980000035</v>
      </c>
      <c r="G50" s="91">
        <v>13935.525980000035</v>
      </c>
      <c r="H50" s="91">
        <v>13935.525980000035</v>
      </c>
      <c r="I50" s="91">
        <v>13935.525980000035</v>
      </c>
      <c r="J50" s="91">
        <v>13935.527360000066</v>
      </c>
      <c r="K50" s="91">
        <v>1691736.4487399999</v>
      </c>
      <c r="L50" s="68" t="s">
        <v>99</v>
      </c>
      <c r="M50" s="126"/>
    </row>
    <row r="51" spans="1:13">
      <c r="A51" s="8">
        <f t="shared" si="0"/>
        <v>47</v>
      </c>
      <c r="B51" s="36" t="s">
        <v>512</v>
      </c>
      <c r="C51" s="91">
        <f>18303.44964977*1000</f>
        <v>18303449.649769999</v>
      </c>
      <c r="D51" s="91">
        <v>18176577.177969996</v>
      </c>
      <c r="E51" s="91">
        <v>18078044.81521</v>
      </c>
      <c r="F51" s="91">
        <v>17768399.166820001</v>
      </c>
      <c r="G51" s="91">
        <v>17681922.652679998</v>
      </c>
      <c r="H51" s="91">
        <v>17554460.343460001</v>
      </c>
      <c r="I51" s="91">
        <v>17365607.365599997</v>
      </c>
      <c r="J51" s="91">
        <v>17348288.306660004</v>
      </c>
      <c r="K51" s="91">
        <v>19234234.08867</v>
      </c>
      <c r="L51" s="68"/>
      <c r="M51" s="126"/>
    </row>
    <row r="52" spans="1:13">
      <c r="A52" s="8">
        <f t="shared" si="0"/>
        <v>48</v>
      </c>
      <c r="B52" s="36" t="s">
        <v>513</v>
      </c>
      <c r="C52" s="91">
        <f>15.89710082*1000</f>
        <v>15897.10082</v>
      </c>
      <c r="D52" s="91">
        <v>5362.5812299999998</v>
      </c>
      <c r="E52" s="91">
        <v>3136.8600099999999</v>
      </c>
      <c r="F52" s="91">
        <v>1546.41957</v>
      </c>
      <c r="G52" s="91">
        <v>2300.7126800000001</v>
      </c>
      <c r="H52" s="91">
        <v>2810.5102200000001</v>
      </c>
      <c r="I52" s="91">
        <v>5556.1548700000003</v>
      </c>
      <c r="J52" s="91">
        <v>5283.8488600000001</v>
      </c>
      <c r="K52" s="91">
        <v>6306.9152999999997</v>
      </c>
      <c r="L52" s="68" t="s">
        <v>513</v>
      </c>
      <c r="M52" s="126"/>
    </row>
    <row r="53" spans="1:13">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91">
        <v>3847255.4373300001</v>
      </c>
      <c r="K53" s="91">
        <v>3226242.4088400002</v>
      </c>
      <c r="L53" s="68" t="s">
        <v>94</v>
      </c>
      <c r="M53" s="126"/>
    </row>
    <row r="54" spans="1:13">
      <c r="A54" s="8">
        <f t="shared" si="0"/>
        <v>50</v>
      </c>
      <c r="B54" s="36" t="s">
        <v>482</v>
      </c>
      <c r="C54" s="91">
        <v>-673832.72590999992</v>
      </c>
      <c r="D54" s="91">
        <v>-725062.5534600002</v>
      </c>
      <c r="E54" s="91">
        <v>-744729.23144999985</v>
      </c>
      <c r="F54" s="91">
        <v>-893988.68544000003</v>
      </c>
      <c r="G54" s="91">
        <v>-1028780.3195300001</v>
      </c>
      <c r="H54" s="91">
        <v>-995274.96227999998</v>
      </c>
      <c r="I54" s="91">
        <v>-918996.37670999987</v>
      </c>
      <c r="J54" s="91">
        <v>-924993.64532999997</v>
      </c>
      <c r="K54" s="91">
        <v>-922115.7460599998</v>
      </c>
      <c r="L54" s="68" t="s">
        <v>98</v>
      </c>
      <c r="M54" s="126"/>
    </row>
    <row r="55" spans="1:13" s="56" customFormat="1">
      <c r="A55" s="55">
        <f t="shared" si="0"/>
        <v>51</v>
      </c>
      <c r="B55" s="54" t="s">
        <v>484</v>
      </c>
      <c r="C55" s="92">
        <v>23977618.881959993</v>
      </c>
      <c r="D55" s="92">
        <v>23893038.431190003</v>
      </c>
      <c r="E55" s="92">
        <v>24067069.844349995</v>
      </c>
      <c r="F55" s="92">
        <v>23650716.823040001</v>
      </c>
      <c r="G55" s="92">
        <v>23539407.334679991</v>
      </c>
      <c r="H55" s="92">
        <v>23318978.778389998</v>
      </c>
      <c r="I55" s="92">
        <v>23263206.240680005</v>
      </c>
      <c r="J55" s="92">
        <v>23305121.937130004</v>
      </c>
      <c r="K55" s="92">
        <v>26326756.57773</v>
      </c>
      <c r="L55" s="73" t="s">
        <v>92</v>
      </c>
      <c r="M55" s="126"/>
    </row>
    <row r="56" spans="1:13" s="56" customFormat="1">
      <c r="A56" s="55">
        <f t="shared" si="0"/>
        <v>52</v>
      </c>
      <c r="B56" s="54" t="s">
        <v>483</v>
      </c>
      <c r="C56" s="92">
        <v>32793161.903120004</v>
      </c>
      <c r="D56" s="92">
        <v>32844585.814630002</v>
      </c>
      <c r="E56" s="92">
        <v>33158860.985179998</v>
      </c>
      <c r="F56" s="92">
        <v>33097467.089280006</v>
      </c>
      <c r="G56" s="92">
        <v>33187238.77006001</v>
      </c>
      <c r="H56" s="92">
        <v>33129159.794550002</v>
      </c>
      <c r="I56" s="92">
        <v>33300277.414439995</v>
      </c>
      <c r="J56" s="92">
        <v>33495338.109110001</v>
      </c>
      <c r="K56" s="92">
        <v>38005669.673209995</v>
      </c>
      <c r="L56" s="73" t="s">
        <v>96</v>
      </c>
      <c r="M56" s="126"/>
    </row>
    <row r="58" spans="1:13" ht="15.5">
      <c r="B58" s="76" t="s">
        <v>408</v>
      </c>
    </row>
    <row r="59" spans="1:13" ht="15.5">
      <c r="B59" s="76"/>
      <c r="L59" s="38"/>
    </row>
    <row r="60" spans="1:13">
      <c r="L60" s="38"/>
    </row>
  </sheetData>
  <mergeCells count="2">
    <mergeCell ref="A2:L2"/>
    <mergeCell ref="A3:L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M60"/>
  <sheetViews>
    <sheetView zoomScale="85" zoomScaleNormal="85" workbookViewId="0">
      <pane xSplit="2" ySplit="4" topLeftCell="H5" activePane="bottomRight" state="frozen"/>
      <selection activeCell="I67" sqref="I67"/>
      <selection pane="topRight" activeCell="I67" sqref="I67"/>
      <selection pane="bottomLeft" activeCell="I67" sqref="I67"/>
      <selection pane="bottomRight" activeCell="K4" sqref="K4"/>
    </sheetView>
  </sheetViews>
  <sheetFormatPr defaultColWidth="9.1796875" defaultRowHeight="14.5"/>
  <cols>
    <col min="1" max="1" width="9.1796875" style="6" customWidth="1"/>
    <col min="2" max="2" width="32.7265625" style="36" customWidth="1"/>
    <col min="3" max="11" width="17.81640625" style="6" customWidth="1"/>
    <col min="12" max="12" width="54.81640625" style="6" customWidth="1"/>
    <col min="13" max="44" width="26.1796875" style="6" customWidth="1"/>
    <col min="45" max="45" width="0" style="6" hidden="1" customWidth="1"/>
    <col min="46" max="46" width="21.54296875" style="6" customWidth="1"/>
    <col min="47" max="16384" width="9.1796875" style="6"/>
  </cols>
  <sheetData>
    <row r="1" spans="1:13">
      <c r="L1" s="71" t="s">
        <v>374</v>
      </c>
    </row>
    <row r="2" spans="1:13" ht="31.5" customHeight="1" thickBot="1">
      <c r="A2" s="184" t="s">
        <v>100</v>
      </c>
      <c r="B2" s="185"/>
      <c r="C2" s="185"/>
      <c r="D2" s="185"/>
      <c r="E2" s="185"/>
      <c r="F2" s="185"/>
      <c r="G2" s="185"/>
      <c r="H2" s="185"/>
      <c r="I2" s="185"/>
      <c r="J2" s="185"/>
      <c r="K2" s="185"/>
      <c r="L2" s="185"/>
    </row>
    <row r="3" spans="1:13" ht="31.5" customHeight="1" thickBot="1">
      <c r="A3" s="181" t="s">
        <v>520</v>
      </c>
      <c r="B3" s="182"/>
      <c r="C3" s="182"/>
      <c r="D3" s="182"/>
      <c r="E3" s="182"/>
      <c r="F3" s="182"/>
      <c r="G3" s="182"/>
      <c r="H3" s="182"/>
      <c r="I3" s="182"/>
      <c r="J3" s="182"/>
      <c r="K3" s="182"/>
      <c r="L3" s="182"/>
    </row>
    <row r="4" spans="1:13" s="45" customFormat="1" ht="31.5" thickBot="1">
      <c r="A4" s="43"/>
      <c r="B4" s="46" t="s">
        <v>17</v>
      </c>
      <c r="C4" s="41" t="s">
        <v>338</v>
      </c>
      <c r="D4" s="41" t="s">
        <v>551</v>
      </c>
      <c r="E4" s="41" t="s">
        <v>553</v>
      </c>
      <c r="F4" s="41" t="s">
        <v>554</v>
      </c>
      <c r="G4" s="41" t="s">
        <v>559</v>
      </c>
      <c r="H4" s="41" t="s">
        <v>561</v>
      </c>
      <c r="I4" s="41" t="s">
        <v>565</v>
      </c>
      <c r="J4" s="41" t="s">
        <v>567</v>
      </c>
      <c r="K4" s="41" t="s">
        <v>570</v>
      </c>
      <c r="L4" s="44" t="s">
        <v>11</v>
      </c>
    </row>
    <row r="5" spans="1:13">
      <c r="A5" s="8">
        <v>1</v>
      </c>
      <c r="B5" s="36" t="s">
        <v>444</v>
      </c>
      <c r="C5" s="91">
        <v>2534455.97676</v>
      </c>
      <c r="D5" s="91">
        <v>2548273.3459799998</v>
      </c>
      <c r="E5" s="91">
        <v>2632339.0907999994</v>
      </c>
      <c r="F5" s="91">
        <v>2578535.4040999999</v>
      </c>
      <c r="G5" s="91">
        <v>2586992.1484499997</v>
      </c>
      <c r="H5" s="91">
        <v>2546151.4203599999</v>
      </c>
      <c r="I5" s="91">
        <v>2417719.9221999999</v>
      </c>
      <c r="J5" s="91">
        <v>2376936.5771599999</v>
      </c>
      <c r="K5" s="91">
        <v>2355693.2065300001</v>
      </c>
      <c r="L5" s="68" t="s">
        <v>363</v>
      </c>
      <c r="M5" s="126"/>
    </row>
    <row r="6" spans="1:13">
      <c r="A6" s="8">
        <f t="shared" ref="A6:A57" si="0">A5+1</f>
        <v>2</v>
      </c>
      <c r="B6" s="36" t="s">
        <v>445</v>
      </c>
      <c r="C6" s="91">
        <v>0</v>
      </c>
      <c r="D6" s="91">
        <v>0</v>
      </c>
      <c r="E6" s="91">
        <v>0</v>
      </c>
      <c r="F6" s="91">
        <v>0</v>
      </c>
      <c r="G6" s="91">
        <v>0</v>
      </c>
      <c r="H6" s="91">
        <v>0</v>
      </c>
      <c r="I6" s="91">
        <v>0</v>
      </c>
      <c r="J6" s="91">
        <v>0</v>
      </c>
      <c r="K6" s="91">
        <v>0</v>
      </c>
      <c r="L6" s="68" t="s">
        <v>362</v>
      </c>
      <c r="M6" s="126"/>
    </row>
    <row r="7" spans="1:13">
      <c r="A7" s="8">
        <f t="shared" si="0"/>
        <v>3</v>
      </c>
      <c r="B7" s="36" t="s">
        <v>446</v>
      </c>
      <c r="C7" s="91">
        <v>824.22295000000008</v>
      </c>
      <c r="D7" s="91">
        <v>826.92762000000005</v>
      </c>
      <c r="E7" s="91">
        <v>804.55978000000005</v>
      </c>
      <c r="F7" s="91">
        <v>780.14505999999994</v>
      </c>
      <c r="G7" s="91">
        <v>719.84406999999999</v>
      </c>
      <c r="H7" s="91">
        <v>654.74525000000006</v>
      </c>
      <c r="I7" s="91">
        <v>733.66237000000001</v>
      </c>
      <c r="J7" s="91">
        <v>772.74599999999998</v>
      </c>
      <c r="K7" s="91">
        <v>848.15123000000006</v>
      </c>
      <c r="L7" s="68" t="s">
        <v>485</v>
      </c>
      <c r="M7" s="126"/>
    </row>
    <row r="8" spans="1:13">
      <c r="A8" s="8">
        <f t="shared" si="0"/>
        <v>4</v>
      </c>
      <c r="B8" s="36" t="s">
        <v>447</v>
      </c>
      <c r="C8" s="91">
        <v>501800.86145999999</v>
      </c>
      <c r="D8" s="91">
        <v>514681.31643999991</v>
      </c>
      <c r="E8" s="91">
        <v>514183.56534999999</v>
      </c>
      <c r="F8" s="91">
        <v>508812.86430999998</v>
      </c>
      <c r="G8" s="91">
        <v>511455.25032000005</v>
      </c>
      <c r="H8" s="91">
        <v>509325.39174000005</v>
      </c>
      <c r="I8" s="91">
        <v>508937.02300000004</v>
      </c>
      <c r="J8" s="91">
        <v>512524.20774000004</v>
      </c>
      <c r="K8" s="91">
        <v>543066.73168000008</v>
      </c>
      <c r="L8" s="68" t="s">
        <v>486</v>
      </c>
      <c r="M8" s="126"/>
    </row>
    <row r="9" spans="1:13">
      <c r="A9" s="8">
        <f t="shared" si="0"/>
        <v>5</v>
      </c>
      <c r="B9" s="36" t="s">
        <v>448</v>
      </c>
      <c r="C9" s="91">
        <v>0</v>
      </c>
      <c r="D9" s="91">
        <v>0</v>
      </c>
      <c r="E9" s="91">
        <v>0</v>
      </c>
      <c r="F9" s="91">
        <v>0</v>
      </c>
      <c r="G9" s="91">
        <v>0</v>
      </c>
      <c r="H9" s="91">
        <v>0</v>
      </c>
      <c r="I9" s="91">
        <v>0</v>
      </c>
      <c r="J9" s="91">
        <v>0</v>
      </c>
      <c r="K9" s="91">
        <v>0</v>
      </c>
      <c r="L9" s="68" t="s">
        <v>487</v>
      </c>
      <c r="M9" s="126"/>
    </row>
    <row r="10" spans="1:13">
      <c r="A10" s="8">
        <f t="shared" si="0"/>
        <v>6</v>
      </c>
      <c r="B10" s="36" t="s">
        <v>449</v>
      </c>
      <c r="C10" s="91">
        <v>2449687.6719800001</v>
      </c>
      <c r="D10" s="91">
        <v>2552414.5222900007</v>
      </c>
      <c r="E10" s="91">
        <v>2611412.87353</v>
      </c>
      <c r="F10" s="91">
        <v>2702517.85836</v>
      </c>
      <c r="G10" s="91">
        <v>2837455.9456399996</v>
      </c>
      <c r="H10" s="91">
        <v>2889707.0808899994</v>
      </c>
      <c r="I10" s="91">
        <v>3012374.6440099999</v>
      </c>
      <c r="J10" s="91">
        <v>3202526.7655800004</v>
      </c>
      <c r="K10" s="91">
        <v>3288542.4486100008</v>
      </c>
      <c r="L10" s="68" t="s">
        <v>488</v>
      </c>
      <c r="M10" s="126"/>
    </row>
    <row r="11" spans="1:13" s="79" customFormat="1" ht="43.5">
      <c r="A11" s="8">
        <f t="shared" si="0"/>
        <v>7</v>
      </c>
      <c r="B11" s="36" t="s">
        <v>450</v>
      </c>
      <c r="C11" s="91">
        <v>0</v>
      </c>
      <c r="D11" s="91">
        <v>0</v>
      </c>
      <c r="E11" s="91">
        <v>0</v>
      </c>
      <c r="F11" s="91">
        <v>0</v>
      </c>
      <c r="G11" s="91">
        <v>0</v>
      </c>
      <c r="H11" s="91">
        <v>0</v>
      </c>
      <c r="I11" s="91">
        <v>0</v>
      </c>
      <c r="J11" s="91">
        <v>0</v>
      </c>
      <c r="K11" s="91">
        <v>0</v>
      </c>
      <c r="L11" s="68" t="s">
        <v>489</v>
      </c>
      <c r="M11" s="126"/>
    </row>
    <row r="12" spans="1:13" ht="29">
      <c r="A12" s="8">
        <f t="shared" si="0"/>
        <v>8</v>
      </c>
      <c r="B12" s="36" t="s">
        <v>451</v>
      </c>
      <c r="C12" s="91">
        <v>0</v>
      </c>
      <c r="D12" s="91">
        <v>0</v>
      </c>
      <c r="E12" s="91">
        <v>0</v>
      </c>
      <c r="F12" s="91">
        <v>0</v>
      </c>
      <c r="G12" s="91">
        <v>0</v>
      </c>
      <c r="H12" s="91">
        <v>0</v>
      </c>
      <c r="I12" s="91">
        <v>0</v>
      </c>
      <c r="J12" s="91">
        <v>0</v>
      </c>
      <c r="K12" s="91">
        <v>0</v>
      </c>
      <c r="L12" s="68" t="s">
        <v>490</v>
      </c>
      <c r="M12" s="126"/>
    </row>
    <row r="13" spans="1:13" ht="43.5">
      <c r="A13" s="8">
        <f t="shared" si="0"/>
        <v>9</v>
      </c>
      <c r="B13" s="36" t="s">
        <v>452</v>
      </c>
      <c r="C13" s="91">
        <v>0</v>
      </c>
      <c r="D13" s="91">
        <v>0</v>
      </c>
      <c r="E13" s="91">
        <v>0</v>
      </c>
      <c r="F13" s="91">
        <v>0</v>
      </c>
      <c r="G13" s="91">
        <v>0</v>
      </c>
      <c r="H13" s="91">
        <v>0</v>
      </c>
      <c r="I13" s="91">
        <v>0</v>
      </c>
      <c r="J13" s="91">
        <v>0</v>
      </c>
      <c r="K13" s="91">
        <v>0</v>
      </c>
      <c r="L13" s="68" t="s">
        <v>491</v>
      </c>
      <c r="M13" s="126"/>
    </row>
    <row r="14" spans="1:13">
      <c r="A14" s="8">
        <f t="shared" si="0"/>
        <v>10</v>
      </c>
      <c r="B14" s="36" t="s">
        <v>453</v>
      </c>
      <c r="C14" s="91">
        <v>814384.49517000001</v>
      </c>
      <c r="D14" s="91">
        <v>837241.0909200001</v>
      </c>
      <c r="E14" s="91">
        <v>793331.7663299999</v>
      </c>
      <c r="F14" s="91">
        <v>795928.67625000014</v>
      </c>
      <c r="G14" s="91">
        <v>818207.52374000009</v>
      </c>
      <c r="H14" s="91">
        <v>810841.59161</v>
      </c>
      <c r="I14" s="91">
        <v>824212.70557000022</v>
      </c>
      <c r="J14" s="91">
        <v>811871.78761</v>
      </c>
      <c r="K14" s="91">
        <v>828582.38213000004</v>
      </c>
      <c r="L14" s="68" t="s">
        <v>492</v>
      </c>
      <c r="M14" s="126"/>
    </row>
    <row r="15" spans="1:13">
      <c r="A15" s="8">
        <f t="shared" si="0"/>
        <v>11</v>
      </c>
      <c r="B15" s="36" t="s">
        <v>454</v>
      </c>
      <c r="C15" s="91">
        <v>0</v>
      </c>
      <c r="D15" s="91">
        <v>0</v>
      </c>
      <c r="E15" s="91">
        <v>0</v>
      </c>
      <c r="F15" s="91">
        <v>0</v>
      </c>
      <c r="G15" s="91">
        <v>0</v>
      </c>
      <c r="H15" s="91">
        <v>0</v>
      </c>
      <c r="I15" s="91">
        <v>0</v>
      </c>
      <c r="J15" s="91">
        <v>0</v>
      </c>
      <c r="K15" s="91">
        <v>0</v>
      </c>
      <c r="L15" s="68" t="s">
        <v>493</v>
      </c>
      <c r="M15" s="126"/>
    </row>
    <row r="16" spans="1:13">
      <c r="A16" s="8">
        <f t="shared" si="0"/>
        <v>12</v>
      </c>
      <c r="B16" s="36" t="s">
        <v>455</v>
      </c>
      <c r="C16" s="91">
        <v>0</v>
      </c>
      <c r="D16" s="91">
        <v>0</v>
      </c>
      <c r="E16" s="91">
        <v>0</v>
      </c>
      <c r="F16" s="91">
        <v>0</v>
      </c>
      <c r="G16" s="91">
        <v>0</v>
      </c>
      <c r="H16" s="91">
        <v>0</v>
      </c>
      <c r="I16" s="91">
        <v>0</v>
      </c>
      <c r="J16" s="91">
        <v>0</v>
      </c>
      <c r="K16" s="91">
        <v>0</v>
      </c>
      <c r="L16" s="68" t="s">
        <v>494</v>
      </c>
      <c r="M16" s="126"/>
    </row>
    <row r="17" spans="1:13">
      <c r="A17" s="8">
        <f t="shared" si="0"/>
        <v>13</v>
      </c>
      <c r="B17" s="36" t="s">
        <v>456</v>
      </c>
      <c r="C17" s="91">
        <v>0</v>
      </c>
      <c r="D17" s="91">
        <v>0</v>
      </c>
      <c r="E17" s="91">
        <v>0</v>
      </c>
      <c r="F17" s="91">
        <v>0</v>
      </c>
      <c r="G17" s="91">
        <v>0</v>
      </c>
      <c r="H17" s="91">
        <v>0</v>
      </c>
      <c r="I17" s="91">
        <v>0</v>
      </c>
      <c r="J17" s="91">
        <v>0</v>
      </c>
      <c r="K17" s="91">
        <v>0</v>
      </c>
      <c r="L17" s="68" t="s">
        <v>365</v>
      </c>
      <c r="M17" s="126"/>
    </row>
    <row r="18" spans="1:13">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91">
        <v>4258.6170000000002</v>
      </c>
      <c r="K18" s="91">
        <v>4258.6170000000002</v>
      </c>
      <c r="L18" s="68" t="s">
        <v>30</v>
      </c>
      <c r="M18" s="126"/>
    </row>
    <row r="19" spans="1:13">
      <c r="A19" s="78">
        <f t="shared" si="0"/>
        <v>15</v>
      </c>
      <c r="B19" s="79" t="s">
        <v>457</v>
      </c>
      <c r="C19" s="91">
        <v>0</v>
      </c>
      <c r="D19" s="91">
        <v>0</v>
      </c>
      <c r="E19" s="91">
        <v>0</v>
      </c>
      <c r="F19" s="91">
        <v>0</v>
      </c>
      <c r="G19" s="91">
        <v>0</v>
      </c>
      <c r="H19" s="91">
        <v>0</v>
      </c>
      <c r="I19" s="91">
        <v>0</v>
      </c>
      <c r="J19" s="91">
        <v>0</v>
      </c>
      <c r="K19" s="91">
        <v>0</v>
      </c>
      <c r="L19" s="87" t="s">
        <v>31</v>
      </c>
      <c r="M19" s="126"/>
    </row>
    <row r="20" spans="1:13" ht="29">
      <c r="A20" s="8">
        <f t="shared" si="0"/>
        <v>16</v>
      </c>
      <c r="B20" s="36" t="s">
        <v>458</v>
      </c>
      <c r="C20" s="91">
        <v>0</v>
      </c>
      <c r="D20" s="91">
        <v>0</v>
      </c>
      <c r="E20" s="91">
        <v>0</v>
      </c>
      <c r="F20" s="91">
        <v>0</v>
      </c>
      <c r="G20" s="91">
        <v>0</v>
      </c>
      <c r="H20" s="91">
        <v>0</v>
      </c>
      <c r="I20" s="91">
        <v>0</v>
      </c>
      <c r="J20" s="91">
        <v>0</v>
      </c>
      <c r="K20" s="91">
        <v>0</v>
      </c>
      <c r="L20" s="68" t="s">
        <v>366</v>
      </c>
      <c r="M20" s="126"/>
    </row>
    <row r="21" spans="1:13">
      <c r="A21" s="8">
        <f t="shared" si="0"/>
        <v>17</v>
      </c>
      <c r="B21" s="36" t="s">
        <v>459</v>
      </c>
      <c r="C21" s="91">
        <v>0</v>
      </c>
      <c r="D21" s="91">
        <v>0</v>
      </c>
      <c r="E21" s="91">
        <v>0</v>
      </c>
      <c r="F21" s="91">
        <v>0</v>
      </c>
      <c r="G21" s="91">
        <v>0</v>
      </c>
      <c r="H21" s="91">
        <v>0</v>
      </c>
      <c r="I21" s="91">
        <v>0</v>
      </c>
      <c r="J21" s="91">
        <v>0</v>
      </c>
      <c r="K21" s="91">
        <v>0</v>
      </c>
      <c r="L21" s="68" t="s">
        <v>34</v>
      </c>
      <c r="M21" s="126"/>
    </row>
    <row r="22" spans="1:13" ht="29">
      <c r="A22" s="8">
        <f t="shared" si="0"/>
        <v>18</v>
      </c>
      <c r="B22" s="36" t="s">
        <v>460</v>
      </c>
      <c r="C22" s="91">
        <v>0</v>
      </c>
      <c r="D22" s="91">
        <v>0</v>
      </c>
      <c r="E22" s="91">
        <v>0</v>
      </c>
      <c r="F22" s="91">
        <v>0</v>
      </c>
      <c r="G22" s="91">
        <v>0</v>
      </c>
      <c r="H22" s="91">
        <v>0</v>
      </c>
      <c r="I22" s="91">
        <v>0</v>
      </c>
      <c r="J22" s="91">
        <v>0</v>
      </c>
      <c r="K22" s="91">
        <v>0</v>
      </c>
      <c r="L22" s="68" t="s">
        <v>36</v>
      </c>
      <c r="M22" s="126"/>
    </row>
    <row r="23" spans="1:13">
      <c r="A23" s="8">
        <f t="shared" si="0"/>
        <v>19</v>
      </c>
      <c r="B23" s="36" t="s">
        <v>407</v>
      </c>
      <c r="C23" s="91">
        <v>0</v>
      </c>
      <c r="D23" s="91">
        <v>0</v>
      </c>
      <c r="E23" s="91">
        <v>0</v>
      </c>
      <c r="F23" s="91">
        <v>0</v>
      </c>
      <c r="G23" s="91">
        <v>0</v>
      </c>
      <c r="H23" s="91">
        <v>0</v>
      </c>
      <c r="I23" s="91">
        <v>0</v>
      </c>
      <c r="J23" s="91">
        <v>0</v>
      </c>
      <c r="K23" s="91">
        <v>0</v>
      </c>
      <c r="L23" s="68" t="s">
        <v>70</v>
      </c>
      <c r="M23" s="126"/>
    </row>
    <row r="24" spans="1:13">
      <c r="A24" s="8">
        <f t="shared" si="0"/>
        <v>20</v>
      </c>
      <c r="B24" s="36" t="s">
        <v>461</v>
      </c>
      <c r="C24" s="91">
        <v>0</v>
      </c>
      <c r="D24" s="91">
        <v>0</v>
      </c>
      <c r="E24" s="91">
        <v>0</v>
      </c>
      <c r="F24" s="91">
        <v>0</v>
      </c>
      <c r="G24" s="91">
        <v>0</v>
      </c>
      <c r="H24" s="91">
        <v>0</v>
      </c>
      <c r="I24" s="91">
        <v>0</v>
      </c>
      <c r="J24" s="91">
        <v>0</v>
      </c>
      <c r="K24" s="91">
        <v>0</v>
      </c>
      <c r="L24" s="68"/>
      <c r="M24" s="126"/>
    </row>
    <row r="25" spans="1:13" ht="29">
      <c r="A25" s="8">
        <f t="shared" si="0"/>
        <v>21</v>
      </c>
      <c r="B25" s="36" t="s">
        <v>462</v>
      </c>
      <c r="C25" s="91">
        <v>0</v>
      </c>
      <c r="D25" s="91">
        <v>0</v>
      </c>
      <c r="E25" s="91">
        <v>0</v>
      </c>
      <c r="F25" s="91">
        <v>0</v>
      </c>
      <c r="G25" s="91">
        <v>0</v>
      </c>
      <c r="H25" s="91">
        <v>0</v>
      </c>
      <c r="I25" s="91">
        <v>0</v>
      </c>
      <c r="J25" s="91">
        <v>0</v>
      </c>
      <c r="K25" s="91">
        <v>0</v>
      </c>
      <c r="L25" s="68"/>
      <c r="M25" s="126"/>
    </row>
    <row r="26" spans="1:13">
      <c r="A26" s="8">
        <f t="shared" si="0"/>
        <v>22</v>
      </c>
      <c r="B26" s="36" t="s">
        <v>463</v>
      </c>
      <c r="C26" s="91">
        <v>3800</v>
      </c>
      <c r="D26" s="91">
        <v>3800</v>
      </c>
      <c r="E26" s="91">
        <v>3800</v>
      </c>
      <c r="F26" s="91">
        <v>3800</v>
      </c>
      <c r="G26" s="91">
        <v>3800</v>
      </c>
      <c r="H26" s="91">
        <v>3800</v>
      </c>
      <c r="I26" s="91">
        <v>3800</v>
      </c>
      <c r="J26" s="91">
        <v>3800</v>
      </c>
      <c r="K26" s="91">
        <v>3800</v>
      </c>
      <c r="L26" s="68" t="s">
        <v>38</v>
      </c>
      <c r="M26" s="126"/>
    </row>
    <row r="27" spans="1:13"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92">
        <v>6912690.701129999</v>
      </c>
      <c r="K27" s="92">
        <v>7024791.5372300008</v>
      </c>
      <c r="L27" s="73" t="s">
        <v>40</v>
      </c>
      <c r="M27" s="126"/>
    </row>
    <row r="28" spans="1:13">
      <c r="A28" s="8">
        <f t="shared" si="0"/>
        <v>24</v>
      </c>
      <c r="B28" s="36" t="s">
        <v>464</v>
      </c>
      <c r="C28" s="91">
        <v>315649.43527999998</v>
      </c>
      <c r="D28" s="91">
        <v>461982.56631999998</v>
      </c>
      <c r="E28" s="91">
        <v>467083.25390999997</v>
      </c>
      <c r="F28" s="91">
        <v>495843.01477000001</v>
      </c>
      <c r="G28" s="91">
        <v>445913.85074000002</v>
      </c>
      <c r="H28" s="91">
        <v>469701.24853999988</v>
      </c>
      <c r="I28" s="91">
        <v>438991.59487999999</v>
      </c>
      <c r="J28" s="91">
        <v>400422.44857999997</v>
      </c>
      <c r="K28" s="91">
        <v>398495.37377000001</v>
      </c>
      <c r="L28" s="68" t="s">
        <v>65</v>
      </c>
      <c r="M28" s="126"/>
    </row>
    <row r="29" spans="1:13">
      <c r="A29" s="8">
        <f t="shared" si="0"/>
        <v>25</v>
      </c>
      <c r="B29" s="36" t="s">
        <v>465</v>
      </c>
      <c r="C29" s="91">
        <v>760687.9154099999</v>
      </c>
      <c r="D29" s="91">
        <v>825640.16501000011</v>
      </c>
      <c r="E29" s="91">
        <v>778283.59591999999</v>
      </c>
      <c r="F29" s="91">
        <v>768243.92262999993</v>
      </c>
      <c r="G29" s="91">
        <v>760013.04318000004</v>
      </c>
      <c r="H29" s="91">
        <v>724159.80238999997</v>
      </c>
      <c r="I29" s="91">
        <v>703375.2132</v>
      </c>
      <c r="J29" s="91">
        <v>708962.30215000012</v>
      </c>
      <c r="K29" s="91">
        <v>667221.46408999991</v>
      </c>
      <c r="L29" s="68" t="s">
        <v>66</v>
      </c>
      <c r="M29" s="126"/>
    </row>
    <row r="30" spans="1:13">
      <c r="A30" s="8">
        <f t="shared" si="0"/>
        <v>26</v>
      </c>
      <c r="B30" s="36" t="s">
        <v>346</v>
      </c>
      <c r="C30" s="91">
        <v>0</v>
      </c>
      <c r="D30" s="91">
        <v>0</v>
      </c>
      <c r="E30" s="91">
        <v>0</v>
      </c>
      <c r="F30" s="91">
        <v>0</v>
      </c>
      <c r="G30" s="91">
        <v>0</v>
      </c>
      <c r="H30" s="91">
        <v>0</v>
      </c>
      <c r="I30" s="91">
        <v>0</v>
      </c>
      <c r="J30" s="91">
        <v>0</v>
      </c>
      <c r="K30" s="91">
        <v>0</v>
      </c>
      <c r="L30" s="68" t="s">
        <v>367</v>
      </c>
      <c r="M30" s="126"/>
    </row>
    <row r="31" spans="1:13">
      <c r="A31" s="8">
        <f t="shared" si="0"/>
        <v>27</v>
      </c>
      <c r="B31" s="36" t="s">
        <v>466</v>
      </c>
      <c r="C31" s="91">
        <v>604492.27095000003</v>
      </c>
      <c r="D31" s="91">
        <v>634813.12427999999</v>
      </c>
      <c r="E31" s="91">
        <v>642274.01668999984</v>
      </c>
      <c r="F31" s="91">
        <v>640809.17249999999</v>
      </c>
      <c r="G31" s="91">
        <v>615985.38749000011</v>
      </c>
      <c r="H31" s="91">
        <v>621211.95929000003</v>
      </c>
      <c r="I31" s="91">
        <v>615133.33261000004</v>
      </c>
      <c r="J31" s="91">
        <v>594874.84539999999</v>
      </c>
      <c r="K31" s="91">
        <v>590198.79986999999</v>
      </c>
      <c r="L31" s="68" t="s">
        <v>368</v>
      </c>
      <c r="M31" s="126"/>
    </row>
    <row r="32" spans="1:13">
      <c r="A32" s="8">
        <f t="shared" si="0"/>
        <v>28</v>
      </c>
      <c r="B32" s="36" t="s">
        <v>467</v>
      </c>
      <c r="C32" s="91">
        <v>52143.538440000004</v>
      </c>
      <c r="D32" s="91">
        <v>52342.113129999998</v>
      </c>
      <c r="E32" s="91">
        <v>51614.105190000002</v>
      </c>
      <c r="F32" s="91">
        <v>59823.429659999994</v>
      </c>
      <c r="G32" s="91">
        <v>60486.809209999992</v>
      </c>
      <c r="H32" s="91">
        <v>60333.77117</v>
      </c>
      <c r="I32" s="91">
        <v>56978.171770000001</v>
      </c>
      <c r="J32" s="91">
        <v>60269.918669999999</v>
      </c>
      <c r="K32" s="91">
        <v>60117.126850000001</v>
      </c>
      <c r="L32" s="68" t="s">
        <v>71</v>
      </c>
      <c r="M32" s="126"/>
    </row>
    <row r="33" spans="1:13">
      <c r="A33" s="8">
        <f t="shared" si="0"/>
        <v>29</v>
      </c>
      <c r="B33" s="36" t="s">
        <v>468</v>
      </c>
      <c r="C33" s="91">
        <v>47841.327279999998</v>
      </c>
      <c r="D33" s="91">
        <v>49339.102329999994</v>
      </c>
      <c r="E33" s="91">
        <v>49251.234649999999</v>
      </c>
      <c r="F33" s="91">
        <v>48581.534700000004</v>
      </c>
      <c r="G33" s="91">
        <v>47503.490820000006</v>
      </c>
      <c r="H33" s="91">
        <v>46229.966220000002</v>
      </c>
      <c r="I33" s="91">
        <v>45174.934410000002</v>
      </c>
      <c r="J33" s="91">
        <v>45366.734340000003</v>
      </c>
      <c r="K33" s="91">
        <v>45784.808960000002</v>
      </c>
      <c r="L33" s="68" t="s">
        <v>370</v>
      </c>
      <c r="M33" s="126"/>
    </row>
    <row r="34" spans="1:13">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91">
        <v>551036.66742000007</v>
      </c>
      <c r="K34" s="91">
        <v>539711.90130000003</v>
      </c>
      <c r="L34" s="68" t="s">
        <v>73</v>
      </c>
      <c r="M34" s="126"/>
    </row>
    <row r="35" spans="1:13" s="56" customFormat="1">
      <c r="A35" s="55">
        <f t="shared" si="0"/>
        <v>31</v>
      </c>
      <c r="B35" s="54" t="s">
        <v>469</v>
      </c>
      <c r="C35" s="92">
        <v>2380214.41065</v>
      </c>
      <c r="D35" s="92">
        <v>2635153.02324</v>
      </c>
      <c r="E35" s="92">
        <v>2565585.15374</v>
      </c>
      <c r="F35" s="92">
        <v>2560729.3301200001</v>
      </c>
      <c r="G35" s="92">
        <v>2485477.7816099999</v>
      </c>
      <c r="H35" s="92">
        <v>2477350.1875500004</v>
      </c>
      <c r="I35" s="92">
        <v>2363867.8864899999</v>
      </c>
      <c r="J35" s="92">
        <v>2360932.9169299998</v>
      </c>
      <c r="K35" s="92">
        <v>2301529.4751299997</v>
      </c>
      <c r="L35" s="73" t="s">
        <v>74</v>
      </c>
      <c r="M35" s="126"/>
    </row>
    <row r="36" spans="1:13"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92">
        <v>9273623.6181600001</v>
      </c>
      <c r="K36" s="92">
        <v>9326321.0125000011</v>
      </c>
      <c r="L36" s="73" t="s">
        <v>75</v>
      </c>
      <c r="M36" s="126"/>
    </row>
    <row r="37" spans="1:13">
      <c r="A37" s="8">
        <f t="shared" si="0"/>
        <v>33</v>
      </c>
      <c r="B37" s="36" t="s">
        <v>470</v>
      </c>
      <c r="C37" s="91">
        <v>63110.281460000006</v>
      </c>
      <c r="D37" s="91">
        <v>68440.874070000005</v>
      </c>
      <c r="E37" s="91">
        <v>58393.267449999999</v>
      </c>
      <c r="F37" s="91">
        <v>63471.109980000001</v>
      </c>
      <c r="G37" s="91">
        <v>85724.334259999974</v>
      </c>
      <c r="H37" s="91">
        <v>66809.468839999987</v>
      </c>
      <c r="I37" s="91">
        <v>52458.411099999998</v>
      </c>
      <c r="J37" s="91">
        <v>65020.028129999984</v>
      </c>
      <c r="K37" s="91">
        <v>43462.719700000001</v>
      </c>
      <c r="L37" s="68" t="s">
        <v>76</v>
      </c>
      <c r="M37" s="126"/>
    </row>
    <row r="38" spans="1:13">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91">
        <v>158390.03908000002</v>
      </c>
      <c r="K38" s="91">
        <v>162534.18336</v>
      </c>
      <c r="L38" s="68" t="s">
        <v>56</v>
      </c>
      <c r="M38" s="126"/>
    </row>
    <row r="39" spans="1:13">
      <c r="A39" s="8">
        <f t="shared" si="0"/>
        <v>35</v>
      </c>
      <c r="B39" s="36" t="s">
        <v>471</v>
      </c>
      <c r="C39" s="91">
        <v>1400658.9453</v>
      </c>
      <c r="D39" s="91">
        <v>1462421.2377700002</v>
      </c>
      <c r="E39" s="91">
        <v>1487299.3893699998</v>
      </c>
      <c r="F39" s="91">
        <v>1508629.9295999995</v>
      </c>
      <c r="G39" s="91">
        <v>1535032.3502199999</v>
      </c>
      <c r="H39" s="91">
        <v>1557364.1408599999</v>
      </c>
      <c r="I39" s="91">
        <v>1476685.0150300001</v>
      </c>
      <c r="J39" s="91">
        <v>1475168.9476800002</v>
      </c>
      <c r="K39" s="91">
        <v>1478967.5859499997</v>
      </c>
      <c r="L39" s="68" t="s">
        <v>81</v>
      </c>
      <c r="M39" s="126"/>
    </row>
    <row r="40" spans="1:13" s="56" customFormat="1">
      <c r="A40" s="55">
        <f t="shared" si="0"/>
        <v>36</v>
      </c>
      <c r="B40" s="54" t="s">
        <v>472</v>
      </c>
      <c r="C40" s="92">
        <v>1669856.7315</v>
      </c>
      <c r="D40" s="92">
        <v>1733710.5442800003</v>
      </c>
      <c r="E40" s="92">
        <v>1742932.7932299997</v>
      </c>
      <c r="F40" s="92">
        <v>1733794.7410899994</v>
      </c>
      <c r="G40" s="92">
        <v>1777866.59522</v>
      </c>
      <c r="H40" s="92">
        <v>1772219.9915899998</v>
      </c>
      <c r="I40" s="92">
        <v>1684579.7445800002</v>
      </c>
      <c r="J40" s="92">
        <v>1698579.0148900002</v>
      </c>
      <c r="K40" s="92">
        <v>1684964.4890099999</v>
      </c>
      <c r="L40" s="73" t="s">
        <v>82</v>
      </c>
      <c r="M40" s="126"/>
    </row>
    <row r="41" spans="1:13" s="56" customFormat="1">
      <c r="A41" s="8">
        <f t="shared" si="0"/>
        <v>37</v>
      </c>
      <c r="B41" s="36" t="s">
        <v>510</v>
      </c>
      <c r="C41" s="91">
        <f>515.38033073*1000</f>
        <v>515380.33072999999</v>
      </c>
      <c r="D41" s="91">
        <v>558855.16506000003</v>
      </c>
      <c r="E41" s="91">
        <v>551817.05914000003</v>
      </c>
      <c r="F41" s="91">
        <v>550724.64312999998</v>
      </c>
      <c r="G41" s="91">
        <v>544300.66188000003</v>
      </c>
      <c r="H41" s="91">
        <v>539728.06475000002</v>
      </c>
      <c r="I41" s="91">
        <v>537748.32530000003</v>
      </c>
      <c r="J41" s="91">
        <v>544479.56047000014</v>
      </c>
      <c r="K41" s="91">
        <v>550878.23543</v>
      </c>
      <c r="L41" s="73"/>
      <c r="M41" s="126"/>
    </row>
    <row r="42" spans="1:13" s="56" customFormat="1" ht="29">
      <c r="A42" s="8">
        <f t="shared" si="0"/>
        <v>38</v>
      </c>
      <c r="B42" s="36" t="s">
        <v>511</v>
      </c>
      <c r="C42" s="91">
        <v>0</v>
      </c>
      <c r="D42" s="91">
        <v>0</v>
      </c>
      <c r="E42" s="91">
        <v>0</v>
      </c>
      <c r="F42" s="91">
        <v>0</v>
      </c>
      <c r="G42" s="91">
        <v>0</v>
      </c>
      <c r="H42" s="91">
        <v>0</v>
      </c>
      <c r="I42" s="91">
        <v>0</v>
      </c>
      <c r="J42" s="91">
        <v>0</v>
      </c>
      <c r="K42" s="91">
        <v>0</v>
      </c>
      <c r="L42" s="73"/>
      <c r="M42" s="126"/>
    </row>
    <row r="43" spans="1:13">
      <c r="A43" s="8">
        <f t="shared" si="0"/>
        <v>39</v>
      </c>
      <c r="B43" s="36" t="s">
        <v>473</v>
      </c>
      <c r="C43" s="91">
        <v>1035841.1935700001</v>
      </c>
      <c r="D43" s="91">
        <v>1083367.29152</v>
      </c>
      <c r="E43" s="91">
        <v>1095331.7124899998</v>
      </c>
      <c r="F43" s="91">
        <v>1177568.4196199998</v>
      </c>
      <c r="G43" s="91">
        <v>1192857.7103299999</v>
      </c>
      <c r="H43" s="91">
        <v>1211717.8856000002</v>
      </c>
      <c r="I43" s="91">
        <v>1200405.3033700001</v>
      </c>
      <c r="J43" s="91">
        <v>1221786.4723</v>
      </c>
      <c r="K43" s="91">
        <v>1237669.6780600001</v>
      </c>
      <c r="L43" s="68" t="s">
        <v>83</v>
      </c>
      <c r="M43" s="126"/>
    </row>
    <row r="44" spans="1:13" ht="29">
      <c r="A44" s="8">
        <f t="shared" si="0"/>
        <v>40</v>
      </c>
      <c r="B44" s="36" t="s">
        <v>474</v>
      </c>
      <c r="C44" s="91">
        <v>448737.09953000001</v>
      </c>
      <c r="D44" s="91">
        <v>521118.58218999999</v>
      </c>
      <c r="E44" s="91">
        <v>530033.42680000002</v>
      </c>
      <c r="F44" s="91">
        <v>478701.9119699999</v>
      </c>
      <c r="G44" s="91">
        <v>462861.46131999989</v>
      </c>
      <c r="H44" s="91">
        <v>454461.18984000001</v>
      </c>
      <c r="I44" s="91">
        <v>438755.05835000006</v>
      </c>
      <c r="J44" s="91">
        <v>431807.18128999992</v>
      </c>
      <c r="K44" s="91">
        <v>426172.11609999998</v>
      </c>
      <c r="L44" s="68" t="s">
        <v>60</v>
      </c>
      <c r="M44" s="126"/>
    </row>
    <row r="45" spans="1:13">
      <c r="A45" s="8">
        <f t="shared" si="0"/>
        <v>41</v>
      </c>
      <c r="B45" s="36" t="s">
        <v>475</v>
      </c>
      <c r="C45" s="91">
        <v>665340.44970999996</v>
      </c>
      <c r="D45" s="91">
        <v>644616.64632000006</v>
      </c>
      <c r="E45" s="91">
        <v>644938.95212999987</v>
      </c>
      <c r="F45" s="91">
        <v>661077.54770000011</v>
      </c>
      <c r="G45" s="91">
        <v>666254.11904000002</v>
      </c>
      <c r="H45" s="91">
        <v>673324.43536</v>
      </c>
      <c r="I45" s="91">
        <v>681798.27862999996</v>
      </c>
      <c r="J45" s="91">
        <v>663655.1081800001</v>
      </c>
      <c r="K45" s="91">
        <v>669544.38633000001</v>
      </c>
      <c r="L45" s="68" t="s">
        <v>61</v>
      </c>
      <c r="M45" s="126"/>
    </row>
    <row r="46" spans="1:13">
      <c r="A46" s="8">
        <f t="shared" si="0"/>
        <v>42</v>
      </c>
      <c r="B46" s="36" t="s">
        <v>476</v>
      </c>
      <c r="C46" s="91">
        <v>2383.5016299999997</v>
      </c>
      <c r="D46" s="91">
        <v>2414.21659</v>
      </c>
      <c r="E46" s="91">
        <v>2306.0268299999998</v>
      </c>
      <c r="F46" s="91">
        <v>2203.2552299999998</v>
      </c>
      <c r="G46" s="91">
        <v>2188.6668</v>
      </c>
      <c r="H46" s="91">
        <v>2227.3836099999999</v>
      </c>
      <c r="I46" s="91">
        <v>2269.4472399999995</v>
      </c>
      <c r="J46" s="91">
        <v>2205.7906499999995</v>
      </c>
      <c r="K46" s="91">
        <v>2329.82411</v>
      </c>
      <c r="L46" s="68" t="s">
        <v>371</v>
      </c>
      <c r="M46" s="126"/>
    </row>
    <row r="47" spans="1:13" s="56" customFormat="1">
      <c r="A47" s="55">
        <f t="shared" si="0"/>
        <v>43</v>
      </c>
      <c r="B47" s="54" t="s">
        <v>477</v>
      </c>
      <c r="C47" s="92">
        <v>2667682.5754499999</v>
      </c>
      <c r="D47" s="92">
        <v>2810371.9019499994</v>
      </c>
      <c r="E47" s="92">
        <v>2824427.1776699997</v>
      </c>
      <c r="F47" s="92">
        <v>2870275.7779199993</v>
      </c>
      <c r="G47" s="92">
        <v>2868462.6196300001</v>
      </c>
      <c r="H47" s="92">
        <v>2881458.9594399999</v>
      </c>
      <c r="I47" s="92">
        <v>2860976.4131400003</v>
      </c>
      <c r="J47" s="92">
        <v>2863934.1131199999</v>
      </c>
      <c r="K47" s="92">
        <v>2886594.2402999997</v>
      </c>
      <c r="L47" s="73" t="s">
        <v>84</v>
      </c>
      <c r="M47" s="126"/>
    </row>
    <row r="48" spans="1:13" s="56" customFormat="1">
      <c r="A48" s="55">
        <f t="shared" si="0"/>
        <v>44</v>
      </c>
      <c r="B48" s="54" t="s">
        <v>478</v>
      </c>
      <c r="C48" s="92">
        <v>4337539.3071499998</v>
      </c>
      <c r="D48" s="92">
        <v>4544082.4464299995</v>
      </c>
      <c r="E48" s="92">
        <v>4567359.9710800005</v>
      </c>
      <c r="F48" s="92">
        <v>4604070.5192100005</v>
      </c>
      <c r="G48" s="92">
        <v>4646329.21502</v>
      </c>
      <c r="H48" s="92">
        <v>4653678.9511900004</v>
      </c>
      <c r="I48" s="92">
        <v>4545556.1579200001</v>
      </c>
      <c r="J48" s="92">
        <v>4562513.1282000002</v>
      </c>
      <c r="K48" s="92">
        <v>4571558.7294800002</v>
      </c>
      <c r="L48" s="73" t="s">
        <v>85</v>
      </c>
      <c r="M48" s="126"/>
    </row>
    <row r="49" spans="1:13">
      <c r="A49" s="8">
        <f t="shared" si="0"/>
        <v>45</v>
      </c>
      <c r="B49" s="36" t="s">
        <v>479</v>
      </c>
      <c r="C49" s="91">
        <v>50000</v>
      </c>
      <c r="D49" s="91">
        <v>50000</v>
      </c>
      <c r="E49" s="91">
        <v>50000</v>
      </c>
      <c r="F49" s="91">
        <v>50000</v>
      </c>
      <c r="G49" s="91">
        <v>50000</v>
      </c>
      <c r="H49" s="91">
        <v>50000</v>
      </c>
      <c r="I49" s="91">
        <v>50000</v>
      </c>
      <c r="J49" s="91">
        <v>50000</v>
      </c>
      <c r="K49" s="91">
        <v>50000</v>
      </c>
      <c r="L49" s="68"/>
      <c r="M49" s="126"/>
    </row>
    <row r="50" spans="1:13">
      <c r="A50" s="8">
        <f t="shared" si="0"/>
        <v>46</v>
      </c>
      <c r="B50" s="36" t="s">
        <v>480</v>
      </c>
      <c r="C50" s="91">
        <v>1816423.7405100001</v>
      </c>
      <c r="D50" s="91">
        <v>1866423.7405100001</v>
      </c>
      <c r="E50" s="91">
        <v>1866423.7405100001</v>
      </c>
      <c r="F50" s="91">
        <v>1866423.7405100001</v>
      </c>
      <c r="G50" s="91">
        <v>1866423.7405100001</v>
      </c>
      <c r="H50" s="91">
        <v>1866423.7405100001</v>
      </c>
      <c r="I50" s="91">
        <v>1857804.9305100001</v>
      </c>
      <c r="J50" s="91">
        <v>1888423.74303</v>
      </c>
      <c r="K50" s="91">
        <v>1888423.74303</v>
      </c>
      <c r="L50" s="68" t="s">
        <v>97</v>
      </c>
      <c r="M50" s="126"/>
    </row>
    <row r="51" spans="1:13">
      <c r="A51" s="8">
        <f t="shared" si="0"/>
        <v>47</v>
      </c>
      <c r="B51" s="36" t="s">
        <v>481</v>
      </c>
      <c r="C51" s="91">
        <v>2500</v>
      </c>
      <c r="D51" s="91">
        <v>2500</v>
      </c>
      <c r="E51" s="91">
        <v>2500</v>
      </c>
      <c r="F51" s="91">
        <v>2500</v>
      </c>
      <c r="G51" s="91">
        <v>2500</v>
      </c>
      <c r="H51" s="91">
        <v>2500</v>
      </c>
      <c r="I51" s="91">
        <v>2500</v>
      </c>
      <c r="J51" s="91">
        <v>2500</v>
      </c>
      <c r="K51" s="91">
        <v>2500</v>
      </c>
      <c r="L51" s="68" t="s">
        <v>99</v>
      </c>
      <c r="M51" s="126"/>
    </row>
    <row r="52" spans="1:13">
      <c r="A52" s="8">
        <f t="shared" si="0"/>
        <v>48</v>
      </c>
      <c r="B52" s="36" t="s">
        <v>512</v>
      </c>
      <c r="C52" s="91">
        <f>1177.78611804*1000</f>
        <v>1177786.1180400001</v>
      </c>
      <c r="D52" s="91">
        <v>1251978.2092299997</v>
      </c>
      <c r="E52" s="91">
        <v>1286455.67555</v>
      </c>
      <c r="F52" s="91">
        <v>1284098.6220499999</v>
      </c>
      <c r="G52" s="91">
        <v>1300627.5668299999</v>
      </c>
      <c r="H52" s="91">
        <v>1303864.0956599996</v>
      </c>
      <c r="I52" s="91">
        <v>1309540.7251700002</v>
      </c>
      <c r="J52" s="91">
        <v>1310696.11442</v>
      </c>
      <c r="K52" s="91">
        <v>1300733.27049</v>
      </c>
      <c r="L52" s="68"/>
      <c r="M52" s="126"/>
    </row>
    <row r="53" spans="1:13">
      <c r="A53" s="8">
        <f t="shared" si="0"/>
        <v>49</v>
      </c>
      <c r="B53" s="36" t="s">
        <v>513</v>
      </c>
      <c r="C53" s="91">
        <v>0</v>
      </c>
      <c r="D53" s="91">
        <v>0</v>
      </c>
      <c r="E53" s="91">
        <v>0</v>
      </c>
      <c r="F53" s="91">
        <v>0</v>
      </c>
      <c r="G53" s="91">
        <v>0</v>
      </c>
      <c r="H53" s="91">
        <v>0</v>
      </c>
      <c r="I53" s="91">
        <v>0</v>
      </c>
      <c r="J53" s="91">
        <v>0</v>
      </c>
      <c r="K53" s="91">
        <v>0</v>
      </c>
      <c r="L53" s="68" t="s">
        <v>513</v>
      </c>
      <c r="M53" s="126"/>
    </row>
    <row r="54" spans="1:13">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91">
        <v>1438486.70172</v>
      </c>
      <c r="K54" s="91">
        <v>1463605.3488099999</v>
      </c>
      <c r="L54" s="68" t="s">
        <v>94</v>
      </c>
      <c r="M54" s="126"/>
    </row>
    <row r="55" spans="1:13">
      <c r="A55" s="8">
        <f t="shared" si="0"/>
        <v>51</v>
      </c>
      <c r="B55" s="36" t="s">
        <v>482</v>
      </c>
      <c r="C55" s="91">
        <v>11935.444280000002</v>
      </c>
      <c r="D55" s="91">
        <v>11535.143449999998</v>
      </c>
      <c r="E55" s="91">
        <v>6293.6065099999996</v>
      </c>
      <c r="F55" s="91">
        <v>-9037.939980000001</v>
      </c>
      <c r="G55" s="91">
        <v>3987.5227599999994</v>
      </c>
      <c r="H55" s="91">
        <v>-709.74985000000004</v>
      </c>
      <c r="I55" s="91">
        <v>6772.0758499999993</v>
      </c>
      <c r="J55" s="91">
        <v>21003.926120000004</v>
      </c>
      <c r="K55" s="91">
        <v>49499.911169999999</v>
      </c>
      <c r="L55" s="68" t="s">
        <v>98</v>
      </c>
      <c r="M55" s="126"/>
    </row>
    <row r="56" spans="1:13" s="56" customFormat="1">
      <c r="A56" s="55">
        <f t="shared" si="0"/>
        <v>52</v>
      </c>
      <c r="B56" s="54" t="s">
        <v>484</v>
      </c>
      <c r="C56" s="92">
        <v>4301549.1941499999</v>
      </c>
      <c r="D56" s="92">
        <v>4502228.6580999987</v>
      </c>
      <c r="E56" s="92">
        <v>4508017.8930399995</v>
      </c>
      <c r="F56" s="92">
        <v>4500954.6309799999</v>
      </c>
      <c r="G56" s="92">
        <v>4551700.1638399996</v>
      </c>
      <c r="H56" s="92">
        <v>4538072.31929</v>
      </c>
      <c r="I56" s="92">
        <v>4540348.3147099996</v>
      </c>
      <c r="J56" s="92">
        <v>4661110.4854100002</v>
      </c>
      <c r="K56" s="92">
        <v>4704762.2736199992</v>
      </c>
      <c r="L56" s="73" t="s">
        <v>92</v>
      </c>
      <c r="M56" s="126"/>
    </row>
    <row r="57" spans="1:13" s="56" customFormat="1">
      <c r="A57" s="55">
        <f t="shared" si="0"/>
        <v>53</v>
      </c>
      <c r="B57" s="54" t="s">
        <v>483</v>
      </c>
      <c r="C57" s="92">
        <v>8689088.5014000013</v>
      </c>
      <c r="D57" s="92">
        <v>9096311.1046699993</v>
      </c>
      <c r="E57" s="92">
        <v>9125377.8642100003</v>
      </c>
      <c r="F57" s="92">
        <v>9155025.1502599977</v>
      </c>
      <c r="G57" s="92">
        <v>9248029.3789499998</v>
      </c>
      <c r="H57" s="92">
        <v>9241751.270560002</v>
      </c>
      <c r="I57" s="92">
        <v>9135904.4727100004</v>
      </c>
      <c r="J57" s="92">
        <v>9273623.6137199998</v>
      </c>
      <c r="K57" s="92">
        <v>9326321.0031900015</v>
      </c>
      <c r="L57" s="73" t="s">
        <v>96</v>
      </c>
      <c r="M57" s="126"/>
    </row>
    <row r="58" spans="1:13">
      <c r="C58" s="32"/>
      <c r="D58" s="32"/>
      <c r="E58" s="32"/>
      <c r="F58" s="32"/>
      <c r="G58" s="32"/>
      <c r="H58" s="32"/>
      <c r="I58" s="32"/>
      <c r="J58" s="32"/>
      <c r="K58" s="32"/>
      <c r="L58" s="32"/>
    </row>
    <row r="59" spans="1:13" ht="15.5">
      <c r="B59" s="76" t="s">
        <v>408</v>
      </c>
    </row>
    <row r="60" spans="1:13" ht="15.5">
      <c r="B60" s="76"/>
    </row>
  </sheetData>
  <mergeCells count="2">
    <mergeCell ref="A2:L2"/>
    <mergeCell ref="A3:L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M62"/>
  <sheetViews>
    <sheetView zoomScale="85" zoomScaleNormal="85" workbookViewId="0">
      <pane xSplit="2" ySplit="4" topLeftCell="J5" activePane="bottomRight" state="frozen"/>
      <selection activeCell="A5" sqref="A5:D62"/>
      <selection pane="topRight" activeCell="A5" sqref="A5:D62"/>
      <selection pane="bottomLeft" activeCell="A5" sqref="A5:D62"/>
      <selection pane="bottomRight"/>
    </sheetView>
  </sheetViews>
  <sheetFormatPr defaultColWidth="9.1796875" defaultRowHeight="14.5"/>
  <cols>
    <col min="1" max="1" width="9.1796875" style="6"/>
    <col min="2" max="2" width="34.81640625" style="6" customWidth="1"/>
    <col min="3" max="11" width="20.1796875" style="6" customWidth="1"/>
    <col min="12" max="12" width="57.54296875" style="6" bestFit="1" customWidth="1"/>
    <col min="13" max="47" width="26.1796875" style="6" customWidth="1"/>
    <col min="48" max="48" width="0" style="6" hidden="1" customWidth="1"/>
    <col min="49" max="49" width="21.54296875" style="6" customWidth="1"/>
    <col min="50" max="16384" width="9.1796875" style="6"/>
  </cols>
  <sheetData>
    <row r="1" spans="1:13">
      <c r="L1" s="71" t="s">
        <v>374</v>
      </c>
    </row>
    <row r="2" spans="1:13" ht="22.5" thickBot="1">
      <c r="A2" s="184" t="s">
        <v>100</v>
      </c>
      <c r="B2" s="185"/>
      <c r="C2" s="185"/>
      <c r="D2" s="185"/>
      <c r="E2" s="185"/>
      <c r="F2" s="185"/>
      <c r="G2" s="185"/>
      <c r="H2" s="185"/>
      <c r="I2" s="185"/>
      <c r="J2" s="185"/>
      <c r="K2" s="185"/>
      <c r="L2" s="185"/>
    </row>
    <row r="3" spans="1:13" ht="23.25" customHeight="1" thickBot="1">
      <c r="A3" s="181" t="s">
        <v>509</v>
      </c>
      <c r="B3" s="182"/>
      <c r="C3" s="182"/>
      <c r="D3" s="182"/>
      <c r="E3" s="182"/>
      <c r="F3" s="182"/>
      <c r="G3" s="182"/>
      <c r="H3" s="182"/>
      <c r="I3" s="182"/>
      <c r="J3" s="182"/>
      <c r="K3" s="182"/>
      <c r="L3" s="182"/>
    </row>
    <row r="4" spans="1:13" s="42" customFormat="1" ht="31.5" thickBot="1">
      <c r="A4" s="35" t="s">
        <v>1</v>
      </c>
      <c r="B4" s="35" t="s">
        <v>17</v>
      </c>
      <c r="C4" s="41" t="s">
        <v>338</v>
      </c>
      <c r="D4" s="41" t="s">
        <v>551</v>
      </c>
      <c r="E4" s="41" t="s">
        <v>553</v>
      </c>
      <c r="F4" s="41" t="s">
        <v>554</v>
      </c>
      <c r="G4" s="41" t="s">
        <v>560</v>
      </c>
      <c r="H4" s="41" t="s">
        <v>564</v>
      </c>
      <c r="I4" s="41" t="s">
        <v>566</v>
      </c>
      <c r="J4" s="41" t="s">
        <v>568</v>
      </c>
      <c r="K4" s="41" t="s">
        <v>570</v>
      </c>
      <c r="L4" s="35" t="s">
        <v>11</v>
      </c>
    </row>
    <row r="5" spans="1:13">
      <c r="A5" s="8">
        <v>1</v>
      </c>
      <c r="B5" s="36" t="s">
        <v>444</v>
      </c>
      <c r="C5" s="91">
        <v>529474</v>
      </c>
      <c r="D5" s="91">
        <v>550274</v>
      </c>
      <c r="E5" s="91">
        <v>571694</v>
      </c>
      <c r="F5" s="91">
        <v>555694.01</v>
      </c>
      <c r="G5" s="91">
        <v>573094</v>
      </c>
      <c r="H5" s="91">
        <v>505794</v>
      </c>
      <c r="I5" s="91">
        <v>468325</v>
      </c>
      <c r="J5" s="91">
        <v>454625</v>
      </c>
      <c r="K5" s="91">
        <v>425600</v>
      </c>
      <c r="L5" s="68" t="s">
        <v>363</v>
      </c>
      <c r="M5" s="34"/>
    </row>
    <row r="6" spans="1:13">
      <c r="A6" s="8">
        <f t="shared" ref="A6:A56" si="0">A5+1</f>
        <v>2</v>
      </c>
      <c r="B6" s="36" t="s">
        <v>445</v>
      </c>
      <c r="C6" s="91">
        <v>0</v>
      </c>
      <c r="D6" s="91">
        <v>0</v>
      </c>
      <c r="E6" s="91">
        <v>0</v>
      </c>
      <c r="F6" s="91">
        <v>0</v>
      </c>
      <c r="G6" s="91">
        <v>0</v>
      </c>
      <c r="H6" s="91">
        <v>0</v>
      </c>
      <c r="I6" s="91">
        <v>0</v>
      </c>
      <c r="J6" s="91">
        <v>0</v>
      </c>
      <c r="K6" s="91">
        <v>0</v>
      </c>
      <c r="L6" s="68" t="s">
        <v>362</v>
      </c>
      <c r="M6" s="34"/>
    </row>
    <row r="7" spans="1:13" ht="15" customHeight="1">
      <c r="A7" s="8">
        <f t="shared" si="0"/>
        <v>3</v>
      </c>
      <c r="B7" s="36" t="s">
        <v>446</v>
      </c>
      <c r="C7" s="125">
        <v>23.25</v>
      </c>
      <c r="D7" s="125">
        <v>20.475000000000001</v>
      </c>
      <c r="E7" s="125">
        <v>20.25</v>
      </c>
      <c r="F7" s="125">
        <v>19.649999999999999</v>
      </c>
      <c r="G7" s="125">
        <v>23.4</v>
      </c>
      <c r="H7" s="125">
        <v>22.65</v>
      </c>
      <c r="I7" s="125">
        <v>18.3</v>
      </c>
      <c r="J7" s="125">
        <v>17.024999999999999</v>
      </c>
      <c r="K7" s="125">
        <v>16.574999999999999</v>
      </c>
      <c r="L7" s="68" t="s">
        <v>485</v>
      </c>
      <c r="M7" s="34"/>
    </row>
    <row r="8" spans="1:13" ht="15" customHeight="1">
      <c r="A8" s="8">
        <f t="shared" si="0"/>
        <v>4</v>
      </c>
      <c r="B8" s="36" t="s">
        <v>447</v>
      </c>
      <c r="C8" s="91">
        <v>294077.94300000003</v>
      </c>
      <c r="D8" s="91">
        <v>287822.64462000004</v>
      </c>
      <c r="E8" s="91">
        <v>286855.08893999999</v>
      </c>
      <c r="F8" s="91">
        <v>305979.41485</v>
      </c>
      <c r="G8" s="91">
        <v>319713.76352000004</v>
      </c>
      <c r="H8" s="91">
        <v>361773.60658000002</v>
      </c>
      <c r="I8" s="91">
        <v>400158.79940000002</v>
      </c>
      <c r="J8" s="91">
        <v>429798.88170999999</v>
      </c>
      <c r="K8" s="91">
        <v>433015.73012000002</v>
      </c>
      <c r="L8" s="68" t="s">
        <v>486</v>
      </c>
      <c r="M8" s="34"/>
    </row>
    <row r="9" spans="1:13" ht="15" customHeight="1">
      <c r="A9" s="8">
        <f t="shared" si="0"/>
        <v>5</v>
      </c>
      <c r="B9" s="36" t="s">
        <v>448</v>
      </c>
      <c r="C9" s="91">
        <v>0</v>
      </c>
      <c r="D9" s="91">
        <v>0</v>
      </c>
      <c r="E9" s="91">
        <v>0</v>
      </c>
      <c r="F9" s="91">
        <v>0</v>
      </c>
      <c r="G9" s="91">
        <v>0</v>
      </c>
      <c r="H9" s="91">
        <v>0</v>
      </c>
      <c r="I9" s="91">
        <v>0</v>
      </c>
      <c r="J9" s="91">
        <v>0</v>
      </c>
      <c r="K9" s="91">
        <v>0</v>
      </c>
      <c r="L9" s="68" t="s">
        <v>487</v>
      </c>
      <c r="M9" s="34"/>
    </row>
    <row r="10" spans="1:13" ht="15" customHeight="1">
      <c r="A10" s="8">
        <f t="shared" si="0"/>
        <v>6</v>
      </c>
      <c r="B10" s="36" t="s">
        <v>449</v>
      </c>
      <c r="C10" s="91">
        <v>1062266.2050600001</v>
      </c>
      <c r="D10" s="91">
        <v>1061906.3502400001</v>
      </c>
      <c r="E10" s="91">
        <v>1119142.3587199999</v>
      </c>
      <c r="F10" s="91">
        <v>1110829.21355</v>
      </c>
      <c r="G10" s="91">
        <v>1117817.86726</v>
      </c>
      <c r="H10" s="91">
        <v>1187425.83681</v>
      </c>
      <c r="I10" s="91">
        <v>1214928.8742799999</v>
      </c>
      <c r="J10" s="91">
        <v>1216943.7398399999</v>
      </c>
      <c r="K10" s="91">
        <v>1219922.8987</v>
      </c>
      <c r="L10" s="68" t="s">
        <v>488</v>
      </c>
      <c r="M10" s="34"/>
    </row>
    <row r="11" spans="1:13" ht="15" customHeight="1">
      <c r="A11" s="8">
        <f t="shared" si="0"/>
        <v>7</v>
      </c>
      <c r="B11" s="36" t="s">
        <v>450</v>
      </c>
      <c r="C11" s="91">
        <v>0</v>
      </c>
      <c r="D11" s="91">
        <v>0</v>
      </c>
      <c r="E11" s="91">
        <v>0</v>
      </c>
      <c r="F11" s="91">
        <v>0</v>
      </c>
      <c r="G11" s="91">
        <v>0</v>
      </c>
      <c r="H11" s="91">
        <v>0</v>
      </c>
      <c r="I11" s="91">
        <v>0</v>
      </c>
      <c r="J11" s="91">
        <v>0</v>
      </c>
      <c r="K11" s="91">
        <v>0</v>
      </c>
      <c r="L11" s="68" t="s">
        <v>489</v>
      </c>
      <c r="M11" s="34"/>
    </row>
    <row r="12" spans="1:13" ht="15" customHeight="1">
      <c r="A12" s="8">
        <f t="shared" si="0"/>
        <v>8</v>
      </c>
      <c r="B12" s="36" t="s">
        <v>451</v>
      </c>
      <c r="C12" s="91">
        <v>0</v>
      </c>
      <c r="D12" s="91">
        <v>0</v>
      </c>
      <c r="E12" s="91">
        <v>0</v>
      </c>
      <c r="F12" s="91">
        <v>0</v>
      </c>
      <c r="G12" s="91">
        <v>0</v>
      </c>
      <c r="H12" s="91">
        <v>0</v>
      </c>
      <c r="I12" s="91">
        <v>0</v>
      </c>
      <c r="J12" s="91">
        <v>0</v>
      </c>
      <c r="K12" s="91">
        <v>0</v>
      </c>
      <c r="L12" s="68" t="s">
        <v>490</v>
      </c>
      <c r="M12" s="34"/>
    </row>
    <row r="13" spans="1:13" ht="15" customHeight="1">
      <c r="A13" s="8">
        <f t="shared" si="0"/>
        <v>9</v>
      </c>
      <c r="B13" s="36" t="s">
        <v>452</v>
      </c>
      <c r="C13" s="91">
        <v>0</v>
      </c>
      <c r="D13" s="91">
        <v>0</v>
      </c>
      <c r="E13" s="91">
        <v>0</v>
      </c>
      <c r="F13" s="91">
        <v>0</v>
      </c>
      <c r="G13" s="91">
        <v>0</v>
      </c>
      <c r="H13" s="91">
        <v>0</v>
      </c>
      <c r="I13" s="91">
        <v>0</v>
      </c>
      <c r="J13" s="91">
        <v>0</v>
      </c>
      <c r="K13" s="91">
        <v>0</v>
      </c>
      <c r="L13" s="68" t="s">
        <v>491</v>
      </c>
      <c r="M13" s="34"/>
    </row>
    <row r="14" spans="1:13" ht="15" customHeight="1">
      <c r="A14" s="8">
        <f t="shared" si="0"/>
        <v>10</v>
      </c>
      <c r="B14" s="36" t="s">
        <v>453</v>
      </c>
      <c r="C14" s="91">
        <v>327455.75502999994</v>
      </c>
      <c r="D14" s="91">
        <v>327650.75394000002</v>
      </c>
      <c r="E14" s="91">
        <v>327716.22138999996</v>
      </c>
      <c r="F14" s="91">
        <v>326885.951</v>
      </c>
      <c r="G14" s="91">
        <v>327606.33609999996</v>
      </c>
      <c r="H14" s="91">
        <v>281096.33202000003</v>
      </c>
      <c r="I14" s="91">
        <v>282359.16600999999</v>
      </c>
      <c r="J14" s="91">
        <v>282990.25358999998</v>
      </c>
      <c r="K14" s="91">
        <v>284824.08727000002</v>
      </c>
      <c r="L14" s="68" t="s">
        <v>492</v>
      </c>
      <c r="M14" s="34"/>
    </row>
    <row r="15" spans="1:13" ht="15" customHeight="1">
      <c r="A15" s="8">
        <f t="shared" si="0"/>
        <v>11</v>
      </c>
      <c r="B15" s="36" t="s">
        <v>454</v>
      </c>
      <c r="C15" s="91">
        <v>0</v>
      </c>
      <c r="D15" s="91">
        <v>0</v>
      </c>
      <c r="E15" s="91">
        <v>0</v>
      </c>
      <c r="F15" s="91">
        <v>0</v>
      </c>
      <c r="G15" s="91">
        <v>0</v>
      </c>
      <c r="H15" s="91">
        <v>0</v>
      </c>
      <c r="I15" s="91">
        <v>0</v>
      </c>
      <c r="J15" s="91">
        <v>0</v>
      </c>
      <c r="K15" s="91">
        <v>0</v>
      </c>
      <c r="L15" s="68" t="s">
        <v>493</v>
      </c>
      <c r="M15" s="34"/>
    </row>
    <row r="16" spans="1:13" ht="15" customHeight="1">
      <c r="A16" s="8">
        <f t="shared" si="0"/>
        <v>12</v>
      </c>
      <c r="B16" s="36" t="s">
        <v>455</v>
      </c>
      <c r="C16" s="91">
        <v>0</v>
      </c>
      <c r="D16" s="91">
        <v>0</v>
      </c>
      <c r="E16" s="91">
        <v>0</v>
      </c>
      <c r="F16" s="91">
        <v>0</v>
      </c>
      <c r="G16" s="91">
        <v>0</v>
      </c>
      <c r="H16" s="91">
        <v>0</v>
      </c>
      <c r="I16" s="91">
        <v>0</v>
      </c>
      <c r="J16" s="91">
        <v>0</v>
      </c>
      <c r="K16" s="91">
        <v>0</v>
      </c>
      <c r="L16" s="68" t="s">
        <v>494</v>
      </c>
      <c r="M16" s="34"/>
    </row>
    <row r="17" spans="1:13" ht="15" customHeight="1">
      <c r="A17" s="8">
        <f t="shared" si="0"/>
        <v>13</v>
      </c>
      <c r="B17" s="36" t="s">
        <v>456</v>
      </c>
      <c r="C17" s="91">
        <v>0</v>
      </c>
      <c r="D17" s="91">
        <v>0</v>
      </c>
      <c r="E17" s="91">
        <v>0</v>
      </c>
      <c r="F17" s="91">
        <v>0</v>
      </c>
      <c r="G17" s="91">
        <v>0</v>
      </c>
      <c r="H17" s="91">
        <v>0</v>
      </c>
      <c r="I17" s="91">
        <v>0</v>
      </c>
      <c r="J17" s="91">
        <v>0</v>
      </c>
      <c r="K17" s="91">
        <v>0</v>
      </c>
      <c r="L17" s="68" t="s">
        <v>365</v>
      </c>
      <c r="M17" s="34"/>
    </row>
    <row r="18" spans="1:13" ht="15" customHeight="1">
      <c r="A18" s="8">
        <f t="shared" si="0"/>
        <v>14</v>
      </c>
      <c r="B18" s="36" t="s">
        <v>29</v>
      </c>
      <c r="C18" s="91">
        <v>96816.816319999998</v>
      </c>
      <c r="D18" s="91">
        <v>96078.816319999998</v>
      </c>
      <c r="E18" s="91">
        <v>23779.5</v>
      </c>
      <c r="F18" s="91">
        <v>24373.5</v>
      </c>
      <c r="G18" s="91">
        <v>24379.5</v>
      </c>
      <c r="H18" s="91">
        <v>24631.5</v>
      </c>
      <c r="I18" s="91">
        <v>24480</v>
      </c>
      <c r="J18" s="91">
        <v>23113.5</v>
      </c>
      <c r="K18" s="91">
        <v>22707</v>
      </c>
      <c r="L18" s="68" t="s">
        <v>30</v>
      </c>
      <c r="M18" s="34"/>
    </row>
    <row r="19" spans="1:13" ht="15" customHeight="1">
      <c r="A19" s="78">
        <f t="shared" si="0"/>
        <v>15</v>
      </c>
      <c r="B19" s="79" t="s">
        <v>457</v>
      </c>
      <c r="C19" s="91">
        <v>16194.959690000002</v>
      </c>
      <c r="D19" s="91">
        <v>16194.959690000002</v>
      </c>
      <c r="E19" s="91">
        <v>16192.246090000001</v>
      </c>
      <c r="F19" s="91">
        <v>16192.246090000001</v>
      </c>
      <c r="G19" s="91">
        <v>16192.246090000001</v>
      </c>
      <c r="H19" s="91">
        <v>16192.246090000001</v>
      </c>
      <c r="I19" s="91">
        <v>16192.246090000001</v>
      </c>
      <c r="J19" s="91">
        <v>16192.246090000001</v>
      </c>
      <c r="K19" s="91">
        <v>16192.246090000001</v>
      </c>
      <c r="L19" s="87" t="s">
        <v>31</v>
      </c>
      <c r="M19" s="34"/>
    </row>
    <row r="20" spans="1:13" ht="15" customHeight="1">
      <c r="A20" s="8">
        <f t="shared" si="0"/>
        <v>16</v>
      </c>
      <c r="B20" s="36" t="s">
        <v>458</v>
      </c>
      <c r="C20" s="91">
        <v>0</v>
      </c>
      <c r="D20" s="91">
        <v>0</v>
      </c>
      <c r="E20" s="91">
        <v>0</v>
      </c>
      <c r="F20" s="91">
        <v>0</v>
      </c>
      <c r="G20" s="91">
        <v>0</v>
      </c>
      <c r="H20" s="91">
        <v>0</v>
      </c>
      <c r="I20" s="91">
        <v>0</v>
      </c>
      <c r="J20" s="91">
        <v>0</v>
      </c>
      <c r="K20" s="91">
        <v>0</v>
      </c>
      <c r="L20" s="68" t="s">
        <v>366</v>
      </c>
      <c r="M20" s="34"/>
    </row>
    <row r="21" spans="1:13" ht="15" customHeight="1">
      <c r="A21" s="8">
        <f t="shared" si="0"/>
        <v>17</v>
      </c>
      <c r="B21" s="36" t="s">
        <v>459</v>
      </c>
      <c r="C21" s="91">
        <v>0</v>
      </c>
      <c r="D21" s="91">
        <v>0</v>
      </c>
      <c r="E21" s="91">
        <v>0</v>
      </c>
      <c r="F21" s="91">
        <v>0</v>
      </c>
      <c r="G21" s="91">
        <v>0</v>
      </c>
      <c r="H21" s="91">
        <v>0</v>
      </c>
      <c r="I21" s="91">
        <v>0</v>
      </c>
      <c r="J21" s="91">
        <v>0</v>
      </c>
      <c r="K21" s="91">
        <v>0</v>
      </c>
      <c r="L21" s="68" t="s">
        <v>34</v>
      </c>
      <c r="M21" s="34"/>
    </row>
    <row r="22" spans="1:13" ht="15" customHeight="1">
      <c r="A22" s="8">
        <f t="shared" si="0"/>
        <v>18</v>
      </c>
      <c r="B22" s="36" t="s">
        <v>460</v>
      </c>
      <c r="C22" s="91">
        <v>0</v>
      </c>
      <c r="D22" s="91">
        <v>0</v>
      </c>
      <c r="E22" s="91">
        <v>0</v>
      </c>
      <c r="F22" s="91">
        <v>0</v>
      </c>
      <c r="G22" s="91">
        <v>0</v>
      </c>
      <c r="H22" s="91">
        <v>0</v>
      </c>
      <c r="I22" s="91">
        <v>0</v>
      </c>
      <c r="J22" s="91">
        <v>0</v>
      </c>
      <c r="K22" s="91">
        <v>0</v>
      </c>
      <c r="L22" s="68" t="s">
        <v>36</v>
      </c>
      <c r="M22" s="34"/>
    </row>
    <row r="23" spans="1:13" ht="15" customHeight="1">
      <c r="A23" s="8">
        <f t="shared" si="0"/>
        <v>19</v>
      </c>
      <c r="B23" s="36" t="s">
        <v>407</v>
      </c>
      <c r="C23" s="91">
        <v>0</v>
      </c>
      <c r="D23" s="91">
        <v>0</v>
      </c>
      <c r="E23" s="91">
        <v>0</v>
      </c>
      <c r="F23" s="91">
        <v>0</v>
      </c>
      <c r="G23" s="91">
        <v>0</v>
      </c>
      <c r="H23" s="91">
        <v>0</v>
      </c>
      <c r="I23" s="91">
        <v>0</v>
      </c>
      <c r="J23" s="91">
        <v>0</v>
      </c>
      <c r="K23" s="91">
        <v>0</v>
      </c>
      <c r="L23" s="68" t="s">
        <v>70</v>
      </c>
      <c r="M23" s="34"/>
    </row>
    <row r="24" spans="1:13" ht="15" customHeight="1">
      <c r="A24" s="8">
        <f t="shared" si="0"/>
        <v>20</v>
      </c>
      <c r="B24" s="36" t="s">
        <v>461</v>
      </c>
      <c r="C24" s="91">
        <v>0</v>
      </c>
      <c r="D24" s="91">
        <v>0</v>
      </c>
      <c r="E24" s="91">
        <v>0</v>
      </c>
      <c r="F24" s="91">
        <v>0</v>
      </c>
      <c r="G24" s="91">
        <v>0</v>
      </c>
      <c r="H24" s="91">
        <v>0</v>
      </c>
      <c r="I24" s="91">
        <v>0</v>
      </c>
      <c r="J24" s="91">
        <v>0</v>
      </c>
      <c r="K24" s="91">
        <v>0</v>
      </c>
      <c r="L24" s="68"/>
      <c r="M24" s="34"/>
    </row>
    <row r="25" spans="1:13" ht="15" customHeight="1">
      <c r="A25" s="8">
        <f t="shared" si="0"/>
        <v>21</v>
      </c>
      <c r="B25" s="36" t="s">
        <v>462</v>
      </c>
      <c r="C25" s="91">
        <v>0</v>
      </c>
      <c r="D25" s="91">
        <v>0</v>
      </c>
      <c r="E25" s="91">
        <v>0</v>
      </c>
      <c r="F25" s="91">
        <v>0</v>
      </c>
      <c r="G25" s="91">
        <v>0</v>
      </c>
      <c r="H25" s="91">
        <v>0</v>
      </c>
      <c r="I25" s="91">
        <v>0</v>
      </c>
      <c r="J25" s="91">
        <v>0</v>
      </c>
      <c r="K25" s="91">
        <v>0</v>
      </c>
      <c r="L25" s="68"/>
      <c r="M25" s="34"/>
    </row>
    <row r="26" spans="1:13" ht="15" customHeight="1">
      <c r="A26" s="8">
        <f t="shared" si="0"/>
        <v>22</v>
      </c>
      <c r="B26" s="36" t="s">
        <v>463</v>
      </c>
      <c r="C26" s="91">
        <v>0</v>
      </c>
      <c r="D26" s="91">
        <v>0</v>
      </c>
      <c r="E26" s="91">
        <v>0</v>
      </c>
      <c r="F26" s="91">
        <v>0</v>
      </c>
      <c r="G26" s="91">
        <v>0</v>
      </c>
      <c r="H26" s="91">
        <v>0</v>
      </c>
      <c r="I26" s="91">
        <v>0</v>
      </c>
      <c r="J26" s="91">
        <v>0</v>
      </c>
      <c r="K26" s="91">
        <v>0</v>
      </c>
      <c r="L26" s="68" t="s">
        <v>38</v>
      </c>
      <c r="M26" s="34"/>
    </row>
    <row r="27" spans="1:13"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92">
        <v>2423680.6462400001</v>
      </c>
      <c r="K27" s="92">
        <v>2402278.5372099997</v>
      </c>
      <c r="L27" s="73" t="s">
        <v>40</v>
      </c>
      <c r="M27" s="34"/>
    </row>
    <row r="28" spans="1:13" ht="15" customHeight="1">
      <c r="A28" s="8">
        <f t="shared" si="0"/>
        <v>24</v>
      </c>
      <c r="B28" s="36" t="s">
        <v>464</v>
      </c>
      <c r="C28" s="91">
        <v>18807.752549999997</v>
      </c>
      <c r="D28" s="91">
        <v>18304.361230000002</v>
      </c>
      <c r="E28" s="91">
        <v>19088.43476</v>
      </c>
      <c r="F28" s="91">
        <v>26594.598180000001</v>
      </c>
      <c r="G28" s="91">
        <v>17055.69499</v>
      </c>
      <c r="H28" s="91">
        <v>18656.52765</v>
      </c>
      <c r="I28" s="91">
        <v>19608.429900000003</v>
      </c>
      <c r="J28" s="91">
        <v>12594.209059999999</v>
      </c>
      <c r="K28" s="91">
        <v>15391.297560000001</v>
      </c>
      <c r="L28" s="68" t="s">
        <v>65</v>
      </c>
      <c r="M28" s="34"/>
    </row>
    <row r="29" spans="1:13" ht="15" customHeight="1">
      <c r="A29" s="8">
        <f t="shared" si="0"/>
        <v>25</v>
      </c>
      <c r="B29" s="36" t="s">
        <v>465</v>
      </c>
      <c r="C29" s="91">
        <v>220798.43527999998</v>
      </c>
      <c r="D29" s="91">
        <v>223812.65056000001</v>
      </c>
      <c r="E29" s="91">
        <v>250901.67384</v>
      </c>
      <c r="F29" s="91">
        <v>257487.28326000003</v>
      </c>
      <c r="G29" s="91">
        <v>259430.99138000002</v>
      </c>
      <c r="H29" s="91">
        <v>272021.09869999997</v>
      </c>
      <c r="I29" s="91">
        <v>302693.75318</v>
      </c>
      <c r="J29" s="91">
        <v>302554.19676999998</v>
      </c>
      <c r="K29" s="91">
        <v>277370.74919</v>
      </c>
      <c r="L29" s="68" t="s">
        <v>66</v>
      </c>
      <c r="M29" s="34"/>
    </row>
    <row r="30" spans="1:13" ht="15" customHeight="1">
      <c r="A30" s="8">
        <f t="shared" si="0"/>
        <v>26</v>
      </c>
      <c r="B30" s="36" t="s">
        <v>466</v>
      </c>
      <c r="C30" s="91">
        <v>159521.06888999997</v>
      </c>
      <c r="D30" s="91">
        <v>180588.14817999999</v>
      </c>
      <c r="E30" s="91">
        <v>163901.117</v>
      </c>
      <c r="F30" s="91">
        <v>160274.86202</v>
      </c>
      <c r="G30" s="91">
        <v>175925.89163</v>
      </c>
      <c r="H30" s="91">
        <v>178288.99096</v>
      </c>
      <c r="I30" s="91">
        <v>161455.15169</v>
      </c>
      <c r="J30" s="91">
        <v>163874.85154</v>
      </c>
      <c r="K30" s="91">
        <v>145917.80614999999</v>
      </c>
      <c r="L30" s="68" t="s">
        <v>368</v>
      </c>
      <c r="M30" s="34"/>
    </row>
    <row r="31" spans="1:13" ht="15" customHeight="1">
      <c r="A31" s="8">
        <f t="shared" si="0"/>
        <v>27</v>
      </c>
      <c r="B31" s="36" t="s">
        <v>467</v>
      </c>
      <c r="C31" s="91">
        <v>16346.911429999998</v>
      </c>
      <c r="D31" s="91">
        <v>16359.514069999999</v>
      </c>
      <c r="E31" s="91">
        <v>16232.0445</v>
      </c>
      <c r="F31" s="91">
        <v>16130.644829999997</v>
      </c>
      <c r="G31" s="91">
        <v>15991.43348</v>
      </c>
      <c r="H31" s="91">
        <v>15919.09204</v>
      </c>
      <c r="I31" s="91">
        <v>15847.020699999999</v>
      </c>
      <c r="J31" s="91">
        <v>16299.800069999999</v>
      </c>
      <c r="K31" s="91">
        <v>16285.451520000002</v>
      </c>
      <c r="L31" s="68" t="s">
        <v>71</v>
      </c>
      <c r="M31" s="34"/>
    </row>
    <row r="32" spans="1:13" ht="15" customHeight="1">
      <c r="A32" s="8">
        <f t="shared" si="0"/>
        <v>28</v>
      </c>
      <c r="B32" s="36" t="s">
        <v>468</v>
      </c>
      <c r="C32" s="91">
        <v>0</v>
      </c>
      <c r="D32" s="91">
        <v>0</v>
      </c>
      <c r="E32" s="91">
        <v>0</v>
      </c>
      <c r="F32" s="91">
        <v>0</v>
      </c>
      <c r="G32" s="91">
        <v>0</v>
      </c>
      <c r="H32" s="91">
        <v>0</v>
      </c>
      <c r="I32" s="91">
        <v>0</v>
      </c>
      <c r="J32" s="91">
        <v>0</v>
      </c>
      <c r="K32" s="91">
        <v>0</v>
      </c>
      <c r="L32" s="68" t="s">
        <v>370</v>
      </c>
      <c r="M32" s="34"/>
    </row>
    <row r="33" spans="1:13"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91">
        <v>56210.101909999998</v>
      </c>
      <c r="K33" s="91">
        <v>217713.98738999997</v>
      </c>
      <c r="L33" s="68" t="s">
        <v>73</v>
      </c>
      <c r="M33" s="34"/>
    </row>
    <row r="34" spans="1:13" ht="15" customHeight="1">
      <c r="A34" s="55">
        <f t="shared" si="0"/>
        <v>30</v>
      </c>
      <c r="B34" s="54" t="s">
        <v>469</v>
      </c>
      <c r="C34" s="92">
        <v>432928.46065999998</v>
      </c>
      <c r="D34" s="92">
        <v>476124.90979000001</v>
      </c>
      <c r="E34" s="92">
        <v>470905.79642999999</v>
      </c>
      <c r="F34" s="92">
        <v>481671.57827000006</v>
      </c>
      <c r="G34" s="92">
        <v>491548.61447999999</v>
      </c>
      <c r="H34" s="92">
        <v>510165.30062999995</v>
      </c>
      <c r="I34" s="92">
        <v>565422.65945999988</v>
      </c>
      <c r="J34" s="92">
        <v>551533.15941999992</v>
      </c>
      <c r="K34" s="92">
        <v>672679.29186000011</v>
      </c>
      <c r="L34" s="73" t="s">
        <v>74</v>
      </c>
      <c r="M34" s="34"/>
    </row>
    <row r="35" spans="1:13"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92">
        <v>2975213.8056600001</v>
      </c>
      <c r="K35" s="92">
        <v>3074957.8291000002</v>
      </c>
      <c r="L35" s="73" t="s">
        <v>75</v>
      </c>
      <c r="M35" s="34"/>
    </row>
    <row r="36" spans="1:13" ht="15" customHeight="1">
      <c r="A36" s="8">
        <f t="shared" si="0"/>
        <v>32</v>
      </c>
      <c r="B36" s="36" t="s">
        <v>470</v>
      </c>
      <c r="C36" s="91">
        <v>206119.20728</v>
      </c>
      <c r="D36" s="91">
        <v>205558.43442999999</v>
      </c>
      <c r="E36" s="91">
        <v>196094.65057999999</v>
      </c>
      <c r="F36" s="91">
        <v>188293.06453</v>
      </c>
      <c r="G36" s="91">
        <v>178206.01709000001</v>
      </c>
      <c r="H36" s="91">
        <v>160564.43508</v>
      </c>
      <c r="I36" s="91">
        <v>286007.99726999999</v>
      </c>
      <c r="J36" s="91">
        <v>283093.48965999996</v>
      </c>
      <c r="K36" s="91">
        <v>283629.22234999994</v>
      </c>
      <c r="L36" s="68" t="s">
        <v>76</v>
      </c>
      <c r="M36" s="34"/>
    </row>
    <row r="37" spans="1:13"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91">
        <v>31459.217340000003</v>
      </c>
      <c r="K37" s="91">
        <v>35536.922639999997</v>
      </c>
      <c r="L37" s="68" t="s">
        <v>56</v>
      </c>
      <c r="M37" s="34"/>
    </row>
    <row r="38" spans="1:13" ht="15" customHeight="1">
      <c r="A38" s="8">
        <f t="shared" si="0"/>
        <v>34</v>
      </c>
      <c r="B38" s="36" t="s">
        <v>471</v>
      </c>
      <c r="C38" s="91">
        <v>54203.871379999997</v>
      </c>
      <c r="D38" s="91">
        <v>60019.901700000002</v>
      </c>
      <c r="E38" s="91">
        <v>60907.93219</v>
      </c>
      <c r="F38" s="91">
        <v>62618.693410000007</v>
      </c>
      <c r="G38" s="91">
        <v>65946.760949999996</v>
      </c>
      <c r="H38" s="91">
        <v>82097.177759999991</v>
      </c>
      <c r="I38" s="91">
        <v>83293.963019999996</v>
      </c>
      <c r="J38" s="91">
        <v>81345.883600000001</v>
      </c>
      <c r="K38" s="91">
        <v>92971.764629999991</v>
      </c>
      <c r="L38" s="68" t="s">
        <v>81</v>
      </c>
      <c r="M38" s="34"/>
    </row>
    <row r="39" spans="1:13" ht="15" customHeight="1">
      <c r="A39" s="55">
        <f t="shared" si="0"/>
        <v>35</v>
      </c>
      <c r="B39" s="54" t="s">
        <v>472</v>
      </c>
      <c r="C39" s="92">
        <v>288194.69232999999</v>
      </c>
      <c r="D39" s="92">
        <v>293659.69662000006</v>
      </c>
      <c r="E39" s="92">
        <v>287115.32208999997</v>
      </c>
      <c r="F39" s="92">
        <v>278354.88893000002</v>
      </c>
      <c r="G39" s="92">
        <v>275404.07034999999</v>
      </c>
      <c r="H39" s="92">
        <v>274611.71779000002</v>
      </c>
      <c r="I39" s="92">
        <v>400234.67299999995</v>
      </c>
      <c r="J39" s="92">
        <v>395898.59060000005</v>
      </c>
      <c r="K39" s="92">
        <v>412137.90961999993</v>
      </c>
      <c r="L39" s="73" t="s">
        <v>82</v>
      </c>
      <c r="M39" s="34"/>
    </row>
    <row r="40" spans="1:13" ht="15" customHeight="1">
      <c r="A40" s="8">
        <f t="shared" si="0"/>
        <v>36</v>
      </c>
      <c r="B40" s="36" t="s">
        <v>510</v>
      </c>
      <c r="C40" s="91">
        <f>179.6204789*1000</f>
        <v>179620.47889999999</v>
      </c>
      <c r="D40" s="91">
        <v>182207.46700000003</v>
      </c>
      <c r="E40" s="91">
        <v>181512.86345</v>
      </c>
      <c r="F40" s="91">
        <v>185013.74202999999</v>
      </c>
      <c r="G40" s="91">
        <v>186993.31054000001</v>
      </c>
      <c r="H40" s="91">
        <v>186901.1992</v>
      </c>
      <c r="I40" s="91">
        <v>186619.72579</v>
      </c>
      <c r="J40" s="91">
        <v>189617.54297000001</v>
      </c>
      <c r="K40" s="91">
        <v>179961.42645999999</v>
      </c>
      <c r="L40" s="73"/>
      <c r="M40" s="34"/>
    </row>
    <row r="41" spans="1:13" ht="29">
      <c r="A41" s="8">
        <f t="shared" si="0"/>
        <v>37</v>
      </c>
      <c r="B41" s="36" t="s">
        <v>511</v>
      </c>
      <c r="C41" s="91">
        <v>0</v>
      </c>
      <c r="D41" s="91">
        <v>0</v>
      </c>
      <c r="E41" s="91">
        <v>0</v>
      </c>
      <c r="F41" s="91">
        <v>0</v>
      </c>
      <c r="G41" s="91">
        <v>0</v>
      </c>
      <c r="H41" s="91">
        <v>0</v>
      </c>
      <c r="I41" s="91">
        <v>0</v>
      </c>
      <c r="J41" s="91">
        <v>0</v>
      </c>
      <c r="K41" s="91">
        <v>0</v>
      </c>
      <c r="L41" s="73"/>
      <c r="M41" s="34"/>
    </row>
    <row r="42" spans="1:13" ht="15" customHeight="1">
      <c r="A42" s="8">
        <f t="shared" si="0"/>
        <v>38</v>
      </c>
      <c r="B42" s="36" t="s">
        <v>473</v>
      </c>
      <c r="C42" s="91">
        <v>681982.74679</v>
      </c>
      <c r="D42" s="91">
        <v>715913.81236999994</v>
      </c>
      <c r="E42" s="91">
        <v>704846.31004000001</v>
      </c>
      <c r="F42" s="91">
        <v>695916.94245000009</v>
      </c>
      <c r="G42" s="91">
        <v>719449.54418000008</v>
      </c>
      <c r="H42" s="91">
        <v>696150.05926000001</v>
      </c>
      <c r="I42" s="91">
        <v>2515069.8268699995</v>
      </c>
      <c r="J42" s="91">
        <v>2518670.3187699998</v>
      </c>
      <c r="K42" s="91">
        <v>2641349.0340399998</v>
      </c>
      <c r="L42" s="68" t="s">
        <v>83</v>
      </c>
      <c r="M42" s="34"/>
    </row>
    <row r="43" spans="1:13" ht="15" customHeight="1">
      <c r="A43" s="8">
        <f t="shared" si="0"/>
        <v>39</v>
      </c>
      <c r="B43" s="36" t="s">
        <v>474</v>
      </c>
      <c r="C43" s="91">
        <v>153269.40426000001</v>
      </c>
      <c r="D43" s="91">
        <v>144962.07524999999</v>
      </c>
      <c r="E43" s="91">
        <v>149744.32791999998</v>
      </c>
      <c r="F43" s="91">
        <v>148963.79186999999</v>
      </c>
      <c r="G43" s="91">
        <v>140538.18306000001</v>
      </c>
      <c r="H43" s="91">
        <v>142693.88633000001</v>
      </c>
      <c r="I43" s="91">
        <v>149221.28987000001</v>
      </c>
      <c r="J43" s="91">
        <v>149120.79671</v>
      </c>
      <c r="K43" s="91">
        <v>127519.46133000001</v>
      </c>
      <c r="L43" s="68" t="s">
        <v>60</v>
      </c>
      <c r="M43" s="34"/>
    </row>
    <row r="44" spans="1:13" ht="15" customHeight="1">
      <c r="A44" s="8">
        <f t="shared" si="0"/>
        <v>40</v>
      </c>
      <c r="B44" s="36" t="s">
        <v>475</v>
      </c>
      <c r="C44" s="91">
        <v>435999.35766999994</v>
      </c>
      <c r="D44" s="91">
        <v>444966.91979000001</v>
      </c>
      <c r="E44" s="91">
        <v>453188.21970000002</v>
      </c>
      <c r="F44" s="91">
        <v>463985.97054000001</v>
      </c>
      <c r="G44" s="91">
        <v>456695.58646000002</v>
      </c>
      <c r="H44" s="91">
        <v>473083.03953999997</v>
      </c>
      <c r="I44" s="91">
        <v>591369.05772000004</v>
      </c>
      <c r="J44" s="91">
        <v>599015.13260000001</v>
      </c>
      <c r="K44" s="91">
        <v>590211.45870999992</v>
      </c>
      <c r="L44" s="68" t="s">
        <v>61</v>
      </c>
      <c r="M44" s="34"/>
    </row>
    <row r="45" spans="1:13" ht="15" customHeight="1">
      <c r="A45" s="8">
        <f t="shared" si="0"/>
        <v>41</v>
      </c>
      <c r="B45" s="36" t="s">
        <v>476</v>
      </c>
      <c r="C45" s="91">
        <v>4.5192100000000002</v>
      </c>
      <c r="D45" s="91">
        <v>12.79997</v>
      </c>
      <c r="E45" s="91">
        <v>25.03389</v>
      </c>
      <c r="F45" s="91">
        <v>34.66516</v>
      </c>
      <c r="G45" s="91">
        <v>73.386560000000003</v>
      </c>
      <c r="H45" s="91">
        <v>86.701059999999998</v>
      </c>
      <c r="I45" s="91">
        <v>99.970479999999995</v>
      </c>
      <c r="J45" s="91">
        <v>118.06187</v>
      </c>
      <c r="K45" s="91">
        <v>153.14191</v>
      </c>
      <c r="L45" s="68" t="s">
        <v>371</v>
      </c>
      <c r="M45" s="34"/>
    </row>
    <row r="46" spans="1:13" ht="15" customHeight="1">
      <c r="A46" s="55">
        <f t="shared" si="0"/>
        <v>42</v>
      </c>
      <c r="B46" s="54" t="s">
        <v>477</v>
      </c>
      <c r="C46" s="92">
        <v>1450876.50688</v>
      </c>
      <c r="D46" s="92">
        <v>1488063.07445</v>
      </c>
      <c r="E46" s="92">
        <v>1489316.75505</v>
      </c>
      <c r="F46" s="92">
        <v>1493915.1121299998</v>
      </c>
      <c r="G46" s="92">
        <v>1503750.01086</v>
      </c>
      <c r="H46" s="92">
        <v>1498914.8854499999</v>
      </c>
      <c r="I46" s="92">
        <v>3442379.8707899996</v>
      </c>
      <c r="J46" s="92">
        <v>3456541.8530000001</v>
      </c>
      <c r="K46" s="92">
        <v>3539194.5225200001</v>
      </c>
      <c r="L46" s="73" t="s">
        <v>84</v>
      </c>
      <c r="M46" s="34"/>
    </row>
    <row r="47" spans="1:13" ht="15" customHeight="1">
      <c r="A47" s="55">
        <f t="shared" si="0"/>
        <v>43</v>
      </c>
      <c r="B47" s="54" t="s">
        <v>478</v>
      </c>
      <c r="C47" s="92">
        <v>1739071.1992600001</v>
      </c>
      <c r="D47" s="92">
        <v>1781722.7711400001</v>
      </c>
      <c r="E47" s="92">
        <v>1776432.0771899999</v>
      </c>
      <c r="F47" s="92">
        <v>1772270.0011199999</v>
      </c>
      <c r="G47" s="92">
        <v>1779154.0812800003</v>
      </c>
      <c r="H47" s="92">
        <v>1773526.6032799999</v>
      </c>
      <c r="I47" s="92">
        <v>3842614.5438499996</v>
      </c>
      <c r="J47" s="92">
        <v>3852440.4436499998</v>
      </c>
      <c r="K47" s="92">
        <v>3951332.43218</v>
      </c>
      <c r="L47" s="73" t="s">
        <v>85</v>
      </c>
      <c r="M47" s="34"/>
    </row>
    <row r="48" spans="1:13" ht="15" customHeight="1">
      <c r="A48" s="8">
        <f t="shared" si="0"/>
        <v>44</v>
      </c>
      <c r="B48" s="36" t="s">
        <v>479</v>
      </c>
      <c r="C48" s="91">
        <v>0</v>
      </c>
      <c r="D48" s="91">
        <v>0</v>
      </c>
      <c r="E48" s="91">
        <v>0</v>
      </c>
      <c r="F48" s="91">
        <v>0</v>
      </c>
      <c r="G48" s="91">
        <v>0</v>
      </c>
      <c r="H48" s="91">
        <v>0</v>
      </c>
      <c r="I48" s="91">
        <v>0</v>
      </c>
      <c r="J48" s="91">
        <v>0</v>
      </c>
      <c r="K48" s="91">
        <v>0</v>
      </c>
      <c r="L48" s="68"/>
      <c r="M48" s="34"/>
    </row>
    <row r="49" spans="1:13" ht="15" customHeight="1">
      <c r="A49" s="8">
        <f t="shared" si="0"/>
        <v>45</v>
      </c>
      <c r="B49" s="36" t="s">
        <v>480</v>
      </c>
      <c r="C49" s="91">
        <v>491000</v>
      </c>
      <c r="D49" s="91">
        <v>491000</v>
      </c>
      <c r="E49" s="91">
        <v>491000</v>
      </c>
      <c r="F49" s="91">
        <v>491000</v>
      </c>
      <c r="G49" s="91">
        <v>491000</v>
      </c>
      <c r="H49" s="91">
        <v>491000</v>
      </c>
      <c r="I49" s="91">
        <v>491000</v>
      </c>
      <c r="J49" s="91">
        <v>491000</v>
      </c>
      <c r="K49" s="91">
        <v>491000</v>
      </c>
      <c r="L49" s="68" t="s">
        <v>97</v>
      </c>
      <c r="M49" s="34"/>
    </row>
    <row r="50" spans="1:13" ht="15" customHeight="1">
      <c r="A50" s="8">
        <f t="shared" si="0"/>
        <v>46</v>
      </c>
      <c r="B50" s="36" t="s">
        <v>481</v>
      </c>
      <c r="C50" s="91">
        <v>0</v>
      </c>
      <c r="D50" s="91">
        <v>0</v>
      </c>
      <c r="E50" s="91">
        <v>0</v>
      </c>
      <c r="F50" s="91">
        <v>0</v>
      </c>
      <c r="G50" s="91">
        <v>0</v>
      </c>
      <c r="H50" s="91">
        <v>0</v>
      </c>
      <c r="I50" s="91">
        <v>0</v>
      </c>
      <c r="J50" s="91">
        <v>0</v>
      </c>
      <c r="K50" s="91">
        <v>0</v>
      </c>
      <c r="L50" s="68" t="s">
        <v>99</v>
      </c>
      <c r="M50" s="34"/>
    </row>
    <row r="51" spans="1:13" ht="15" customHeight="1">
      <c r="A51" s="8">
        <f t="shared" si="0"/>
        <v>47</v>
      </c>
      <c r="B51" s="36" t="s">
        <v>512</v>
      </c>
      <c r="C51" s="91">
        <f>+-244.68977305*1000</f>
        <v>-244689.77305000002</v>
      </c>
      <c r="D51" s="91">
        <v>-238977.44834</v>
      </c>
      <c r="E51" s="91">
        <v>-242090.08459000001</v>
      </c>
      <c r="F51" s="91">
        <v>-230071.57463000002</v>
      </c>
      <c r="G51" s="91">
        <v>-207194.06818</v>
      </c>
      <c r="H51" s="91">
        <v>-194313.56943</v>
      </c>
      <c r="I51" s="91">
        <v>-2199821.4280599998</v>
      </c>
      <c r="J51" s="91">
        <v>-2212040.32504</v>
      </c>
      <c r="K51" s="91">
        <v>-2247781.8333999999</v>
      </c>
      <c r="L51" s="68"/>
      <c r="M51" s="34"/>
    </row>
    <row r="52" spans="1:13" ht="15" customHeight="1">
      <c r="A52" s="8">
        <f t="shared" si="0"/>
        <v>48</v>
      </c>
      <c r="B52" s="36" t="s">
        <v>513</v>
      </c>
      <c r="C52" s="91">
        <v>0</v>
      </c>
      <c r="D52" s="91">
        <v>0</v>
      </c>
      <c r="E52" s="91">
        <v>0</v>
      </c>
      <c r="F52" s="91">
        <v>0</v>
      </c>
      <c r="G52" s="91">
        <v>0</v>
      </c>
      <c r="H52" s="91">
        <v>0</v>
      </c>
      <c r="I52" s="91">
        <v>0</v>
      </c>
      <c r="J52" s="91">
        <v>0</v>
      </c>
      <c r="K52" s="91">
        <v>0</v>
      </c>
      <c r="L52" s="68" t="s">
        <v>513</v>
      </c>
      <c r="M52" s="34"/>
    </row>
    <row r="53" spans="1:13"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91">
        <v>834027.90215999994</v>
      </c>
      <c r="K53" s="91">
        <v>863854.85499999986</v>
      </c>
      <c r="L53" s="68" t="s">
        <v>94</v>
      </c>
      <c r="M53" s="34"/>
    </row>
    <row r="54" spans="1:13" ht="15" customHeight="1">
      <c r="A54" s="8">
        <f t="shared" si="0"/>
        <v>50</v>
      </c>
      <c r="B54" s="36" t="s">
        <v>482</v>
      </c>
      <c r="C54" s="91">
        <v>9266.5108400000008</v>
      </c>
      <c r="D54" s="91">
        <v>9100.5604300000014</v>
      </c>
      <c r="E54" s="91">
        <v>6222.3086999999996</v>
      </c>
      <c r="F54" s="91">
        <v>-4329.3943600000002</v>
      </c>
      <c r="G54" s="91">
        <v>3110.3597200000004</v>
      </c>
      <c r="H54" s="91">
        <v>2188.9013599999998</v>
      </c>
      <c r="I54" s="91">
        <v>6374.53244</v>
      </c>
      <c r="J54" s="91">
        <v>9785.7848599999998</v>
      </c>
      <c r="K54" s="91">
        <v>16552.38105</v>
      </c>
      <c r="L54" s="68" t="s">
        <v>98</v>
      </c>
      <c r="M54" s="34"/>
    </row>
    <row r="55" spans="1:13" ht="15" customHeight="1">
      <c r="A55" s="55">
        <f t="shared" si="0"/>
        <v>51</v>
      </c>
      <c r="B55" s="54" t="s">
        <v>484</v>
      </c>
      <c r="C55" s="92">
        <v>1020166.19054</v>
      </c>
      <c r="D55" s="92">
        <v>1034350.1378399999</v>
      </c>
      <c r="E55" s="92">
        <v>1039873.3844000001</v>
      </c>
      <c r="F55" s="92">
        <v>1049375.5603899998</v>
      </c>
      <c r="G55" s="92">
        <v>1091221.64628</v>
      </c>
      <c r="H55" s="92">
        <v>1113574.87145</v>
      </c>
      <c r="I55" s="92">
        <v>-870729.49859999993</v>
      </c>
      <c r="J55" s="92">
        <v>-877226.6379999998</v>
      </c>
      <c r="K55" s="92">
        <v>-876374.59734000009</v>
      </c>
      <c r="L55" s="73" t="s">
        <v>92</v>
      </c>
      <c r="M55" s="34"/>
    </row>
    <row r="56" spans="1:13" ht="15" customHeight="1">
      <c r="A56" s="55">
        <f t="shared" si="0"/>
        <v>52</v>
      </c>
      <c r="B56" s="54" t="s">
        <v>483</v>
      </c>
      <c r="C56" s="92">
        <v>2759237.3898200002</v>
      </c>
      <c r="D56" s="92">
        <v>2816072.9089799998</v>
      </c>
      <c r="E56" s="92">
        <v>2816305.4616099996</v>
      </c>
      <c r="F56" s="92">
        <v>2821645.56152</v>
      </c>
      <c r="G56" s="92">
        <v>2870375.7275700001</v>
      </c>
      <c r="H56" s="92">
        <v>2887101.4747600001</v>
      </c>
      <c r="I56" s="92">
        <v>2971885.0452399999</v>
      </c>
      <c r="J56" s="92">
        <v>2975213.80565</v>
      </c>
      <c r="K56" s="92">
        <v>3074957.8348700004</v>
      </c>
      <c r="L56" s="73" t="s">
        <v>96</v>
      </c>
      <c r="M56" s="34"/>
    </row>
    <row r="57" spans="1:13">
      <c r="B57" s="36"/>
      <c r="C57" s="32"/>
      <c r="D57" s="32"/>
      <c r="E57" s="32"/>
      <c r="F57" s="32"/>
      <c r="G57" s="32"/>
      <c r="H57" s="32"/>
      <c r="I57" s="32"/>
      <c r="J57" s="32"/>
      <c r="K57" s="32"/>
      <c r="L57" s="32"/>
    </row>
    <row r="58" spans="1:13" ht="15.5">
      <c r="B58" s="76" t="s">
        <v>408</v>
      </c>
    </row>
    <row r="59" spans="1:13" ht="15.5">
      <c r="B59" s="76"/>
    </row>
    <row r="60" spans="1:13">
      <c r="B60" s="36"/>
    </row>
    <row r="61" spans="1:13">
      <c r="B61" s="36"/>
    </row>
    <row r="62" spans="1:13">
      <c r="B62" s="36"/>
    </row>
  </sheetData>
  <mergeCells count="2">
    <mergeCell ref="A2:L2"/>
    <mergeCell ref="A3:L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5"/>
  <cols>
    <col min="1" max="1" width="3.1796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M44"/>
  <sheetViews>
    <sheetView zoomScale="85" zoomScaleNormal="85" zoomScaleSheetLayoutView="85" workbookViewId="0">
      <pane xSplit="2" ySplit="4" topLeftCell="H5" activePane="bottomRight" state="frozen"/>
      <selection activeCell="M26" sqref="M26"/>
      <selection pane="topRight" activeCell="M26" sqref="M26"/>
      <selection pane="bottomLeft" activeCell="M26" sqref="M26"/>
      <selection pane="bottomRight"/>
    </sheetView>
  </sheetViews>
  <sheetFormatPr defaultRowHeight="14.5"/>
  <cols>
    <col min="1" max="1" width="3.81640625" bestFit="1" customWidth="1"/>
    <col min="2" max="2" width="47.1796875" bestFit="1" customWidth="1"/>
    <col min="3" max="11" width="17.81640625" style="25" customWidth="1"/>
    <col min="12" max="12" width="66.1796875" bestFit="1" customWidth="1"/>
    <col min="13" max="13" width="41" bestFit="1" customWidth="1"/>
  </cols>
  <sheetData>
    <row r="1" spans="1:13">
      <c r="L1" s="71" t="s">
        <v>374</v>
      </c>
    </row>
    <row r="2" spans="1:13" ht="23.25" customHeight="1" thickBot="1">
      <c r="A2" s="184" t="s">
        <v>176</v>
      </c>
      <c r="B2" s="185"/>
      <c r="C2" s="185"/>
      <c r="D2" s="185"/>
      <c r="E2" s="185"/>
      <c r="F2" s="185"/>
      <c r="G2" s="185"/>
      <c r="H2" s="185"/>
      <c r="I2" s="185"/>
      <c r="J2" s="185"/>
      <c r="K2" s="185"/>
      <c r="L2" s="185"/>
    </row>
    <row r="3" spans="1:13" ht="23.25" customHeight="1" thickBot="1">
      <c r="A3" s="181" t="s">
        <v>443</v>
      </c>
      <c r="B3" s="182"/>
      <c r="C3" s="182"/>
      <c r="D3" s="182"/>
      <c r="E3" s="182"/>
      <c r="F3" s="182"/>
      <c r="G3" s="182"/>
      <c r="H3" s="182"/>
      <c r="I3" s="182"/>
      <c r="J3" s="182"/>
      <c r="K3" s="182"/>
      <c r="L3" s="182"/>
    </row>
    <row r="4" spans="1:13" s="47" customFormat="1" ht="31.5" thickBot="1">
      <c r="A4" s="35" t="s">
        <v>1</v>
      </c>
      <c r="B4" s="35" t="s">
        <v>17</v>
      </c>
      <c r="C4" s="41" t="s">
        <v>338</v>
      </c>
      <c r="D4" s="41" t="s">
        <v>551</v>
      </c>
      <c r="E4" s="41" t="s">
        <v>553</v>
      </c>
      <c r="F4" s="41" t="s">
        <v>554</v>
      </c>
      <c r="G4" s="41" t="s">
        <v>559</v>
      </c>
      <c r="H4" s="41" t="s">
        <v>561</v>
      </c>
      <c r="I4" s="41" t="s">
        <v>565</v>
      </c>
      <c r="J4" s="41" t="s">
        <v>567</v>
      </c>
      <c r="K4" s="41" t="s">
        <v>570</v>
      </c>
      <c r="L4" s="35" t="s">
        <v>11</v>
      </c>
    </row>
    <row r="5" spans="1:13" ht="15" customHeight="1">
      <c r="A5" s="140">
        <v>1</v>
      </c>
      <c r="B5" s="6" t="s">
        <v>495</v>
      </c>
      <c r="C5" s="91">
        <v>2033689.9522499999</v>
      </c>
      <c r="D5" s="91">
        <v>3734211.4842699999</v>
      </c>
      <c r="E5" s="91">
        <v>5677716.4000599999</v>
      </c>
      <c r="F5" s="91">
        <v>7381437.8296299987</v>
      </c>
      <c r="G5" s="91">
        <v>9036258.9885799997</v>
      </c>
      <c r="H5" s="91">
        <v>10855869.374950001</v>
      </c>
      <c r="I5" s="91">
        <v>12748979.163849998</v>
      </c>
      <c r="J5" s="91">
        <v>14411994.272359999</v>
      </c>
      <c r="K5" s="91">
        <v>17762352.006310001</v>
      </c>
      <c r="L5" s="141" t="s">
        <v>506</v>
      </c>
      <c r="M5" s="127"/>
    </row>
    <row r="6" spans="1:13" ht="15" customHeight="1">
      <c r="A6" s="140">
        <f>A5+1</f>
        <v>2</v>
      </c>
      <c r="B6" s="6" t="s">
        <v>496</v>
      </c>
      <c r="C6" s="91">
        <v>-65772.119770000005</v>
      </c>
      <c r="D6" s="91">
        <v>-115293.62188000001</v>
      </c>
      <c r="E6" s="91">
        <v>-193350.10664999997</v>
      </c>
      <c r="F6" s="91">
        <v>-243295.46019000001</v>
      </c>
      <c r="G6" s="91">
        <v>-327892.54971999995</v>
      </c>
      <c r="H6" s="91">
        <v>-397673.16992000001</v>
      </c>
      <c r="I6" s="91">
        <v>-443808.87044999999</v>
      </c>
      <c r="J6" s="91">
        <v>-531347.82969000004</v>
      </c>
      <c r="K6" s="91">
        <v>-645799.36898000003</v>
      </c>
      <c r="L6" s="141" t="s">
        <v>226</v>
      </c>
      <c r="M6" s="127"/>
    </row>
    <row r="7" spans="1:13" ht="15" customHeight="1">
      <c r="A7" s="142">
        <f t="shared" ref="A7:A32" si="0">A6+1</f>
        <v>3</v>
      </c>
      <c r="B7" s="56" t="s">
        <v>514</v>
      </c>
      <c r="C7" s="92">
        <v>1967917.83238</v>
      </c>
      <c r="D7" s="92">
        <v>3618917.8622700004</v>
      </c>
      <c r="E7" s="92">
        <v>5484366.2932900004</v>
      </c>
      <c r="F7" s="92">
        <v>7138142.36931</v>
      </c>
      <c r="G7" s="92">
        <v>8708366.4386999998</v>
      </c>
      <c r="H7" s="92">
        <v>10458196.204869999</v>
      </c>
      <c r="I7" s="92">
        <v>12305170.293299999</v>
      </c>
      <c r="J7" s="92">
        <v>13880646.442529997</v>
      </c>
      <c r="K7" s="92">
        <v>17116552.637139995</v>
      </c>
      <c r="L7" s="143" t="s">
        <v>229</v>
      </c>
      <c r="M7" s="127"/>
    </row>
    <row r="8" spans="1:13" ht="15" customHeight="1">
      <c r="A8" s="140">
        <f t="shared" si="0"/>
        <v>4</v>
      </c>
      <c r="B8" s="6" t="s">
        <v>515</v>
      </c>
      <c r="C8" s="91">
        <f>94.3835269*1000</f>
        <v>94383.526900000012</v>
      </c>
      <c r="D8" s="91">
        <v>177228.29149999999</v>
      </c>
      <c r="E8" s="91">
        <v>233710.11881000004</v>
      </c>
      <c r="F8" s="91">
        <v>205836.25722</v>
      </c>
      <c r="G8" s="91">
        <v>232114.17411999998</v>
      </c>
      <c r="H8" s="91">
        <v>362151.75499000004</v>
      </c>
      <c r="I8" s="91">
        <v>613054.62655000016</v>
      </c>
      <c r="J8" s="91">
        <v>816044.45288999984</v>
      </c>
      <c r="K8" s="91">
        <v>1248762.2724200001</v>
      </c>
      <c r="L8" s="141" t="s">
        <v>227</v>
      </c>
      <c r="M8" s="127"/>
    </row>
    <row r="9" spans="1:13" s="10" customFormat="1" ht="15" customHeight="1">
      <c r="A9" s="140">
        <f t="shared" si="0"/>
        <v>5</v>
      </c>
      <c r="B9" s="6" t="s">
        <v>516</v>
      </c>
      <c r="C9" s="91">
        <f>9.33985909*1000</f>
        <v>9339.8590899999999</v>
      </c>
      <c r="D9" s="91">
        <v>18839.959989999999</v>
      </c>
      <c r="E9" s="91">
        <v>28132.993799999997</v>
      </c>
      <c r="F9" s="91">
        <v>36933.072910000003</v>
      </c>
      <c r="G9" s="91">
        <v>46438.785540000012</v>
      </c>
      <c r="H9" s="91">
        <v>53750.869290000002</v>
      </c>
      <c r="I9" s="91">
        <v>64036.727650000001</v>
      </c>
      <c r="J9" s="91">
        <v>73374.792740000004</v>
      </c>
      <c r="K9" s="91">
        <v>82633.792300000001</v>
      </c>
      <c r="L9" s="141" t="s">
        <v>250</v>
      </c>
      <c r="M9" s="127"/>
    </row>
    <row r="10" spans="1:13" ht="15" customHeight="1">
      <c r="A10" s="142">
        <f t="shared" si="0"/>
        <v>6</v>
      </c>
      <c r="B10" s="56" t="s">
        <v>517</v>
      </c>
      <c r="C10" s="92">
        <f>103.72338602*1000</f>
        <v>103723.38602000001</v>
      </c>
      <c r="D10" s="92">
        <v>196068.25151999993</v>
      </c>
      <c r="E10" s="92">
        <v>261843.11267000003</v>
      </c>
      <c r="F10" s="92">
        <v>242769.33018999995</v>
      </c>
      <c r="G10" s="92">
        <v>278552.95968999999</v>
      </c>
      <c r="H10" s="92">
        <v>415902.62432000012</v>
      </c>
      <c r="I10" s="92">
        <v>677091.35424999997</v>
      </c>
      <c r="J10" s="92">
        <v>889419.2456599999</v>
      </c>
      <c r="K10" s="92">
        <v>1331396.0647699998</v>
      </c>
      <c r="L10" s="143" t="s">
        <v>230</v>
      </c>
      <c r="M10" s="127"/>
    </row>
    <row r="11" spans="1:13" ht="15" customHeight="1">
      <c r="A11" s="140">
        <f t="shared" si="0"/>
        <v>7</v>
      </c>
      <c r="B11" s="6" t="s">
        <v>526</v>
      </c>
      <c r="C11" s="166">
        <v>-55696.293229999988</v>
      </c>
      <c r="D11" s="166">
        <v>-80264.772139999986</v>
      </c>
      <c r="E11" s="166">
        <v>-134118.45680000001</v>
      </c>
      <c r="F11" s="166">
        <v>-185320.33744999996</v>
      </c>
      <c r="G11" s="166">
        <v>-232118.84388999999</v>
      </c>
      <c r="H11" s="166">
        <v>-396403.01261000009</v>
      </c>
      <c r="I11" s="166">
        <v>-306232.77166999987</v>
      </c>
      <c r="J11" s="166">
        <v>-380223.72925000009</v>
      </c>
      <c r="K11" s="166">
        <v>-534544.61381000001</v>
      </c>
      <c r="L11" s="167"/>
      <c r="M11" s="127"/>
    </row>
    <row r="12" spans="1:13"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91">
        <v>2652972.301620001</v>
      </c>
      <c r="K12" s="91">
        <v>3511691.7374400003</v>
      </c>
      <c r="L12" s="141" t="s">
        <v>238</v>
      </c>
      <c r="M12" s="127"/>
    </row>
    <row r="13" spans="1:13" ht="15" customHeight="1">
      <c r="A13" s="140">
        <f t="shared" si="0"/>
        <v>9</v>
      </c>
      <c r="B13" s="6" t="s">
        <v>497</v>
      </c>
      <c r="C13" s="91">
        <v>-57139.054649999998</v>
      </c>
      <c r="D13" s="91">
        <v>-110059.07032</v>
      </c>
      <c r="E13" s="91">
        <v>-155792.61671</v>
      </c>
      <c r="F13" s="91">
        <v>-200743.43088999999</v>
      </c>
      <c r="G13" s="91">
        <v>-253464.23374</v>
      </c>
      <c r="H13" s="91">
        <v>-310905.46331999998</v>
      </c>
      <c r="I13" s="91">
        <v>-366942.39633999998</v>
      </c>
      <c r="J13" s="91">
        <v>-434818.23931999999</v>
      </c>
      <c r="K13" s="91">
        <v>-516628.90951999999</v>
      </c>
      <c r="L13" s="141" t="s">
        <v>376</v>
      </c>
      <c r="M13" s="127"/>
    </row>
    <row r="14" spans="1:13" ht="15" customHeight="1">
      <c r="A14" s="140">
        <f t="shared" si="0"/>
        <v>10</v>
      </c>
      <c r="B14" s="6" t="s">
        <v>498</v>
      </c>
      <c r="C14" s="91">
        <v>-26526.566560000017</v>
      </c>
      <c r="D14" s="91">
        <v>-42807.05753000002</v>
      </c>
      <c r="E14" s="91">
        <v>-7886.8685000000078</v>
      </c>
      <c r="F14" s="91">
        <v>42085.589249999997</v>
      </c>
      <c r="G14" s="91">
        <v>52291.726870000006</v>
      </c>
      <c r="H14" s="91">
        <v>47123.655509999982</v>
      </c>
      <c r="I14" s="91">
        <v>72784.134380000003</v>
      </c>
      <c r="J14" s="91">
        <v>68410.691059999997</v>
      </c>
      <c r="K14" s="91">
        <v>162900.79670999997</v>
      </c>
      <c r="L14" s="141" t="s">
        <v>377</v>
      </c>
      <c r="M14" s="127"/>
    </row>
    <row r="15" spans="1:13">
      <c r="A15" s="140">
        <f t="shared" si="0"/>
        <v>11</v>
      </c>
      <c r="B15" s="6" t="s">
        <v>499</v>
      </c>
      <c r="C15" s="91">
        <v>276674.81950999994</v>
      </c>
      <c r="D15" s="91">
        <v>488951.29979999998</v>
      </c>
      <c r="E15" s="91">
        <v>678967.14863000007</v>
      </c>
      <c r="F15" s="91">
        <v>872794.37508999999</v>
      </c>
      <c r="G15" s="91">
        <v>993915.05106000009</v>
      </c>
      <c r="H15" s="91">
        <v>1191585.5150199998</v>
      </c>
      <c r="I15" s="91">
        <v>1488033.5691199999</v>
      </c>
      <c r="J15" s="91">
        <v>1674400.4595899999</v>
      </c>
      <c r="K15" s="91">
        <v>1956273.0994800001</v>
      </c>
      <c r="L15" s="144"/>
      <c r="M15" s="127"/>
    </row>
    <row r="16" spans="1:13" s="10" customFormat="1" ht="15" customHeight="1">
      <c r="A16" s="140">
        <f t="shared" si="0"/>
        <v>12</v>
      </c>
      <c r="B16" s="6" t="s">
        <v>500</v>
      </c>
      <c r="C16" s="91">
        <v>1007728.8261500001</v>
      </c>
      <c r="D16" s="91">
        <v>1924676.0937199998</v>
      </c>
      <c r="E16" s="91">
        <v>3019549.8700600006</v>
      </c>
      <c r="F16" s="91">
        <v>3997519.0259100003</v>
      </c>
      <c r="G16" s="91">
        <v>4777705.9071899997</v>
      </c>
      <c r="H16" s="91">
        <v>5663152.7114799991</v>
      </c>
      <c r="I16" s="91">
        <v>6791515.54318</v>
      </c>
      <c r="J16" s="91">
        <v>7586563.5234599998</v>
      </c>
      <c r="K16" s="91">
        <v>8739312.4478199985</v>
      </c>
      <c r="L16" s="145"/>
      <c r="M16" s="127"/>
    </row>
    <row r="17" spans="1:13" ht="15" customHeight="1">
      <c r="A17" s="142">
        <f t="shared" si="0"/>
        <v>13</v>
      </c>
      <c r="B17" s="56" t="s">
        <v>502</v>
      </c>
      <c r="C17" s="92">
        <v>1561726.8282399999</v>
      </c>
      <c r="D17" s="92">
        <v>2917673.2515099999</v>
      </c>
      <c r="E17" s="92">
        <v>4469557.6023799991</v>
      </c>
      <c r="F17" s="92">
        <v>5909017.0071800007</v>
      </c>
      <c r="G17" s="92">
        <v>7096511.1976099992</v>
      </c>
      <c r="H17" s="92">
        <v>8453935.8254899997</v>
      </c>
      <c r="I17" s="92">
        <v>10278739.61717</v>
      </c>
      <c r="J17" s="92">
        <v>11547528.736419998</v>
      </c>
      <c r="K17" s="92">
        <v>13853549.171939999</v>
      </c>
      <c r="L17" s="143" t="s">
        <v>241</v>
      </c>
      <c r="M17" s="127"/>
    </row>
    <row r="18" spans="1:13"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91">
        <v>153405.29395999998</v>
      </c>
      <c r="K18" s="91">
        <v>169808.34166999999</v>
      </c>
      <c r="L18" s="141" t="s">
        <v>237</v>
      </c>
      <c r="M18" s="127"/>
    </row>
    <row r="19" spans="1:13" ht="15" customHeight="1">
      <c r="A19" s="140">
        <f t="shared" si="0"/>
        <v>15</v>
      </c>
      <c r="B19" s="6" t="s">
        <v>503</v>
      </c>
      <c r="C19" s="91">
        <v>183509.81317000004</v>
      </c>
      <c r="D19" s="91">
        <v>356399.80134000001</v>
      </c>
      <c r="E19" s="91">
        <v>533043.90527999995</v>
      </c>
      <c r="F19" s="91">
        <v>713187.67963999975</v>
      </c>
      <c r="G19" s="91">
        <v>905527.78580000019</v>
      </c>
      <c r="H19" s="91">
        <v>1105837.44441</v>
      </c>
      <c r="I19" s="91">
        <v>1281171.11528</v>
      </c>
      <c r="J19" s="91">
        <v>1478435.8065500001</v>
      </c>
      <c r="K19" s="91">
        <v>2278526.6094800001</v>
      </c>
      <c r="L19" s="141" t="s">
        <v>248</v>
      </c>
      <c r="M19" s="127"/>
    </row>
    <row r="20" spans="1:13" ht="15" customHeight="1">
      <c r="A20" s="140">
        <f t="shared" si="0"/>
        <v>16</v>
      </c>
      <c r="B20" s="6" t="s">
        <v>504</v>
      </c>
      <c r="C20" s="91">
        <f>118.05537338*1000</f>
        <v>118055.37338</v>
      </c>
      <c r="D20" s="91">
        <v>242328.92924999996</v>
      </c>
      <c r="E20" s="91">
        <v>377424.47080999997</v>
      </c>
      <c r="F20" s="91">
        <v>509780.57898999995</v>
      </c>
      <c r="G20" s="91">
        <v>641884.9444700001</v>
      </c>
      <c r="H20" s="91">
        <v>773345.73375000013</v>
      </c>
      <c r="I20" s="91">
        <v>909443.68080999993</v>
      </c>
      <c r="J20" s="91">
        <v>1044188.8394700001</v>
      </c>
      <c r="K20" s="91">
        <v>1271071.76936</v>
      </c>
      <c r="L20" s="141" t="s">
        <v>247</v>
      </c>
      <c r="M20" s="127"/>
    </row>
    <row r="21" spans="1:13" ht="15" customHeight="1">
      <c r="A21" s="140">
        <f t="shared" si="0"/>
        <v>17</v>
      </c>
      <c r="B21" s="6" t="s">
        <v>518</v>
      </c>
      <c r="C21" s="91">
        <f>46.30778611*1000</f>
        <v>46307.786110000001</v>
      </c>
      <c r="D21" s="91">
        <v>57360.018070000006</v>
      </c>
      <c r="E21" s="91">
        <v>81812.815399999978</v>
      </c>
      <c r="F21" s="91">
        <v>87735.303339999955</v>
      </c>
      <c r="G21" s="91">
        <v>105974.20960000002</v>
      </c>
      <c r="H21" s="91">
        <v>135276.48475000006</v>
      </c>
      <c r="I21" s="91">
        <v>170585.83561999997</v>
      </c>
      <c r="J21" s="91">
        <v>206207.49834999998</v>
      </c>
      <c r="K21" s="91">
        <v>249032.29150000002</v>
      </c>
      <c r="L21" s="141" t="s">
        <v>249</v>
      </c>
      <c r="M21" s="127"/>
    </row>
    <row r="22" spans="1:13" ht="15" customHeight="1">
      <c r="A22" s="140">
        <f t="shared" si="0"/>
        <v>18</v>
      </c>
      <c r="B22" s="6" t="s">
        <v>519</v>
      </c>
      <c r="C22" s="91">
        <f>0.00017309*1000</f>
        <v>0.17309000000000002</v>
      </c>
      <c r="D22" s="91">
        <v>0.79417000000000004</v>
      </c>
      <c r="E22" s="91">
        <v>179.92859999999999</v>
      </c>
      <c r="F22" s="91">
        <v>180.57337000000001</v>
      </c>
      <c r="G22" s="91">
        <v>181.73901000000001</v>
      </c>
      <c r="H22" s="91">
        <v>181.97664</v>
      </c>
      <c r="I22" s="91">
        <v>182.66059000000001</v>
      </c>
      <c r="J22" s="91">
        <v>182.27887999999999</v>
      </c>
      <c r="K22" s="91">
        <v>181.04558</v>
      </c>
      <c r="L22" s="141"/>
      <c r="M22" s="127"/>
    </row>
    <row r="23" spans="1:13"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92">
        <v>2882419.7176999999</v>
      </c>
      <c r="K23" s="92">
        <v>3968620.0580599993</v>
      </c>
      <c r="L23" s="143" t="s">
        <v>382</v>
      </c>
      <c r="M23" s="127"/>
    </row>
    <row r="24" spans="1:13" s="10" customFormat="1" ht="15" customHeight="1">
      <c r="A24" s="142">
        <f t="shared" si="0"/>
        <v>20</v>
      </c>
      <c r="B24" s="56" t="s">
        <v>525</v>
      </c>
      <c r="C24" s="92">
        <f>C7+C10-C17-C23</f>
        <v>141701.32095000026</v>
      </c>
      <c r="D24" s="92">
        <v>121514.34543999999</v>
      </c>
      <c r="E24" s="92">
        <v>93335.806910000014</v>
      </c>
      <c r="F24" s="92">
        <v>-99255.990509999989</v>
      </c>
      <c r="G24" s="92">
        <v>-85018.261449999991</v>
      </c>
      <c r="H24" s="92">
        <v>-97299.637569999992</v>
      </c>
      <c r="I24" s="92">
        <v>-189151.47653000004</v>
      </c>
      <c r="J24" s="92">
        <v>-127097.76722000001</v>
      </c>
      <c r="K24" s="92">
        <v>90133.972490000102</v>
      </c>
      <c r="L24" s="143"/>
      <c r="M24" s="127"/>
    </row>
    <row r="25" spans="1:13" s="10" customFormat="1" ht="15" customHeight="1">
      <c r="A25" s="140">
        <f t="shared" si="0"/>
        <v>21</v>
      </c>
      <c r="B25" s="6" t="s">
        <v>522</v>
      </c>
      <c r="C25" s="91">
        <f>23.79199369*1000</f>
        <v>23791.993690000003</v>
      </c>
      <c r="D25" s="91">
        <v>29283.041730000001</v>
      </c>
      <c r="E25" s="91">
        <v>44947.257490000018</v>
      </c>
      <c r="F25" s="91">
        <v>62310.337779999994</v>
      </c>
      <c r="G25" s="91">
        <v>89438.965840000019</v>
      </c>
      <c r="H25" s="91">
        <v>115004.26319</v>
      </c>
      <c r="I25" s="91">
        <v>125452.44616000001</v>
      </c>
      <c r="J25" s="91">
        <v>138641.94518000001</v>
      </c>
      <c r="K25" s="91">
        <v>165955.83308000001</v>
      </c>
      <c r="L25" s="143"/>
      <c r="M25" s="127"/>
    </row>
    <row r="26" spans="1:13" s="10" customFormat="1" ht="15" customHeight="1">
      <c r="A26" s="140">
        <f t="shared" si="0"/>
        <v>22</v>
      </c>
      <c r="B26" s="6" t="s">
        <v>523</v>
      </c>
      <c r="C26" s="91">
        <f>-18.66005149*1000</f>
        <v>-18660.051490000002</v>
      </c>
      <c r="D26" s="91">
        <v>-45526.864150000001</v>
      </c>
      <c r="E26" s="91">
        <v>-63456.570019999999</v>
      </c>
      <c r="F26" s="91">
        <v>-87080.333509999997</v>
      </c>
      <c r="G26" s="91">
        <v>-106389.29152999999</v>
      </c>
      <c r="H26" s="91">
        <v>-146345.09969999999</v>
      </c>
      <c r="I26" s="91">
        <v>-182355.80935</v>
      </c>
      <c r="J26" s="91">
        <v>-205035.94766999999</v>
      </c>
      <c r="K26" s="91">
        <v>237238.37836</v>
      </c>
      <c r="L26" s="143"/>
      <c r="M26" s="127"/>
    </row>
    <row r="27" spans="1:13"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91">
        <v>322148.94511000003</v>
      </c>
      <c r="K27" s="91">
        <v>273490.17832000001</v>
      </c>
      <c r="L27" s="141" t="s">
        <v>384</v>
      </c>
      <c r="M27" s="127"/>
    </row>
    <row r="28" spans="1:13"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91">
        <v>128657.17535000002</v>
      </c>
      <c r="K28" s="91">
        <v>292341.60551999998</v>
      </c>
      <c r="L28" s="141" t="s">
        <v>235</v>
      </c>
      <c r="M28" s="127"/>
    </row>
    <row r="29" spans="1:13"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91">
        <v>34574.523020000001</v>
      </c>
      <c r="K29" s="91">
        <v>58698.432829999998</v>
      </c>
      <c r="L29" s="141" t="s">
        <v>234</v>
      </c>
      <c r="M29" s="127"/>
    </row>
    <row r="30" spans="1:13"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91">
        <v>94082.652310000005</v>
      </c>
      <c r="K30" s="91">
        <v>233643.17268000002</v>
      </c>
      <c r="L30" s="141" t="s">
        <v>233</v>
      </c>
      <c r="M30" s="127"/>
    </row>
    <row r="31" spans="1:13">
      <c r="A31" s="140">
        <f t="shared" si="0"/>
        <v>27</v>
      </c>
      <c r="B31" s="6" t="s">
        <v>528</v>
      </c>
      <c r="C31" s="91">
        <v>-76636.187680000003</v>
      </c>
      <c r="D31" s="91">
        <v>-126836.92507999997</v>
      </c>
      <c r="E31" s="91">
        <v>-139780.24201999998</v>
      </c>
      <c r="F31" s="91">
        <v>-283389.1765</v>
      </c>
      <c r="G31" s="91">
        <v>-420071.79863999994</v>
      </c>
      <c r="H31" s="91">
        <v>-409334.41995999997</v>
      </c>
      <c r="I31" s="91">
        <v>-371560.89807999996</v>
      </c>
      <c r="J31" s="91">
        <v>-378583.26360999997</v>
      </c>
      <c r="K31" s="91">
        <v>-371551.43482999993</v>
      </c>
      <c r="L31" s="141" t="s">
        <v>232</v>
      </c>
      <c r="M31" s="127"/>
    </row>
    <row r="32" spans="1:13">
      <c r="A32" s="142">
        <f t="shared" si="0"/>
        <v>28</v>
      </c>
      <c r="B32" s="56" t="s">
        <v>505</v>
      </c>
      <c r="C32" s="92">
        <f>C30+C31</f>
        <v>30172.492660000004</v>
      </c>
      <c r="D32" s="92">
        <v>72848.50725000001</v>
      </c>
      <c r="E32" s="92">
        <v>74717.843259999965</v>
      </c>
      <c r="F32" s="92">
        <v>-192078.65819999995</v>
      </c>
      <c r="G32" s="92">
        <v>-265764.31656000001</v>
      </c>
      <c r="H32" s="92">
        <v>-248395.6449999999</v>
      </c>
      <c r="I32" s="92">
        <v>-345640.4797299999</v>
      </c>
      <c r="J32" s="92">
        <v>-284500.61121999996</v>
      </c>
      <c r="K32" s="92">
        <v>-137908.26208000001</v>
      </c>
      <c r="L32" s="143" t="s">
        <v>283</v>
      </c>
      <c r="M32" s="127"/>
    </row>
    <row r="33" spans="2:11">
      <c r="C33"/>
      <c r="D33"/>
      <c r="E33"/>
      <c r="F33"/>
      <c r="G33"/>
      <c r="H33"/>
      <c r="I33"/>
      <c r="J33"/>
      <c r="K33"/>
    </row>
    <row r="34" spans="2:11">
      <c r="B34" s="62" t="s">
        <v>355</v>
      </c>
      <c r="C34"/>
      <c r="D34"/>
      <c r="E34"/>
      <c r="F34"/>
      <c r="G34"/>
      <c r="H34"/>
      <c r="I34"/>
      <c r="J34"/>
      <c r="K34"/>
    </row>
    <row r="35" spans="2:11" ht="15.5">
      <c r="B35" s="76" t="s">
        <v>391</v>
      </c>
    </row>
    <row r="40" spans="2:11">
      <c r="C40" s="25">
        <v>0</v>
      </c>
    </row>
    <row r="44" spans="2:11">
      <c r="C44" s="25">
        <v>0</v>
      </c>
    </row>
  </sheetData>
  <mergeCells count="2">
    <mergeCell ref="A2:L2"/>
    <mergeCell ref="A3:L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O34"/>
  <sheetViews>
    <sheetView zoomScale="85" zoomScaleNormal="85" workbookViewId="0">
      <pane xSplit="2" ySplit="4" topLeftCell="G5" activePane="bottomRight" state="frozen"/>
      <selection activeCell="M26" sqref="M26"/>
      <selection pane="topRight" activeCell="M26" sqref="M26"/>
      <selection pane="bottomLeft" activeCell="M26" sqref="M26"/>
      <selection pane="bottomRight"/>
    </sheetView>
  </sheetViews>
  <sheetFormatPr defaultRowHeight="14.5"/>
  <cols>
    <col min="1" max="1" width="3.81640625" bestFit="1" customWidth="1"/>
    <col min="2" max="2" width="37.26953125" style="30" customWidth="1"/>
    <col min="3" max="11" width="18.1796875" customWidth="1"/>
    <col min="12" max="12" width="53.1796875" style="30" customWidth="1"/>
    <col min="13" max="13" width="13.26953125" bestFit="1" customWidth="1"/>
    <col min="15" max="15" width="12.26953125" bestFit="1" customWidth="1"/>
  </cols>
  <sheetData>
    <row r="1" spans="1:15">
      <c r="L1" s="71" t="s">
        <v>374</v>
      </c>
    </row>
    <row r="2" spans="1:15" ht="23.25" customHeight="1" thickBot="1">
      <c r="A2" s="184" t="s">
        <v>176</v>
      </c>
      <c r="B2" s="185"/>
      <c r="C2" s="185"/>
      <c r="D2" s="185"/>
      <c r="E2" s="185"/>
      <c r="F2" s="185"/>
      <c r="G2" s="185"/>
      <c r="H2" s="185"/>
      <c r="I2" s="185"/>
      <c r="J2" s="185"/>
      <c r="K2" s="185"/>
      <c r="L2" s="185"/>
    </row>
    <row r="3" spans="1:15" ht="23.25" customHeight="1" thickBot="1">
      <c r="A3" s="181" t="s">
        <v>508</v>
      </c>
      <c r="B3" s="182"/>
      <c r="C3" s="182"/>
      <c r="D3" s="182"/>
      <c r="E3" s="182"/>
      <c r="F3" s="182"/>
      <c r="G3" s="182"/>
      <c r="H3" s="182"/>
      <c r="I3" s="182"/>
      <c r="J3" s="182"/>
      <c r="K3" s="182"/>
      <c r="L3" s="182"/>
    </row>
    <row r="4" spans="1:15" s="47" customFormat="1" ht="31.5" thickBot="1">
      <c r="A4" s="35" t="s">
        <v>1</v>
      </c>
      <c r="B4" s="49" t="s">
        <v>17</v>
      </c>
      <c r="C4" s="41" t="s">
        <v>338</v>
      </c>
      <c r="D4" s="41" t="s">
        <v>551</v>
      </c>
      <c r="E4" s="41" t="s">
        <v>553</v>
      </c>
      <c r="F4" s="41" t="s">
        <v>554</v>
      </c>
      <c r="G4" s="41" t="s">
        <v>559</v>
      </c>
      <c r="H4" s="41" t="s">
        <v>561</v>
      </c>
      <c r="I4" s="41" t="s">
        <v>565</v>
      </c>
      <c r="J4" s="41" t="s">
        <v>567</v>
      </c>
      <c r="K4" s="41" t="s">
        <v>570</v>
      </c>
      <c r="L4" s="49" t="s">
        <v>11</v>
      </c>
    </row>
    <row r="5" spans="1:15" ht="15" customHeight="1">
      <c r="A5" s="26">
        <v>1</v>
      </c>
      <c r="B5" s="6" t="s">
        <v>495</v>
      </c>
      <c r="C5" s="91">
        <v>373704.24539000005</v>
      </c>
      <c r="D5" s="91">
        <v>686527.27291000006</v>
      </c>
      <c r="E5" s="91">
        <v>1002913.6754500001</v>
      </c>
      <c r="F5" s="91">
        <v>1273037.06406</v>
      </c>
      <c r="G5" s="91">
        <v>1540038.1578000002</v>
      </c>
      <c r="H5" s="91">
        <v>1790334.6318300001</v>
      </c>
      <c r="I5" s="91">
        <v>2061664.7051499994</v>
      </c>
      <c r="J5" s="91">
        <v>2351502.78504</v>
      </c>
      <c r="K5" s="91">
        <v>2636815.0408700006</v>
      </c>
      <c r="L5" s="141" t="s">
        <v>506</v>
      </c>
      <c r="M5" s="127"/>
      <c r="O5" s="127"/>
    </row>
    <row r="6" spans="1:15" ht="15" customHeight="1">
      <c r="A6" s="26">
        <f>A5+1</f>
        <v>2</v>
      </c>
      <c r="B6" s="6" t="s">
        <v>496</v>
      </c>
      <c r="C6" s="91">
        <v>-30720.581569999998</v>
      </c>
      <c r="D6" s="91">
        <v>-72406.148459999997</v>
      </c>
      <c r="E6" s="91">
        <v>-103895.05637999999</v>
      </c>
      <c r="F6" s="91">
        <v>-129684.23570999999</v>
      </c>
      <c r="G6" s="91">
        <v>-154143.70163</v>
      </c>
      <c r="H6" s="91">
        <v>-176017.34625</v>
      </c>
      <c r="I6" s="91">
        <v>-196162.22292</v>
      </c>
      <c r="J6" s="91">
        <v>-219780.43429999999</v>
      </c>
      <c r="K6" s="91">
        <v>-248178.46109</v>
      </c>
      <c r="L6" s="141" t="s">
        <v>226</v>
      </c>
      <c r="M6" s="127"/>
      <c r="O6" s="127"/>
    </row>
    <row r="7" spans="1:15" ht="15" customHeight="1">
      <c r="A7" s="27">
        <f t="shared" ref="A7:A30" si="0">A6+1</f>
        <v>3</v>
      </c>
      <c r="B7" s="56" t="s">
        <v>501</v>
      </c>
      <c r="C7" s="92">
        <v>342983.66369999998</v>
      </c>
      <c r="D7" s="92">
        <v>614121.12436999986</v>
      </c>
      <c r="E7" s="92">
        <v>899018.61898000003</v>
      </c>
      <c r="F7" s="92">
        <v>1143352.82828</v>
      </c>
      <c r="G7" s="92">
        <v>1385894.4560799999</v>
      </c>
      <c r="H7" s="92">
        <v>1614317.2854799996</v>
      </c>
      <c r="I7" s="92">
        <v>1865502.48217</v>
      </c>
      <c r="J7" s="92">
        <v>2131722.3506399998</v>
      </c>
      <c r="K7" s="92">
        <v>2388636.5797000001</v>
      </c>
      <c r="L7" s="143" t="s">
        <v>229</v>
      </c>
      <c r="M7" s="127"/>
      <c r="O7" s="127"/>
    </row>
    <row r="8" spans="1:15" s="10" customFormat="1" ht="15" customHeight="1">
      <c r="A8" s="26">
        <f t="shared" si="0"/>
        <v>4</v>
      </c>
      <c r="B8" s="6" t="s">
        <v>515</v>
      </c>
      <c r="C8" s="91">
        <f>26.86514701*1000</f>
        <v>26865.147010000001</v>
      </c>
      <c r="D8" s="91">
        <v>51557.628169999996</v>
      </c>
      <c r="E8" s="91">
        <v>75909.845419999998</v>
      </c>
      <c r="F8" s="91">
        <v>103442.59226000002</v>
      </c>
      <c r="G8" s="91">
        <v>129620.25076000001</v>
      </c>
      <c r="H8" s="91">
        <v>154007.87766000003</v>
      </c>
      <c r="I8" s="91">
        <v>187396.38372000004</v>
      </c>
      <c r="J8" s="91">
        <v>217478.34047999998</v>
      </c>
      <c r="K8" s="91">
        <v>256774.57048999998</v>
      </c>
      <c r="L8" s="141" t="s">
        <v>227</v>
      </c>
      <c r="M8" s="127"/>
      <c r="O8" s="127"/>
    </row>
    <row r="9" spans="1:15" ht="15" customHeight="1">
      <c r="A9" s="26">
        <f t="shared" si="0"/>
        <v>5</v>
      </c>
      <c r="B9" s="6" t="s">
        <v>516</v>
      </c>
      <c r="C9" s="91">
        <f>0.53000408*1000</f>
        <v>530.00408000000004</v>
      </c>
      <c r="D9" s="91">
        <v>376.48784999999998</v>
      </c>
      <c r="E9" s="91">
        <v>526.71219999999994</v>
      </c>
      <c r="F9" s="91">
        <v>730.4498900000001</v>
      </c>
      <c r="G9" s="91">
        <v>917.30426</v>
      </c>
      <c r="H9" s="91">
        <v>1066.61499</v>
      </c>
      <c r="I9" s="91">
        <v>1237.5844200000001</v>
      </c>
      <c r="J9" s="91">
        <v>1396.7739299999998</v>
      </c>
      <c r="K9" s="91">
        <v>1536.23279</v>
      </c>
      <c r="L9" s="141" t="s">
        <v>250</v>
      </c>
      <c r="M9" s="127"/>
      <c r="O9" s="127"/>
    </row>
    <row r="10" spans="1:15" s="59" customFormat="1" ht="15" customHeight="1">
      <c r="A10" s="27">
        <f t="shared" si="0"/>
        <v>6</v>
      </c>
      <c r="B10" s="56" t="s">
        <v>517</v>
      </c>
      <c r="C10" s="92">
        <f>27.39515111*1000</f>
        <v>27395.151109999999</v>
      </c>
      <c r="D10" s="92">
        <v>51934.116049999997</v>
      </c>
      <c r="E10" s="92">
        <v>76436.557649999988</v>
      </c>
      <c r="F10" s="92">
        <v>104173.04218</v>
      </c>
      <c r="G10" s="92">
        <v>130537.55504000001</v>
      </c>
      <c r="H10" s="92">
        <v>155074.49266000005</v>
      </c>
      <c r="I10" s="92">
        <v>188633.96815999999</v>
      </c>
      <c r="J10" s="92">
        <v>218875.11442999999</v>
      </c>
      <c r="K10" s="92">
        <v>258310.80329999991</v>
      </c>
      <c r="L10" s="143" t="s">
        <v>230</v>
      </c>
      <c r="M10" s="127"/>
      <c r="O10" s="127"/>
    </row>
    <row r="11" spans="1:15"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91">
        <v>947596.9450399999</v>
      </c>
      <c r="K11" s="91">
        <v>1063109.3984400001</v>
      </c>
      <c r="L11" s="141" t="s">
        <v>238</v>
      </c>
      <c r="M11" s="127"/>
      <c r="O11" s="127"/>
    </row>
    <row r="12" spans="1:15" ht="15" customHeight="1">
      <c r="A12" s="26">
        <f t="shared" si="0"/>
        <v>8</v>
      </c>
      <c r="B12" s="6" t="s">
        <v>497</v>
      </c>
      <c r="C12" s="91">
        <v>-22327.3531</v>
      </c>
      <c r="D12" s="91">
        <v>-42010.918940000003</v>
      </c>
      <c r="E12" s="91">
        <v>-54082.149550000002</v>
      </c>
      <c r="F12" s="91">
        <v>-80548.037769999995</v>
      </c>
      <c r="G12" s="91">
        <v>-103301.95157999999</v>
      </c>
      <c r="H12" s="91">
        <v>-135475.39715999999</v>
      </c>
      <c r="I12" s="91">
        <v>-159420.83311000001</v>
      </c>
      <c r="J12" s="91">
        <v>-192752.26860000001</v>
      </c>
      <c r="K12" s="91">
        <v>-206313.24066000001</v>
      </c>
      <c r="L12" s="141" t="s">
        <v>376</v>
      </c>
      <c r="M12" s="127"/>
      <c r="O12" s="127"/>
    </row>
    <row r="13" spans="1:15" ht="15" customHeight="1">
      <c r="A13" s="26">
        <f t="shared" si="0"/>
        <v>9</v>
      </c>
      <c r="B13" s="6" t="s">
        <v>498</v>
      </c>
      <c r="C13" s="91">
        <v>1191.1588099999997</v>
      </c>
      <c r="D13" s="91">
        <v>-4255.4017199999998</v>
      </c>
      <c r="E13" s="91">
        <v>-9348.4829900000004</v>
      </c>
      <c r="F13" s="91">
        <v>4073.4458800000011</v>
      </c>
      <c r="G13" s="91">
        <v>15199.434689999996</v>
      </c>
      <c r="H13" s="91">
        <v>17595.118489999993</v>
      </c>
      <c r="I13" s="91">
        <v>18030.756219999996</v>
      </c>
      <c r="J13" s="91">
        <v>18165.958549999988</v>
      </c>
      <c r="K13" s="91">
        <v>23772.548770000005</v>
      </c>
      <c r="L13" s="141" t="s">
        <v>377</v>
      </c>
      <c r="M13" s="127"/>
      <c r="O13" s="127"/>
    </row>
    <row r="14" spans="1:15" ht="15" customHeight="1">
      <c r="A14" s="26">
        <f t="shared" si="0"/>
        <v>10</v>
      </c>
      <c r="B14" s="6" t="s">
        <v>499</v>
      </c>
      <c r="C14" s="91">
        <v>0</v>
      </c>
      <c r="D14" s="91">
        <v>0</v>
      </c>
      <c r="E14" s="91">
        <v>0</v>
      </c>
      <c r="F14" s="91">
        <v>0</v>
      </c>
      <c r="G14" s="91">
        <v>0</v>
      </c>
      <c r="H14" s="91">
        <v>0</v>
      </c>
      <c r="I14" s="91">
        <v>0</v>
      </c>
      <c r="J14" s="91">
        <v>0</v>
      </c>
      <c r="K14" s="91">
        <v>0</v>
      </c>
      <c r="L14" s="144"/>
      <c r="M14" s="127"/>
      <c r="N14" s="13"/>
      <c r="O14" s="127"/>
    </row>
    <row r="15" spans="1:15" ht="15" customHeight="1">
      <c r="A15" s="26">
        <f t="shared" si="0"/>
        <v>11</v>
      </c>
      <c r="B15" s="6" t="s">
        <v>500</v>
      </c>
      <c r="C15" s="91">
        <v>0</v>
      </c>
      <c r="D15" s="91">
        <v>0</v>
      </c>
      <c r="E15" s="91">
        <v>0</v>
      </c>
      <c r="F15" s="91">
        <v>0</v>
      </c>
      <c r="G15" s="91">
        <v>0</v>
      </c>
      <c r="H15" s="91">
        <v>0</v>
      </c>
      <c r="I15" s="91">
        <v>0</v>
      </c>
      <c r="J15" s="91">
        <v>0</v>
      </c>
      <c r="K15" s="91">
        <v>0</v>
      </c>
      <c r="L15" s="145"/>
      <c r="M15" s="127"/>
      <c r="O15" s="127"/>
    </row>
    <row r="16" spans="1:15" s="10" customFormat="1" ht="15" customHeight="1">
      <c r="A16" s="27">
        <f t="shared" si="0"/>
        <v>12</v>
      </c>
      <c r="B16" s="56" t="s">
        <v>502</v>
      </c>
      <c r="C16" s="92">
        <v>89506.939509999982</v>
      </c>
      <c r="D16" s="92">
        <v>146736.34263999999</v>
      </c>
      <c r="E16" s="92">
        <v>250424.01223999995</v>
      </c>
      <c r="F16" s="92">
        <v>333213.33948999998</v>
      </c>
      <c r="G16" s="92">
        <v>432871.18492999999</v>
      </c>
      <c r="H16" s="92">
        <v>530358.91782999993</v>
      </c>
      <c r="I16" s="92">
        <v>659646.64230999991</v>
      </c>
      <c r="J16" s="92">
        <v>773010.63494000025</v>
      </c>
      <c r="K16" s="92">
        <v>880568.70647000009</v>
      </c>
      <c r="L16" s="143" t="s">
        <v>241</v>
      </c>
      <c r="M16" s="127"/>
      <c r="O16" s="127"/>
    </row>
    <row r="17" spans="1:15"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91">
        <v>155946.74765</v>
      </c>
      <c r="K17" s="91">
        <v>176683.4412</v>
      </c>
      <c r="L17" s="141" t="s">
        <v>237</v>
      </c>
      <c r="M17" s="127"/>
      <c r="O17" s="127"/>
    </row>
    <row r="18" spans="1:15" ht="15" customHeight="1">
      <c r="A18" s="26">
        <f t="shared" si="0"/>
        <v>14</v>
      </c>
      <c r="B18" s="6" t="s">
        <v>503</v>
      </c>
      <c r="C18" s="91">
        <v>74364.769079999998</v>
      </c>
      <c r="D18" s="91">
        <v>139726.69609000001</v>
      </c>
      <c r="E18" s="91">
        <v>206609.23997999998</v>
      </c>
      <c r="F18" s="91">
        <v>264445.9340699999</v>
      </c>
      <c r="G18" s="91">
        <v>319720.60522999999</v>
      </c>
      <c r="H18" s="91">
        <v>374184.33713</v>
      </c>
      <c r="I18" s="91">
        <v>433145.50655000005</v>
      </c>
      <c r="J18" s="91">
        <v>494461.78091999993</v>
      </c>
      <c r="K18" s="91">
        <v>556874.57796999998</v>
      </c>
      <c r="L18" s="141" t="s">
        <v>248</v>
      </c>
      <c r="M18" s="127"/>
      <c r="O18" s="127"/>
    </row>
    <row r="19" spans="1:15" ht="15" customHeight="1">
      <c r="A19" s="26">
        <f t="shared" si="0"/>
        <v>15</v>
      </c>
      <c r="B19" s="6" t="s">
        <v>504</v>
      </c>
      <c r="C19" s="91">
        <v>39623.55833</v>
      </c>
      <c r="D19" s="91">
        <v>72311.801959999997</v>
      </c>
      <c r="E19" s="91">
        <v>119354.07374000001</v>
      </c>
      <c r="F19" s="91">
        <v>157606.94579</v>
      </c>
      <c r="G19" s="91">
        <v>199705.24619000001</v>
      </c>
      <c r="H19" s="91">
        <v>239825.02858999997</v>
      </c>
      <c r="I19" s="91">
        <v>277389.70685999998</v>
      </c>
      <c r="J19" s="91">
        <v>316057.15165000001</v>
      </c>
      <c r="K19" s="91">
        <v>353610.74582000001</v>
      </c>
      <c r="L19" s="141" t="s">
        <v>247</v>
      </c>
      <c r="M19" s="127"/>
      <c r="O19" s="127"/>
    </row>
    <row r="20" spans="1:15" ht="15" customHeight="1">
      <c r="A20" s="26">
        <f t="shared" si="0"/>
        <v>16</v>
      </c>
      <c r="B20" s="6" t="s">
        <v>518</v>
      </c>
      <c r="C20" s="91">
        <f>26.28913178*1000</f>
        <v>26289.131780000003</v>
      </c>
      <c r="D20" s="91">
        <v>39949.125820000001</v>
      </c>
      <c r="E20" s="91">
        <v>49089.410689999997</v>
      </c>
      <c r="F20" s="91">
        <v>46944.476390000011</v>
      </c>
      <c r="G20" s="91">
        <v>43862.559020000001</v>
      </c>
      <c r="H20" s="91">
        <v>38024.250069999995</v>
      </c>
      <c r="I20" s="91">
        <v>36871.668750000012</v>
      </c>
      <c r="J20" s="91">
        <v>42885.155339999998</v>
      </c>
      <c r="K20" s="91">
        <v>48720.65337</v>
      </c>
      <c r="L20" s="141" t="s">
        <v>249</v>
      </c>
      <c r="M20" s="127"/>
      <c r="O20" s="127"/>
    </row>
    <row r="21" spans="1:15"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92">
        <v>1009350.8358800001</v>
      </c>
      <c r="K21" s="92">
        <v>1135889.4187799999</v>
      </c>
      <c r="L21" s="143" t="s">
        <v>382</v>
      </c>
      <c r="M21" s="127"/>
      <c r="O21" s="127"/>
    </row>
    <row r="22" spans="1:15" ht="15" customHeight="1">
      <c r="A22" s="27">
        <f t="shared" si="0"/>
        <v>18</v>
      </c>
      <c r="B22" s="56" t="s">
        <v>525</v>
      </c>
      <c r="C22" s="92">
        <f>C7+C10-C16-C21</f>
        <v>125235.78325999997</v>
      </c>
      <c r="D22" s="92">
        <v>115781.09120999996</v>
      </c>
      <c r="E22" s="92">
        <v>158810.08134</v>
      </c>
      <c r="F22" s="92">
        <v>199818.78229000003</v>
      </c>
      <c r="G22" s="92">
        <v>244997.93044999999</v>
      </c>
      <c r="H22" s="92">
        <v>280563.27882000001</v>
      </c>
      <c r="I22" s="92">
        <v>331618.81513000006</v>
      </c>
      <c r="J22" s="92">
        <v>367596.41863000003</v>
      </c>
      <c r="K22" s="92">
        <v>408112.31503000006</v>
      </c>
      <c r="L22" s="143"/>
      <c r="M22" s="127"/>
      <c r="O22" s="127"/>
    </row>
    <row r="23" spans="1:15" ht="15" customHeight="1">
      <c r="A23" s="169">
        <f t="shared" si="0"/>
        <v>19</v>
      </c>
      <c r="B23" s="6" t="s">
        <v>522</v>
      </c>
      <c r="C23" s="91">
        <v>1651.27325</v>
      </c>
      <c r="D23" s="91">
        <v>4090.4500800000001</v>
      </c>
      <c r="E23" s="91">
        <v>4757.3844600000002</v>
      </c>
      <c r="F23" s="91">
        <v>10635.59131</v>
      </c>
      <c r="G23" s="91">
        <v>13283.017189999997</v>
      </c>
      <c r="H23" s="91">
        <v>17291.844779999999</v>
      </c>
      <c r="I23" s="91">
        <v>29341.072529999994</v>
      </c>
      <c r="J23" s="91">
        <v>31359.386899999998</v>
      </c>
      <c r="K23" s="91">
        <v>32227.457260000003</v>
      </c>
      <c r="L23" s="143"/>
      <c r="M23" s="127"/>
      <c r="O23" s="127"/>
    </row>
    <row r="24" spans="1:15" ht="15" customHeight="1">
      <c r="A24" s="169">
        <f t="shared" si="0"/>
        <v>20</v>
      </c>
      <c r="B24" s="6" t="s">
        <v>523</v>
      </c>
      <c r="C24" s="91">
        <v>-3365.5120999999999</v>
      </c>
      <c r="D24" s="91">
        <v>-6793.1226500000002</v>
      </c>
      <c r="E24" s="91">
        <v>-6637.4191300000002</v>
      </c>
      <c r="F24" s="91">
        <v>-12874.29026</v>
      </c>
      <c r="G24" s="91">
        <v>-20874.685730000001</v>
      </c>
      <c r="H24" s="91">
        <v>-24315.22638</v>
      </c>
      <c r="I24" s="91">
        <v>-27978.814109999999</v>
      </c>
      <c r="J24" s="91">
        <v>-29845.809229999999</v>
      </c>
      <c r="K24" s="91">
        <v>-33175.444580000003</v>
      </c>
      <c r="L24" s="143"/>
      <c r="M24" s="127"/>
      <c r="O24" s="127"/>
    </row>
    <row r="25" spans="1:15" s="10" customFormat="1" ht="15" customHeight="1">
      <c r="A25" s="26">
        <f t="shared" si="0"/>
        <v>21</v>
      </c>
      <c r="B25" s="6" t="s">
        <v>354</v>
      </c>
      <c r="C25" s="91">
        <v>0</v>
      </c>
      <c r="D25" s="91">
        <v>0</v>
      </c>
      <c r="E25" s="91">
        <v>0</v>
      </c>
      <c r="F25" s="91">
        <v>0</v>
      </c>
      <c r="G25" s="91">
        <v>0</v>
      </c>
      <c r="H25" s="91">
        <v>0</v>
      </c>
      <c r="I25" s="91">
        <v>0</v>
      </c>
      <c r="J25" s="91">
        <v>0</v>
      </c>
      <c r="K25" s="91">
        <v>0</v>
      </c>
      <c r="L25" s="141" t="s">
        <v>384</v>
      </c>
      <c r="M25" s="127"/>
      <c r="O25" s="127"/>
    </row>
    <row r="26" spans="1:15"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91">
        <v>376804.34519999998</v>
      </c>
      <c r="K26" s="91">
        <v>425786.06042999995</v>
      </c>
      <c r="L26" s="141" t="s">
        <v>235</v>
      </c>
      <c r="M26" s="127"/>
      <c r="O26" s="127"/>
    </row>
    <row r="27" spans="1:15"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91">
        <v>20245.073239999998</v>
      </c>
      <c r="K27" s="91">
        <v>24836.068670000004</v>
      </c>
      <c r="L27" s="141" t="s">
        <v>234</v>
      </c>
      <c r="M27" s="127"/>
      <c r="O27" s="127"/>
    </row>
    <row r="28" spans="1:15"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91">
        <v>356559.27191000001</v>
      </c>
      <c r="K28" s="91">
        <v>400949.99171999993</v>
      </c>
      <c r="L28" s="141" t="s">
        <v>233</v>
      </c>
      <c r="M28" s="127"/>
      <c r="O28" s="127"/>
    </row>
    <row r="29" spans="1:15" ht="15" customHeight="1">
      <c r="A29" s="26">
        <f t="shared" si="0"/>
        <v>25</v>
      </c>
      <c r="B29" s="6" t="s">
        <v>528</v>
      </c>
      <c r="C29" s="91">
        <v>3421.52837</v>
      </c>
      <c r="D29" s="91">
        <v>2207.9251300000005</v>
      </c>
      <c r="E29" s="91">
        <v>-429.52928999999995</v>
      </c>
      <c r="F29" s="91">
        <v>-9960.2539599999982</v>
      </c>
      <c r="G29" s="91">
        <v>-1899.6741800000002</v>
      </c>
      <c r="H29" s="91">
        <v>-5037.7573199999997</v>
      </c>
      <c r="I29" s="91">
        <v>-142.64675999999986</v>
      </c>
      <c r="J29" s="91">
        <v>8755.10311</v>
      </c>
      <c r="K29" s="91">
        <v>18640.263300000002</v>
      </c>
      <c r="L29" s="141" t="s">
        <v>232</v>
      </c>
      <c r="M29" s="127"/>
      <c r="O29" s="127"/>
    </row>
    <row r="30" spans="1:15" ht="15" customHeight="1">
      <c r="A30" s="27">
        <f t="shared" si="0"/>
        <v>26</v>
      </c>
      <c r="B30" s="56" t="s">
        <v>505</v>
      </c>
      <c r="C30" s="92">
        <v>57769.733820000009</v>
      </c>
      <c r="D30" s="92">
        <v>102955.92705</v>
      </c>
      <c r="E30" s="92">
        <v>140593.19794000001</v>
      </c>
      <c r="F30" s="92">
        <v>166909.59325000001</v>
      </c>
      <c r="G30" s="92">
        <v>212551.25681000002</v>
      </c>
      <c r="H30" s="92">
        <v>243480.88385000001</v>
      </c>
      <c r="I30" s="92">
        <v>313578.50412999996</v>
      </c>
      <c r="J30" s="92">
        <v>365314.37508000003</v>
      </c>
      <c r="K30" s="92">
        <v>419590.25504999992</v>
      </c>
      <c r="L30" s="143" t="s">
        <v>283</v>
      </c>
      <c r="M30" s="127"/>
      <c r="O30" s="127"/>
    </row>
    <row r="31" spans="1:15" ht="15" customHeight="1">
      <c r="B31" s="146"/>
      <c r="C31" s="146"/>
      <c r="D31" s="146"/>
      <c r="E31" s="146"/>
      <c r="F31" s="146"/>
      <c r="G31" s="146"/>
      <c r="H31" s="146"/>
      <c r="I31" s="146"/>
      <c r="J31" s="146"/>
      <c r="K31" s="146"/>
      <c r="L31" s="144"/>
    </row>
    <row r="32" spans="1:15" ht="15" customHeight="1">
      <c r="B32" s="62" t="s">
        <v>355</v>
      </c>
      <c r="L32"/>
    </row>
    <row r="33" spans="1:12" ht="15" customHeight="1">
      <c r="B33" s="76" t="s">
        <v>391</v>
      </c>
      <c r="C33" s="25"/>
      <c r="D33" s="25"/>
      <c r="E33" s="25"/>
      <c r="F33" s="25"/>
      <c r="G33" s="25"/>
      <c r="H33" s="25"/>
      <c r="I33" s="25"/>
      <c r="J33" s="25"/>
      <c r="K33" s="25"/>
      <c r="L33"/>
    </row>
    <row r="34" spans="1:12" s="10" customFormat="1" ht="15" customHeight="1">
      <c r="A34"/>
      <c r="B34"/>
      <c r="C34" s="25"/>
      <c r="D34" s="25"/>
      <c r="E34" s="25"/>
      <c r="F34" s="25"/>
      <c r="G34" s="25"/>
      <c r="H34" s="25"/>
      <c r="I34" s="25"/>
      <c r="J34" s="25"/>
      <c r="K34" s="25"/>
      <c r="L34"/>
    </row>
  </sheetData>
  <mergeCells count="2">
    <mergeCell ref="A2:L2"/>
    <mergeCell ref="A3:L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M35"/>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5"/>
  <cols>
    <col min="1" max="1" width="3.81640625" bestFit="1" customWidth="1"/>
    <col min="2" max="2" width="31.1796875" customWidth="1"/>
    <col min="3" max="11" width="17.453125" customWidth="1"/>
    <col min="12" max="12" width="72.81640625" bestFit="1" customWidth="1"/>
    <col min="13" max="13" width="11.54296875" bestFit="1" customWidth="1"/>
  </cols>
  <sheetData>
    <row r="1" spans="1:13">
      <c r="L1" s="71" t="s">
        <v>374</v>
      </c>
    </row>
    <row r="2" spans="1:13" ht="23.25" customHeight="1" thickBot="1">
      <c r="A2" s="184" t="s">
        <v>176</v>
      </c>
      <c r="B2" s="185"/>
      <c r="C2" s="185"/>
      <c r="D2" s="185"/>
      <c r="E2" s="185"/>
      <c r="F2" s="185"/>
      <c r="G2" s="185"/>
      <c r="H2" s="185"/>
      <c r="I2" s="185"/>
      <c r="J2" s="185"/>
      <c r="K2" s="185"/>
      <c r="L2" s="185"/>
    </row>
    <row r="3" spans="1:13" ht="23.25" customHeight="1" thickBot="1">
      <c r="A3" s="181" t="s">
        <v>509</v>
      </c>
      <c r="B3" s="182"/>
      <c r="C3" s="182"/>
      <c r="D3" s="182"/>
      <c r="E3" s="182"/>
      <c r="F3" s="182"/>
      <c r="G3" s="182"/>
      <c r="H3" s="182"/>
      <c r="I3" s="182"/>
      <c r="J3" s="182"/>
      <c r="K3" s="182"/>
      <c r="L3" s="182"/>
    </row>
    <row r="4" spans="1:13" ht="31.5" thickBot="1">
      <c r="A4" s="14" t="s">
        <v>1</v>
      </c>
      <c r="B4" s="14" t="s">
        <v>17</v>
      </c>
      <c r="C4" s="41" t="s">
        <v>338</v>
      </c>
      <c r="D4" s="41" t="s">
        <v>551</v>
      </c>
      <c r="E4" s="41" t="s">
        <v>553</v>
      </c>
      <c r="F4" s="41" t="s">
        <v>554</v>
      </c>
      <c r="G4" s="41" t="s">
        <v>559</v>
      </c>
      <c r="H4" s="41" t="s">
        <v>561</v>
      </c>
      <c r="I4" s="41" t="s">
        <v>565</v>
      </c>
      <c r="J4" s="41" t="s">
        <v>567</v>
      </c>
      <c r="K4" s="41" t="s">
        <v>570</v>
      </c>
      <c r="L4" s="14" t="s">
        <v>11</v>
      </c>
    </row>
    <row r="5" spans="1:13" ht="15" customHeight="1">
      <c r="A5" s="26">
        <v>1</v>
      </c>
      <c r="B5" s="6" t="s">
        <v>529</v>
      </c>
      <c r="C5" s="91">
        <v>100052.34724</v>
      </c>
      <c r="D5" s="91">
        <v>222456.95107000001</v>
      </c>
      <c r="E5" s="91">
        <v>335115.41758000001</v>
      </c>
      <c r="F5" s="91">
        <v>449350.16921999998</v>
      </c>
      <c r="G5" s="91">
        <v>566310.40622</v>
      </c>
      <c r="H5" s="91">
        <v>665772.50561999995</v>
      </c>
      <c r="I5" s="91">
        <v>797017.01526000001</v>
      </c>
      <c r="J5" s="91">
        <v>864956.57383999997</v>
      </c>
      <c r="K5" s="91">
        <v>966559.50018000009</v>
      </c>
      <c r="L5" s="141" t="s">
        <v>506</v>
      </c>
      <c r="M5" s="127"/>
    </row>
    <row r="6" spans="1:13" ht="15" customHeight="1">
      <c r="A6" s="26">
        <f>+A5+1</f>
        <v>2</v>
      </c>
      <c r="B6" s="6" t="s">
        <v>496</v>
      </c>
      <c r="C6" s="91">
        <v>-8937.5770499999999</v>
      </c>
      <c r="D6" s="91">
        <v>-123135.01616</v>
      </c>
      <c r="E6" s="91">
        <v>-141362.13559000002</v>
      </c>
      <c r="F6" s="91">
        <v>-153278.66591000001</v>
      </c>
      <c r="G6" s="91">
        <v>-167919.35243</v>
      </c>
      <c r="H6" s="91">
        <v>-184354.27651</v>
      </c>
      <c r="I6" s="91">
        <v>-198658.28664000001</v>
      </c>
      <c r="J6" s="91">
        <v>-217960.28260000001</v>
      </c>
      <c r="K6" s="91">
        <v>-235974.99536</v>
      </c>
      <c r="L6" s="141" t="s">
        <v>226</v>
      </c>
      <c r="M6" s="127"/>
    </row>
    <row r="7" spans="1:13" ht="15" customHeight="1">
      <c r="A7" s="27">
        <f t="shared" ref="A7:A32" si="0">+A6+1</f>
        <v>3</v>
      </c>
      <c r="B7" s="56" t="s">
        <v>501</v>
      </c>
      <c r="C7" s="92">
        <v>91114.770180000007</v>
      </c>
      <c r="D7" s="92">
        <v>99321.934880000001</v>
      </c>
      <c r="E7" s="92">
        <v>193753.28196999998</v>
      </c>
      <c r="F7" s="92">
        <v>296071.50329999998</v>
      </c>
      <c r="G7" s="92">
        <v>398391.05375999998</v>
      </c>
      <c r="H7" s="92">
        <v>481418.22911000001</v>
      </c>
      <c r="I7" s="92">
        <v>598358.72860000003</v>
      </c>
      <c r="J7" s="92">
        <v>646996.29120999994</v>
      </c>
      <c r="K7" s="92">
        <v>730584.5048</v>
      </c>
      <c r="L7" s="143" t="s">
        <v>229</v>
      </c>
      <c r="M7" s="127"/>
    </row>
    <row r="8" spans="1:13" ht="15" customHeight="1">
      <c r="A8" s="168">
        <f t="shared" si="0"/>
        <v>4</v>
      </c>
      <c r="B8" s="6" t="s">
        <v>524</v>
      </c>
      <c r="C8" s="91">
        <v>16749.994040000001</v>
      </c>
      <c r="D8" s="91">
        <v>7561.7060900000006</v>
      </c>
      <c r="E8" s="91">
        <v>215.45146999994813</v>
      </c>
      <c r="F8" s="91">
        <v>8416.7295600000198</v>
      </c>
      <c r="G8" s="91">
        <v>10513.410379999925</v>
      </c>
      <c r="H8" s="91">
        <v>30917.940400000021</v>
      </c>
      <c r="I8" s="91">
        <v>-488575.4743</v>
      </c>
      <c r="J8" s="91">
        <v>-489956.89231000008</v>
      </c>
      <c r="K8" s="91">
        <v>-140663.58261000004</v>
      </c>
      <c r="L8" s="143"/>
      <c r="M8" s="127"/>
    </row>
    <row r="9" spans="1:13"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92">
        <v>157039.39889999997</v>
      </c>
      <c r="K9" s="92">
        <v>589920.92216999992</v>
      </c>
      <c r="L9" s="143"/>
      <c r="M9" s="127"/>
    </row>
    <row r="10" spans="1:13" s="10" customFormat="1" ht="15" customHeight="1">
      <c r="A10" s="26">
        <f t="shared" si="0"/>
        <v>6</v>
      </c>
      <c r="B10" s="6" t="s">
        <v>515</v>
      </c>
      <c r="C10" s="91">
        <f>13.64591078*1000</f>
        <v>13645.91078</v>
      </c>
      <c r="D10" s="91">
        <v>22806.068909999998</v>
      </c>
      <c r="E10" s="91">
        <v>34413.426760000002</v>
      </c>
      <c r="F10" s="91">
        <v>45192.100129999999</v>
      </c>
      <c r="G10" s="91">
        <v>57703.851349999997</v>
      </c>
      <c r="H10" s="91">
        <v>69802.008310000005</v>
      </c>
      <c r="I10" s="91">
        <v>81651.882039999997</v>
      </c>
      <c r="J10" s="91">
        <v>86725.313630000004</v>
      </c>
      <c r="K10" s="91">
        <v>106076.50064</v>
      </c>
      <c r="L10" s="141" t="s">
        <v>227</v>
      </c>
      <c r="M10" s="127"/>
    </row>
    <row r="11" spans="1:13" ht="15" customHeight="1">
      <c r="A11" s="26">
        <f t="shared" si="0"/>
        <v>7</v>
      </c>
      <c r="B11" s="6" t="s">
        <v>516</v>
      </c>
      <c r="C11" s="91">
        <f>0.58690902*1000</f>
        <v>586.90902000000006</v>
      </c>
      <c r="D11" s="91">
        <v>1346.9870800000001</v>
      </c>
      <c r="E11" s="91">
        <v>1690.55169</v>
      </c>
      <c r="F11" s="91">
        <v>2393.5377899999999</v>
      </c>
      <c r="G11" s="91">
        <v>4176.2514799999999</v>
      </c>
      <c r="H11" s="91">
        <v>4419.0689499999999</v>
      </c>
      <c r="I11" s="91">
        <v>5006.9012199999997</v>
      </c>
      <c r="J11" s="91">
        <v>5662.4337400000004</v>
      </c>
      <c r="K11" s="91">
        <v>6093.1524499999996</v>
      </c>
      <c r="L11" s="141" t="s">
        <v>250</v>
      </c>
      <c r="M11" s="127"/>
    </row>
    <row r="12" spans="1:13" s="10" customFormat="1" ht="15" customHeight="1">
      <c r="A12" s="27">
        <f t="shared" si="0"/>
        <v>8</v>
      </c>
      <c r="B12" s="56" t="s">
        <v>517</v>
      </c>
      <c r="C12" s="92">
        <f>14.23281981*1000</f>
        <v>14232.819810000001</v>
      </c>
      <c r="D12" s="92">
        <v>24153.055990000001</v>
      </c>
      <c r="E12" s="92">
        <v>36103.978450000002</v>
      </c>
      <c r="F12" s="92">
        <v>47585.637929999997</v>
      </c>
      <c r="G12" s="92">
        <v>61880.102830000003</v>
      </c>
      <c r="H12" s="92">
        <v>74221.077260000005</v>
      </c>
      <c r="I12" s="92">
        <v>86658.783259999982</v>
      </c>
      <c r="J12" s="92">
        <v>92387.747380000001</v>
      </c>
      <c r="K12" s="92">
        <v>112169.65308999999</v>
      </c>
      <c r="L12" s="143" t="s">
        <v>230</v>
      </c>
      <c r="M12" s="127"/>
    </row>
    <row r="13" spans="1:13"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91">
        <v>678352.28756999993</v>
      </c>
      <c r="K13" s="91">
        <v>816141.09776999999</v>
      </c>
      <c r="L13" s="141" t="s">
        <v>238</v>
      </c>
      <c r="M13" s="127"/>
    </row>
    <row r="14" spans="1:13" ht="15" customHeight="1">
      <c r="A14" s="26">
        <f t="shared" si="0"/>
        <v>10</v>
      </c>
      <c r="B14" s="6" t="s">
        <v>497</v>
      </c>
      <c r="C14" s="91">
        <v>-4456.8425800000005</v>
      </c>
      <c r="D14" s="91">
        <v>-108316.29541000001</v>
      </c>
      <c r="E14" s="91">
        <v>-128597.3026</v>
      </c>
      <c r="F14" s="91">
        <v>-137139.26337</v>
      </c>
      <c r="G14" s="91">
        <v>-141657.81452000001</v>
      </c>
      <c r="H14" s="91">
        <v>-147991.92444999999</v>
      </c>
      <c r="I14" s="91">
        <v>-157355.734</v>
      </c>
      <c r="J14" s="91">
        <v>-175199.49124999999</v>
      </c>
      <c r="K14" s="91">
        <v>183208.62729999999</v>
      </c>
      <c r="L14" s="141" t="s">
        <v>376</v>
      </c>
      <c r="M14" s="127"/>
    </row>
    <row r="15" spans="1:13" ht="15" customHeight="1">
      <c r="A15" s="26">
        <f t="shared" si="0"/>
        <v>11</v>
      </c>
      <c r="B15" s="6" t="s">
        <v>498</v>
      </c>
      <c r="C15" s="91">
        <v>-51665.071940000002</v>
      </c>
      <c r="D15" s="91">
        <v>-45768.964519999994</v>
      </c>
      <c r="E15" s="91">
        <v>-35736.972690000002</v>
      </c>
      <c r="F15" s="91">
        <v>-22811.9611</v>
      </c>
      <c r="G15" s="91">
        <v>-28510.979749999995</v>
      </c>
      <c r="H15" s="91">
        <v>-15212.563079999998</v>
      </c>
      <c r="I15" s="91">
        <v>12835.645460000002</v>
      </c>
      <c r="J15" s="91">
        <v>22538.390499999998</v>
      </c>
      <c r="K15" s="91">
        <v>39465.106789999998</v>
      </c>
      <c r="L15" s="141" t="s">
        <v>377</v>
      </c>
      <c r="M15" s="127"/>
    </row>
    <row r="16" spans="1:13" ht="15" customHeight="1">
      <c r="A16" s="26">
        <f t="shared" si="0"/>
        <v>12</v>
      </c>
      <c r="B16" s="6" t="s">
        <v>499</v>
      </c>
      <c r="C16" s="91">
        <v>0</v>
      </c>
      <c r="D16" s="91">
        <v>0</v>
      </c>
      <c r="E16" s="91">
        <v>0</v>
      </c>
      <c r="F16" s="91">
        <v>0</v>
      </c>
      <c r="G16" s="91">
        <v>0</v>
      </c>
      <c r="H16" s="91">
        <v>0</v>
      </c>
      <c r="I16" s="91">
        <v>0</v>
      </c>
      <c r="J16" s="91">
        <v>0</v>
      </c>
      <c r="K16" s="91">
        <v>0</v>
      </c>
      <c r="L16" s="144"/>
      <c r="M16" s="127"/>
    </row>
    <row r="17" spans="1:13" ht="15" customHeight="1">
      <c r="A17" s="26">
        <f t="shared" si="0"/>
        <v>13</v>
      </c>
      <c r="B17" s="6" t="s">
        <v>500</v>
      </c>
      <c r="C17" s="91">
        <v>0</v>
      </c>
      <c r="D17" s="91">
        <v>0</v>
      </c>
      <c r="E17" s="91">
        <v>0</v>
      </c>
      <c r="F17" s="91">
        <v>0</v>
      </c>
      <c r="G17" s="91">
        <v>0</v>
      </c>
      <c r="H17" s="91">
        <v>0</v>
      </c>
      <c r="I17" s="91">
        <v>0</v>
      </c>
      <c r="J17" s="91">
        <v>0</v>
      </c>
      <c r="K17" s="91">
        <v>0</v>
      </c>
      <c r="L17" s="145"/>
      <c r="M17" s="127"/>
    </row>
    <row r="18" spans="1:13" s="10" customFormat="1" ht="15" customHeight="1">
      <c r="A18" s="27">
        <f t="shared" si="0"/>
        <v>14</v>
      </c>
      <c r="B18" s="56" t="s">
        <v>502</v>
      </c>
      <c r="C18" s="92">
        <f>SUM(C13:C15)</f>
        <v>35871.753999999994</v>
      </c>
      <c r="D18" s="92">
        <v>21809.372719999999</v>
      </c>
      <c r="E18" s="92">
        <v>108530.50149</v>
      </c>
      <c r="F18" s="92">
        <v>197796.88318</v>
      </c>
      <c r="G18" s="92">
        <v>270571.33489</v>
      </c>
      <c r="H18" s="92">
        <v>356034.56846000004</v>
      </c>
      <c r="I18" s="92">
        <v>471004.66505000001</v>
      </c>
      <c r="J18" s="92">
        <v>525691.18682000006</v>
      </c>
      <c r="K18" s="92">
        <v>672397.57724000001</v>
      </c>
      <c r="L18" s="143" t="s">
        <v>241</v>
      </c>
      <c r="M18" s="127"/>
    </row>
    <row r="19" spans="1:13"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91">
        <v>1795.26451</v>
      </c>
      <c r="K19" s="91">
        <v>1951.9072899999999</v>
      </c>
      <c r="L19" s="141" t="s">
        <v>237</v>
      </c>
      <c r="M19" s="127"/>
    </row>
    <row r="20" spans="1:13" ht="15" customHeight="1">
      <c r="A20" s="26">
        <f t="shared" si="0"/>
        <v>16</v>
      </c>
      <c r="B20" s="6" t="s">
        <v>503</v>
      </c>
      <c r="C20" s="91">
        <f>0.01176007*1000</f>
        <v>11.760069999999999</v>
      </c>
      <c r="D20" s="91">
        <v>12.093970000000001</v>
      </c>
      <c r="E20" s="91">
        <v>12.08581</v>
      </c>
      <c r="F20" s="91">
        <v>49.322890000000001</v>
      </c>
      <c r="G20" s="91">
        <v>49.322890000000001</v>
      </c>
      <c r="H20" s="91">
        <v>65.268569999999997</v>
      </c>
      <c r="I20" s="91">
        <v>74.504490000000004</v>
      </c>
      <c r="J20" s="91">
        <v>165.57420999999999</v>
      </c>
      <c r="K20" s="91">
        <v>201.18322000000001</v>
      </c>
      <c r="L20" s="141" t="s">
        <v>248</v>
      </c>
      <c r="M20" s="127"/>
    </row>
    <row r="21" spans="1:13" ht="15" customHeight="1">
      <c r="A21" s="26">
        <f t="shared" si="0"/>
        <v>17</v>
      </c>
      <c r="B21" s="6" t="s">
        <v>504</v>
      </c>
      <c r="C21" s="91">
        <f>3.79138432*1000</f>
        <v>3791.3843200000001</v>
      </c>
      <c r="D21" s="91">
        <v>7978.0219799999995</v>
      </c>
      <c r="E21" s="91">
        <v>13737.275340000002</v>
      </c>
      <c r="F21" s="91">
        <v>18448.79292</v>
      </c>
      <c r="G21" s="91">
        <v>23724.530139999999</v>
      </c>
      <c r="H21" s="91">
        <v>28389.065000000002</v>
      </c>
      <c r="I21" s="91">
        <v>32619.482169999999</v>
      </c>
      <c r="J21" s="91">
        <v>36562.266889999992</v>
      </c>
      <c r="K21" s="91">
        <v>41807.469140000001</v>
      </c>
      <c r="L21" s="141" t="s">
        <v>247</v>
      </c>
      <c r="M21" s="127"/>
    </row>
    <row r="22" spans="1:13" ht="15" customHeight="1">
      <c r="A22" s="26">
        <f t="shared" si="0"/>
        <v>18</v>
      </c>
      <c r="B22" s="6" t="s">
        <v>518</v>
      </c>
      <c r="C22" s="91">
        <f>0.40376907*1000</f>
        <v>403.76907</v>
      </c>
      <c r="D22" s="91">
        <v>3094.5064199999997</v>
      </c>
      <c r="E22" s="91">
        <v>2760.7799100000002</v>
      </c>
      <c r="F22" s="91">
        <v>6370.6522199999999</v>
      </c>
      <c r="G22" s="91">
        <v>8454.4156399999993</v>
      </c>
      <c r="H22" s="91">
        <v>8461.0447899999999</v>
      </c>
      <c r="I22" s="91">
        <v>4179.7118499999997</v>
      </c>
      <c r="J22" s="91">
        <v>4479.8086700000003</v>
      </c>
      <c r="K22" s="91">
        <v>-94821.048600000009</v>
      </c>
      <c r="L22" s="141" t="s">
        <v>249</v>
      </c>
      <c r="M22" s="127"/>
    </row>
    <row r="23" spans="1:13"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92">
        <v>43002.914299999997</v>
      </c>
      <c r="K23" s="92">
        <v>-50860.48891</v>
      </c>
      <c r="L23" s="143" t="s">
        <v>382</v>
      </c>
      <c r="M23" s="127"/>
    </row>
    <row r="24" spans="1:13" ht="15" customHeight="1">
      <c r="A24" s="27">
        <f t="shared" si="0"/>
        <v>20</v>
      </c>
      <c r="B24" s="56" t="s">
        <v>525</v>
      </c>
      <c r="C24" s="92">
        <f>C9+C12-C18-C23</f>
        <v>81910.344260000013</v>
      </c>
      <c r="D24" s="92">
        <v>98008.910630000013</v>
      </c>
      <c r="E24" s="92">
        <v>104871.12107000001</v>
      </c>
      <c r="F24" s="92">
        <v>129213.10789999999</v>
      </c>
      <c r="G24" s="92">
        <v>167644.29741</v>
      </c>
      <c r="H24" s="92">
        <v>192833.02307999998</v>
      </c>
      <c r="I24" s="92">
        <v>-312398.29121000005</v>
      </c>
      <c r="J24" s="92">
        <v>-319266.95484000002</v>
      </c>
      <c r="K24" s="92">
        <v>80553.486919999996</v>
      </c>
      <c r="L24" s="143"/>
      <c r="M24" s="127"/>
    </row>
    <row r="25" spans="1:13" ht="15" customHeight="1">
      <c r="A25" s="168">
        <f t="shared" si="0"/>
        <v>21</v>
      </c>
      <c r="B25" s="6" t="s">
        <v>522</v>
      </c>
      <c r="C25" s="91">
        <v>1482.3918000000001</v>
      </c>
      <c r="D25" s="91">
        <v>1308.05592</v>
      </c>
      <c r="E25" s="91">
        <v>1352.4751800000001</v>
      </c>
      <c r="F25" s="91">
        <v>-803.54854999999998</v>
      </c>
      <c r="G25" s="91">
        <v>675.38274000000001</v>
      </c>
      <c r="H25" s="91">
        <v>1976.7640600000002</v>
      </c>
      <c r="I25" s="91">
        <v>2712.3527399999998</v>
      </c>
      <c r="J25" s="91">
        <v>2675.2590799999998</v>
      </c>
      <c r="K25" s="91">
        <v>5139.1735099999996</v>
      </c>
      <c r="L25" s="143"/>
      <c r="M25" s="127"/>
    </row>
    <row r="26" spans="1:13" ht="15" customHeight="1">
      <c r="A26" s="168">
        <f t="shared" si="0"/>
        <v>22</v>
      </c>
      <c r="B26" s="6" t="s">
        <v>523</v>
      </c>
      <c r="C26" s="91">
        <v>-1165.0760700000001</v>
      </c>
      <c r="D26" s="91">
        <v>-1716.0350800000001</v>
      </c>
      <c r="E26" s="91">
        <v>-3040.5207</v>
      </c>
      <c r="F26" s="91">
        <v>-5633.5181599999996</v>
      </c>
      <c r="G26" s="91">
        <v>-11138.46386</v>
      </c>
      <c r="H26" s="91">
        <v>-13874.42469</v>
      </c>
      <c r="I26" s="91">
        <v>10895.16771</v>
      </c>
      <c r="J26" s="91">
        <v>12464.903570000002</v>
      </c>
      <c r="K26" s="91">
        <v>16479.24382</v>
      </c>
      <c r="L26" s="143"/>
      <c r="M26" s="127"/>
    </row>
    <row r="27" spans="1:13" s="10" customFormat="1" ht="15" customHeight="1">
      <c r="A27" s="26">
        <f t="shared" si="0"/>
        <v>23</v>
      </c>
      <c r="B27" s="6" t="s">
        <v>354</v>
      </c>
      <c r="C27" s="91">
        <v>0</v>
      </c>
      <c r="D27" s="91">
        <v>0</v>
      </c>
      <c r="E27" s="91">
        <v>0</v>
      </c>
      <c r="F27" s="91">
        <v>0</v>
      </c>
      <c r="G27" s="91">
        <v>0</v>
      </c>
      <c r="H27" s="91">
        <v>0</v>
      </c>
      <c r="I27" s="91">
        <v>0</v>
      </c>
      <c r="J27" s="91">
        <v>0</v>
      </c>
      <c r="K27" s="91">
        <v>0</v>
      </c>
      <c r="L27" s="141" t="s">
        <v>384</v>
      </c>
      <c r="M27" s="127"/>
    </row>
    <row r="28" spans="1:13"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91">
        <v>-329056.59934000002</v>
      </c>
      <c r="K28" s="91">
        <v>69213.416590000008</v>
      </c>
      <c r="L28" s="141" t="s">
        <v>235</v>
      </c>
      <c r="M28" s="127"/>
    </row>
    <row r="29" spans="1:13"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91">
        <v>2604.5021200000001</v>
      </c>
      <c r="K29" s="91">
        <v>2206.7084399999999</v>
      </c>
      <c r="L29" s="141" t="s">
        <v>234</v>
      </c>
      <c r="M29" s="127"/>
    </row>
    <row r="30" spans="1:13"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91">
        <v>-331661.10145000002</v>
      </c>
      <c r="K30" s="91">
        <v>67006.708149999991</v>
      </c>
      <c r="L30" s="141" t="s">
        <v>233</v>
      </c>
      <c r="M30" s="127"/>
    </row>
    <row r="31" spans="1:13" ht="15" customHeight="1">
      <c r="A31" s="26">
        <f t="shared" si="0"/>
        <v>27</v>
      </c>
      <c r="B31" s="6" t="s">
        <v>528</v>
      </c>
      <c r="C31" s="91">
        <f>-0.21923622*1000</f>
        <v>-219.23622</v>
      </c>
      <c r="D31" s="91">
        <v>-304.70259000000004</v>
      </c>
      <c r="E31" s="91">
        <v>-1594.7917</v>
      </c>
      <c r="F31" s="91">
        <v>-5829.4649899999995</v>
      </c>
      <c r="G31" s="91">
        <v>-1782.1348400000002</v>
      </c>
      <c r="H31" s="91">
        <v>-2106.7650000000003</v>
      </c>
      <c r="I31" s="91">
        <v>886.87529000000006</v>
      </c>
      <c r="J31" s="91">
        <v>3649.9108900000001</v>
      </c>
      <c r="K31" s="91">
        <v>2961.4500499999999</v>
      </c>
      <c r="L31" s="141" t="s">
        <v>232</v>
      </c>
      <c r="M31" s="127"/>
    </row>
    <row r="32" spans="1:13" ht="15" customHeight="1">
      <c r="A32" s="27">
        <f t="shared" si="0"/>
        <v>28</v>
      </c>
      <c r="B32" s="56" t="s">
        <v>505</v>
      </c>
      <c r="C32" s="92">
        <f>83.81706256*1000</f>
        <v>83817.062559999991</v>
      </c>
      <c r="D32" s="92">
        <v>96529.598690000013</v>
      </c>
      <c r="E32" s="92">
        <v>100586.41130000001</v>
      </c>
      <c r="F32" s="92">
        <v>116405.61706999999</v>
      </c>
      <c r="G32" s="92">
        <v>154859.27901</v>
      </c>
      <c r="H32" s="92">
        <v>177809.33241</v>
      </c>
      <c r="I32" s="92">
        <v>-320865.83432000002</v>
      </c>
      <c r="J32" s="92">
        <v>-328011.19053000002</v>
      </c>
      <c r="K32" s="92">
        <v>69968.158209999994</v>
      </c>
      <c r="L32" s="143" t="s">
        <v>283</v>
      </c>
      <c r="M32" s="127"/>
    </row>
    <row r="33" spans="2:11" ht="15" customHeight="1">
      <c r="B33" s="147"/>
      <c r="C33" s="147"/>
      <c r="D33" s="147"/>
      <c r="E33" s="147"/>
      <c r="F33" s="147"/>
      <c r="G33" s="147"/>
      <c r="H33" s="147"/>
      <c r="I33" s="147"/>
      <c r="J33" s="147"/>
      <c r="K33" s="147"/>
    </row>
    <row r="34" spans="2:11" ht="15" customHeight="1">
      <c r="B34" s="62" t="s">
        <v>355</v>
      </c>
      <c r="C34" s="25"/>
      <c r="D34" s="25"/>
      <c r="E34" s="25"/>
      <c r="F34" s="25"/>
      <c r="G34" s="25"/>
      <c r="H34" s="25"/>
      <c r="I34" s="25"/>
      <c r="J34" s="25"/>
      <c r="K34" s="25"/>
    </row>
    <row r="35" spans="2:11" ht="15" customHeight="1">
      <c r="B35" s="76" t="s">
        <v>391</v>
      </c>
      <c r="C35" s="25"/>
      <c r="D35" s="25"/>
      <c r="E35" s="25"/>
      <c r="F35" s="25"/>
      <c r="G35" s="25"/>
      <c r="H35" s="25"/>
      <c r="I35" s="25"/>
      <c r="J35" s="25"/>
      <c r="K35" s="25"/>
    </row>
  </sheetData>
  <mergeCells count="2">
    <mergeCell ref="A2:L2"/>
    <mergeCell ref="A3:L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8">
      <c r="C19" s="28" t="s">
        <v>185</v>
      </c>
      <c r="D19" s="30" t="s">
        <v>320</v>
      </c>
      <c r="F19" s="28" t="s">
        <v>191</v>
      </c>
      <c r="G19" s="22" t="s">
        <v>323</v>
      </c>
    </row>
    <row r="20" spans="3:7" ht="15.75" customHeight="1">
      <c r="C20" s="28"/>
      <c r="F20" s="28"/>
    </row>
    <row r="21" spans="3:7" ht="87">
      <c r="C21" s="28" t="s">
        <v>186</v>
      </c>
      <c r="D21" s="30" t="s">
        <v>321</v>
      </c>
      <c r="F21" s="28" t="s">
        <v>192</v>
      </c>
      <c r="G21" s="22" t="s">
        <v>324</v>
      </c>
    </row>
    <row r="22" spans="3:7" ht="15" customHeight="1"/>
    <row r="23" spans="3:7" ht="72.5">
      <c r="C23" s="28" t="s">
        <v>187</v>
      </c>
      <c r="D23" s="22" t="s">
        <v>322</v>
      </c>
      <c r="F23" s="28" t="s">
        <v>193</v>
      </c>
      <c r="G23" s="22" t="s">
        <v>326</v>
      </c>
    </row>
    <row r="24" spans="3:7" ht="18" customHeight="1"/>
    <row r="25" spans="3:7" ht="101.5">
      <c r="C25" s="28" t="s">
        <v>188</v>
      </c>
      <c r="D25" s="22" t="s">
        <v>319</v>
      </c>
      <c r="F25" s="28" t="s">
        <v>194</v>
      </c>
      <c r="G25" s="22" t="s">
        <v>325</v>
      </c>
    </row>
    <row r="26" spans="3:7" ht="22.5" customHeight="1"/>
    <row r="27" spans="3:7" ht="67.5" customHeight="1">
      <c r="C27" s="28" t="s">
        <v>189</v>
      </c>
      <c r="D27" s="22" t="s">
        <v>327</v>
      </c>
      <c r="F27" s="28" t="s">
        <v>173</v>
      </c>
      <c r="G27" s="22" t="s">
        <v>328</v>
      </c>
    </row>
    <row r="28" spans="3:7" ht="72.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2024-11-11T06:51:25Z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